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0F1870DD-C8EE-4F35-9817-0843B482184A}" xr6:coauthVersionLast="47" xr6:coauthVersionMax="47" xr10:uidLastSave="{00000000-0000-0000-0000-000000000000}"/>
  <bookViews>
    <workbookView xWindow="28680" yWindow="-16365" windowWidth="29040" windowHeight="15840" tabRatio="998" firstSheet="4" activeTab="5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weatherYearsOLD" sheetId="66" r:id="rId14"/>
    <sheet name="EnergyProducers" sheetId="17" r:id="rId15"/>
    <sheet name="ElectricitySpotMarkets" sheetId="14" r:id="rId16"/>
    <sheet name="LoadShifterCap" sheetId="64" r:id="rId17"/>
    <sheet name="LoadShedders" sheetId="65" r:id="rId18"/>
    <sheet name="TechnologyTargets" sheetId="26" r:id="rId19"/>
    <sheet name="YearlyTargets" sheetId="52" r:id="rId20"/>
    <sheet name="yearlyCO2" sheetId="53" r:id="rId21"/>
    <sheet name="technologyPotentials" sheetId="51" r:id="rId22"/>
    <sheet name="Dismantled" sheetId="49" r:id="rId23"/>
    <sheet name="StepTrends" sheetId="18" r:id="rId24"/>
    <sheet name="EnergyConsumers" sheetId="16" r:id="rId25"/>
    <sheet name="yearlytechnologyPotentials2" sheetId="58" r:id="rId26"/>
    <sheet name="graphs" sheetId="56" r:id="rId27"/>
    <sheet name="CO2DE" sheetId="44" r:id="rId28"/>
    <sheet name="backup" sheetId="50" r:id="rId29"/>
    <sheet name="sources" sheetId="54" r:id="rId30"/>
    <sheet name="NewTechnologies" sheetId="35" r:id="rId31"/>
  </sheets>
  <definedNames>
    <definedName name="_xlnm._FilterDatabase" localSheetId="8" hidden="1">CandidatePowerPlants!$A$1:$D$1</definedName>
    <definedName name="_xlnm._FilterDatabase" localSheetId="14" hidden="1">EnergyProducers!#REF!</definedName>
    <definedName name="_xlnm._FilterDatabase" localSheetId="30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4" l="1"/>
  <c r="A2" i="14"/>
  <c r="A3" i="14"/>
  <c r="K4" i="66"/>
  <c r="K5" i="66"/>
  <c r="F11" i="66"/>
  <c r="C15" i="66" l="1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J6" i="65"/>
  <c r="D2" i="64" l="1"/>
  <c r="F2" i="65"/>
  <c r="B6" i="65" l="1"/>
  <c r="I6" i="65"/>
  <c r="I7" i="65" s="1"/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K31" i="63" l="1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 l="1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 s="1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S18" i="33" l="1"/>
  <c r="I8" i="35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<sst xmlns="http://schemas.openxmlformats.org/spreadsheetml/2006/main" count="1027" uniqueCount="448">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</sst>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8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69</v>
      </c>
      <c r="B1" t="s">
        <v>355</v>
      </c>
    </row>
    <row r="2" spans="1:5">
      <c r="A2" s="8" t="s">
        <v>354</v>
      </c>
      <c r="B2" t="s">
        <v>151</v>
      </c>
    </row>
    <row r="3" spans="1:5">
      <c r="A3" s="23" t="s">
        <v>290</v>
      </c>
      <c r="B3" t="s">
        <v>291</v>
      </c>
    </row>
    <row r="4" spans="1:5">
      <c r="A4" s="36" t="s">
        <v>331</v>
      </c>
      <c r="B4" t="s">
        <v>332</v>
      </c>
    </row>
    <row r="6" spans="1:5">
      <c r="A6" s="15"/>
      <c r="B6" s="15" t="s">
        <v>358</v>
      </c>
      <c r="C6" s="15" t="s">
        <v>71</v>
      </c>
      <c r="D6" s="15" t="s">
        <v>273</v>
      </c>
      <c r="E6" s="15" t="s">
        <v>263</v>
      </c>
    </row>
    <row r="7" spans="1:5">
      <c r="A7" s="15" t="s">
        <v>157</v>
      </c>
      <c r="B7" s="15" t="s">
        <v>193</v>
      </c>
      <c r="C7" s="15" t="s">
        <v>288</v>
      </c>
      <c r="D7" s="15"/>
      <c r="E7" s="15"/>
    </row>
    <row r="8" spans="1:5">
      <c r="A8" s="15"/>
      <c r="B8" s="15" t="s">
        <v>158</v>
      </c>
      <c r="C8" s="15" t="s">
        <v>196</v>
      </c>
      <c r="D8" s="15"/>
      <c r="E8" s="15"/>
    </row>
    <row r="9" spans="1:5">
      <c r="B9" s="21" t="s">
        <v>197</v>
      </c>
      <c r="C9" s="15" t="s">
        <v>284</v>
      </c>
      <c r="D9" s="15"/>
      <c r="E9" s="15"/>
    </row>
    <row r="10" spans="1:5">
      <c r="B10" s="15" t="s">
        <v>279</v>
      </c>
      <c r="C10" s="15"/>
      <c r="D10" s="15"/>
      <c r="E10" s="15"/>
    </row>
    <row r="11" spans="1:5">
      <c r="B11" s="15" t="s">
        <v>271</v>
      </c>
      <c r="C11" s="15" t="s">
        <v>272</v>
      </c>
      <c r="D11" s="15"/>
      <c r="E11" s="15"/>
    </row>
    <row r="12" spans="1:5">
      <c r="A12" s="15" t="s">
        <v>72</v>
      </c>
      <c r="B12" s="8" t="s">
        <v>192</v>
      </c>
      <c r="C12" s="15" t="s">
        <v>286</v>
      </c>
      <c r="D12" s="15"/>
      <c r="E12" s="15"/>
    </row>
    <row r="13" spans="1:5">
      <c r="A13" s="15"/>
      <c r="B13" s="8" t="s">
        <v>189</v>
      </c>
      <c r="C13" s="15" t="s">
        <v>286</v>
      </c>
      <c r="D13" s="15"/>
    </row>
    <row r="14" spans="1:5">
      <c r="A14" s="15"/>
      <c r="B14" s="8" t="s">
        <v>190</v>
      </c>
      <c r="C14" s="15" t="s">
        <v>286</v>
      </c>
      <c r="D14" s="15"/>
      <c r="E14" s="15"/>
    </row>
    <row r="15" spans="1:5">
      <c r="A15" s="15"/>
      <c r="B15" s="8" t="s">
        <v>186</v>
      </c>
      <c r="C15" s="15" t="s">
        <v>270</v>
      </c>
      <c r="D15" s="15"/>
      <c r="E15" s="15"/>
    </row>
    <row r="16" spans="1:5">
      <c r="A16" s="15"/>
      <c r="B16" s="8" t="s">
        <v>187</v>
      </c>
      <c r="C16" s="15" t="s">
        <v>262</v>
      </c>
      <c r="D16" s="15"/>
      <c r="E16" s="15"/>
    </row>
    <row r="17" spans="1:5">
      <c r="A17" s="15"/>
      <c r="B17" s="8" t="s">
        <v>188</v>
      </c>
      <c r="C17" s="15" t="s">
        <v>267</v>
      </c>
      <c r="D17" s="15"/>
      <c r="E17" s="15"/>
    </row>
    <row r="18" spans="1:5">
      <c r="A18" s="15"/>
      <c r="B18" s="15" t="s">
        <v>74</v>
      </c>
      <c r="C18" s="15"/>
      <c r="D18" s="15"/>
      <c r="E18" s="15"/>
    </row>
    <row r="19" spans="1:5">
      <c r="A19" s="15"/>
      <c r="B19" s="15" t="s">
        <v>137</v>
      </c>
      <c r="C19" s="15" t="s">
        <v>281</v>
      </c>
      <c r="D19" s="15" t="s">
        <v>260</v>
      </c>
      <c r="E19" s="15"/>
    </row>
    <row r="20" spans="1:5">
      <c r="A20" s="15"/>
      <c r="B20" s="15" t="s">
        <v>67</v>
      </c>
      <c r="C20" s="15"/>
      <c r="D20" s="15" t="s">
        <v>260</v>
      </c>
      <c r="E20" s="15"/>
    </row>
    <row r="21" spans="1:5">
      <c r="A21" s="15"/>
      <c r="B21" s="15" t="s">
        <v>68</v>
      </c>
      <c r="C21" s="15" t="s">
        <v>265</v>
      </c>
      <c r="D21" s="15" t="s">
        <v>260</v>
      </c>
      <c r="E21" s="15"/>
    </row>
    <row r="22" spans="1:5">
      <c r="A22" s="15"/>
      <c r="B22" s="15" t="s">
        <v>135</v>
      </c>
      <c r="C22" s="15" t="s">
        <v>264</v>
      </c>
      <c r="D22" s="15" t="s">
        <v>260</v>
      </c>
      <c r="E22" s="15"/>
    </row>
    <row r="23" spans="1:5">
      <c r="A23" s="15"/>
      <c r="B23" s="15" t="s">
        <v>241</v>
      </c>
      <c r="C23" s="20" t="s">
        <v>266</v>
      </c>
      <c r="D23" s="15" t="s">
        <v>260</v>
      </c>
      <c r="E23" s="15"/>
    </row>
    <row r="24" spans="1:5">
      <c r="A24" s="15"/>
      <c r="B24" s="15" t="s">
        <v>233</v>
      </c>
      <c r="C24" s="15" t="s">
        <v>167</v>
      </c>
      <c r="D24" s="15" t="s">
        <v>260</v>
      </c>
    </row>
    <row r="25" spans="1:5">
      <c r="A25" s="15"/>
      <c r="B25" s="15" t="s">
        <v>234</v>
      </c>
      <c r="C25" s="15" t="s">
        <v>167</v>
      </c>
      <c r="D25" s="15"/>
      <c r="E25" s="15"/>
    </row>
    <row r="26" spans="1:5">
      <c r="A26" s="15"/>
      <c r="B26" s="15" t="s">
        <v>235</v>
      </c>
      <c r="C26" s="15" t="s">
        <v>167</v>
      </c>
      <c r="D26" s="15"/>
      <c r="E26" s="15"/>
    </row>
    <row r="27" spans="1:5" ht="17" customHeight="1">
      <c r="A27" s="15"/>
      <c r="B27" s="15" t="s">
        <v>178</v>
      </c>
      <c r="C27" s="15"/>
      <c r="D27" s="15" t="s">
        <v>285</v>
      </c>
      <c r="E27" s="15"/>
    </row>
    <row r="28" spans="1:5">
      <c r="A28" s="15" t="s">
        <v>269</v>
      </c>
      <c r="B28" s="21" t="s">
        <v>274</v>
      </c>
      <c r="C28" s="15" t="s">
        <v>156</v>
      </c>
      <c r="D28" s="15"/>
      <c r="E28" s="15"/>
    </row>
    <row r="29" spans="1:5">
      <c r="A29" s="15"/>
      <c r="B29" s="15" t="s">
        <v>275</v>
      </c>
      <c r="C29" s="15" t="s">
        <v>282</v>
      </c>
      <c r="D29" s="15" t="s">
        <v>260</v>
      </c>
      <c r="E29" s="15"/>
    </row>
    <row r="30" spans="1:5">
      <c r="A30" s="15"/>
      <c r="B30" s="15" t="s">
        <v>36</v>
      </c>
      <c r="C30" s="15"/>
      <c r="D30" s="15"/>
      <c r="E30" s="15"/>
    </row>
    <row r="31" spans="1:5">
      <c r="A31" s="15"/>
      <c r="B31" s="15" t="s">
        <v>37</v>
      </c>
      <c r="C31" s="15"/>
      <c r="D31" s="15"/>
      <c r="E31" s="15"/>
    </row>
    <row r="32" spans="1:5">
      <c r="A32" s="15" t="s">
        <v>149</v>
      </c>
      <c r="B32" s="15" t="s">
        <v>275</v>
      </c>
      <c r="C32" s="15" t="s">
        <v>282</v>
      </c>
      <c r="D32" s="15" t="s">
        <v>260</v>
      </c>
      <c r="E32" s="15"/>
    </row>
    <row r="33" spans="1:5">
      <c r="A33" s="15" t="s">
        <v>268</v>
      </c>
      <c r="B33" s="15" t="s">
        <v>236</v>
      </c>
      <c r="C33" s="15"/>
      <c r="D33" s="15"/>
      <c r="E33" s="15"/>
    </row>
    <row r="34" spans="1:5">
      <c r="A34" s="15" t="s">
        <v>277</v>
      </c>
      <c r="B34" s="15" t="s">
        <v>232</v>
      </c>
      <c r="C34" s="15" t="s">
        <v>278</v>
      </c>
      <c r="D34" s="15"/>
      <c r="E34" s="15"/>
    </row>
    <row r="35" spans="1:5">
      <c r="A35" s="15"/>
      <c r="B35" s="15" t="s">
        <v>228</v>
      </c>
      <c r="C35" s="15" t="s">
        <v>278</v>
      </c>
      <c r="D35" s="15"/>
      <c r="E35" s="15"/>
    </row>
    <row r="36" spans="1:5">
      <c r="A36" s="15"/>
      <c r="B36" s="15" t="s">
        <v>229</v>
      </c>
      <c r="C36" s="15" t="s">
        <v>278</v>
      </c>
      <c r="D36" s="15"/>
      <c r="E36" s="15"/>
    </row>
    <row r="37" spans="1:5">
      <c r="A37" s="15"/>
      <c r="B37" s="15" t="s">
        <v>230</v>
      </c>
      <c r="C37" s="15" t="s">
        <v>278</v>
      </c>
      <c r="D37" s="15"/>
      <c r="E37" s="15"/>
    </row>
    <row r="38" spans="1:5">
      <c r="A38" s="15"/>
      <c r="B38" s="15" t="s">
        <v>231</v>
      </c>
      <c r="C38" s="15" t="s">
        <v>278</v>
      </c>
      <c r="D38" s="15"/>
      <c r="E38" s="15"/>
    </row>
    <row r="39" spans="1:5">
      <c r="A39" s="15" t="s">
        <v>73</v>
      </c>
      <c r="B39" s="15" t="s">
        <v>12</v>
      </c>
      <c r="C39" s="15"/>
      <c r="D39" s="15" t="s">
        <v>260</v>
      </c>
      <c r="E39" s="15"/>
    </row>
    <row r="40" spans="1:5">
      <c r="A40" s="15"/>
      <c r="B40" s="15" t="s">
        <v>13</v>
      </c>
      <c r="C40" s="15"/>
      <c r="D40" s="15" t="s">
        <v>260</v>
      </c>
      <c r="E40" s="15"/>
    </row>
    <row r="41" spans="1:5">
      <c r="A41" s="15"/>
      <c r="B41" s="15" t="s">
        <v>14</v>
      </c>
      <c r="C41" s="15"/>
      <c r="D41" s="15" t="s">
        <v>260</v>
      </c>
      <c r="E41" s="15"/>
    </row>
    <row r="42" spans="1:5">
      <c r="A42" s="15"/>
      <c r="B42" s="15" t="s">
        <v>15</v>
      </c>
      <c r="C42" s="15"/>
      <c r="D42" s="15" t="s">
        <v>260</v>
      </c>
      <c r="E42" s="15"/>
    </row>
    <row r="43" spans="1:5">
      <c r="A43" s="15"/>
      <c r="B43" s="15" t="s">
        <v>17</v>
      </c>
      <c r="C43" s="15" t="s">
        <v>287</v>
      </c>
      <c r="D43" s="15" t="s">
        <v>260</v>
      </c>
      <c r="E43" s="15"/>
    </row>
    <row r="44" spans="1:5">
      <c r="A44" s="15" t="s">
        <v>70</v>
      </c>
      <c r="B44" s="15" t="s">
        <v>29</v>
      </c>
      <c r="C44" s="15"/>
      <c r="D44" s="15" t="s">
        <v>260</v>
      </c>
      <c r="E44" s="15"/>
    </row>
    <row r="45" spans="1:5">
      <c r="A45" s="15"/>
      <c r="B45" s="15" t="s">
        <v>30</v>
      </c>
      <c r="C45" s="15"/>
      <c r="D45" s="15" t="s">
        <v>260</v>
      </c>
      <c r="E45" s="15"/>
    </row>
    <row r="46" spans="1:5">
      <c r="A46" s="15"/>
      <c r="B46" s="15" t="s">
        <v>31</v>
      </c>
      <c r="C46" s="15"/>
      <c r="D46" s="15" t="s">
        <v>260</v>
      </c>
      <c r="E46" s="15"/>
    </row>
    <row r="47" spans="1:5">
      <c r="A47" s="15"/>
      <c r="B47" s="15" t="s">
        <v>32</v>
      </c>
      <c r="C47" s="15"/>
      <c r="D47" s="15" t="s">
        <v>260</v>
      </c>
      <c r="E47" s="15"/>
    </row>
    <row r="48" spans="1:5">
      <c r="A48" s="15" t="s">
        <v>261</v>
      </c>
      <c r="B48" s="15" t="s">
        <v>255</v>
      </c>
      <c r="C48" s="15"/>
      <c r="D48" s="15" t="s">
        <v>260</v>
      </c>
      <c r="E48" s="15"/>
    </row>
    <row r="49" spans="1:5">
      <c r="A49" s="15"/>
      <c r="B49" s="15" t="s">
        <v>256</v>
      </c>
      <c r="C49" s="15"/>
      <c r="D49" s="15" t="s">
        <v>260</v>
      </c>
      <c r="E49" s="15"/>
    </row>
    <row r="50" spans="1:5">
      <c r="A50" s="15" t="s">
        <v>261</v>
      </c>
      <c r="B50" s="15" t="s">
        <v>280</v>
      </c>
      <c r="C50" s="15" t="s">
        <v>283</v>
      </c>
      <c r="D50" s="15" t="s">
        <v>260</v>
      </c>
      <c r="E50" s="15"/>
    </row>
    <row r="51" spans="1:5">
      <c r="A51" s="15" t="s">
        <v>75</v>
      </c>
      <c r="B51" s="15" t="s">
        <v>28</v>
      </c>
      <c r="C51" s="15" t="s">
        <v>276</v>
      </c>
      <c r="D51" s="15" t="s">
        <v>260</v>
      </c>
      <c r="E51" s="15"/>
    </row>
    <row r="52" spans="1:5">
      <c r="A52" s="15"/>
      <c r="B52" s="15" t="s">
        <v>21</v>
      </c>
      <c r="C52" s="15" t="s">
        <v>276</v>
      </c>
      <c r="D52" s="15" t="s">
        <v>260</v>
      </c>
      <c r="E52" s="15"/>
    </row>
    <row r="53" spans="1:5">
      <c r="A53" s="15"/>
      <c r="B53" s="15" t="s">
        <v>22</v>
      </c>
      <c r="C53" s="15" t="s">
        <v>276</v>
      </c>
      <c r="D53" s="15" t="s">
        <v>260</v>
      </c>
      <c r="E53" s="15"/>
    </row>
    <row r="54" spans="1:5">
      <c r="A54" s="15"/>
      <c r="B54" s="15" t="s">
        <v>23</v>
      </c>
      <c r="C54" s="15" t="s">
        <v>276</v>
      </c>
      <c r="D54" s="15" t="s">
        <v>260</v>
      </c>
      <c r="E54" s="15"/>
    </row>
    <row r="55" spans="1:5">
      <c r="A55" s="15"/>
      <c r="B55" s="15" t="s">
        <v>76</v>
      </c>
      <c r="C55" s="15" t="s">
        <v>276</v>
      </c>
      <c r="D55" s="15" t="s">
        <v>260</v>
      </c>
      <c r="E55" s="15"/>
    </row>
    <row r="56" spans="1:5">
      <c r="A56" t="s">
        <v>359</v>
      </c>
      <c r="C56" s="20" t="s">
        <v>361</v>
      </c>
    </row>
    <row r="57" spans="1:5">
      <c r="A57" t="s">
        <v>360</v>
      </c>
      <c r="C57" s="20" t="s">
        <v>362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7"/>
  <sheetViews>
    <sheetView zoomScale="52" zoomScaleNormal="5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60" sqref="H60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3" ht="55.5" customHeight="1">
      <c r="A1" s="6" t="s">
        <v>150</v>
      </c>
      <c r="B1" s="6" t="s">
        <v>176</v>
      </c>
      <c r="C1" s="48" t="s">
        <v>67</v>
      </c>
      <c r="D1" s="48" t="s">
        <v>68</v>
      </c>
      <c r="E1" s="6" t="s">
        <v>190</v>
      </c>
      <c r="F1" s="6" t="s">
        <v>189</v>
      </c>
      <c r="G1" s="7" t="s">
        <v>133</v>
      </c>
      <c r="H1" s="7" t="s">
        <v>381</v>
      </c>
      <c r="I1" s="48" t="s">
        <v>241</v>
      </c>
      <c r="J1" s="6" t="s">
        <v>154</v>
      </c>
      <c r="P1" s="7" t="s">
        <v>134</v>
      </c>
      <c r="Q1" s="7" t="s">
        <v>135</v>
      </c>
      <c r="R1" s="7" t="s">
        <v>136</v>
      </c>
      <c r="S1" t="s">
        <v>148</v>
      </c>
      <c r="T1" t="s">
        <v>250</v>
      </c>
      <c r="U1" s="2" t="s">
        <v>155</v>
      </c>
      <c r="V1" t="s">
        <v>138</v>
      </c>
      <c r="W1" s="2" t="s">
        <v>140</v>
      </c>
      <c r="X1" s="2" t="s">
        <v>140</v>
      </c>
      <c r="Y1" t="s">
        <v>77</v>
      </c>
      <c r="Z1" t="s">
        <v>78</v>
      </c>
      <c r="AA1" t="s">
        <v>63</v>
      </c>
      <c r="AB1" t="s">
        <v>64</v>
      </c>
      <c r="AC1" t="s">
        <v>65</v>
      </c>
      <c r="AD1" t="s">
        <v>66</v>
      </c>
      <c r="AF1" s="11" t="s">
        <v>418</v>
      </c>
      <c r="AG1" s="11"/>
    </row>
    <row r="2" spans="1:33" s="11" customFormat="1">
      <c r="A2" s="11" t="s">
        <v>96</v>
      </c>
      <c r="B2" s="11" t="s">
        <v>146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132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139</v>
      </c>
      <c r="W2" s="11">
        <v>500</v>
      </c>
      <c r="X2" s="11">
        <v>500</v>
      </c>
      <c r="Y2" s="11" t="s">
        <v>79</v>
      </c>
      <c r="Z2" s="11" t="s">
        <v>81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97</v>
      </c>
      <c r="B3" s="11" t="s">
        <v>146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131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79</v>
      </c>
      <c r="Z3" t="s">
        <v>80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84</v>
      </c>
      <c r="B4" s="11" t="s">
        <v>146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128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84</v>
      </c>
      <c r="W4" s="11">
        <v>775</v>
      </c>
      <c r="X4" s="11">
        <v>775</v>
      </c>
      <c r="Y4" s="11" t="s">
        <v>83</v>
      </c>
      <c r="Z4" s="11" t="s">
        <v>84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98</v>
      </c>
      <c r="B5" s="11" t="s">
        <v>146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128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99</v>
      </c>
      <c r="B6" t="s">
        <v>146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128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82</v>
      </c>
      <c r="B7" t="s">
        <v>146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123</v>
      </c>
      <c r="S7">
        <f t="shared" si="0"/>
        <v>3</v>
      </c>
      <c r="T7">
        <f t="shared" si="1"/>
        <v>0</v>
      </c>
      <c r="U7" t="s">
        <v>153</v>
      </c>
      <c r="Y7" t="s">
        <v>83</v>
      </c>
      <c r="Z7" t="s">
        <v>86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49</v>
      </c>
      <c r="B8" s="11" t="s">
        <v>146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129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141</v>
      </c>
      <c r="W8" s="11">
        <v>1000</v>
      </c>
      <c r="X8" s="11"/>
      <c r="Y8" s="11" t="s">
        <v>90</v>
      </c>
      <c r="Z8" s="11" t="s">
        <v>87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109</v>
      </c>
      <c r="B9" s="11" t="s">
        <v>146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128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109</v>
      </c>
      <c r="W9" s="11">
        <v>150</v>
      </c>
      <c r="X9" s="11">
        <v>150</v>
      </c>
      <c r="Y9" s="11" t="s">
        <v>83</v>
      </c>
      <c r="Z9" s="11" t="s">
        <v>85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179</v>
      </c>
      <c r="B10" s="11" t="s">
        <v>146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123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419</v>
      </c>
    </row>
    <row r="11" spans="1:33">
      <c r="A11" s="11" t="s">
        <v>180</v>
      </c>
      <c r="B11" s="11" t="s">
        <v>146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127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181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124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175</v>
      </c>
      <c r="B13" s="11" t="s">
        <v>173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174</v>
      </c>
      <c r="B14" s="11" t="s">
        <v>173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115</v>
      </c>
      <c r="B15" s="11" t="s">
        <v>147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152</v>
      </c>
      <c r="V15" s="30" t="s">
        <v>145</v>
      </c>
      <c r="W15" s="11">
        <v>600</v>
      </c>
      <c r="Y15" s="11" t="s">
        <v>93</v>
      </c>
      <c r="Z15" s="11" t="s">
        <v>95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116</v>
      </c>
      <c r="B16" s="11" t="s">
        <v>147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152</v>
      </c>
      <c r="V16" s="30" t="s">
        <v>144</v>
      </c>
      <c r="W16" s="11">
        <v>600</v>
      </c>
      <c r="Y16" s="11" t="s">
        <v>93</v>
      </c>
      <c r="Z16" s="11" t="s">
        <v>94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113</v>
      </c>
      <c r="B17" s="11" t="s">
        <v>147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152</v>
      </c>
      <c r="V17" s="30" t="s">
        <v>142</v>
      </c>
      <c r="W17" s="11">
        <v>500</v>
      </c>
      <c r="X17" s="11"/>
      <c r="Y17" s="11" t="s">
        <v>91</v>
      </c>
      <c r="Z17" s="11" t="s">
        <v>92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 s="11" customFormat="1">
      <c r="A18" s="11" t="s">
        <v>105</v>
      </c>
      <c r="B18" s="11" t="s">
        <v>147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125</v>
      </c>
    </row>
    <row r="19" spans="1:33">
      <c r="A19" s="11" t="s">
        <v>347</v>
      </c>
      <c r="B19" s="11" t="s">
        <v>146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s="17" t="s">
        <v>424</v>
      </c>
      <c r="N19" s="11"/>
      <c r="O19" s="11"/>
      <c r="S19">
        <f t="shared" si="0"/>
        <v>4</v>
      </c>
      <c r="AF19" s="11"/>
      <c r="AG19" s="11"/>
    </row>
    <row r="20" spans="1:33">
      <c r="A20" s="11" t="s">
        <v>348</v>
      </c>
      <c r="B20" s="11" t="s">
        <v>146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s="17" t="s">
        <v>424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349</v>
      </c>
      <c r="B21" s="11" t="s">
        <v>146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s="17" t="s">
        <v>424</v>
      </c>
      <c r="N21" s="11"/>
      <c r="O21" s="11"/>
      <c r="S21">
        <f t="shared" si="0"/>
        <v>4</v>
      </c>
      <c r="AF21" s="11"/>
      <c r="AG21" s="11"/>
    </row>
    <row r="22" spans="1:33">
      <c r="A22" t="s">
        <v>351</v>
      </c>
      <c r="B22" t="s">
        <v>146</v>
      </c>
      <c r="C22">
        <v>1</v>
      </c>
      <c r="D22">
        <v>2</v>
      </c>
      <c r="E22">
        <v>10</v>
      </c>
      <c r="F22">
        <v>10</v>
      </c>
      <c r="G22" t="b">
        <v>0</v>
      </c>
      <c r="H22" s="11">
        <v>0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3">
      <c r="A23" t="s">
        <v>346</v>
      </c>
      <c r="B23" t="s">
        <v>146</v>
      </c>
      <c r="C23">
        <v>2</v>
      </c>
      <c r="D23">
        <v>2</v>
      </c>
      <c r="E23">
        <v>20</v>
      </c>
      <c r="F23">
        <v>20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3">
      <c r="A24" t="s">
        <v>114</v>
      </c>
      <c r="B24" t="s">
        <v>147</v>
      </c>
      <c r="E24">
        <v>0</v>
      </c>
      <c r="F24">
        <v>0</v>
      </c>
      <c r="G24" t="b">
        <v>0</v>
      </c>
      <c r="H24" s="11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3" s="11" customFormat="1">
      <c r="A25" t="s">
        <v>100</v>
      </c>
      <c r="B25" t="s">
        <v>147</v>
      </c>
      <c r="C25"/>
      <c r="D25"/>
      <c r="E25">
        <v>20</v>
      </c>
      <c r="F25">
        <v>20</v>
      </c>
      <c r="G25" t="b">
        <v>0</v>
      </c>
      <c r="H25" s="11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152</v>
      </c>
      <c r="V25"/>
      <c r="W25"/>
      <c r="X25"/>
      <c r="Y25"/>
      <c r="Z25"/>
      <c r="AA25"/>
      <c r="AB25"/>
      <c r="AC25"/>
      <c r="AD25"/>
      <c r="AF25"/>
      <c r="AG25"/>
    </row>
    <row r="26" spans="1:33">
      <c r="A26" t="s">
        <v>101</v>
      </c>
      <c r="B26" t="s">
        <v>147</v>
      </c>
      <c r="E26">
        <v>20</v>
      </c>
      <c r="F26">
        <v>20</v>
      </c>
      <c r="G26" t="b">
        <v>0</v>
      </c>
      <c r="H26" s="11">
        <v>0</v>
      </c>
      <c r="I26">
        <v>0.08</v>
      </c>
      <c r="S26">
        <f t="shared" si="0"/>
        <v>0</v>
      </c>
      <c r="T26">
        <f t="shared" si="1"/>
        <v>0</v>
      </c>
      <c r="U26" t="s">
        <v>152</v>
      </c>
    </row>
    <row r="27" spans="1:33" s="11" customFormat="1">
      <c r="A27" t="s">
        <v>102</v>
      </c>
      <c r="B27" t="s">
        <v>147</v>
      </c>
      <c r="C27"/>
      <c r="D27"/>
      <c r="E27">
        <v>0</v>
      </c>
      <c r="F27">
        <v>0</v>
      </c>
      <c r="G27" t="b">
        <v>0</v>
      </c>
      <c r="H27" s="11">
        <v>0</v>
      </c>
      <c r="I27">
        <v>1</v>
      </c>
      <c r="J27" t="s">
        <v>125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125</v>
      </c>
      <c r="V27"/>
      <c r="W27"/>
      <c r="X27"/>
      <c r="Y27"/>
      <c r="Z27"/>
      <c r="AA27"/>
      <c r="AB27"/>
      <c r="AC27"/>
      <c r="AD27"/>
      <c r="AF27"/>
      <c r="AG27"/>
    </row>
    <row r="28" spans="1:33" s="11" customFormat="1">
      <c r="A28" t="s">
        <v>103</v>
      </c>
      <c r="B28" t="s">
        <v>147</v>
      </c>
      <c r="C28">
        <v>2</v>
      </c>
      <c r="D28">
        <v>5</v>
      </c>
      <c r="E28">
        <v>20</v>
      </c>
      <c r="F28">
        <v>20</v>
      </c>
      <c r="G28" t="b">
        <v>0</v>
      </c>
      <c r="H28" s="11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125</v>
      </c>
      <c r="V28" t="s">
        <v>143</v>
      </c>
      <c r="W28">
        <v>250</v>
      </c>
      <c r="X28"/>
      <c r="Y28" t="s">
        <v>88</v>
      </c>
      <c r="Z28" t="s">
        <v>89</v>
      </c>
      <c r="AA28">
        <v>0</v>
      </c>
      <c r="AB28">
        <v>1.2</v>
      </c>
      <c r="AC28">
        <v>16</v>
      </c>
      <c r="AD28">
        <v>0</v>
      </c>
      <c r="AF28"/>
      <c r="AG28"/>
    </row>
    <row r="29" spans="1:33" s="11" customFormat="1">
      <c r="A29" t="s">
        <v>104</v>
      </c>
      <c r="B29" t="s">
        <v>147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125</v>
      </c>
      <c r="V29"/>
      <c r="W29"/>
      <c r="X29"/>
      <c r="Y29"/>
      <c r="Z29"/>
      <c r="AA29"/>
      <c r="AB29"/>
      <c r="AC29"/>
      <c r="AD29"/>
      <c r="AF29"/>
      <c r="AG29"/>
    </row>
    <row r="30" spans="1:33" s="11" customFormat="1">
      <c r="A30" t="s">
        <v>106</v>
      </c>
      <c r="B30" t="s">
        <v>147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125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107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1</v>
      </c>
      <c r="J31" t="s">
        <v>129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  <c r="AF31"/>
      <c r="AG31"/>
    </row>
    <row r="32" spans="1:33">
      <c r="A32" t="s">
        <v>108</v>
      </c>
      <c r="B32" t="s">
        <v>146</v>
      </c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129</v>
      </c>
      <c r="S32">
        <f t="shared" si="0"/>
        <v>0</v>
      </c>
      <c r="T32">
        <f t="shared" si="3"/>
        <v>0</v>
      </c>
    </row>
    <row r="33" spans="1:33">
      <c r="A33" t="s">
        <v>110</v>
      </c>
      <c r="B33" t="s">
        <v>146</v>
      </c>
      <c r="E33">
        <v>15</v>
      </c>
      <c r="F33">
        <v>15</v>
      </c>
      <c r="G33" t="b">
        <v>0</v>
      </c>
      <c r="H33" s="11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3">
      <c r="A34" t="s">
        <v>117</v>
      </c>
      <c r="B34" t="s">
        <v>147</v>
      </c>
      <c r="E34">
        <v>20</v>
      </c>
      <c r="F34">
        <v>20</v>
      </c>
      <c r="G34" t="b">
        <v>0</v>
      </c>
      <c r="H34" s="11">
        <v>0</v>
      </c>
      <c r="I34">
        <v>0.05</v>
      </c>
      <c r="S34">
        <f t="shared" si="0"/>
        <v>0</v>
      </c>
      <c r="T34">
        <f t="shared" si="3"/>
        <v>0</v>
      </c>
      <c r="U34" t="s">
        <v>152</v>
      </c>
    </row>
    <row r="35" spans="1:33">
      <c r="A35" t="s">
        <v>92</v>
      </c>
      <c r="B35" t="s">
        <v>147</v>
      </c>
      <c r="C35" s="11">
        <v>1</v>
      </c>
      <c r="D35" s="11">
        <v>1</v>
      </c>
      <c r="E35" s="11">
        <v>25</v>
      </c>
      <c r="F35" s="11">
        <v>25</v>
      </c>
      <c r="G35" t="b">
        <v>1</v>
      </c>
      <c r="H35" s="11">
        <v>0</v>
      </c>
      <c r="I35">
        <v>0.08</v>
      </c>
      <c r="S35">
        <f t="shared" si="0"/>
        <v>2</v>
      </c>
      <c r="T35">
        <f t="shared" si="3"/>
        <v>0</v>
      </c>
      <c r="U35" t="s">
        <v>152</v>
      </c>
    </row>
    <row r="36" spans="1:33" s="11" customFormat="1">
      <c r="A36" t="s">
        <v>112</v>
      </c>
      <c r="B36" t="s">
        <v>147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0.08</v>
      </c>
      <c r="J36"/>
      <c r="N36"/>
      <c r="O36"/>
      <c r="P36"/>
      <c r="Q36"/>
      <c r="R36"/>
      <c r="S36">
        <f t="shared" si="0"/>
        <v>2</v>
      </c>
      <c r="T36">
        <f t="shared" si="3"/>
        <v>0</v>
      </c>
      <c r="U36" t="s">
        <v>152</v>
      </c>
      <c r="V36"/>
      <c r="W36"/>
      <c r="X36"/>
      <c r="Y36"/>
      <c r="Z36"/>
      <c r="AA36"/>
      <c r="AB36"/>
      <c r="AC36"/>
      <c r="AD36"/>
      <c r="AF36"/>
      <c r="AG36"/>
    </row>
    <row r="37" spans="1:33"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124" zoomScale="71" workbookViewId="0">
      <selection activeCell="B139" sqref="B139"/>
    </sheetView>
  </sheetViews>
  <sheetFormatPr defaultRowHeight="14.5"/>
  <cols>
    <col min="1" max="1" width="58.7265625" customWidth="1"/>
    <col min="2" max="2" width="12.26953125" customWidth="1"/>
    <col min="4" max="4" width="12.26953125" customWidth="1"/>
    <col min="8" max="8" width="28.6328125" customWidth="1"/>
    <col min="11" max="11" width="18.26953125" customWidth="1"/>
  </cols>
  <sheetData>
    <row r="1" spans="1:13">
      <c r="A1" t="s">
        <v>394</v>
      </c>
      <c r="B1" s="7" t="s">
        <v>391</v>
      </c>
      <c r="D1" s="7" t="s">
        <v>391</v>
      </c>
      <c r="E1" s="54" t="s">
        <v>405</v>
      </c>
      <c r="K1" t="s">
        <v>398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396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399</v>
      </c>
      <c r="L5" t="s">
        <v>400</v>
      </c>
      <c r="M5" t="s">
        <v>401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397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hydrogen_turbineFixedOperatingCostTimeSeries</v>
      </c>
      <c r="B19" s="11">
        <v>0</v>
      </c>
      <c r="D19" s="11">
        <v>0</v>
      </c>
      <c r="E19" t="str">
        <f>IF(TechnologiesEmlab!H18&gt;0,"ACTIVE", "not active, max life extension 0")</f>
        <v>not active, max life extension 0</v>
      </c>
    </row>
    <row r="20" spans="1:14">
      <c r="A20" t="str">
        <f>_xlfn.CONCAT(TechnologiesEmlab!A20,"FixedOperatingCostTimeSeries")</f>
        <v>hydrogen_CHPFixedOperatingCostTimeSeries</v>
      </c>
      <c r="B20" s="11">
        <v>0</v>
      </c>
      <c r="D20" s="11">
        <v>0</v>
      </c>
      <c r="E20" t="str">
        <f>IF(TechnologiesEmlab!H19&gt;0,"ACTIVE", "not active, max life extension 0")</f>
        <v>not active, max life extension 0</v>
      </c>
      <c r="I20" t="s">
        <v>109</v>
      </c>
      <c r="K20" t="s">
        <v>404</v>
      </c>
      <c r="L20" t="s">
        <v>213</v>
      </c>
    </row>
    <row r="21" spans="1:14">
      <c r="A21" t="str">
        <f>_xlfn.CONCAT(TechnologiesEmlab!A21,"FixedOperatingCostTimeSeries")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IF(TechnologiesEmlab!H20&gt;0,"ACTIVE",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fuel_cellFixedOperatingCostTimeSeries</v>
      </c>
      <c r="B22" s="11">
        <v>0</v>
      </c>
      <c r="D22" s="11">
        <v>0</v>
      </c>
      <c r="E22" t="str">
        <f>IF(TechnologiesEmlab!H21&gt;0,"ACTIVE", "not active, max life extension 0")</f>
        <v>not active, max life extension 0</v>
      </c>
      <c r="J22">
        <v>1</v>
      </c>
      <c r="K22">
        <f>$K$21*(1+$B$79)^J22</f>
        <v>4.5</v>
      </c>
      <c r="L22">
        <f>$L$21*(1+$B$114)^J22</f>
        <v>0.43</v>
      </c>
    </row>
    <row r="23" spans="1:14">
      <c r="A23" t="str">
        <f>_xlfn.CONCAT(TechnologiesEmlab!A23,"FixedOperatingCostTimeSeries")</f>
        <v>electrolyzerFixedOperatingCostTimeSeries</v>
      </c>
      <c r="B23" s="11">
        <v>0</v>
      </c>
      <c r="D23" s="11">
        <v>0</v>
      </c>
      <c r="E23" t="str">
        <f>IF(TechnologiesEmlab!H22&gt;0,"ACTIVE", "not active, max life extension 0")</f>
        <v>not active, max life extension 0</v>
      </c>
      <c r="J23">
        <v>2</v>
      </c>
      <c r="K23">
        <f t="shared" ref="K23:K26" si="4">$K$21*(1+$B$79)^J23</f>
        <v>4.5</v>
      </c>
      <c r="L23">
        <f>$L$21*(1+$B$114)^J23</f>
        <v>0.43</v>
      </c>
    </row>
    <row r="24" spans="1:14">
      <c r="A24" t="str">
        <f>_xlfn.CONCAT(TechnologiesEmlab!A24,"FixedOperatingCostTimeSeries")</f>
        <v>Power_to_Jet_FuelFixedOperatingCostTimeSeries</v>
      </c>
      <c r="B24" s="11">
        <v>0</v>
      </c>
      <c r="D24" s="11">
        <v>0</v>
      </c>
      <c r="E24" t="str">
        <f>IF(TechnologiesEmlab!H23&gt;0,"ACTIVE", "not active, max life extension 0")</f>
        <v>not active, max life extension 0</v>
      </c>
      <c r="J24">
        <v>3</v>
      </c>
      <c r="K24">
        <f t="shared" si="4"/>
        <v>4.5</v>
      </c>
      <c r="L24">
        <f>$L$21*(1+$B$114)^J24</f>
        <v>0.43</v>
      </c>
    </row>
    <row r="25" spans="1:14">
      <c r="A25" t="str">
        <f>_xlfn.CONCAT(TechnologiesEmlab!A25,"FixedOperatingCostTimeSeries")</f>
        <v>CSP_ParabolicFixedOperatingCostTimeSeries</v>
      </c>
      <c r="B25" s="11">
        <v>0</v>
      </c>
      <c r="D25" s="11">
        <v>0</v>
      </c>
      <c r="E25" t="str">
        <f>IF(TechnologiesEmlab!H24&gt;0,"ACTIVE", "not active, max life extension 0")</f>
        <v>not active, max life extension 0</v>
      </c>
      <c r="J25">
        <v>9</v>
      </c>
      <c r="K25">
        <f t="shared" si="4"/>
        <v>4.5</v>
      </c>
      <c r="L25">
        <f>$L$21*(1+$B$114)^J25</f>
        <v>0.43</v>
      </c>
    </row>
    <row r="26" spans="1:14">
      <c r="A26" t="str">
        <f>_xlfn.CONCAT(TechnologiesEmlab!A26,"FixedOperatingCostTimeSeries")</f>
        <v>CSP_TowerFixedOperatingCostTimeSeries</v>
      </c>
      <c r="B26" s="11">
        <v>0</v>
      </c>
      <c r="D26" s="11">
        <v>0</v>
      </c>
      <c r="E26" t="str">
        <f>IF(TechnologiesEmlab!H25&gt;0,"ACTIVE", "not active, max life extension 0")</f>
        <v>not active, max life extension 0</v>
      </c>
      <c r="J26">
        <v>26</v>
      </c>
      <c r="K26">
        <f t="shared" si="4"/>
        <v>4.5</v>
      </c>
      <c r="L26">
        <f>$L$21*(1+$B$114)^J26</f>
        <v>0.43</v>
      </c>
    </row>
    <row r="27" spans="1:14">
      <c r="A27" t="str">
        <f>_xlfn.CONCAT(TechnologiesEmlab!A27,"FixedOperatingCostTimeSeries")</f>
        <v>Hydrogen_to_Jet_FuelFixedOperatingCostTimeSeries</v>
      </c>
      <c r="B27" s="11">
        <v>0</v>
      </c>
      <c r="D27" s="11">
        <v>0</v>
      </c>
      <c r="E27" t="str">
        <f>IF(TechnologiesEmlab!H26&gt;0,"ACTIVE", "not active, max life extension 0")</f>
        <v>not active, max life extension 0</v>
      </c>
    </row>
    <row r="28" spans="1:14">
      <c r="A28" t="str">
        <f>_xlfn.CONCAT(TechnologiesEmlab!A28,"FixedOperatingCostTimeSeries")</f>
        <v>Hydropower_RORFixedOperatingCostTimeSeries</v>
      </c>
      <c r="B28" s="11">
        <v>0</v>
      </c>
      <c r="D28" s="11">
        <v>0</v>
      </c>
      <c r="E28" t="str">
        <f>IF(TechnologiesEmlab!H27&gt;0,"ACTIVE", "not active, max life extension 0")</f>
        <v>not active, max life extension 0</v>
      </c>
      <c r="I28" t="s">
        <v>92</v>
      </c>
      <c r="K28" t="s">
        <v>404</v>
      </c>
    </row>
    <row r="29" spans="1:14">
      <c r="A29" t="str">
        <f>_xlfn.CONCAT(TechnologiesEmlab!A29,"FixedOperatingCostTimeSeries")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IF(TechnologiesEmlab!H28&gt;0,"ACTIVE",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IF(TechnologiesEmlab!H29&gt;0,"ACTIVE", "not active, max life extension 0")</f>
        <v>not active, max life extension 0</v>
      </c>
      <c r="J30">
        <v>1</v>
      </c>
      <c r="K30">
        <f>$K$29*(1+$B$86)^J30</f>
        <v>3</v>
      </c>
    </row>
    <row r="31" spans="1:14">
      <c r="A31" t="str">
        <f>_xlfn.CONCAT(TechnologiesEmlab!A31,"FixedOperatingCostTimeSeries")</f>
        <v>Nuclear_CHP_DHFixedOperatingCostTimeSeries</v>
      </c>
      <c r="B31" s="11">
        <v>0</v>
      </c>
      <c r="D31" s="11">
        <v>0</v>
      </c>
      <c r="E31" t="str">
        <f>IF(TechnologiesEmlab!H30&gt;0,"ACTIVE", "not active, max life extension 0")</f>
        <v>not active, max life extension 0</v>
      </c>
      <c r="J31">
        <v>2</v>
      </c>
      <c r="K31">
        <f t="shared" ref="K31:K32" si="5">$K$29*(1+$B$86)^J31</f>
        <v>3</v>
      </c>
    </row>
    <row r="32" spans="1:14">
      <c r="A32" t="str">
        <f>_xlfn.CONCAT(TechnologiesEmlab!A32,"FixedOperatingCostTimeSeries")</f>
        <v>Nuclear_CHP_PHFixedOperatingCostTimeSeries</v>
      </c>
      <c r="B32" s="11">
        <v>0</v>
      </c>
      <c r="D32" s="11">
        <v>0</v>
      </c>
      <c r="E32" t="str">
        <f>IF(TechnologiesEmlab!H31&gt;0,"ACTIVE", "not active, max life extension 0")</f>
        <v>not active, max life extension 0</v>
      </c>
      <c r="J32">
        <v>25</v>
      </c>
      <c r="K32">
        <f t="shared" si="5"/>
        <v>3</v>
      </c>
      <c r="N32">
        <f>K32/K29</f>
        <v>1</v>
      </c>
    </row>
    <row r="33" spans="1:5">
      <c r="A33" t="str">
        <f>_xlfn.CONCAT(TechnologiesEmlab!A33,"FixedOperatingCostTimeSeries")</f>
        <v>PEM_ElectrolyzerFixedOperatingCostTimeSeries</v>
      </c>
      <c r="B33" s="11">
        <v>0</v>
      </c>
      <c r="D33" s="11">
        <v>0</v>
      </c>
      <c r="E33" t="str">
        <f>IF(TechnologiesEmlab!H32&gt;0,"ACTIVE", "not active, max life extension 0")</f>
        <v>not active, max life extension 0</v>
      </c>
    </row>
    <row r="34" spans="1:5">
      <c r="A34" t="str">
        <f>_xlfn.CONCAT(TechnologiesEmlab!A34,"FixedOperatingCostTimeSeries")</f>
        <v>Wave_energyFixedOperatingCostTimeSeries</v>
      </c>
      <c r="B34" s="11">
        <v>0</v>
      </c>
      <c r="D34" s="11">
        <v>0</v>
      </c>
      <c r="E34" t="str">
        <f>IF(TechnologiesEmlab!H33&gt;0,"ACTIVE", "not active, max life extension 0")</f>
        <v>not active, max life extension 0</v>
      </c>
    </row>
    <row r="35" spans="1:5">
      <c r="A35" t="str">
        <f>_xlfn.CONCAT(TechnologiesEmlab!A35,"FixedOperatingCostTimeSeries")</f>
        <v>PVFixedOperatingCostTimeSeries</v>
      </c>
      <c r="B35" s="11">
        <v>0</v>
      </c>
      <c r="D35" s="11">
        <v>0</v>
      </c>
      <c r="E35" t="str">
        <f>IF(TechnologiesEmlab!H34&gt;0,"ACTIVE", "not active, max life extension 0")</f>
        <v>not active, max life extension 0</v>
      </c>
    </row>
    <row r="36" spans="1:5">
      <c r="A36" t="str">
        <f>_xlfn.CONCAT(TechnologiesEmlab!A36,"FixedOperatingCostTimeSeries")</f>
        <v>PV_residentialFixedOperatingCostTimeSeries</v>
      </c>
      <c r="B36" s="11">
        <v>0</v>
      </c>
      <c r="D36" s="11">
        <v>0</v>
      </c>
      <c r="E36" t="str">
        <f>IF(TechnologiesEmlab!H35&gt;0,"ACTIVE",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395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403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392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393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420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_xlfn.CONCAT(TechnologiesEmlab!A18,"InvestmentCostTimeSeries")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_xlfn.CONCAT(TechnologiesEmlab!A19,"InvestmentCostTimeSeries")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_xlfn.CONCAT(TechnologiesEmlab!A20,"InvestmentCostTimeSeries")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_xlfn.CONCAT(TechnologiesEmlab!A21,"InvestmentCostTimeSeries")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_xlfn.CONCAT(TechnologiesEmlab!A22,"InvestmentCostTimeSeries")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_xlfn.CONCAT(TechnologiesEmlab!A23,"InvestmentCostTimeSeries")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_xlfn.CONCAT(TechnologiesEmlab!A24,"InvestmentCostTimeSeries")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_xlfn.CONCAT(TechnologiesEmlab!A25,"InvestmentCostTimeSeries")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_xlfn.CONCAT(TechnologiesEmlab!A26,"InvestmentCostTimeSeries")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_xlfn.CONCAT(TechnologiesEmlab!A27,"InvestmentCostTimeSeries")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_xlfn.CONCAT(TechnologiesEmlab!A28,"InvestmentCostTimeSeries")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_xlfn.CONCAT(TechnologiesEmlab!A29,"InvestmentCostTimeSeries")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_xlfn.CONCAT(TechnologiesEmlab!A30,"InvestmentCostTimeSeries")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_xlfn.CONCAT(TechnologiesEmlab!A31,"InvestmentCostTimeSeries")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_xlfn.CONCAT(TechnologiesEmlab!A32,"InvestmentCostTimeSeries")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_xlfn.CONCAT(TechnologiesEmlab!A33,"InvestmentCostTimeSeries")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_xlfn.CONCAT(TechnologiesEmlab!A34,"InvestmentCostTimeSeries")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_xlfn.CONCAT(TechnologiesEmlab!A35,"InvestmentCostTimeSeries")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_xlfn.CONCAT(TechnologiesEmlab!A36,"InvestmentCostTimeSeries")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0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0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0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0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0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0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0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0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0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0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0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0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0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0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0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0</v>
      </c>
      <c r="D87" s="11">
        <v>5.0000000000000001E-3</v>
      </c>
    </row>
    <row r="88" spans="1:4">
      <c r="A88" t="str">
        <f>_xlfn.CONCAT(TechnologiesEmlab!A18,"VariableCostTimeSeries")</f>
        <v>Hydropower_reservoir_mediumVariableCostTimeSeries</v>
      </c>
      <c r="B88" s="11">
        <v>0</v>
      </c>
      <c r="D88" s="11">
        <v>5.0000000000000001E-3</v>
      </c>
    </row>
    <row r="89" spans="1:4">
      <c r="A89" t="str">
        <f>_xlfn.CONCAT(TechnologiesEmlab!A19,"VariableCostTimeSeries")</f>
        <v>hydrogen_turbineVariableCostTimeSeries</v>
      </c>
      <c r="B89" s="11">
        <v>0</v>
      </c>
      <c r="D89" s="11">
        <v>5.0000000000000001E-3</v>
      </c>
    </row>
    <row r="90" spans="1:4">
      <c r="A90" t="str">
        <f>_xlfn.CONCAT(TechnologiesEmlab!A20,"VariableCostTimeSeries")</f>
        <v>hydrogen_CHPVariableCostTimeSeries</v>
      </c>
      <c r="B90" s="11">
        <v>0</v>
      </c>
      <c r="D90" s="11">
        <v>5.0000000000000001E-3</v>
      </c>
    </row>
    <row r="91" spans="1:4">
      <c r="A91" t="str">
        <f>_xlfn.CONCAT(TechnologiesEmlab!A21,"VariableCostTimeSeries")</f>
        <v>hydrogen_combined_cycleVariableCostTimeSeries</v>
      </c>
      <c r="B91" s="11">
        <v>0</v>
      </c>
      <c r="D91" s="11">
        <v>5.0000000000000001E-3</v>
      </c>
    </row>
    <row r="92" spans="1:4">
      <c r="A92" t="str">
        <f>_xlfn.CONCAT(TechnologiesEmlab!A22,"VariableCostTimeSeries")</f>
        <v>fuel_cellVariableCostTimeSeries</v>
      </c>
      <c r="B92" s="11">
        <v>0</v>
      </c>
      <c r="D92" s="11">
        <v>5.0000000000000001E-3</v>
      </c>
    </row>
    <row r="93" spans="1:4">
      <c r="A93" t="str">
        <f>_xlfn.CONCAT(TechnologiesEmlab!A23,"VariableCostTimeSeries")</f>
        <v>electrolyzerVariableCostTimeSeries</v>
      </c>
      <c r="B93" s="11">
        <v>0</v>
      </c>
      <c r="D93" s="11">
        <v>5.0000000000000001E-3</v>
      </c>
    </row>
    <row r="94" spans="1:4">
      <c r="A94" t="str">
        <f>_xlfn.CONCAT(TechnologiesEmlab!A24,"VariableCostTimeSeries")</f>
        <v>Power_to_Jet_FuelVariableCostTimeSeries</v>
      </c>
      <c r="B94" s="11">
        <v>0</v>
      </c>
      <c r="D94" s="11">
        <v>5.0000000000000001E-3</v>
      </c>
    </row>
    <row r="95" spans="1:4">
      <c r="A95" t="str">
        <f>_xlfn.CONCAT(TechnologiesEmlab!A25,"VariableCostTimeSeries")</f>
        <v>CSP_ParabolicVariableCostTimeSeries</v>
      </c>
      <c r="B95" s="11">
        <v>0</v>
      </c>
      <c r="D95" s="11">
        <v>5.0000000000000001E-3</v>
      </c>
    </row>
    <row r="96" spans="1:4">
      <c r="A96" t="str">
        <f>_xlfn.CONCAT(TechnologiesEmlab!A26,"VariableCostTimeSeries")</f>
        <v>CSP_TowerVariableCostTimeSeries</v>
      </c>
      <c r="B96" s="11">
        <v>0</v>
      </c>
      <c r="D96" s="11">
        <v>5.0000000000000001E-3</v>
      </c>
    </row>
    <row r="97" spans="1:5">
      <c r="A97" t="str">
        <f>_xlfn.CONCAT(TechnologiesEmlab!A27,"VariableCostTimeSeries")</f>
        <v>Hydrogen_to_Jet_FuelVariableCostTimeSeries</v>
      </c>
      <c r="B97" s="11">
        <v>0</v>
      </c>
      <c r="D97" s="11">
        <v>5.0000000000000001E-3</v>
      </c>
    </row>
    <row r="98" spans="1:5">
      <c r="A98" t="str">
        <f>_xlfn.CONCAT(TechnologiesEmlab!A28,"VariableCostTimeSeries")</f>
        <v>Hydropower_RORVariableCostTimeSeries</v>
      </c>
      <c r="B98" s="11">
        <v>0</v>
      </c>
      <c r="D98" s="11">
        <v>5.0000000000000001E-3</v>
      </c>
    </row>
    <row r="99" spans="1:5">
      <c r="A99" t="str">
        <f>_xlfn.CONCAT(TechnologiesEmlab!A29,"VariableCostTimeSeries")</f>
        <v>Hydropower_reservoir_largeVariableCostTimeSeries</v>
      </c>
      <c r="B99" s="11">
        <v>0</v>
      </c>
      <c r="D99" s="11">
        <v>5.0000000000000001E-3</v>
      </c>
    </row>
    <row r="100" spans="1:5">
      <c r="A100" t="str">
        <f>_xlfn.CONCAT(TechnologiesEmlab!A30,"VariableCostTimeSeries")</f>
        <v>Hydropower_reservoir_smallVariableCostTimeSeries</v>
      </c>
      <c r="B100" s="11">
        <v>0</v>
      </c>
      <c r="D100" s="11">
        <v>5.0000000000000001E-3</v>
      </c>
    </row>
    <row r="101" spans="1:5">
      <c r="A101" t="str">
        <f>_xlfn.CONCAT(TechnologiesEmlab!A31,"VariableCostTimeSeries")</f>
        <v>Nuclear_CHP_DHVariableCostTimeSeries</v>
      </c>
      <c r="B101" s="11">
        <v>0</v>
      </c>
      <c r="D101" s="11">
        <v>5.0000000000000001E-3</v>
      </c>
    </row>
    <row r="102" spans="1:5">
      <c r="A102" t="str">
        <f>_xlfn.CONCAT(TechnologiesEmlab!A32,"VariableCostTimeSeries")</f>
        <v>Nuclear_CHP_PHVariableCostTimeSeries</v>
      </c>
      <c r="B102" s="11">
        <v>0</v>
      </c>
      <c r="D102" s="11">
        <v>5.0000000000000001E-3</v>
      </c>
    </row>
    <row r="103" spans="1:5">
      <c r="A103" t="str">
        <f>_xlfn.CONCAT(TechnologiesEmlab!A33,"VariableCostTimeSeries")</f>
        <v>PEM_ElectrolyzerVariableCostTimeSeries</v>
      </c>
      <c r="B103" s="11">
        <v>0</v>
      </c>
      <c r="D103" s="11">
        <v>5.0000000000000001E-3</v>
      </c>
    </row>
    <row r="104" spans="1:5">
      <c r="A104" t="str">
        <f>_xlfn.CONCAT(TechnologiesEmlab!A34,"VariableCostTimeSeries")</f>
        <v>Wave_energyVariableCostTimeSeries</v>
      </c>
      <c r="B104" s="11">
        <v>0</v>
      </c>
      <c r="D104" s="11">
        <v>5.0000000000000001E-3</v>
      </c>
    </row>
    <row r="105" spans="1:5">
      <c r="A105" t="str">
        <f>_xlfn.CONCAT(TechnologiesEmlab!A35,"VariableCostTimeSeries")</f>
        <v>PVVariableCostTimeSeries</v>
      </c>
      <c r="B105" s="11">
        <v>0</v>
      </c>
      <c r="D105" s="11">
        <v>5.0000000000000001E-3</v>
      </c>
    </row>
    <row r="106" spans="1:5">
      <c r="A106" t="str">
        <f>_xlfn.CONCAT(TechnologiesEmlab!A36,"VariableCostTimeSeries")</f>
        <v>PV_residentialVariableCostTimeSeries</v>
      </c>
      <c r="B106" s="11">
        <v>0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402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_xlfn.CONCAT(TechnologiesEmlab!A18,"EfficiencyTimeSeries")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_xlfn.CONCAT(TechnologiesEmlab!A19,"EfficiencyTimeSeries")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_xlfn.CONCAT(TechnologiesEmlab!A20,"EfficiencyTimeSeries")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_xlfn.CONCAT(TechnologiesEmlab!A21,"EfficiencyTimeSeries")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_xlfn.CONCAT(TechnologiesEmlab!A22,"EfficiencyTimeSeries")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_xlfn.CONCAT(TechnologiesEmlab!A23,"EfficiencyTimeSeries")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_xlfn.CONCAT(TechnologiesEmlab!A24,"EfficiencyTimeSeries")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_xlfn.CONCAT(TechnologiesEmlab!A25,"EfficiencyTimeSeries")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_xlfn.CONCAT(TechnologiesEmlab!A26,"EfficiencyTimeSeries")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_xlfn.CONCAT(TechnologiesEmlab!A27,"EfficiencyTimeSeries")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_xlfn.CONCAT(TechnologiesEmlab!A28,"EfficiencyTimeSeries")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_xlfn.CONCAT(TechnologiesEmlab!A29,"EfficiencyTimeSeries")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_xlfn.CONCAT(TechnologiesEmlab!A30,"EfficiencyTimeSeries")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_xlfn.CONCAT(TechnologiesEmlab!A31,"EfficiencyTimeSeries")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_xlfn.CONCAT(TechnologiesEmlab!A32,"EfficiencyTimeSeries")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_xlfn.CONCAT(TechnologiesEmlab!A33,"EfficiencyTimeSeries")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_xlfn.CONCAT(TechnologiesEmlab!A34,"EfficiencyTimeSeries")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_xlfn.CONCAT(TechnologiesEmlab!A35,"EfficiencyTimeSeries")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_xlfn.CONCAT(TechnologiesEmlab!A36,"EfficiencyTimeSeries")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4.5"/>
  <cols>
    <col min="1" max="1" width="12.36328125" customWidth="1"/>
  </cols>
  <sheetData>
    <row r="1" spans="1:31">
      <c r="A1" t="s">
        <v>365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366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367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368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369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370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371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372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373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374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375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376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377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378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379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380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364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J34" sqref="J34"/>
    </sheetView>
  </sheetViews>
  <sheetFormatPr defaultRowHeight="14.5"/>
  <cols>
    <col min="1" max="1" width="19.453125" customWidth="1"/>
    <col min="2" max="41" width="8.7265625" style="45"/>
  </cols>
  <sheetData>
    <row r="1" spans="1:43">
      <c r="A1" t="s">
        <v>382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385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367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368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369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370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371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372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373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374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375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4.5"/>
  <cols>
    <col min="1" max="1" width="29.453125" customWidth="1"/>
  </cols>
  <sheetData>
    <row r="1" spans="1:41">
      <c r="A1" s="63" t="s">
        <v>382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385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367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368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369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370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371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372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373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374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375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376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377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378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379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380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382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385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367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368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369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370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371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372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373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374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375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376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377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378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379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380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382</v>
      </c>
      <c r="B38" t="s">
        <v>385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382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385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367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368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369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370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371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372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373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374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375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E13" sqref="E13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9</v>
      </c>
      <c r="C1" s="2" t="s">
        <v>10</v>
      </c>
      <c r="D1" s="2" t="s">
        <v>11</v>
      </c>
      <c r="E1" s="4" t="s">
        <v>12</v>
      </c>
      <c r="F1" s="4" t="s">
        <v>13</v>
      </c>
      <c r="G1" s="4" t="s">
        <v>15</v>
      </c>
      <c r="H1" s="4" t="s">
        <v>16</v>
      </c>
      <c r="I1" s="4" t="s">
        <v>17</v>
      </c>
      <c r="J1" s="2" t="s">
        <v>18</v>
      </c>
      <c r="K1" s="2" t="s">
        <v>19</v>
      </c>
    </row>
    <row r="2" spans="1:15">
      <c r="A2" t="s">
        <v>248</v>
      </c>
      <c r="B2" t="s">
        <v>242</v>
      </c>
      <c r="C2">
        <v>0</v>
      </c>
      <c r="D2" t="b">
        <v>1</v>
      </c>
      <c r="E2">
        <v>0.5</v>
      </c>
      <c r="F2">
        <v>0</v>
      </c>
      <c r="G2">
        <v>0.7</v>
      </c>
      <c r="H2">
        <v>7.0000000000000007E-2</v>
      </c>
      <c r="I2">
        <v>7.0000000000000007E-2</v>
      </c>
      <c r="J2">
        <v>3</v>
      </c>
      <c r="K2">
        <v>0.1</v>
      </c>
    </row>
    <row r="3" spans="1:15">
      <c r="A3" t="s">
        <v>249</v>
      </c>
      <c r="B3" t="s">
        <v>246</v>
      </c>
      <c r="C3">
        <v>0</v>
      </c>
      <c r="D3" t="b">
        <v>1</v>
      </c>
      <c r="E3">
        <v>0.5</v>
      </c>
      <c r="F3">
        <v>0</v>
      </c>
      <c r="G3">
        <v>0.7</v>
      </c>
      <c r="H3">
        <v>7.0000000000000007E-2</v>
      </c>
      <c r="I3">
        <v>7.0000000000000007E-2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E3"/>
  <sheetViews>
    <sheetView workbookViewId="0">
      <selection activeCell="F10" sqref="F10"/>
    </sheetView>
  </sheetViews>
  <sheetFormatPr defaultRowHeight="14.5"/>
  <cols>
    <col min="1" max="1" width="29.81640625" customWidth="1"/>
    <col min="2" max="2" width="15.90625" customWidth="1"/>
    <col min="3" max="4" width="11.54296875" customWidth="1"/>
    <col min="5" max="5" width="22.1796875" style="64" customWidth="1"/>
    <col min="6" max="6" width="11.54296875" customWidth="1"/>
    <col min="7" max="7" width="43.36328125" customWidth="1"/>
  </cols>
  <sheetData>
    <row r="1" spans="1:5">
      <c r="A1" t="s">
        <v>0</v>
      </c>
      <c r="B1" t="s">
        <v>3</v>
      </c>
      <c r="C1" t="s">
        <v>247</v>
      </c>
      <c r="E1" s="64" t="s">
        <v>447</v>
      </c>
    </row>
    <row r="2" spans="1:5">
      <c r="A2" t="str">
        <f>CONCATENATE("ElectricitySpotMarket",C2)</f>
        <v>ElectricitySpotMarketDE</v>
      </c>
      <c r="B2">
        <v>4000</v>
      </c>
      <c r="C2" t="s">
        <v>191</v>
      </c>
      <c r="E2" s="64">
        <v>1.0860000000000001</v>
      </c>
    </row>
    <row r="3" spans="1:5">
      <c r="A3" t="str">
        <f>CONCATENATE("ElectricitySpotMarket",C3)</f>
        <v>ElectricitySpotMarketNL</v>
      </c>
      <c r="B3">
        <v>4000</v>
      </c>
      <c r="C3" t="s">
        <v>1</v>
      </c>
      <c r="E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workbookViewId="0">
      <selection activeCell="C8" sqref="C8"/>
    </sheetView>
  </sheetViews>
  <sheetFormatPr defaultRowHeight="14.5"/>
  <cols>
    <col min="1" max="1" width="30.453125" customWidth="1"/>
    <col min="2" max="2" width="31.6328125" customWidth="1"/>
  </cols>
  <sheetData>
    <row r="1" spans="1:9">
      <c r="A1" s="15" t="s">
        <v>414</v>
      </c>
      <c r="B1" s="15" t="s">
        <v>440</v>
      </c>
      <c r="D1">
        <f>D2*2</f>
        <v>11775.328767123288</v>
      </c>
    </row>
    <row r="2" spans="1:9">
      <c r="A2" s="15" t="s">
        <v>406</v>
      </c>
      <c r="B2" s="15">
        <v>11775</v>
      </c>
      <c r="D2">
        <f>B3/730</f>
        <v>5887.6643835616442</v>
      </c>
      <c r="E2" t="s">
        <v>413</v>
      </c>
    </row>
    <row r="3" spans="1:9">
      <c r="A3" s="15" t="s">
        <v>407</v>
      </c>
      <c r="B3" s="15">
        <v>4297995</v>
      </c>
      <c r="D3" t="s">
        <v>412</v>
      </c>
      <c r="I3" s="1">
        <f>B3*12</f>
        <v>51575940</v>
      </c>
    </row>
    <row r="4" spans="1:9">
      <c r="A4" s="15" t="s">
        <v>441</v>
      </c>
      <c r="B4" s="15" t="s">
        <v>443</v>
      </c>
      <c r="D4" s="46" t="s">
        <v>442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workbookViewId="0">
      <selection activeCell="I39" sqref="I39"/>
    </sheetView>
  </sheetViews>
  <sheetFormatPr defaultRowHeight="14.5"/>
  <cols>
    <col min="1" max="1" width="13.90625" customWidth="1"/>
    <col min="2" max="2" width="14.81640625" customWidth="1"/>
    <col min="3" max="3" width="43.26953125" customWidth="1"/>
    <col min="4" max="4" width="37" customWidth="1"/>
    <col min="5" max="5" width="20" customWidth="1"/>
    <col min="7" max="7" width="7.08984375" customWidth="1"/>
    <col min="8" max="8" width="24.36328125" customWidth="1"/>
    <col min="9" max="9" width="19.90625" customWidth="1"/>
    <col min="10" max="10" width="15.7265625" customWidth="1"/>
    <col min="11" max="11" width="12.26953125" customWidth="1"/>
  </cols>
  <sheetData>
    <row r="1" spans="1:10" ht="17.5" customHeight="1">
      <c r="A1" t="s">
        <v>0</v>
      </c>
      <c r="B1" t="s">
        <v>408</v>
      </c>
      <c r="C1" t="s">
        <v>409</v>
      </c>
      <c r="D1" t="s">
        <v>439</v>
      </c>
      <c r="E1" t="s">
        <v>444</v>
      </c>
      <c r="F1" t="s">
        <v>433</v>
      </c>
    </row>
    <row r="2" spans="1:10" ht="17.5" customHeight="1">
      <c r="A2" t="s">
        <v>304</v>
      </c>
      <c r="B2">
        <v>4000</v>
      </c>
      <c r="C2" t="s">
        <v>415</v>
      </c>
      <c r="D2" t="s">
        <v>435</v>
      </c>
      <c r="E2" t="s">
        <v>87</v>
      </c>
      <c r="F2" s="62">
        <f>1-F3-F4-F5</f>
        <v>0.79999999999999993</v>
      </c>
      <c r="H2" t="s">
        <v>304</v>
      </c>
    </row>
    <row r="3" spans="1:10" ht="17.5" customHeight="1">
      <c r="A3" t="s">
        <v>410</v>
      </c>
      <c r="B3">
        <v>1500</v>
      </c>
      <c r="C3" t="s">
        <v>416</v>
      </c>
      <c r="D3" t="s">
        <v>436</v>
      </c>
      <c r="E3" t="s">
        <v>87</v>
      </c>
      <c r="F3" s="62">
        <v>0.1</v>
      </c>
      <c r="H3" t="s">
        <v>427</v>
      </c>
    </row>
    <row r="4" spans="1:10" ht="17.5" customHeight="1">
      <c r="A4" t="s">
        <v>431</v>
      </c>
      <c r="B4">
        <v>500</v>
      </c>
      <c r="C4" t="s">
        <v>430</v>
      </c>
      <c r="D4" t="s">
        <v>437</v>
      </c>
      <c r="E4" t="s">
        <v>87</v>
      </c>
      <c r="F4" s="62">
        <v>0.05</v>
      </c>
      <c r="H4" t="s">
        <v>428</v>
      </c>
    </row>
    <row r="5" spans="1:10" ht="17.5" customHeight="1">
      <c r="A5" t="s">
        <v>411</v>
      </c>
      <c r="B5">
        <v>250</v>
      </c>
      <c r="C5" t="s">
        <v>417</v>
      </c>
      <c r="D5" t="s">
        <v>438</v>
      </c>
      <c r="E5" s="18" t="s">
        <v>87</v>
      </c>
      <c r="F5" s="62">
        <v>0.05</v>
      </c>
      <c r="H5" t="s">
        <v>429</v>
      </c>
      <c r="J5" t="s">
        <v>434</v>
      </c>
    </row>
    <row r="6" spans="1:10">
      <c r="A6" t="s">
        <v>125</v>
      </c>
      <c r="B6">
        <f>J6</f>
        <v>33.374000000000002</v>
      </c>
      <c r="C6" t="s">
        <v>445</v>
      </c>
      <c r="D6" t="s">
        <v>445</v>
      </c>
      <c r="E6" s="18">
        <v>41070.999885844751</v>
      </c>
      <c r="F6" t="s">
        <v>87</v>
      </c>
      <c r="H6" t="s">
        <v>432</v>
      </c>
      <c r="I6" s="18">
        <f>LoadShifterCap!B3*12</f>
        <v>51575940</v>
      </c>
      <c r="J6">
        <f>45.1*0.74</f>
        <v>33.374000000000002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194</v>
      </c>
      <c r="B1" t="s">
        <v>306</v>
      </c>
      <c r="C1" t="s">
        <v>317</v>
      </c>
    </row>
    <row r="2" spans="1:3">
      <c r="A2" t="s">
        <v>315</v>
      </c>
      <c r="B2" t="s">
        <v>1</v>
      </c>
      <c r="C2" t="s">
        <v>116</v>
      </c>
    </row>
    <row r="3" spans="1:3">
      <c r="A3" t="s">
        <v>314</v>
      </c>
      <c r="B3" t="s">
        <v>1</v>
      </c>
      <c r="C3" t="s">
        <v>115</v>
      </c>
    </row>
    <row r="4" spans="1:3">
      <c r="A4" t="s">
        <v>316</v>
      </c>
      <c r="B4" t="s">
        <v>1</v>
      </c>
      <c r="C4" s="11" t="s">
        <v>113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49" t="s">
        <v>219</v>
      </c>
      <c r="B1" s="50" t="s">
        <v>220</v>
      </c>
      <c r="C1" s="49" t="s">
        <v>227</v>
      </c>
      <c r="D1" s="49" t="s">
        <v>221</v>
      </c>
      <c r="F1" s="6" t="s">
        <v>298</v>
      </c>
      <c r="G1" s="17" t="s">
        <v>204</v>
      </c>
    </row>
    <row r="2" spans="1:7">
      <c r="A2" s="15" t="s">
        <v>115</v>
      </c>
      <c r="B2" s="15" t="s">
        <v>145</v>
      </c>
      <c r="C2" s="15" t="s">
        <v>224</v>
      </c>
      <c r="D2" s="15">
        <v>1</v>
      </c>
      <c r="G2" t="s">
        <v>305</v>
      </c>
    </row>
    <row r="3" spans="1:7">
      <c r="A3" s="15" t="s">
        <v>116</v>
      </c>
      <c r="B3" s="15" t="s">
        <v>144</v>
      </c>
      <c r="C3" s="15" t="s">
        <v>223</v>
      </c>
      <c r="D3" s="15">
        <v>2</v>
      </c>
      <c r="F3" t="s">
        <v>301</v>
      </c>
      <c r="G3" t="s">
        <v>350</v>
      </c>
    </row>
    <row r="4" spans="1:7">
      <c r="A4" s="15" t="s">
        <v>113</v>
      </c>
      <c r="B4" s="15" t="s">
        <v>142</v>
      </c>
      <c r="C4" s="15" t="s">
        <v>226</v>
      </c>
      <c r="D4" s="15">
        <v>3</v>
      </c>
    </row>
    <row r="5" spans="1:7">
      <c r="A5" s="15" t="s">
        <v>92</v>
      </c>
      <c r="B5" s="15"/>
      <c r="C5" s="15" t="s">
        <v>226</v>
      </c>
      <c r="D5" s="15">
        <v>4</v>
      </c>
      <c r="F5" t="s">
        <v>300</v>
      </c>
    </row>
    <row r="6" spans="1:7">
      <c r="A6" s="15" t="s">
        <v>112</v>
      </c>
      <c r="B6" s="15"/>
      <c r="C6" s="15" t="s">
        <v>222</v>
      </c>
      <c r="D6" s="15">
        <v>5</v>
      </c>
    </row>
    <row r="7" spans="1:7">
      <c r="A7" s="15" t="s">
        <v>96</v>
      </c>
      <c r="B7" s="15" t="s">
        <v>139</v>
      </c>
      <c r="C7" s="15" t="s">
        <v>238</v>
      </c>
      <c r="D7" s="15">
        <v>6</v>
      </c>
    </row>
    <row r="8" spans="1:7">
      <c r="A8" s="15" t="s">
        <v>97</v>
      </c>
      <c r="B8" s="15"/>
      <c r="C8" s="15" t="s">
        <v>238</v>
      </c>
      <c r="D8" s="15">
        <v>7</v>
      </c>
    </row>
    <row r="9" spans="1:7">
      <c r="A9" s="15" t="s">
        <v>84</v>
      </c>
      <c r="B9" s="15" t="s">
        <v>84</v>
      </c>
      <c r="C9" s="15" t="s">
        <v>238</v>
      </c>
      <c r="D9" s="15">
        <v>8</v>
      </c>
    </row>
    <row r="10" spans="1:7">
      <c r="A10" s="15" t="s">
        <v>98</v>
      </c>
      <c r="B10" s="15"/>
      <c r="C10" s="15" t="s">
        <v>238</v>
      </c>
      <c r="D10" s="15">
        <v>9</v>
      </c>
    </row>
    <row r="11" spans="1:7">
      <c r="A11" s="15" t="s">
        <v>99</v>
      </c>
      <c r="B11" s="15"/>
      <c r="C11" s="15" t="s">
        <v>238</v>
      </c>
      <c r="D11" s="15">
        <v>10</v>
      </c>
    </row>
    <row r="12" spans="1:7">
      <c r="A12" s="15" t="s">
        <v>82</v>
      </c>
      <c r="B12" s="15"/>
      <c r="C12" s="15" t="s">
        <v>238</v>
      </c>
      <c r="D12" s="15">
        <v>11</v>
      </c>
    </row>
    <row r="13" spans="1:7">
      <c r="A13" s="15" t="s">
        <v>100</v>
      </c>
      <c r="B13" s="15"/>
      <c r="C13" s="15" t="s">
        <v>238</v>
      </c>
      <c r="D13" s="15">
        <v>12</v>
      </c>
    </row>
    <row r="14" spans="1:7">
      <c r="A14" s="15" t="s">
        <v>101</v>
      </c>
      <c r="B14" s="15"/>
      <c r="C14" s="15" t="s">
        <v>238</v>
      </c>
      <c r="D14" s="15">
        <v>13</v>
      </c>
    </row>
    <row r="15" spans="1:7">
      <c r="A15" s="15" t="s">
        <v>102</v>
      </c>
      <c r="B15" s="15"/>
      <c r="C15" s="15" t="s">
        <v>238</v>
      </c>
      <c r="D15" s="15">
        <v>14</v>
      </c>
      <c r="F15" t="s">
        <v>49</v>
      </c>
    </row>
    <row r="16" spans="1:7">
      <c r="A16" s="15" t="s">
        <v>103</v>
      </c>
      <c r="B16" s="15"/>
      <c r="C16" s="15" t="s">
        <v>225</v>
      </c>
      <c r="D16" s="15">
        <v>15</v>
      </c>
    </row>
    <row r="17" spans="1:7">
      <c r="A17" s="15" t="s">
        <v>104</v>
      </c>
      <c r="B17" s="15"/>
      <c r="C17" s="15" t="s">
        <v>225</v>
      </c>
      <c r="D17" s="15">
        <v>16</v>
      </c>
    </row>
    <row r="18" spans="1:7">
      <c r="A18" s="15" t="s">
        <v>105</v>
      </c>
      <c r="B18" s="15" t="s">
        <v>143</v>
      </c>
      <c r="C18" s="15" t="s">
        <v>225</v>
      </c>
      <c r="D18" s="15">
        <v>17</v>
      </c>
      <c r="F18" t="s">
        <v>299</v>
      </c>
      <c r="G18" t="s">
        <v>109</v>
      </c>
    </row>
    <row r="19" spans="1:7">
      <c r="A19" s="15" t="s">
        <v>106</v>
      </c>
      <c r="B19" s="15"/>
      <c r="C19" s="15" t="s">
        <v>225</v>
      </c>
      <c r="D19" s="15">
        <v>18</v>
      </c>
    </row>
    <row r="20" spans="1:7">
      <c r="A20" s="15" t="s">
        <v>49</v>
      </c>
      <c r="B20" s="15" t="s">
        <v>141</v>
      </c>
      <c r="C20" s="15" t="s">
        <v>238</v>
      </c>
      <c r="D20" s="15">
        <v>19</v>
      </c>
    </row>
    <row r="21" spans="1:7">
      <c r="A21" s="15" t="s">
        <v>107</v>
      </c>
      <c r="B21" s="15"/>
      <c r="C21" s="15" t="s">
        <v>238</v>
      </c>
      <c r="D21" s="15">
        <v>20</v>
      </c>
    </row>
    <row r="22" spans="1:7">
      <c r="A22" s="15" t="s">
        <v>108</v>
      </c>
      <c r="B22" s="15"/>
      <c r="C22" s="15" t="s">
        <v>238</v>
      </c>
      <c r="D22" s="15">
        <v>21</v>
      </c>
    </row>
    <row r="23" spans="1:7">
      <c r="A23" s="15" t="s">
        <v>109</v>
      </c>
      <c r="B23" s="15" t="s">
        <v>109</v>
      </c>
      <c r="C23" s="15" t="s">
        <v>238</v>
      </c>
      <c r="D23" s="15">
        <v>22</v>
      </c>
    </row>
    <row r="24" spans="1:7">
      <c r="A24" s="15" t="s">
        <v>110</v>
      </c>
      <c r="B24" s="15"/>
      <c r="C24" s="15" t="s">
        <v>238</v>
      </c>
      <c r="D24" s="15">
        <v>23</v>
      </c>
      <c r="F24" t="s">
        <v>115</v>
      </c>
    </row>
    <row r="25" spans="1:7">
      <c r="A25" s="15" t="s">
        <v>114</v>
      </c>
      <c r="B25" s="15"/>
      <c r="C25" s="15" t="s">
        <v>238</v>
      </c>
      <c r="D25" s="15">
        <v>24</v>
      </c>
    </row>
    <row r="26" spans="1:7">
      <c r="A26" s="15" t="s">
        <v>117</v>
      </c>
      <c r="B26" s="15"/>
      <c r="C26" s="15" t="s">
        <v>238</v>
      </c>
      <c r="D26" s="15">
        <v>25</v>
      </c>
    </row>
    <row r="27" spans="1:7">
      <c r="A27" s="15" t="s">
        <v>175</v>
      </c>
      <c r="B27" s="15"/>
      <c r="C27" s="15" t="s">
        <v>238</v>
      </c>
      <c r="D27" s="15">
        <v>26</v>
      </c>
    </row>
    <row r="28" spans="1:7">
      <c r="A28" s="15" t="s">
        <v>174</v>
      </c>
      <c r="B28" s="15"/>
      <c r="C28" s="15" t="s">
        <v>238</v>
      </c>
      <c r="D28" s="15">
        <v>27</v>
      </c>
    </row>
    <row r="29" spans="1:7">
      <c r="A29" s="50" t="str">
        <f>B29</f>
        <v>Coal PSC</v>
      </c>
      <c r="B29" s="50" t="s">
        <v>179</v>
      </c>
      <c r="C29" s="15" t="s">
        <v>238</v>
      </c>
      <c r="D29" s="15">
        <v>28</v>
      </c>
    </row>
    <row r="30" spans="1:7">
      <c r="A30" s="50" t="str">
        <f>B30</f>
        <v>Lignite PSC</v>
      </c>
      <c r="B30" s="50" t="s">
        <v>180</v>
      </c>
      <c r="C30" s="15" t="s">
        <v>238</v>
      </c>
      <c r="D30" s="15">
        <v>29</v>
      </c>
    </row>
    <row r="31" spans="1:7">
      <c r="A31" s="50" t="s">
        <v>181</v>
      </c>
      <c r="B31" s="50" t="s">
        <v>181</v>
      </c>
      <c r="C31" s="15" t="s">
        <v>238</v>
      </c>
      <c r="D31" s="15">
        <v>30</v>
      </c>
    </row>
    <row r="32" spans="1:7">
      <c r="A32" s="15" t="s">
        <v>351</v>
      </c>
      <c r="B32" s="15"/>
      <c r="C32" s="15" t="s">
        <v>238</v>
      </c>
      <c r="D32" s="15">
        <v>31</v>
      </c>
    </row>
    <row r="33" spans="1:4">
      <c r="A33" s="15" t="s">
        <v>346</v>
      </c>
      <c r="B33" s="15"/>
      <c r="C33" s="15" t="s">
        <v>238</v>
      </c>
      <c r="D33" s="15">
        <v>32</v>
      </c>
    </row>
    <row r="34" spans="1:4">
      <c r="A34" s="15" t="s">
        <v>347</v>
      </c>
      <c r="B34" s="15"/>
      <c r="C34" s="15" t="s">
        <v>238</v>
      </c>
      <c r="D34" s="15">
        <v>33</v>
      </c>
    </row>
    <row r="35" spans="1:4">
      <c r="A35" s="15" t="s">
        <v>348</v>
      </c>
      <c r="B35" s="15"/>
      <c r="C35" s="15" t="s">
        <v>238</v>
      </c>
      <c r="D35" s="15">
        <v>34</v>
      </c>
    </row>
    <row r="36" spans="1:4">
      <c r="A36" s="15" t="s">
        <v>349</v>
      </c>
      <c r="B36" s="15"/>
      <c r="C36" s="15" t="s">
        <v>238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296</v>
      </c>
      <c r="B1" t="s">
        <v>315</v>
      </c>
      <c r="C1" t="s">
        <v>314</v>
      </c>
      <c r="D1" t="s">
        <v>316</v>
      </c>
      <c r="F1" t="s">
        <v>313</v>
      </c>
      <c r="G1" s="25" t="s">
        <v>312</v>
      </c>
      <c r="H1" s="40" t="s">
        <v>311</v>
      </c>
      <c r="I1" s="40" t="s">
        <v>223</v>
      </c>
      <c r="J1" s="40" t="s">
        <v>224</v>
      </c>
      <c r="K1" s="40" t="s">
        <v>318</v>
      </c>
      <c r="M1" s="43" t="s">
        <v>340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383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312</v>
      </c>
      <c r="I6" s="25" t="s">
        <v>223</v>
      </c>
      <c r="J6" s="25" t="s">
        <v>224</v>
      </c>
      <c r="K6" s="25" t="s">
        <v>318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319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321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320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115</v>
      </c>
      <c r="I14" t="s">
        <v>248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116</v>
      </c>
      <c r="I15" t="s">
        <v>248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113</v>
      </c>
      <c r="I16" t="s">
        <v>248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296</v>
      </c>
      <c r="B1" s="18" t="s">
        <v>1</v>
      </c>
      <c r="C1" s="18" t="s">
        <v>191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339</v>
      </c>
      <c r="F2" s="39" t="s">
        <v>338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322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323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G27" sqref="G27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1">
      <c r="A1" t="s">
        <v>292</v>
      </c>
      <c r="B1" t="s">
        <v>341</v>
      </c>
      <c r="C1" t="s">
        <v>343</v>
      </c>
      <c r="D1" t="s">
        <v>345</v>
      </c>
      <c r="H1" t="s">
        <v>336</v>
      </c>
    </row>
    <row r="2" spans="1:11">
      <c r="A2" t="s">
        <v>116</v>
      </c>
      <c r="B2" t="s">
        <v>1</v>
      </c>
      <c r="C2" t="s">
        <v>342</v>
      </c>
      <c r="D2" s="18">
        <v>12000</v>
      </c>
      <c r="E2" s="18"/>
      <c r="H2" s="18">
        <v>43336.125918999998</v>
      </c>
      <c r="I2" t="s">
        <v>294</v>
      </c>
      <c r="J2" t="s">
        <v>116</v>
      </c>
    </row>
    <row r="3" spans="1:11">
      <c r="A3" t="s">
        <v>112</v>
      </c>
      <c r="B3" t="s">
        <v>1</v>
      </c>
      <c r="C3" t="s">
        <v>342</v>
      </c>
      <c r="D3" s="56">
        <v>26964</v>
      </c>
      <c r="E3" s="18"/>
      <c r="H3" s="18">
        <v>96145.2</v>
      </c>
      <c r="I3" t="s">
        <v>295</v>
      </c>
      <c r="J3" t="s">
        <v>113</v>
      </c>
    </row>
    <row r="4" spans="1:11">
      <c r="A4" s="11" t="s">
        <v>113</v>
      </c>
      <c r="B4" t="s">
        <v>1</v>
      </c>
      <c r="C4" t="s">
        <v>342</v>
      </c>
      <c r="D4" s="56">
        <v>82099</v>
      </c>
      <c r="F4" t="s">
        <v>384</v>
      </c>
      <c r="H4" s="37">
        <v>47745</v>
      </c>
      <c r="I4" t="s">
        <v>294</v>
      </c>
      <c r="J4" t="s">
        <v>115</v>
      </c>
    </row>
    <row r="5" spans="1:11">
      <c r="A5" t="s">
        <v>115</v>
      </c>
      <c r="B5" t="s">
        <v>1</v>
      </c>
      <c r="C5" t="s">
        <v>342</v>
      </c>
      <c r="D5" s="18">
        <v>70000</v>
      </c>
      <c r="E5" s="18"/>
      <c r="H5" s="55">
        <v>134820</v>
      </c>
      <c r="J5" t="s">
        <v>425</v>
      </c>
      <c r="K5" t="s">
        <v>426</v>
      </c>
    </row>
    <row r="6" spans="1:11">
      <c r="A6" t="s">
        <v>96</v>
      </c>
      <c r="B6" t="s">
        <v>1</v>
      </c>
      <c r="C6" t="s">
        <v>342</v>
      </c>
      <c r="D6" s="18">
        <v>12040</v>
      </c>
      <c r="E6" s="33"/>
      <c r="H6" s="56">
        <v>82099</v>
      </c>
      <c r="I6" t="s">
        <v>421</v>
      </c>
      <c r="J6" s="59" t="s">
        <v>422</v>
      </c>
    </row>
    <row r="7" spans="1:11" ht="15" customHeight="1">
      <c r="A7" t="s">
        <v>116</v>
      </c>
      <c r="B7" t="s">
        <v>191</v>
      </c>
      <c r="C7" t="s">
        <v>342</v>
      </c>
      <c r="D7" s="18">
        <v>42191.125290999997</v>
      </c>
      <c r="E7" s="33"/>
      <c r="H7" s="56">
        <v>26964</v>
      </c>
      <c r="I7" t="s">
        <v>421</v>
      </c>
      <c r="J7" s="59" t="s">
        <v>423</v>
      </c>
    </row>
    <row r="8" spans="1:11" ht="14.5" customHeight="1">
      <c r="A8" t="s">
        <v>115</v>
      </c>
      <c r="B8" t="s">
        <v>191</v>
      </c>
      <c r="C8" t="s">
        <v>342</v>
      </c>
      <c r="D8" s="18">
        <v>27840</v>
      </c>
      <c r="E8" s="33"/>
    </row>
    <row r="9" spans="1:11" ht="14.5" customHeight="1">
      <c r="A9" s="11" t="s">
        <v>113</v>
      </c>
      <c r="B9" t="s">
        <v>191</v>
      </c>
      <c r="C9" t="s">
        <v>342</v>
      </c>
      <c r="D9" s="18">
        <v>796910.69999999984</v>
      </c>
      <c r="E9" s="33"/>
    </row>
    <row r="10" spans="1:11" ht="14.5" customHeight="1">
      <c r="E10" s="33"/>
    </row>
    <row r="11" spans="1:11" ht="14.5" customHeight="1">
      <c r="E11" s="18"/>
    </row>
    <row r="12" spans="1:11" ht="14.5" customHeight="1"/>
    <row r="13" spans="1:11" ht="14.5" customHeight="1">
      <c r="B13" s="18"/>
      <c r="E13" s="33"/>
    </row>
    <row r="14" spans="1:11" ht="14.5" customHeight="1">
      <c r="B14" s="18"/>
      <c r="E14" s="33"/>
    </row>
    <row r="15" spans="1:11" ht="14.5" customHeight="1">
      <c r="C15" s="33"/>
      <c r="D15" s="33"/>
      <c r="E15" s="33"/>
    </row>
    <row r="16" spans="1:11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176</v>
      </c>
      <c r="B1" t="s">
        <v>258</v>
      </c>
      <c r="C1" s="46"/>
    </row>
    <row r="2" spans="1:3">
      <c r="A2" t="s">
        <v>386</v>
      </c>
      <c r="B2" t="s">
        <v>388</v>
      </c>
    </row>
    <row r="3" spans="1:3">
      <c r="A3" t="s">
        <v>387</v>
      </c>
      <c r="B3" t="s">
        <v>388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24</v>
      </c>
      <c r="C1" t="s">
        <v>25</v>
      </c>
      <c r="D1" t="s">
        <v>26</v>
      </c>
      <c r="E1" t="s">
        <v>27</v>
      </c>
      <c r="G1" s="24" t="s">
        <v>302</v>
      </c>
    </row>
    <row r="2" spans="1:10">
      <c r="A2" t="s">
        <v>310</v>
      </c>
      <c r="B2">
        <v>1</v>
      </c>
      <c r="C2">
        <v>700</v>
      </c>
      <c r="D2">
        <v>700</v>
      </c>
      <c r="E2">
        <v>700</v>
      </c>
    </row>
    <row r="3" spans="1:10">
      <c r="A3" t="s">
        <v>307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308</v>
      </c>
      <c r="B4">
        <v>1</v>
      </c>
      <c r="C4">
        <v>700</v>
      </c>
      <c r="D4">
        <v>700</v>
      </c>
      <c r="E4">
        <v>700</v>
      </c>
    </row>
    <row r="5" spans="1:10">
      <c r="A5" t="s">
        <v>309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315</v>
      </c>
      <c r="B7">
        <v>10</v>
      </c>
      <c r="D7" s="18"/>
      <c r="E7" s="18">
        <v>290.54545454545456</v>
      </c>
      <c r="G7" s="47" t="s">
        <v>389</v>
      </c>
    </row>
    <row r="8" spans="1:10">
      <c r="A8" t="s">
        <v>314</v>
      </c>
      <c r="B8">
        <v>10</v>
      </c>
      <c r="D8" s="18"/>
      <c r="E8" s="18">
        <v>1821.6363636363637</v>
      </c>
    </row>
    <row r="9" spans="1:10">
      <c r="A9" t="s">
        <v>316</v>
      </c>
      <c r="B9">
        <v>10</v>
      </c>
      <c r="D9" s="18"/>
      <c r="E9" s="18">
        <v>1724.3181818181818</v>
      </c>
    </row>
    <row r="10" spans="1:10">
      <c r="A10" t="s">
        <v>315</v>
      </c>
      <c r="B10">
        <v>20</v>
      </c>
      <c r="E10">
        <v>228.4</v>
      </c>
    </row>
    <row r="11" spans="1:10">
      <c r="A11" t="s">
        <v>314</v>
      </c>
      <c r="B11">
        <v>20</v>
      </c>
      <c r="E11">
        <v>2450</v>
      </c>
    </row>
    <row r="12" spans="1:10">
      <c r="A12" t="s">
        <v>316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292</v>
      </c>
      <c r="B1" t="s">
        <v>341</v>
      </c>
      <c r="C1" t="s">
        <v>343</v>
      </c>
      <c r="D1" t="s">
        <v>296</v>
      </c>
      <c r="E1" t="s">
        <v>345</v>
      </c>
    </row>
    <row r="2" spans="1:16">
      <c r="A2" t="s">
        <v>96</v>
      </c>
      <c r="B2" t="s">
        <v>1</v>
      </c>
      <c r="C2" t="s">
        <v>344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96</v>
      </c>
      <c r="B3" t="s">
        <v>1</v>
      </c>
      <c r="C3" t="s">
        <v>344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96</v>
      </c>
      <c r="B4" t="s">
        <v>1</v>
      </c>
      <c r="C4" t="s">
        <v>344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96</v>
      </c>
      <c r="B5" t="s">
        <v>1</v>
      </c>
      <c r="C5" t="s">
        <v>344</v>
      </c>
      <c r="D5" s="33">
        <v>2040</v>
      </c>
      <c r="E5" s="33">
        <f>(K11+K16)*1000</f>
        <v>11570</v>
      </c>
      <c r="F5" s="33"/>
    </row>
    <row r="6" spans="1:16" ht="15">
      <c r="A6" t="s">
        <v>96</v>
      </c>
      <c r="B6" t="s">
        <v>1</v>
      </c>
      <c r="C6" t="s">
        <v>344</v>
      </c>
      <c r="D6" s="33">
        <v>2050</v>
      </c>
      <c r="E6" s="33">
        <f>(K12+K17)*1000</f>
        <v>12040</v>
      </c>
      <c r="F6" s="33"/>
      <c r="H6" s="35"/>
      <c r="L6" s="32" t="s">
        <v>324</v>
      </c>
      <c r="M6" s="32" t="s">
        <v>325</v>
      </c>
      <c r="N6" s="32" t="s">
        <v>326</v>
      </c>
      <c r="O6" s="32" t="s">
        <v>328</v>
      </c>
      <c r="P6" s="32" t="s">
        <v>293</v>
      </c>
    </row>
    <row r="7" spans="1:16" ht="15" customHeight="1">
      <c r="A7" t="s">
        <v>96</v>
      </c>
      <c r="B7" t="s">
        <v>191</v>
      </c>
      <c r="C7" t="s">
        <v>344</v>
      </c>
      <c r="D7" s="33">
        <v>2019</v>
      </c>
      <c r="E7" s="33">
        <f>(J8+J13)*1000</f>
        <v>89450</v>
      </c>
      <c r="F7" s="33"/>
      <c r="H7" s="65" t="s">
        <v>333</v>
      </c>
      <c r="J7" s="34" t="s">
        <v>191</v>
      </c>
      <c r="K7" s="34" t="s">
        <v>1</v>
      </c>
      <c r="L7" s="34"/>
      <c r="M7" s="34"/>
      <c r="N7" s="34" t="s">
        <v>191</v>
      </c>
      <c r="O7" s="34" t="s">
        <v>1</v>
      </c>
      <c r="P7" s="34"/>
    </row>
    <row r="8" spans="1:16" ht="14.5" customHeight="1">
      <c r="A8" t="s">
        <v>96</v>
      </c>
      <c r="B8" t="s">
        <v>191</v>
      </c>
      <c r="C8" t="s">
        <v>344</v>
      </c>
      <c r="D8" s="33">
        <v>2020</v>
      </c>
      <c r="E8" s="33">
        <f>(J9+J14)*1000</f>
        <v>69440</v>
      </c>
      <c r="F8" s="33"/>
      <c r="H8" s="65"/>
      <c r="I8" s="33">
        <v>2019</v>
      </c>
      <c r="J8" s="33">
        <v>17.2</v>
      </c>
      <c r="K8" s="33">
        <v>7.66</v>
      </c>
      <c r="L8" t="s">
        <v>121</v>
      </c>
      <c r="M8">
        <v>2019</v>
      </c>
      <c r="N8">
        <v>110</v>
      </c>
      <c r="O8">
        <v>49</v>
      </c>
      <c r="P8" t="s">
        <v>297</v>
      </c>
    </row>
    <row r="9" spans="1:16" ht="14.5" customHeight="1">
      <c r="A9" t="s">
        <v>96</v>
      </c>
      <c r="B9" t="s">
        <v>191</v>
      </c>
      <c r="C9" t="s">
        <v>344</v>
      </c>
      <c r="D9" s="33">
        <v>2030</v>
      </c>
      <c r="E9" s="33">
        <f>(J10+J15)*1000</f>
        <v>65680</v>
      </c>
      <c r="F9" s="33"/>
      <c r="H9" s="65"/>
      <c r="I9" s="33">
        <v>2020</v>
      </c>
      <c r="J9" s="33">
        <v>17.05</v>
      </c>
      <c r="K9" s="33">
        <v>7.66</v>
      </c>
      <c r="L9" t="s">
        <v>121</v>
      </c>
      <c r="M9">
        <v>2020</v>
      </c>
      <c r="N9">
        <v>109</v>
      </c>
      <c r="O9">
        <v>49</v>
      </c>
      <c r="P9" t="s">
        <v>297</v>
      </c>
    </row>
    <row r="10" spans="1:16">
      <c r="A10" t="s">
        <v>96</v>
      </c>
      <c r="B10" t="s">
        <v>191</v>
      </c>
      <c r="C10" t="s">
        <v>344</v>
      </c>
      <c r="D10" s="33">
        <v>2040</v>
      </c>
      <c r="E10" s="33">
        <f>(J11+J16)*1000</f>
        <v>64430.000000000007</v>
      </c>
      <c r="F10" s="18"/>
      <c r="H10" s="65"/>
      <c r="I10" s="33">
        <v>2030</v>
      </c>
      <c r="J10" s="33">
        <v>17.36</v>
      </c>
      <c r="K10" s="33">
        <v>7.66</v>
      </c>
      <c r="L10" t="s">
        <v>121</v>
      </c>
      <c r="M10">
        <v>2030</v>
      </c>
      <c r="N10">
        <v>111</v>
      </c>
      <c r="O10">
        <v>49</v>
      </c>
      <c r="P10" t="s">
        <v>297</v>
      </c>
    </row>
    <row r="11" spans="1:16">
      <c r="A11" t="s">
        <v>96</v>
      </c>
      <c r="B11" t="s">
        <v>191</v>
      </c>
      <c r="C11" t="s">
        <v>344</v>
      </c>
      <c r="D11" s="33">
        <v>2050</v>
      </c>
      <c r="E11" s="33">
        <f>(J12+J17)*1000</f>
        <v>68340</v>
      </c>
      <c r="H11" s="65"/>
      <c r="I11" s="33">
        <v>2040</v>
      </c>
      <c r="J11" s="33">
        <v>17.670000000000002</v>
      </c>
      <c r="K11" s="33">
        <v>7.66</v>
      </c>
      <c r="L11" t="s">
        <v>121</v>
      </c>
      <c r="M11">
        <v>2040</v>
      </c>
      <c r="N11">
        <v>113</v>
      </c>
      <c r="O11">
        <v>49</v>
      </c>
      <c r="P11" t="s">
        <v>297</v>
      </c>
    </row>
    <row r="12" spans="1:16">
      <c r="F12" s="18"/>
      <c r="H12" s="65"/>
      <c r="I12" s="33">
        <v>2050</v>
      </c>
      <c r="J12" s="33">
        <v>18.14</v>
      </c>
      <c r="K12" s="33">
        <v>7.66</v>
      </c>
      <c r="L12" t="s">
        <v>121</v>
      </c>
      <c r="M12">
        <v>2050</v>
      </c>
      <c r="N12">
        <v>116</v>
      </c>
      <c r="O12">
        <v>49</v>
      </c>
      <c r="P12" t="s">
        <v>297</v>
      </c>
    </row>
    <row r="13" spans="1:16">
      <c r="F13" s="33"/>
      <c r="H13" s="65"/>
      <c r="I13" s="33">
        <v>2019</v>
      </c>
      <c r="J13" s="33">
        <v>72.25</v>
      </c>
      <c r="K13" s="33">
        <v>2.97</v>
      </c>
      <c r="L13" s="33" t="s">
        <v>327</v>
      </c>
      <c r="M13">
        <v>2019</v>
      </c>
      <c r="N13">
        <v>462</v>
      </c>
      <c r="O13">
        <v>19</v>
      </c>
      <c r="P13" t="s">
        <v>297</v>
      </c>
    </row>
    <row r="14" spans="1:16">
      <c r="F14" s="33"/>
      <c r="H14" s="65"/>
      <c r="I14" s="33">
        <v>2020</v>
      </c>
      <c r="J14" s="33">
        <v>52.39</v>
      </c>
      <c r="K14" s="33">
        <v>2.97</v>
      </c>
      <c r="L14" s="33" t="s">
        <v>327</v>
      </c>
      <c r="M14">
        <v>2020</v>
      </c>
      <c r="N14">
        <v>335</v>
      </c>
      <c r="O14">
        <v>19</v>
      </c>
      <c r="P14" t="s">
        <v>297</v>
      </c>
    </row>
    <row r="15" spans="1:16">
      <c r="F15" s="33"/>
      <c r="H15" s="65"/>
      <c r="I15" s="33">
        <v>2030</v>
      </c>
      <c r="J15" s="33">
        <v>48.32</v>
      </c>
      <c r="K15" s="33">
        <v>3.44</v>
      </c>
      <c r="L15" s="33" t="s">
        <v>327</v>
      </c>
      <c r="M15">
        <v>2030</v>
      </c>
      <c r="N15">
        <v>309</v>
      </c>
      <c r="O15">
        <v>22</v>
      </c>
      <c r="P15" t="s">
        <v>297</v>
      </c>
    </row>
    <row r="16" spans="1:16">
      <c r="F16" s="33"/>
      <c r="H16" s="65"/>
      <c r="I16" s="33">
        <v>2040</v>
      </c>
      <c r="J16" s="33">
        <v>46.76</v>
      </c>
      <c r="K16" s="33">
        <v>3.91</v>
      </c>
      <c r="L16" s="33" t="s">
        <v>327</v>
      </c>
      <c r="M16">
        <v>2040</v>
      </c>
      <c r="N16">
        <v>299</v>
      </c>
      <c r="O16">
        <v>25</v>
      </c>
      <c r="P16" t="s">
        <v>297</v>
      </c>
    </row>
    <row r="17" spans="5:16">
      <c r="F17" s="33"/>
      <c r="H17" s="65"/>
      <c r="I17" s="33">
        <v>2050</v>
      </c>
      <c r="J17" s="33">
        <v>50.2</v>
      </c>
      <c r="K17" s="33">
        <v>4.38</v>
      </c>
      <c r="L17" s="33" t="s">
        <v>327</v>
      </c>
      <c r="M17">
        <v>2050</v>
      </c>
      <c r="N17">
        <v>321</v>
      </c>
      <c r="O17">
        <v>28</v>
      </c>
      <c r="P17" t="s">
        <v>297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296</v>
      </c>
      <c r="B1" t="s">
        <v>334</v>
      </c>
      <c r="C1" t="s">
        <v>335</v>
      </c>
      <c r="D1" t="s">
        <v>92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296</v>
      </c>
      <c r="B1" t="s">
        <v>191</v>
      </c>
      <c r="D1" t="s">
        <v>322</v>
      </c>
    </row>
    <row r="2" spans="1:4">
      <c r="A2">
        <v>2019</v>
      </c>
      <c r="B2">
        <v>19.7</v>
      </c>
      <c r="D2" t="s">
        <v>237</v>
      </c>
    </row>
    <row r="3" spans="1:4">
      <c r="A3">
        <v>2020</v>
      </c>
      <c r="B3">
        <v>20.399999999999999</v>
      </c>
      <c r="D3" t="s">
        <v>237</v>
      </c>
    </row>
    <row r="4" spans="1:4">
      <c r="A4">
        <v>2021</v>
      </c>
      <c r="B4">
        <v>21.7</v>
      </c>
      <c r="D4" t="s">
        <v>237</v>
      </c>
    </row>
    <row r="5" spans="1:4">
      <c r="A5">
        <v>2030</v>
      </c>
      <c r="B5">
        <v>53</v>
      </c>
      <c r="D5" t="s">
        <v>237</v>
      </c>
    </row>
    <row r="6" spans="1:4">
      <c r="A6">
        <v>2040</v>
      </c>
      <c r="B6">
        <v>100</v>
      </c>
      <c r="D6" t="s">
        <v>237</v>
      </c>
    </row>
    <row r="7" spans="1:4">
      <c r="A7">
        <v>2050</v>
      </c>
      <c r="B7">
        <v>120</v>
      </c>
      <c r="D7" t="s">
        <v>237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150</v>
      </c>
      <c r="B1" s="7" t="s">
        <v>137</v>
      </c>
      <c r="D1" t="s">
        <v>0</v>
      </c>
      <c r="E1" t="s">
        <v>24</v>
      </c>
      <c r="F1" t="s">
        <v>25</v>
      </c>
      <c r="G1" t="s">
        <v>26</v>
      </c>
      <c r="H1" t="s">
        <v>27</v>
      </c>
      <c r="L1" t="s">
        <v>111</v>
      </c>
      <c r="M1" t="s">
        <v>303</v>
      </c>
      <c r="N1" t="s">
        <v>304</v>
      </c>
      <c r="O1">
        <v>93.904775180000001</v>
      </c>
    </row>
    <row r="2" spans="1:15">
      <c r="A2" t="s">
        <v>96</v>
      </c>
      <c r="B2">
        <v>0.01</v>
      </c>
      <c r="D2" t="s">
        <v>21</v>
      </c>
      <c r="E2">
        <v>1</v>
      </c>
      <c r="F2">
        <v>0</v>
      </c>
      <c r="G2">
        <v>0</v>
      </c>
      <c r="H2">
        <v>0</v>
      </c>
      <c r="L2" t="s">
        <v>112</v>
      </c>
      <c r="M2" t="s">
        <v>303</v>
      </c>
      <c r="N2" t="s">
        <v>304</v>
      </c>
      <c r="O2">
        <v>97.012060739999995</v>
      </c>
    </row>
    <row r="3" spans="1:15">
      <c r="A3" t="s">
        <v>97</v>
      </c>
      <c r="D3" t="s">
        <v>22</v>
      </c>
      <c r="E3">
        <v>1</v>
      </c>
      <c r="F3">
        <v>41000000</v>
      </c>
      <c r="G3">
        <v>0</v>
      </c>
      <c r="H3">
        <v>-1000000</v>
      </c>
      <c r="L3" t="s">
        <v>113</v>
      </c>
      <c r="M3" t="s">
        <v>303</v>
      </c>
      <c r="N3" t="s">
        <v>304</v>
      </c>
      <c r="O3">
        <v>796.91070000000002</v>
      </c>
    </row>
    <row r="4" spans="1:15">
      <c r="A4" t="s">
        <v>115</v>
      </c>
      <c r="B4">
        <v>0.01</v>
      </c>
      <c r="D4" t="s">
        <v>23</v>
      </c>
      <c r="E4">
        <v>1</v>
      </c>
      <c r="F4">
        <v>0</v>
      </c>
      <c r="G4">
        <v>0</v>
      </c>
      <c r="H4">
        <v>0</v>
      </c>
      <c r="L4" t="s">
        <v>115</v>
      </c>
      <c r="M4" t="s">
        <v>303</v>
      </c>
      <c r="N4" t="s">
        <v>304</v>
      </c>
      <c r="O4">
        <v>10.29</v>
      </c>
    </row>
    <row r="5" spans="1:15">
      <c r="A5" t="s">
        <v>116</v>
      </c>
      <c r="B5">
        <v>0.01</v>
      </c>
      <c r="D5" t="s">
        <v>35</v>
      </c>
      <c r="E5">
        <v>1</v>
      </c>
      <c r="F5">
        <v>1000000</v>
      </c>
      <c r="G5">
        <v>0</v>
      </c>
      <c r="H5">
        <v>0</v>
      </c>
      <c r="L5" t="s">
        <v>116</v>
      </c>
      <c r="M5" t="s">
        <v>303</v>
      </c>
      <c r="N5" t="s">
        <v>304</v>
      </c>
      <c r="O5">
        <v>42.191125290000002</v>
      </c>
    </row>
    <row r="6" spans="1:15">
      <c r="A6" t="s">
        <v>117</v>
      </c>
      <c r="D6" t="s">
        <v>33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111</v>
      </c>
      <c r="D7" t="s">
        <v>34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112</v>
      </c>
    </row>
    <row r="9" spans="1:15">
      <c r="A9" t="s">
        <v>113</v>
      </c>
      <c r="B9">
        <v>0.01</v>
      </c>
    </row>
    <row r="10" spans="1:15">
      <c r="A10" t="s">
        <v>114</v>
      </c>
    </row>
    <row r="11" spans="1:15">
      <c r="A11" t="s">
        <v>100</v>
      </c>
    </row>
    <row r="12" spans="1:15">
      <c r="A12" t="s">
        <v>101</v>
      </c>
    </row>
    <row r="13" spans="1:15">
      <c r="A13" t="s">
        <v>102</v>
      </c>
    </row>
    <row r="14" spans="1:15">
      <c r="A14" t="s">
        <v>103</v>
      </c>
      <c r="B14">
        <v>0.01</v>
      </c>
    </row>
    <row r="15" spans="1:15">
      <c r="A15" t="s">
        <v>104</v>
      </c>
    </row>
    <row r="16" spans="1:15">
      <c r="A16" t="s">
        <v>105</v>
      </c>
      <c r="B16">
        <f t="shared" ref="B16" si="0">B14</f>
        <v>0.01</v>
      </c>
    </row>
    <row r="17" spans="1:2">
      <c r="A17" t="s">
        <v>106</v>
      </c>
    </row>
    <row r="18" spans="1:2">
      <c r="A18" t="s">
        <v>84</v>
      </c>
      <c r="B18">
        <v>0.01</v>
      </c>
    </row>
    <row r="19" spans="1:2">
      <c r="A19" t="s">
        <v>98</v>
      </c>
    </row>
    <row r="20" spans="1:2">
      <c r="A20" t="s">
        <v>99</v>
      </c>
    </row>
    <row r="21" spans="1:2">
      <c r="A21" t="s">
        <v>82</v>
      </c>
    </row>
    <row r="22" spans="1:2">
      <c r="A22" t="s">
        <v>49</v>
      </c>
      <c r="B22">
        <v>0.01</v>
      </c>
    </row>
    <row r="23" spans="1:2">
      <c r="A23" t="s">
        <v>107</v>
      </c>
    </row>
    <row r="24" spans="1:2">
      <c r="A24" t="s">
        <v>108</v>
      </c>
    </row>
    <row r="25" spans="1:2">
      <c r="A25" t="s">
        <v>109</v>
      </c>
      <c r="B25">
        <v>0.01</v>
      </c>
    </row>
    <row r="26" spans="1:2">
      <c r="A26" t="s">
        <v>110</v>
      </c>
    </row>
    <row r="27" spans="1:2" ht="13" customHeight="1">
      <c r="A27" s="2" t="s">
        <v>175</v>
      </c>
      <c r="B27" s="10">
        <v>0.2</v>
      </c>
    </row>
    <row r="28" spans="1:2">
      <c r="A28" s="2" t="s">
        <v>174</v>
      </c>
      <c r="B28" s="10">
        <v>0.2</v>
      </c>
    </row>
    <row r="29" spans="1:2">
      <c r="A29" s="13" t="s">
        <v>179</v>
      </c>
      <c r="B29">
        <v>0.01</v>
      </c>
    </row>
    <row r="30" spans="1:2">
      <c r="A30" s="13" t="s">
        <v>180</v>
      </c>
      <c r="B30">
        <v>0.01</v>
      </c>
    </row>
    <row r="31" spans="1:2">
      <c r="A31" s="13" t="s">
        <v>181</v>
      </c>
      <c r="B31">
        <v>0.01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217</v>
      </c>
      <c r="B1" t="s">
        <v>218</v>
      </c>
      <c r="C1" t="s">
        <v>216</v>
      </c>
      <c r="E1" t="s">
        <v>356</v>
      </c>
      <c r="F1" t="s">
        <v>357</v>
      </c>
    </row>
    <row r="2" spans="1:6">
      <c r="A2" s="60" t="s">
        <v>123</v>
      </c>
      <c r="B2" t="s">
        <v>184</v>
      </c>
      <c r="C2">
        <v>1</v>
      </c>
      <c r="E2" t="s">
        <v>42</v>
      </c>
      <c r="F2" s="22"/>
    </row>
    <row r="3" spans="1:6">
      <c r="A3" s="60" t="s">
        <v>127</v>
      </c>
      <c r="B3" t="s">
        <v>198</v>
      </c>
      <c r="C3">
        <v>2</v>
      </c>
      <c r="E3" t="s">
        <v>47</v>
      </c>
      <c r="F3" s="22"/>
    </row>
    <row r="4" spans="1:6">
      <c r="A4" s="60" t="s">
        <v>131</v>
      </c>
      <c r="B4" t="s">
        <v>301</v>
      </c>
      <c r="C4">
        <v>3</v>
      </c>
      <c r="E4" t="s">
        <v>53</v>
      </c>
    </row>
    <row r="5" spans="1:6">
      <c r="A5" t="s">
        <v>119</v>
      </c>
      <c r="B5" s="61" t="s">
        <v>119</v>
      </c>
      <c r="C5">
        <v>4</v>
      </c>
      <c r="E5" t="s">
        <v>44</v>
      </c>
    </row>
    <row r="6" spans="1:6">
      <c r="A6" s="60" t="s">
        <v>124</v>
      </c>
      <c r="B6" t="s">
        <v>183</v>
      </c>
      <c r="C6">
        <v>5</v>
      </c>
      <c r="E6" t="s">
        <v>51</v>
      </c>
      <c r="F6" s="22"/>
    </row>
    <row r="7" spans="1:6">
      <c r="A7" s="60" t="s">
        <v>125</v>
      </c>
      <c r="B7" s="61" t="s">
        <v>199</v>
      </c>
      <c r="C7">
        <v>6</v>
      </c>
    </row>
    <row r="8" spans="1:6">
      <c r="A8" t="s">
        <v>126</v>
      </c>
      <c r="B8" s="61" t="s">
        <v>200</v>
      </c>
      <c r="C8">
        <v>7</v>
      </c>
    </row>
    <row r="9" spans="1:6">
      <c r="A9" s="60" t="s">
        <v>128</v>
      </c>
      <c r="B9" t="s">
        <v>182</v>
      </c>
      <c r="C9">
        <v>8</v>
      </c>
      <c r="E9" t="s">
        <v>46</v>
      </c>
      <c r="F9" s="22"/>
    </row>
    <row r="10" spans="1:6">
      <c r="A10" s="60" t="s">
        <v>129</v>
      </c>
      <c r="B10" t="s">
        <v>90</v>
      </c>
      <c r="C10">
        <v>9</v>
      </c>
      <c r="E10" t="s">
        <v>49</v>
      </c>
    </row>
    <row r="11" spans="1:6">
      <c r="A11" t="s">
        <v>130</v>
      </c>
      <c r="B11" s="61" t="s">
        <v>201</v>
      </c>
      <c r="C11">
        <v>10</v>
      </c>
    </row>
    <row r="12" spans="1:6">
      <c r="A12" t="s">
        <v>121</v>
      </c>
      <c r="B12" s="61" t="s">
        <v>244</v>
      </c>
      <c r="C12">
        <v>11</v>
      </c>
      <c r="E12" t="s">
        <v>40</v>
      </c>
    </row>
    <row r="13" spans="1:6">
      <c r="A13" t="s">
        <v>120</v>
      </c>
      <c r="B13" s="61" t="s">
        <v>202</v>
      </c>
      <c r="C13">
        <v>12</v>
      </c>
    </row>
    <row r="14" spans="1:6">
      <c r="A14" s="60" t="s">
        <v>132</v>
      </c>
      <c r="B14" t="s">
        <v>79</v>
      </c>
      <c r="C14">
        <v>13</v>
      </c>
    </row>
    <row r="15" spans="1:6">
      <c r="A15" t="s">
        <v>424</v>
      </c>
      <c r="B15" s="61" t="s">
        <v>424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329</v>
      </c>
    </row>
    <row r="4" spans="4:14">
      <c r="N4" t="s">
        <v>330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159</v>
      </c>
      <c r="B1" s="9" t="s">
        <v>160</v>
      </c>
      <c r="C1" s="9" t="s">
        <v>176</v>
      </c>
      <c r="D1" s="9" t="s">
        <v>161</v>
      </c>
      <c r="E1" s="9" t="s">
        <v>172</v>
      </c>
      <c r="F1" s="9" t="s">
        <v>162</v>
      </c>
      <c r="G1" s="9" t="s">
        <v>177</v>
      </c>
      <c r="H1" s="9" t="s">
        <v>163</v>
      </c>
      <c r="I1" s="9" t="s">
        <v>171</v>
      </c>
    </row>
    <row r="2" spans="1:9" ht="29">
      <c r="A2" t="s">
        <v>103</v>
      </c>
      <c r="B2" s="2" t="s">
        <v>164</v>
      </c>
      <c r="C2" t="s">
        <v>147</v>
      </c>
      <c r="D2" t="s">
        <v>2</v>
      </c>
      <c r="E2" t="s">
        <v>165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113</v>
      </c>
      <c r="B3" s="2" t="s">
        <v>164</v>
      </c>
      <c r="C3" t="s">
        <v>147</v>
      </c>
      <c r="D3" t="s">
        <v>2</v>
      </c>
      <c r="E3" t="s">
        <v>165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116</v>
      </c>
      <c r="B4" s="2" t="s">
        <v>164</v>
      </c>
      <c r="C4" t="s">
        <v>147</v>
      </c>
      <c r="D4" t="s">
        <v>2</v>
      </c>
      <c r="E4" t="s">
        <v>165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96</v>
      </c>
      <c r="B5" s="2" t="s">
        <v>168</v>
      </c>
      <c r="C5" t="s">
        <v>147</v>
      </c>
      <c r="D5" t="s">
        <v>2</v>
      </c>
      <c r="E5" t="s">
        <v>165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105</v>
      </c>
      <c r="B6" s="2" t="s">
        <v>164</v>
      </c>
      <c r="C6" t="s">
        <v>147</v>
      </c>
      <c r="D6" t="s">
        <v>2</v>
      </c>
      <c r="E6" t="s">
        <v>165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109</v>
      </c>
      <c r="B7" s="2" t="s">
        <v>164</v>
      </c>
      <c r="C7" t="s">
        <v>146</v>
      </c>
      <c r="D7" t="s">
        <v>2</v>
      </c>
      <c r="E7" t="s">
        <v>165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169</v>
      </c>
      <c r="B8" s="2" t="s">
        <v>168</v>
      </c>
      <c r="C8" t="s">
        <v>146</v>
      </c>
      <c r="D8" t="s">
        <v>2</v>
      </c>
      <c r="E8" t="s">
        <v>165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115</v>
      </c>
      <c r="B9" s="2" t="s">
        <v>164</v>
      </c>
      <c r="C9" t="s">
        <v>147</v>
      </c>
      <c r="D9" t="s">
        <v>2</v>
      </c>
      <c r="E9" t="s">
        <v>165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104</v>
      </c>
      <c r="B10" s="2" t="s">
        <v>164</v>
      </c>
      <c r="C10" t="s">
        <v>146</v>
      </c>
      <c r="D10" t="s">
        <v>2</v>
      </c>
      <c r="E10" t="s">
        <v>165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84</v>
      </c>
      <c r="B11" s="2" t="s">
        <v>164</v>
      </c>
      <c r="C11" t="s">
        <v>146</v>
      </c>
      <c r="D11" t="s">
        <v>2</v>
      </c>
      <c r="E11" t="s">
        <v>165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174</v>
      </c>
      <c r="B12" s="2" t="s">
        <v>170</v>
      </c>
      <c r="C12" t="s">
        <v>173</v>
      </c>
      <c r="D12" t="s">
        <v>2</v>
      </c>
      <c r="E12" t="s">
        <v>166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175</v>
      </c>
      <c r="B13" s="2" t="s">
        <v>170</v>
      </c>
      <c r="C13" t="s">
        <v>173</v>
      </c>
      <c r="D13" t="s">
        <v>2</v>
      </c>
      <c r="E13" t="s">
        <v>165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185</v>
      </c>
      <c r="B1" t="s">
        <v>203</v>
      </c>
    </row>
    <row r="2" spans="1:2">
      <c r="A2" s="3" t="s">
        <v>205</v>
      </c>
      <c r="B2" t="s">
        <v>212</v>
      </c>
    </row>
    <row r="3" spans="1:2">
      <c r="A3" t="s">
        <v>207</v>
      </c>
      <c r="B3" t="s">
        <v>215</v>
      </c>
    </row>
    <row r="4" spans="1:2">
      <c r="A4" t="s">
        <v>208</v>
      </c>
      <c r="B4" t="s">
        <v>213</v>
      </c>
    </row>
    <row r="5" spans="1:2">
      <c r="A5" t="s">
        <v>209</v>
      </c>
      <c r="B5" t="s">
        <v>213</v>
      </c>
    </row>
    <row r="6" spans="1:2">
      <c r="A6" t="s">
        <v>210</v>
      </c>
      <c r="B6" t="s">
        <v>195</v>
      </c>
    </row>
    <row r="7" spans="1:2">
      <c r="A7" t="s">
        <v>211</v>
      </c>
      <c r="B7" t="s">
        <v>195</v>
      </c>
    </row>
    <row r="8" spans="1:2">
      <c r="A8" t="s">
        <v>206</v>
      </c>
      <c r="B8" t="s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S7" sqref="S7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247</v>
      </c>
    </row>
    <row r="2" spans="1:6">
      <c r="A2" t="s">
        <v>239</v>
      </c>
      <c r="B2">
        <v>0.1</v>
      </c>
      <c r="C2">
        <v>3.5000000000000003E-2</v>
      </c>
      <c r="D2">
        <v>3.5000000000000003E-2</v>
      </c>
      <c r="E2">
        <v>75000</v>
      </c>
      <c r="F2" t="s">
        <v>191</v>
      </c>
    </row>
    <row r="3" spans="1:6">
      <c r="A3" t="s">
        <v>245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tabSelected="1" workbookViewId="0">
      <selection activeCell="D11" sqref="D11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212</v>
      </c>
      <c r="B1" t="s">
        <v>255</v>
      </c>
      <c r="C1" t="s">
        <v>256</v>
      </c>
      <c r="D1" t="s">
        <v>4</v>
      </c>
      <c r="E1" t="s">
        <v>257</v>
      </c>
      <c r="F1" t="s">
        <v>20</v>
      </c>
      <c r="G1" t="s">
        <v>252</v>
      </c>
    </row>
    <row r="2" spans="1:7">
      <c r="A2" t="s">
        <v>253</v>
      </c>
      <c r="B2">
        <v>800</v>
      </c>
      <c r="C2">
        <v>0.15</v>
      </c>
      <c r="D2" t="s">
        <v>191</v>
      </c>
      <c r="E2">
        <v>0</v>
      </c>
      <c r="F2">
        <v>0</v>
      </c>
    </row>
    <row r="3" spans="1:7">
      <c r="A3" t="s">
        <v>254</v>
      </c>
      <c r="B3">
        <v>800</v>
      </c>
      <c r="C3">
        <v>0.15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C28" sqref="C28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118</v>
      </c>
      <c r="B1" s="3" t="s">
        <v>39</v>
      </c>
      <c r="C1" s="3" t="s">
        <v>36</v>
      </c>
      <c r="D1" s="23" t="s">
        <v>289</v>
      </c>
      <c r="E1" s="22"/>
      <c r="F1" t="s">
        <v>37</v>
      </c>
      <c r="G1" t="s">
        <v>38</v>
      </c>
    </row>
    <row r="2" spans="1:10">
      <c r="A2" t="s">
        <v>119</v>
      </c>
      <c r="B2" t="s">
        <v>45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120</v>
      </c>
      <c r="B3" t="s">
        <v>41</v>
      </c>
      <c r="D3">
        <v>0</v>
      </c>
    </row>
    <row r="4" spans="1:10">
      <c r="A4" t="s">
        <v>121</v>
      </c>
      <c r="B4" t="s">
        <v>41</v>
      </c>
      <c r="D4">
        <v>0</v>
      </c>
    </row>
    <row r="5" spans="1:10">
      <c r="A5" t="s">
        <v>122</v>
      </c>
      <c r="B5" t="s">
        <v>41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240</v>
      </c>
      <c r="D6">
        <v>0</v>
      </c>
    </row>
    <row r="7" spans="1:10">
      <c r="A7" t="s">
        <v>123</v>
      </c>
      <c r="B7" t="s">
        <v>43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124</v>
      </c>
      <c r="B8" t="s">
        <v>52</v>
      </c>
      <c r="D8" s="57">
        <v>0.26676</v>
      </c>
      <c r="E8" s="22"/>
      <c r="J8" s="22"/>
    </row>
    <row r="9" spans="1:10">
      <c r="A9" t="s">
        <v>126</v>
      </c>
      <c r="B9" t="s">
        <v>52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127</v>
      </c>
      <c r="B10" t="s">
        <v>48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128</v>
      </c>
      <c r="B11" t="s">
        <v>45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129</v>
      </c>
      <c r="B12" t="s">
        <v>50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130</v>
      </c>
      <c r="B13" t="s">
        <v>52</v>
      </c>
      <c r="D13" s="58">
        <f>D9</f>
        <v>0.26676</v>
      </c>
    </row>
    <row r="14" spans="1:10">
      <c r="A14" t="s">
        <v>131</v>
      </c>
      <c r="B14" t="s">
        <v>41</v>
      </c>
      <c r="D14" s="58">
        <v>0</v>
      </c>
      <c r="J14" s="22"/>
    </row>
    <row r="15" spans="1:10">
      <c r="A15" t="s">
        <v>132</v>
      </c>
      <c r="B15" t="s">
        <v>41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125</v>
      </c>
      <c r="B16" t="s">
        <v>352</v>
      </c>
      <c r="C16">
        <v>0</v>
      </c>
      <c r="D16" s="58">
        <v>0</v>
      </c>
    </row>
    <row r="19" spans="3:3">
      <c r="C19" t="s">
        <v>337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I10" sqref="I10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56</v>
      </c>
      <c r="C1" s="3" t="s">
        <v>57</v>
      </c>
      <c r="D1" s="3" t="s">
        <v>58</v>
      </c>
      <c r="E1" s="3" t="s">
        <v>59</v>
      </c>
      <c r="G1" s="16"/>
      <c r="H1" s="3" t="s">
        <v>390</v>
      </c>
    </row>
    <row r="2" spans="1:8">
      <c r="A2" t="s">
        <v>41</v>
      </c>
      <c r="B2">
        <v>1.01</v>
      </c>
      <c r="C2">
        <v>1.05</v>
      </c>
      <c r="D2">
        <v>0.97</v>
      </c>
      <c r="E2" t="s">
        <v>40</v>
      </c>
      <c r="G2" s="16"/>
    </row>
    <row r="3" spans="1:8">
      <c r="A3" t="s">
        <v>50</v>
      </c>
      <c r="B3">
        <v>1.01</v>
      </c>
      <c r="C3">
        <v>1.02</v>
      </c>
      <c r="D3">
        <v>1</v>
      </c>
      <c r="E3" t="s">
        <v>49</v>
      </c>
      <c r="G3" s="16"/>
    </row>
    <row r="4" spans="1:8">
      <c r="A4" t="s">
        <v>52</v>
      </c>
      <c r="B4">
        <v>1.01</v>
      </c>
      <c r="C4">
        <v>1.04</v>
      </c>
      <c r="D4">
        <v>0.96</v>
      </c>
      <c r="E4" t="s">
        <v>51</v>
      </c>
      <c r="G4" s="16"/>
    </row>
    <row r="5" spans="1:8">
      <c r="A5" t="s">
        <v>43</v>
      </c>
      <c r="B5">
        <v>1</v>
      </c>
      <c r="C5">
        <v>1.04</v>
      </c>
      <c r="D5">
        <v>0.79</v>
      </c>
      <c r="E5" t="s">
        <v>42</v>
      </c>
      <c r="G5" s="16"/>
    </row>
    <row r="6" spans="1:8">
      <c r="A6" t="s">
        <v>48</v>
      </c>
      <c r="B6">
        <v>1</v>
      </c>
      <c r="C6">
        <v>1.02</v>
      </c>
      <c r="D6">
        <v>0.98</v>
      </c>
      <c r="E6" t="s">
        <v>47</v>
      </c>
      <c r="G6" s="16"/>
    </row>
    <row r="7" spans="1:8">
      <c r="A7" t="s">
        <v>45</v>
      </c>
      <c r="B7">
        <v>1.01</v>
      </c>
      <c r="C7">
        <v>1.06</v>
      </c>
      <c r="D7">
        <v>0.95</v>
      </c>
      <c r="E7" t="s">
        <v>46</v>
      </c>
      <c r="G7" s="16"/>
    </row>
    <row r="8" spans="1:8">
      <c r="A8" t="s">
        <v>60</v>
      </c>
      <c r="B8">
        <v>0</v>
      </c>
      <c r="C8">
        <v>0</v>
      </c>
      <c r="D8">
        <v>0</v>
      </c>
      <c r="E8" t="s">
        <v>61</v>
      </c>
      <c r="G8" s="16"/>
    </row>
    <row r="9" spans="1:8">
      <c r="A9" t="s">
        <v>62</v>
      </c>
      <c r="B9">
        <v>1.01</v>
      </c>
      <c r="C9">
        <v>1.06</v>
      </c>
      <c r="D9">
        <v>0.95</v>
      </c>
      <c r="E9" t="s">
        <v>44</v>
      </c>
      <c r="G9" s="16"/>
    </row>
    <row r="10" spans="1:8">
      <c r="A10" t="s">
        <v>54</v>
      </c>
      <c r="B10">
        <v>0</v>
      </c>
      <c r="C10">
        <v>0</v>
      </c>
      <c r="D10">
        <v>0</v>
      </c>
      <c r="E10" t="s">
        <v>55</v>
      </c>
      <c r="G10" s="16"/>
    </row>
    <row r="11" spans="1:8">
      <c r="A11" t="s">
        <v>352</v>
      </c>
      <c r="B11">
        <v>1.02</v>
      </c>
      <c r="C11">
        <v>1.03</v>
      </c>
      <c r="D11">
        <v>0.98</v>
      </c>
      <c r="E11" t="s">
        <v>353</v>
      </c>
      <c r="G11" s="16"/>
    </row>
    <row r="12" spans="1:8">
      <c r="A12" t="s">
        <v>240</v>
      </c>
      <c r="B12">
        <v>1.02</v>
      </c>
      <c r="C12">
        <v>1.03</v>
      </c>
      <c r="D12">
        <v>0.99</v>
      </c>
      <c r="E12" t="s">
        <v>2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G7" sqref="G7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159</v>
      </c>
      <c r="C1" t="s">
        <v>243</v>
      </c>
      <c r="D1" t="s">
        <v>259</v>
      </c>
      <c r="G1" t="s">
        <v>251</v>
      </c>
    </row>
    <row r="2" spans="1:8">
      <c r="A2">
        <v>8</v>
      </c>
      <c r="B2" t="s">
        <v>175</v>
      </c>
      <c r="C2" t="b">
        <v>1</v>
      </c>
      <c r="D2">
        <v>100</v>
      </c>
      <c r="G2">
        <f>LOOKUP(B2,TechnologiesEmlab!A2:A36,TechnologiesEmlab!S2:S36)</f>
        <v>0</v>
      </c>
    </row>
    <row r="3" spans="1:8">
      <c r="A3">
        <v>7</v>
      </c>
      <c r="B3" t="s">
        <v>115</v>
      </c>
      <c r="C3" t="b">
        <v>1</v>
      </c>
      <c r="D3">
        <v>500</v>
      </c>
    </row>
    <row r="4" spans="1:8">
      <c r="A4">
        <v>4</v>
      </c>
      <c r="B4" t="s">
        <v>347</v>
      </c>
      <c r="C4" t="b">
        <v>1</v>
      </c>
      <c r="D4">
        <v>500</v>
      </c>
    </row>
    <row r="5" spans="1:8">
      <c r="A5">
        <v>2</v>
      </c>
      <c r="B5" s="15" t="s">
        <v>113</v>
      </c>
      <c r="C5" t="b">
        <v>1</v>
      </c>
      <c r="D5">
        <v>350</v>
      </c>
    </row>
    <row r="6" spans="1:8">
      <c r="A6">
        <v>3</v>
      </c>
      <c r="B6" t="s">
        <v>116</v>
      </c>
      <c r="C6" t="b">
        <v>1</v>
      </c>
      <c r="D6">
        <v>250</v>
      </c>
    </row>
    <row r="7" spans="1:8">
      <c r="A7">
        <v>6</v>
      </c>
      <c r="B7" t="s">
        <v>96</v>
      </c>
      <c r="C7" t="b">
        <v>1</v>
      </c>
      <c r="D7">
        <v>300</v>
      </c>
    </row>
    <row r="8" spans="1:8">
      <c r="A8">
        <v>1</v>
      </c>
      <c r="B8" s="15" t="s">
        <v>112</v>
      </c>
      <c r="C8" t="b">
        <v>1</v>
      </c>
      <c r="D8">
        <v>300</v>
      </c>
    </row>
    <row r="11" spans="1:8">
      <c r="A11">
        <v>9</v>
      </c>
      <c r="B11" t="s">
        <v>109</v>
      </c>
      <c r="C11" t="b">
        <v>1</v>
      </c>
      <c r="D11">
        <v>300</v>
      </c>
    </row>
    <row r="12" spans="1:8">
      <c r="A12">
        <v>5</v>
      </c>
      <c r="B12" t="s">
        <v>84</v>
      </c>
      <c r="C12" t="b">
        <v>1</v>
      </c>
      <c r="D12">
        <v>300</v>
      </c>
    </row>
    <row r="13" spans="1:8">
      <c r="A13">
        <v>7</v>
      </c>
      <c r="B13" t="s">
        <v>181</v>
      </c>
      <c r="C13" t="b">
        <v>1</v>
      </c>
      <c r="D13">
        <v>100</v>
      </c>
    </row>
    <row r="14" spans="1:8">
      <c r="A14">
        <v>9</v>
      </c>
      <c r="B14" t="s">
        <v>348</v>
      </c>
      <c r="C14" t="b">
        <v>1</v>
      </c>
      <c r="D14">
        <v>300</v>
      </c>
      <c r="H14" t="s">
        <v>363</v>
      </c>
    </row>
    <row r="15" spans="1:8">
      <c r="A15">
        <v>5</v>
      </c>
      <c r="B15" t="s">
        <v>349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2023-07-18T12:42:19Z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