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6717395-202E-4D2E-9B8A-CCC7635D3842}" xr6:coauthVersionLast="47" xr6:coauthVersionMax="47" xr10:uidLastSave="{00000000-0000-0000-0000-000000000000}"/>
  <bookViews>
    <workbookView xWindow="28680" yWindow="-16515" windowWidth="29040" windowHeight="15840" tabRatio="998" firstSheet="3" activeTab="5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apacitySubscriptionConsumer" sheetId="70" r:id="rId17"/>
    <sheet name="CS_subscribed" sheetId="76" r:id="rId18"/>
    <sheet name="LoadShedders" sheetId="65" r:id="rId19"/>
    <sheet name="LSyearly" sheetId="69" r:id="rId20"/>
    <sheet name="Dismantled" sheetId="49" r:id="rId21"/>
    <sheet name="weatherYears40" sheetId="61" r:id="rId22"/>
    <sheet name="LS_NL" sheetId="72" r:id="rId23"/>
    <sheet name="LoadShedders_feb24" sheetId="73" r:id="rId24"/>
    <sheet name="LoadShedders (2)" sheetId="75" r:id="rId25"/>
    <sheet name="LoadShedders2" sheetId="68" r:id="rId26"/>
    <sheet name="LoadShedders_copy" sheetId="71" r:id="rId27"/>
    <sheet name="dictvariables" sheetId="43" r:id="rId28"/>
    <sheet name="StepTrends" sheetId="18" r:id="rId29"/>
    <sheet name="EnergyConsumers" sheetId="16" r:id="rId30"/>
    <sheet name="yearlytechnologyPotentials2" sheetId="58" r:id="rId31"/>
    <sheet name="graphs" sheetId="56" r:id="rId32"/>
    <sheet name="CO2DE" sheetId="44" r:id="rId33"/>
    <sheet name="backup" sheetId="50" r:id="rId34"/>
    <sheet name="weatherYearsOLD" sheetId="66" r:id="rId35"/>
    <sheet name="sources" sheetId="54" r:id="rId36"/>
    <sheet name="NewTechnologies" sheetId="35" r:id="rId37"/>
  </sheets>
  <externalReferences>
    <externalReference r:id="rId38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2" hidden="1">LS_NL!$A$1:$D$1</definedName>
    <definedName name="_xlnm._FilterDatabase" localSheetId="36" hidden="1">NewTechnologies!$A$1:$I$11</definedName>
    <definedName name="_xlnm._FilterDatabase" localSheetId="11" hidden="1">TechnologiesEmlab!$A$1:$I$1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7" l="1"/>
  <c r="B4" i="76"/>
  <c r="B3" i="76"/>
  <c r="B2" i="76"/>
  <c r="B5" i="76"/>
  <c r="B6" i="76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H13" i="76"/>
  <c r="C2" i="76"/>
  <c r="G13" i="76"/>
  <c r="E7" i="70"/>
  <c r="E7" i="76"/>
  <c r="J2" i="76" s="1"/>
  <c r="E9" i="76"/>
  <c r="E3" i="76"/>
  <c r="E4" i="76"/>
  <c r="E5" i="76"/>
  <c r="E6" i="76"/>
  <c r="E2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<sst xmlns="http://schemas.openxmlformats.org/spreadsheetml/2006/main" count="1032" uniqueCount="500">
  <si>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</si>
  <si>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</si>
  <si>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</si>
  <si>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</si>
  <si>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</si>
  <si>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</si>
  <si>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</si>
  <si>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</si>
  <si>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</si>
  <si>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</si>
  <si>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</si>
  <si>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</si>
  <si>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</si>
  <si>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</si>
  <si>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</si>
  <si>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</si>
  <si>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</si>
  <si>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</si>
  <si>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</si>
  <si>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</si>
  <si>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</si>
  <si>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</si>
  <si>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</si>
  <si>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</si>
  <si>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</si>
  <si>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</si>
  <si>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</si>
  <si>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</si>
  <si>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</si>
  <si>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</si>
  <si>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</si>
  <si>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</si>
  <si>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</si>
  <si>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</si>
  <si>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</si>
  <si>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</si>
  <si>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</si>
  <si>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</si>
  <si>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</si>
  <si>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</si>
  <si>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</si>
  <si>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</si>
  <si>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</si>
  <si>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</si>
  <si>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</si>
  <si>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</si>
  <si>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</si>
  <si>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</si>
  <si>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</si>
  <si>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</si>
  <si>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</si>
  <si>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</si>
  <si>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</si>
  <si>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</si>
  <si>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</si>
  <si>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</si>
  <si>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</si>
  <si>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</si>
  <si>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</si>
  <si>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</si>
  <si>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</si>
  <si>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</si>
  <si>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</si>
  <si>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</si>
  <si>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</si>
  <si>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</si>
  <si>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</si>
  <si>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</si>
  <si>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</si>
  <si>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</si>
  <si>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</si>
  <si>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</si>
  <si>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</si>
  <si>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</si>
  <si>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</si>
  <si>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</si>
  <si>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</si>
  <si>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</si>
  <si>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</si>
  <si>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</si>
  <si>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</si>
  <si>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</si>
  <si>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</si>
  <si>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</si>
  <si>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</si>
  <si>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</si>
  <si>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</si>
  <si>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</si>
  <si>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</si>
  <si>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</si>
  <si>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</si>
  <si>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</si>
  <si>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</si>
  <si>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</si>
  <si>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</si>
  <si>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</si>
  <si>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</si>
  <si>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</si>
  <si>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</si>
  <si>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</si>
  <si>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</si>
  <si>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</si>
  <si>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</si>
  <si>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</si>
  <si>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</si>
  <si>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</si>
  <si>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</si>
  <si>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</si>
  <si>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</si>
  <si>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</si>
  <si>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</si>
  <si>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</si>
  <si>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</si>
  <si>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</si>
  <si>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</si>
  <si>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</si>
  <si>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</si>
  <si>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</si>
  <si>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</si>
  <si>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</si>
  <si>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</si>
  <si>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</si>
  <si>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</si>
  <si>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</si>
  <si>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</si>
  <si>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</si>
  <si>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</si>
  <si>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</si>
  <si>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</si>
  <si>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</si>
  <si>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</si>
  <si>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</si>
  <si>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</si>
  <si>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</si>
  <si>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</si>
  <si>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</si>
  <si>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</si>
  <si>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</si>
  <si>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</si>
  <si>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</si>
  <si>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</si>
  <si>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</si>
  <si>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</si>
  <si>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</si>
  <si>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</si>
  <si>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</si>
  <si>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</si>
  <si>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</si>
  <si>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</si>
  <si>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</si>
  <si>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</si>
  <si>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</si>
  <si>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</si>
  <si>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</si>
  <si>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</si>
  <si>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</si>
  <si>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</si>
  <si>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</si>
  <si>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</si>
  <si>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</si>
  <si>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</si>
  <si>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</si>
  <si>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</si>
  <si>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</si>
  <si>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</si>
  <si>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</si>
  <si>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</si>
  <si>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</si>
  <si>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</si>
  <si>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</si>
  <si>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</si>
  <si>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</si>
  <si>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</si>
  <si>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</si>
  <si>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</si>
  <si>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</si>
  <si>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</si>
  <si>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</si>
  <si>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</si>
  <si>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</si>
  <si>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</si>
  <si>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</si>
  <si>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</si>
  <si>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</si>
  <si>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</si>
  <si>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</si>
  <si>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</si>
  <si>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</si>
  <si>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</si>
  <si>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</si>
  <si>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</si>
  <si>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</si>
  <si>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</si>
  <si>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</si>
  <si>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</si>
  <si>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</si>
  <si>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</si>
  <si>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</si>
  <si>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</si>
  <si>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</si>
  <si>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</si>
  <si>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</si>
  <si>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</si>
  <si>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</si>
  <si>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</si>
  <si>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</si>
  <si>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</si>
  <si>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</si>
  <si>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</si>
  <si>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</si>
  <si>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</si>
  <si>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</si>
  <si>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</si>
  <si>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</si>
  <si>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</si>
  <si>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</si>
  <si>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</si>
  <si>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</si>
  <si>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</si>
  <si>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</si>
  <si>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</si>
  <si>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</si>
  <si>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</si>
  <si>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</si>
  <si>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</si>
  <si>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</si>
  <si>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</si>
  <si>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</si>
  <si>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</si>
  <si>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</si>
  <si>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</si>
  <si>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</si>
  <si>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</si>
  <si>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</si>
  <si>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</si>
  <si>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</si>
  <si>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</si>
  <si>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</si>
  <si>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</si>
  <si>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</si>
  <si>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</si>
  <si>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</si>
  <si>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</si>
  <si>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</si>
  <si>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</si>
  <si>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</si>
  <si>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</si>
  <si>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</si>
  <si>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</si>
  <si>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</si>
  <si>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</si>
  <si>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</si>
  <si>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</si>
  <si>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</si>
  <si>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</si>
  <si>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</si>
  <si>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</si>
  <si>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</si>
  <si>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</si>
  <si>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</si>
  <si>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</si>
  <si>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</si>
  <si>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</si>
  <si>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</si>
  <si>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</si>
  <si>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</si>
  <si>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</si>
  <si>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</si>
  <si>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</si>
  <si>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</si>
  <si>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</si>
  <si>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</si>
  <si>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</si>
  <si>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</si>
  <si>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</si>
  <si>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</si>
  <si>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</si>
  <si>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</si>
  <si>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</si>
  <si>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</si>
  <si>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</si>
  <si>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</si>
  <si>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</si>
  <si>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</si>
  <si>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</si>
  <si>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</si>
  <si>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</si>
  <si>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</si>
  <si>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</si>
  <si>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</si>
  <si>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</si>
  <si>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</si>
  <si>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</si>
  <si>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</si>
  <si>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</si>
  <si>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</si>
  <si>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</si>
  <si>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</si>
  <si>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</si>
  <si>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</si>
  <si>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</si>
  <si>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</si>
  <si>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</si>
  <si>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</si>
  <si>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</si>
  <si>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</si>
  <si>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</si>
  <si>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</si>
  <si>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</si>
  <si>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</si>
  <si>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</si>
  <si>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</si>
  <si>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</si>
  <si>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</si>
  <si>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</si>
  <si>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</si>
  <si>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</si>
  <si>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</si>
  <si>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</si>
  <si>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</si>
  <si>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</si>
  <si>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</si>
  <si>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</si>
  <si>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</si>
  <si>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</si>
  <si>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</si>
  <si>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</si>
  <si>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</si>
  <si>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</si>
  <si>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</si>
  <si>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</si>
  <si>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</si>
  <si>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</si>
  <si>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</si>
  <si>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</si>
  <si>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</si>
  <si>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</si>
  <si>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</si>
  <si>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</si>
  <si>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</si>
  <si>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</si>
  <si>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</si>
  <si>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</si>
  <si>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</si>
  <si>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</si>
  <si>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</si>
  <si>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</si>
  <si>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</si>
  <si>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</si>
  <si>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</si>
  <si>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</si>
  <si>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</si>
  <si>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</si>
  <si>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</si>
  <si>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</si>
  <si>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</si>
  <si>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</si>
  <si>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</si>
  <si>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</si>
  <si>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</si>
  <si>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</si>
  <si>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</si>
  <si>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</si>
  <si>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</si>
  <si>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</si>
  <si>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</si>
  <si>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</si>
  <si>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</si>
  <si>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</si>
  <si>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</si>
  <si>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</si>
  <si>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</si>
  <si>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</si>
  <si>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</si>
  <si>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</si>
  <si>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</si>
  <si>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</si>
  <si>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</si>
  <si>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</si>
  <si>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</si>
  <si>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</si>
  <si>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</si>
  <si>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</si>
  <si>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</si>
  <si>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</si>
  <si>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</si>
  <si>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</si>
  <si>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</si>
  <si>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</si>
  <si>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</si>
  <si>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</si>
  <si>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</si>
  <si>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</si>
  <si>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</si>
  <si>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</si>
  <si>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</si>
  <si>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</si>
  <si>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</si>
  <si>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</si>
  <si>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</si>
  <si>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</si>
  <si>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</si>
  <si>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</si>
  <si>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</si>
  <si>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</si>
  <si>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</si>
  <si>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</si>
  <si>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</si>
  <si>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</si>
  <si>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</si>
  <si>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</si>
  <si>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</si>
  <si>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</si>
  <si>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</si>
  <si>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</si>
  <si>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</si>
  <si>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</si>
  <si>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</si>
  <si>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</si>
  <si>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</si>
  <si>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</si>
  <si>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</si>
  <si>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</si>
  <si>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</si>
  <si>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</si>
  <si>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</si>
  <si>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</si>
  <si>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</si>
  <si>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</si>
  <si>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</si>
  <si>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</si>
  <si>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</si>
  <si>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</si>
  <si>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</si>
  <si>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</si>
  <si>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</si>
  <si>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</si>
  <si>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</si>
  <si>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</si>
  <si>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</si>
  <si>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</si>
  <si>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</si>
  <si>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</si>
  <si>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</si>
  <si>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</si>
  <si>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</si>
  <si>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</si>
  <si>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</si>
  <si>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</si>
  <si>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</si>
  <si>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</si>
  <si>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</si>
  <si>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</si>
  <si>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</si>
  <si>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</si>
  <si>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</si>
  <si>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</si>
  <si>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</si>
  <si>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</si>
  <si>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</si>
  <si>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</si>
  <si>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</si>
  <si>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</si>
  <si>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</si>
  <si>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</si>
  <si>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</si>
  <si>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</si>
  <si>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</si>
  <si>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</si>
  <si>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</si>
  <si>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</si>
  <si>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</si>
  <si>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</si>
  <si>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</si>
  <si>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</si>
  <si>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</si>
  <si>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</si>
  <si>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</si>
  <si>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</si>
  <si>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</si>
  <si>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</si>
  <si>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</si>
  <si>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</si>
  <si>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</si>
  <si>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</si>
  <si>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</si>
  <si>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</si>
  <si>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</si>
  <si>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</si>
  <si>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</si>
  <si>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</si>
  <si>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</si>
  <si>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</si>
  <si>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</si>
  <si>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</si>
  <si>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</si>
  <si>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</si>
  <si>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</si>
  <si>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</si>
  <si>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hydrogen turbine,hydrogen OCGT,Lithium ion battery, Lithium ion battery 4, hydrogen CCGT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</si>
</sst>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connections" Target="connections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microsoft.com/office/2017/10/relationships/person" Target="persons/person.xml"/><Relationship Id="rId48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Relationship Id="rId46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34"/>
  <sheetViews>
    <sheetView zoomScale="107" zoomScaleNormal="85" workbookViewId="0">
      <selection activeCell="D7" sqref="D7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400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500</v>
      </c>
    </row>
    <row r="5" spans="1:8">
      <c r="A5" s="13">
        <v>4</v>
      </c>
      <c r="B5" s="13" t="s">
        <v>382</v>
      </c>
      <c r="C5" s="13" t="b">
        <v>1</v>
      </c>
      <c r="D5" s="13">
        <v>400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500</v>
      </c>
    </row>
    <row r="9" spans="1:8">
      <c r="A9" s="13">
        <v>8</v>
      </c>
      <c r="B9" s="13" t="s">
        <v>498</v>
      </c>
      <c r="C9" s="13" t="b">
        <v>1</v>
      </c>
      <c r="D9" s="13">
        <v>400</v>
      </c>
    </row>
    <row r="10" spans="1:8">
      <c r="A10" s="13"/>
      <c r="B10" s="13"/>
      <c r="C10" s="13"/>
      <c r="D10" s="13"/>
    </row>
    <row r="11" spans="1:8">
      <c r="A11" s="13">
        <v>9</v>
      </c>
      <c r="B11" s="13" t="s">
        <v>383</v>
      </c>
      <c r="C11" s="13" t="b">
        <v>1</v>
      </c>
      <c r="D11" s="13">
        <v>300</v>
      </c>
    </row>
    <row r="12" spans="1:8">
      <c r="A12" s="13">
        <v>10</v>
      </c>
      <c r="B12" s="13" t="s">
        <v>67</v>
      </c>
      <c r="C12" s="13" t="b">
        <v>1</v>
      </c>
      <c r="D12" s="13">
        <v>300</v>
      </c>
    </row>
    <row r="13" spans="1:8">
      <c r="A13" s="13">
        <v>11</v>
      </c>
      <c r="B13" s="13" t="s">
        <v>154</v>
      </c>
      <c r="C13" s="13" t="b">
        <v>1</v>
      </c>
      <c r="D13" s="13">
        <v>100</v>
      </c>
    </row>
    <row r="14" spans="1:8">
      <c r="A14" s="13">
        <v>12</v>
      </c>
      <c r="B14" s="13" t="s">
        <v>388</v>
      </c>
      <c r="C14" s="13" t="b">
        <v>1</v>
      </c>
      <c r="D14" s="13">
        <v>300</v>
      </c>
      <c r="H14" t="s">
        <v>409</v>
      </c>
    </row>
    <row r="15" spans="1:8">
      <c r="A15" s="13">
        <v>13</v>
      </c>
      <c r="B15" s="13" t="s">
        <v>389</v>
      </c>
      <c r="C15" s="13" t="b">
        <v>1</v>
      </c>
      <c r="D15" s="13">
        <v>500</v>
      </c>
    </row>
    <row r="16" spans="1:8">
      <c r="A16" s="13">
        <v>14</v>
      </c>
      <c r="B16" s="13" t="s">
        <v>41</v>
      </c>
      <c r="C16" s="13" t="b">
        <v>1</v>
      </c>
      <c r="D16" s="13">
        <v>1000</v>
      </c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1" spans="1:1">
      <c r="A31" s="9"/>
    </row>
    <row r="32" spans="1:1">
      <c r="A32" s="9"/>
    </row>
    <row r="33" spans="1:1">
      <c r="A33" s="9"/>
    </row>
    <row r="34" spans="1:1">
      <c r="A34" s="9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0.92</v>
      </c>
      <c r="H2" s="13" t="s">
        <v>103</v>
      </c>
      <c r="I2" s="63">
        <v>0.08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0.92</v>
      </c>
      <c r="H3" s="13" t="s">
        <v>103</v>
      </c>
      <c r="I3" s="63">
        <v>0.08</v>
      </c>
      <c r="J3"/>
      <c r="K3"/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0.93</v>
      </c>
      <c r="H4" s="13" t="s">
        <v>101</v>
      </c>
      <c r="I4" s="63">
        <v>0.05</v>
      </c>
      <c r="J4"/>
      <c r="K4"/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57">
        <v>1</v>
      </c>
      <c r="E5" s="13" t="b">
        <v>0</v>
      </c>
      <c r="F5" s="18">
        <v>1</v>
      </c>
      <c r="G5" s="65">
        <v>0.25</v>
      </c>
      <c r="H5" s="13"/>
      <c r="I5" s="63">
        <v>0.05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57">
        <v>1</v>
      </c>
      <c r="E6" s="13" t="b">
        <v>0</v>
      </c>
      <c r="F6" s="13">
        <v>1</v>
      </c>
      <c r="G6" s="65">
        <v>0.16</v>
      </c>
      <c r="H6" s="13"/>
      <c r="I6" s="63">
        <v>0.05</v>
      </c>
      <c r="J6"/>
      <c r="K6"/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0.8</v>
      </c>
      <c r="H7" s="13" t="s">
        <v>106</v>
      </c>
      <c r="I7" s="63">
        <v>0.08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0.06</v>
      </c>
      <c r="H10" s="13"/>
      <c r="I10" s="63">
        <v>0.05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0.12</v>
      </c>
      <c r="H11" s="13"/>
      <c r="I11" s="63">
        <v>0.05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64"/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64"/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/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/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57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1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I9"/>
  <sheetViews>
    <sheetView zoomScale="85" zoomScaleNormal="85" workbookViewId="0">
      <selection activeCell="J45" sqref="J45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7" width="17.85546875" customWidth="1"/>
  </cols>
  <sheetData>
    <row r="1" spans="1:9">
      <c r="A1" s="13" t="s">
        <v>0</v>
      </c>
      <c r="B1" s="73" t="s">
        <v>488</v>
      </c>
      <c r="C1" s="13" t="s">
        <v>489</v>
      </c>
    </row>
    <row r="2" spans="1:9">
      <c r="A2" s="13" t="s">
        <v>439</v>
      </c>
      <c r="B2" s="77">
        <v>102043.30769230769</v>
      </c>
      <c r="C2" s="13">
        <v>0.13</v>
      </c>
    </row>
    <row r="3" spans="1:9">
      <c r="A3" s="13" t="s">
        <v>434</v>
      </c>
      <c r="B3" s="77">
        <v>84942</v>
      </c>
      <c r="C3" s="13">
        <v>0.13</v>
      </c>
    </row>
    <row r="4" spans="1:9">
      <c r="A4" s="13" t="s">
        <v>440</v>
      </c>
      <c r="B4" s="77">
        <v>63489.515151515152</v>
      </c>
      <c r="C4" s="13">
        <v>0.33</v>
      </c>
    </row>
    <row r="5" spans="1:9">
      <c r="A5" s="13" t="s">
        <v>431</v>
      </c>
      <c r="B5" s="77">
        <v>42700</v>
      </c>
      <c r="C5" s="13">
        <v>0.09</v>
      </c>
    </row>
    <row r="6" spans="1:9">
      <c r="A6" s="13" t="s">
        <v>429</v>
      </c>
      <c r="B6" s="77">
        <v>32723</v>
      </c>
      <c r="C6" s="13">
        <v>0.21</v>
      </c>
      <c r="E6" t="s">
        <v>493</v>
      </c>
    </row>
    <row r="7" spans="1:9">
      <c r="A7" s="13"/>
      <c r="B7" s="34"/>
      <c r="C7" s="13"/>
      <c r="E7">
        <f>SUM(C2:C8)</f>
        <v>0.89</v>
      </c>
      <c r="G7" s="13" t="s">
        <v>430</v>
      </c>
      <c r="H7" s="34">
        <v>30429</v>
      </c>
      <c r="I7" s="13">
        <v>0.08</v>
      </c>
    </row>
    <row r="8" spans="1:9">
      <c r="A8" s="13"/>
      <c r="B8" s="34"/>
      <c r="C8" s="13"/>
      <c r="G8" s="13" t="s">
        <v>428</v>
      </c>
      <c r="H8" s="34">
        <v>19785</v>
      </c>
      <c r="I8" s="13">
        <v>0.03</v>
      </c>
    </row>
    <row r="9" spans="1:9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K15"/>
  <sheetViews>
    <sheetView zoomScale="85" zoomScaleNormal="85" workbookViewId="0">
      <selection activeCell="K38" sqref="K38"/>
    </sheetView>
  </sheetViews>
  <sheetFormatPr defaultRowHeight="15"/>
  <cols>
    <col min="1" max="1" width="36.140625" customWidth="1"/>
    <col min="2" max="3" width="17.85546875" style="76" customWidth="1"/>
    <col min="4" max="4" width="18.7109375" customWidth="1"/>
    <col min="5" max="7" width="17.85546875" customWidth="1"/>
  </cols>
  <sheetData>
    <row r="1" spans="1:11">
      <c r="A1" s="13" t="s">
        <v>0</v>
      </c>
      <c r="B1" s="75" t="s">
        <v>491</v>
      </c>
      <c r="C1" s="75" t="s">
        <v>492</v>
      </c>
      <c r="E1" t="s">
        <v>490</v>
      </c>
    </row>
    <row r="2" spans="1:11">
      <c r="A2" s="13" t="s">
        <v>439</v>
      </c>
      <c r="B2" s="13">
        <f>CapacitySubscriptionConsumer!C2</f>
        <v>0.13</v>
      </c>
      <c r="C2" s="78">
        <f>CapacitySubscriptionConsumer!B2</f>
        <v>102043.30769230769</v>
      </c>
      <c r="E2" s="13">
        <f>F2/100</f>
        <v>0.13</v>
      </c>
      <c r="F2">
        <v>13</v>
      </c>
      <c r="I2" s="13" t="s">
        <v>430</v>
      </c>
      <c r="J2" s="13">
        <f>E7-0.05</f>
        <v>0.03</v>
      </c>
      <c r="K2" s="75">
        <v>0</v>
      </c>
    </row>
    <row r="3" spans="1:11">
      <c r="A3" s="13" t="s">
        <v>434</v>
      </c>
      <c r="B3" s="13">
        <f>CapacitySubscriptionConsumer!C3</f>
        <v>0.13</v>
      </c>
      <c r="C3" s="78">
        <f>CapacitySubscriptionConsumer!B3</f>
        <v>84942</v>
      </c>
      <c r="E3" s="13">
        <f t="shared" ref="E3:E6" si="0">F3/100</f>
        <v>0.13</v>
      </c>
      <c r="F3">
        <v>13</v>
      </c>
      <c r="I3" s="13" t="s">
        <v>428</v>
      </c>
      <c r="J3" s="13">
        <v>0</v>
      </c>
      <c r="K3" s="75">
        <v>0</v>
      </c>
    </row>
    <row r="4" spans="1:11">
      <c r="A4" s="13" t="s">
        <v>440</v>
      </c>
      <c r="B4" s="13">
        <f>CapacitySubscriptionConsumer!C4</f>
        <v>0.33</v>
      </c>
      <c r="C4" s="78">
        <f>CapacitySubscriptionConsumer!B4</f>
        <v>63489.515151515152</v>
      </c>
      <c r="E4" s="13">
        <f t="shared" si="0"/>
        <v>0.33</v>
      </c>
      <c r="F4">
        <v>33</v>
      </c>
    </row>
    <row r="5" spans="1:11">
      <c r="A5" s="13" t="s">
        <v>431</v>
      </c>
      <c r="B5" s="13">
        <f>CapacitySubscriptionConsumer!C5-0.02</f>
        <v>6.9999999999999993E-2</v>
      </c>
      <c r="C5" s="78">
        <f>CapacitySubscriptionConsumer!B5</f>
        <v>42700</v>
      </c>
      <c r="E5" s="13">
        <f t="shared" si="0"/>
        <v>0.09</v>
      </c>
      <c r="F5">
        <v>9</v>
      </c>
    </row>
    <row r="6" spans="1:11">
      <c r="A6" s="13" t="s">
        <v>429</v>
      </c>
      <c r="B6" s="13">
        <f>CapacitySubscriptionConsumer!C6-0.02</f>
        <v>0.19</v>
      </c>
      <c r="C6" s="78">
        <f>CapacitySubscriptionConsumer!B6</f>
        <v>32723</v>
      </c>
      <c r="E6" s="13">
        <f t="shared" si="0"/>
        <v>0.21</v>
      </c>
      <c r="F6">
        <v>21</v>
      </c>
    </row>
    <row r="7" spans="1:11">
      <c r="A7" s="13"/>
      <c r="B7" s="13"/>
      <c r="C7" s="78"/>
      <c r="E7" s="13">
        <f>F7/100</f>
        <v>0.08</v>
      </c>
      <c r="F7">
        <v>8</v>
      </c>
    </row>
    <row r="9" spans="1:11">
      <c r="E9" s="13">
        <f>F9/100</f>
        <v>0.03</v>
      </c>
      <c r="F9">
        <v>3</v>
      </c>
    </row>
    <row r="13" spans="1:11">
      <c r="F13" s="13" t="s">
        <v>430</v>
      </c>
      <c r="G13" s="13">
        <f>CapacitySubscriptionConsumer!C8-0.04</f>
        <v>-0.04</v>
      </c>
      <c r="H13" s="78">
        <f>CapacitySubscriptionConsumer!B8</f>
        <v>0</v>
      </c>
    </row>
    <row r="14" spans="1:11">
      <c r="F14" s="13" t="s">
        <v>428</v>
      </c>
      <c r="G14" s="13">
        <v>0.03</v>
      </c>
      <c r="H14" s="75">
        <v>0</v>
      </c>
    </row>
    <row r="15" spans="1:11">
      <c r="G15" s="76"/>
      <c r="H15" s="7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M22" sqref="M22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0.85000000000000009</v>
      </c>
      <c r="C2" s="13">
        <f>1-B2-D2</f>
        <v>3.9999999999999925E-2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L4"/>
  <sheetViews>
    <sheetView workbookViewId="0">
      <selection activeCell="C4" sqref="C4"/>
    </sheetView>
  </sheetViews>
  <sheetFormatPr defaultRowHeight="15"/>
  <cols>
    <col min="1" max="1" width="28.42578125" customWidth="1"/>
    <col min="2" max="2" width="22.5703125" customWidth="1"/>
    <col min="3" max="3" width="14.5703125" customWidth="1"/>
    <col min="4" max="8" width="12" customWidth="1"/>
    <col min="9" max="9" width="24" customWidth="1"/>
    <col min="10" max="10" width="14.42578125" customWidth="1"/>
    <col min="11" max="11" width="20.42578125" customWidth="1"/>
    <col min="12" max="12" width="12" customWidth="1"/>
  </cols>
  <sheetData>
    <row r="1" spans="1:12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31</v>
      </c>
      <c r="G1" s="13" t="s">
        <v>214</v>
      </c>
      <c r="H1" s="13" t="s">
        <v>476</v>
      </c>
      <c r="I1" s="13" t="s">
        <v>395</v>
      </c>
      <c r="J1" s="13" t="s">
        <v>380</v>
      </c>
      <c r="K1" s="13" t="s">
        <v>478</v>
      </c>
      <c r="L1" s="13" t="s">
        <v>450</v>
      </c>
    </row>
    <row r="2" spans="1:12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60000</v>
      </c>
      <c r="G2" s="13" t="s">
        <v>164</v>
      </c>
      <c r="H2" s="13" t="b">
        <v>0</v>
      </c>
      <c r="I2" s="13">
        <v>1</v>
      </c>
      <c r="J2" s="13">
        <v>1</v>
      </c>
      <c r="K2" s="13">
        <v>1</v>
      </c>
      <c r="L2" s="13" t="s">
        <v>499</v>
      </c>
    </row>
    <row r="3" spans="1:12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49000</v>
      </c>
      <c r="G3" s="13" t="s">
        <v>1</v>
      </c>
      <c r="H3" s="13" t="b">
        <v>0</v>
      </c>
      <c r="I3" s="13">
        <v>1.5</v>
      </c>
      <c r="J3" s="13">
        <v>4</v>
      </c>
      <c r="K3" s="13">
        <v>1</v>
      </c>
      <c r="L3" s="13" t="s">
        <v>499</v>
      </c>
    </row>
    <row r="4" spans="1:12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49000</v>
      </c>
      <c r="G4" s="13" t="s">
        <v>1</v>
      </c>
      <c r="H4" s="13" t="b">
        <v>1</v>
      </c>
      <c r="I4" s="13">
        <v>1.5</v>
      </c>
      <c r="J4" s="13">
        <v>4</v>
      </c>
      <c r="K4" s="13">
        <v>15</v>
      </c>
      <c r="L4" s="13" t="s">
        <v>499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abSelected="1" topLeftCell="B1" workbookViewId="0">
      <selection activeCell="G13" sqref="G13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14.2851562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v>15</v>
      </c>
      <c r="F2" s="13">
        <v>9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v>15</v>
      </c>
      <c r="F3" s="13">
        <v>9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2024-06-03T17:32:24Z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