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DAB934E-DB51-473F-A4FC-AF52217EB252}" xr6:coauthVersionLast="47" xr6:coauthVersionMax="47" xr10:uidLastSave="{00000000-0000-0000-0000-000000000000}"/>
  <bookViews>
    <workbookView xWindow="-120" yWindow="-120" windowWidth="29040" windowHeight="17640" tabRatio="998" firstSheet="4" activeTab="12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2" l="1"/>
  <c r="E4" i="72"/>
  <c r="E5" i="72"/>
  <c r="E6" i="72"/>
  <c r="E7" i="72"/>
  <c r="E8" i="72"/>
  <c r="E9" i="72"/>
  <c r="E10" i="72"/>
  <c r="E2" i="72"/>
  <c r="C8" i="65"/>
  <c r="B8" i="65"/>
  <c r="C7" i="65"/>
  <c r="B7" i="65"/>
  <c r="F3" i="65"/>
  <c r="F4" i="65"/>
  <c r="F5" i="65"/>
  <c r="F6" i="65"/>
  <c r="F7" i="65"/>
  <c r="F8" i="65"/>
  <c r="F2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J2" i="72" l="1"/>
  <c r="L3" i="72"/>
  <c r="J3" i="72" s="1"/>
  <c r="L6" i="72"/>
  <c r="L7" i="72"/>
  <c r="L5" i="72"/>
  <c r="K6" i="72"/>
  <c r="K7" i="72"/>
  <c r="K8" i="72"/>
  <c r="K5" i="72"/>
  <c r="I6" i="72"/>
  <c r="I7" i="72"/>
  <c r="I8" i="72"/>
  <c r="I5" i="72"/>
  <c r="L4" i="72"/>
  <c r="K3" i="72"/>
  <c r="K4" i="72"/>
  <c r="J4" i="72" l="1"/>
  <c r="J5" i="72" s="1"/>
  <c r="J6" i="72" s="1"/>
  <c r="J7" i="72" s="1"/>
  <c r="J8" i="72" s="1"/>
  <c r="K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J3" i="65" l="1"/>
  <c r="J4" i="65"/>
  <c r="J5" i="65"/>
  <c r="J6" i="65"/>
  <c r="J2" i="65"/>
  <c r="N2" i="65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<sst xmlns="http://schemas.openxmlformats.org/spreadsheetml/2006/main" count="924" uniqueCount="454">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</sst>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17" fillId="0" borderId="0" xfId="0" applyFont="1" applyAlignment="1">
      <alignment horizontal="center" wrapText="1"/>
    </xf>
  </cellXfs>
  <cellStyles count="7">
    <cellStyle name="Bad" xfId="3" builtinId="27"/>
    <cellStyle name="Comma 2" xfId="6" xr:uid="{BF3EB6FC-FC95-4FE7-813F-81CB67931BA3}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A-4F90-A96A-604F4095D9A4}"/>
            </c:ext>
          </c:extLst>
        </c:ser>
        <c:ser>
          <c:idx val="0"/>
          <c:order val="1"/>
          <c:tx>
            <c:strRef>
              <c:f>LS_NL!$K$1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LS_NL!$J$2:$J$8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LS_NL!$K$2:$K$8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A-4F90-A96A-604F4095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3</xdr:row>
      <xdr:rowOff>119062</xdr:rowOff>
    </xdr:from>
    <xdr:to>
      <xdr:col>23</xdr:col>
      <xdr:colOff>466725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1" t="s">
        <v>37</v>
      </c>
      <c r="C1" s="52" t="s">
        <v>254</v>
      </c>
      <c r="E1" s="53" t="s">
        <v>35</v>
      </c>
      <c r="F1" s="53" t="s">
        <v>288</v>
      </c>
      <c r="G1" s="53"/>
    </row>
    <row r="2" spans="1:10">
      <c r="A2" s="13" t="s">
        <v>101</v>
      </c>
      <c r="B2" s="13" t="s">
        <v>423</v>
      </c>
      <c r="C2" s="13">
        <v>0</v>
      </c>
      <c r="D2" s="60"/>
      <c r="E2" s="53"/>
      <c r="F2" s="53"/>
      <c r="G2" s="53"/>
    </row>
    <row r="3" spans="1:10">
      <c r="A3" s="13" t="s">
        <v>2</v>
      </c>
      <c r="B3" s="13" t="s">
        <v>210</v>
      </c>
      <c r="C3" s="13">
        <v>0</v>
      </c>
      <c r="D3" s="60"/>
      <c r="E3" s="53"/>
      <c r="F3" s="53"/>
      <c r="G3" s="53"/>
    </row>
    <row r="4" spans="1:10">
      <c r="A4" s="13" t="s">
        <v>102</v>
      </c>
      <c r="B4" s="13" t="s">
        <v>38</v>
      </c>
      <c r="C4" s="13">
        <v>0.34055972755000002</v>
      </c>
      <c r="D4" s="60"/>
      <c r="E4" s="53">
        <v>0.34</v>
      </c>
      <c r="F4" s="53"/>
      <c r="G4" s="53"/>
    </row>
    <row r="5" spans="1:10">
      <c r="A5" s="13" t="s">
        <v>421</v>
      </c>
      <c r="B5" s="13" t="s">
        <v>422</v>
      </c>
      <c r="C5" s="13">
        <v>0.26676</v>
      </c>
      <c r="D5" s="60"/>
      <c r="E5" s="53"/>
      <c r="F5" s="53"/>
      <c r="G5" s="53"/>
    </row>
    <row r="6" spans="1:10">
      <c r="A6" s="13" t="s">
        <v>104</v>
      </c>
      <c r="B6" s="13" t="s">
        <v>40</v>
      </c>
      <c r="C6" s="13">
        <v>0.36399999999999999</v>
      </c>
      <c r="D6" s="60"/>
      <c r="E6" s="53">
        <v>0.26750000000000002</v>
      </c>
      <c r="F6" s="53"/>
      <c r="G6" s="53"/>
      <c r="J6" s="20"/>
    </row>
    <row r="7" spans="1:10">
      <c r="A7" s="13" t="s">
        <v>105</v>
      </c>
      <c r="B7" s="13" t="s">
        <v>39</v>
      </c>
      <c r="C7" s="13">
        <v>0.20195983840000001</v>
      </c>
      <c r="D7" s="60"/>
      <c r="E7" s="53">
        <v>0.41</v>
      </c>
      <c r="F7" s="53"/>
      <c r="G7" s="53"/>
    </row>
    <row r="8" spans="1:10">
      <c r="A8" s="13" t="s">
        <v>106</v>
      </c>
      <c r="B8" s="13" t="s">
        <v>42</v>
      </c>
      <c r="C8" s="13">
        <v>0</v>
      </c>
      <c r="D8" s="60"/>
      <c r="E8" s="53">
        <v>0.20448</v>
      </c>
      <c r="F8" s="53"/>
      <c r="G8" s="53"/>
    </row>
    <row r="9" spans="1:10">
      <c r="A9" s="13" t="s">
        <v>107</v>
      </c>
      <c r="B9" s="13" t="s">
        <v>431</v>
      </c>
      <c r="C9" s="13">
        <v>0</v>
      </c>
      <c r="D9" s="60"/>
      <c r="E9" s="53">
        <v>0</v>
      </c>
      <c r="F9" s="53"/>
      <c r="G9" s="53"/>
      <c r="J9" s="20"/>
    </row>
    <row r="10" spans="1:10">
      <c r="A10" s="13" t="s">
        <v>103</v>
      </c>
      <c r="B10" s="13" t="s">
        <v>294</v>
      </c>
      <c r="C10" s="13">
        <v>0</v>
      </c>
      <c r="D10" s="60"/>
      <c r="E10" s="53"/>
      <c r="F10" s="53"/>
      <c r="G10" s="53"/>
    </row>
    <row r="11" spans="1:10">
      <c r="E11" s="53"/>
      <c r="F11" s="53"/>
      <c r="G11" s="53"/>
      <c r="J11" s="20"/>
    </row>
    <row r="12" spans="1:10">
      <c r="E12" s="53"/>
      <c r="F12" s="53"/>
      <c r="G12" s="53"/>
    </row>
    <row r="14" spans="1:10">
      <c r="A14" s="53"/>
      <c r="E14" s="53"/>
    </row>
    <row r="15" spans="1:10">
      <c r="A15" s="53"/>
      <c r="E15" s="5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G1" sqref="G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/>
      <c r="B9" s="13"/>
      <c r="C9" s="13"/>
      <c r="D9" s="13"/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89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6" t="s">
        <v>51</v>
      </c>
      <c r="D1" s="56" t="s">
        <v>52</v>
      </c>
      <c r="E1" s="56" t="s">
        <v>108</v>
      </c>
      <c r="F1" s="56" t="s">
        <v>316</v>
      </c>
      <c r="G1" s="57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13">
        <v>0.84</v>
      </c>
      <c r="H2" s="13" t="s">
        <v>101</v>
      </c>
      <c r="I2" s="13" t="s">
        <v>393</v>
      </c>
      <c r="J2" s="64"/>
      <c r="K2" s="66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13">
        <v>0.9</v>
      </c>
      <c r="H3" s="13" t="s">
        <v>105</v>
      </c>
      <c r="I3" s="13" t="s">
        <v>392</v>
      </c>
      <c r="J3" s="63"/>
      <c r="K3" s="66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3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13">
        <v>0.9</v>
      </c>
      <c r="H4" s="13" t="s">
        <v>105</v>
      </c>
      <c r="I4" s="13" t="s">
        <v>392</v>
      </c>
      <c r="J4" s="63"/>
      <c r="K4" s="66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13">
        <v>0.9</v>
      </c>
      <c r="H5" s="13" t="s">
        <v>102</v>
      </c>
      <c r="I5" s="13" t="s">
        <v>392</v>
      </c>
      <c r="K5" s="66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13">
        <v>0.9</v>
      </c>
      <c r="H6" s="13"/>
      <c r="I6" s="13">
        <v>7.0000000000000007E-2</v>
      </c>
      <c r="J6" s="64"/>
      <c r="K6" s="66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13">
        <v>0.95</v>
      </c>
      <c r="H7" s="13" t="s">
        <v>103</v>
      </c>
      <c r="I7" s="13" t="s">
        <v>392</v>
      </c>
      <c r="J7" s="64"/>
      <c r="K7" s="66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390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13">
        <v>0.95</v>
      </c>
      <c r="H8" s="13" t="s">
        <v>103</v>
      </c>
      <c r="I8" s="13" t="s">
        <v>392</v>
      </c>
      <c r="J8" s="64"/>
      <c r="K8" s="66"/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13">
        <v>0.95</v>
      </c>
      <c r="H9" s="13" t="s">
        <v>103</v>
      </c>
      <c r="I9" s="13" t="s">
        <v>392</v>
      </c>
      <c r="J9" s="64"/>
      <c r="K9" s="66"/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1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13">
        <v>0.5</v>
      </c>
      <c r="H10" s="13"/>
      <c r="I10" s="13" t="s">
        <v>393</v>
      </c>
      <c r="J10" s="63"/>
      <c r="K10" s="66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13">
        <v>0.9</v>
      </c>
      <c r="H11" s="13" t="s">
        <v>104</v>
      </c>
      <c r="I11" s="13" t="s">
        <v>392</v>
      </c>
      <c r="J11" s="62"/>
      <c r="K11" s="66"/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58">
        <v>0</v>
      </c>
      <c r="D12" s="58">
        <v>1</v>
      </c>
      <c r="E12" s="13" t="b">
        <v>0</v>
      </c>
      <c r="F12" s="13">
        <v>0</v>
      </c>
      <c r="G12" s="58">
        <v>0.3</v>
      </c>
      <c r="H12" s="13"/>
      <c r="I12" s="13" t="s">
        <v>393</v>
      </c>
      <c r="J12" s="64"/>
      <c r="K12" s="66"/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13">
        <v>0.81</v>
      </c>
      <c r="H13" s="13" t="s">
        <v>106</v>
      </c>
      <c r="I13" s="13" t="s">
        <v>394</v>
      </c>
      <c r="J13" s="64"/>
      <c r="K13" s="66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13">
        <v>0.95</v>
      </c>
      <c r="H14" s="13" t="s">
        <v>105</v>
      </c>
      <c r="I14" s="13" t="s">
        <v>392</v>
      </c>
      <c r="J14" s="64"/>
      <c r="K14" s="66"/>
      <c r="O14">
        <f t="shared" si="0"/>
        <v>3</v>
      </c>
      <c r="AB14" s="9"/>
      <c r="AC14" s="9"/>
    </row>
    <row r="15" spans="1:34" s="9" customFormat="1">
      <c r="A15" s="61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13">
        <v>0.95</v>
      </c>
      <c r="H15" s="13" t="s">
        <v>421</v>
      </c>
      <c r="I15" s="13" t="s">
        <v>392</v>
      </c>
      <c r="J15" s="62"/>
      <c r="K15" s="66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2" t="s">
        <v>426</v>
      </c>
      <c r="B16" s="13" t="s">
        <v>146</v>
      </c>
      <c r="C16" s="58">
        <v>3</v>
      </c>
      <c r="D16" s="58">
        <v>4</v>
      </c>
      <c r="E16" s="13" t="b">
        <v>0</v>
      </c>
      <c r="F16" s="13">
        <v>20</v>
      </c>
      <c r="G16" s="58">
        <v>0.9</v>
      </c>
      <c r="H16" s="13"/>
      <c r="I16" s="13" t="s">
        <v>393</v>
      </c>
      <c r="J16" s="65"/>
      <c r="K16" s="66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13">
        <v>0.03</v>
      </c>
      <c r="H17" s="13"/>
      <c r="I17" s="13" t="s">
        <v>393</v>
      </c>
      <c r="K17" s="66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13">
        <v>0.03</v>
      </c>
      <c r="H18" s="13"/>
      <c r="I18" s="13" t="s">
        <v>393</v>
      </c>
      <c r="J18" s="66"/>
      <c r="K18" s="66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13">
        <v>0.08</v>
      </c>
      <c r="H19" s="13"/>
      <c r="I19" s="13" t="s">
        <v>393</v>
      </c>
      <c r="J19" s="66"/>
      <c r="K19" s="66"/>
    </row>
    <row r="20" spans="1:29">
      <c r="A20" s="13" t="s">
        <v>385</v>
      </c>
      <c r="B20" s="13" t="s">
        <v>120</v>
      </c>
      <c r="C20" s="13">
        <v>1</v>
      </c>
      <c r="D20" s="13">
        <v>1</v>
      </c>
      <c r="E20" s="13" t="b">
        <v>1</v>
      </c>
      <c r="F20" s="13">
        <v>2</v>
      </c>
      <c r="G20" s="13">
        <v>0.06</v>
      </c>
      <c r="H20" s="13"/>
      <c r="I20" s="13" t="s">
        <v>393</v>
      </c>
      <c r="J20" s="66"/>
      <c r="K20" s="66"/>
    </row>
    <row r="21" spans="1:29">
      <c r="A21" s="18" t="s">
        <v>293</v>
      </c>
      <c r="B21" s="13" t="s">
        <v>119</v>
      </c>
      <c r="C21" s="18">
        <v>0</v>
      </c>
      <c r="D21">
        <v>0</v>
      </c>
      <c r="E21" t="b">
        <v>0</v>
      </c>
      <c r="F21">
        <v>0</v>
      </c>
      <c r="G21">
        <v>0</v>
      </c>
      <c r="I21" s="66">
        <v>7.0000000000000007E-2</v>
      </c>
      <c r="J21" s="66"/>
      <c r="K21" s="66"/>
    </row>
    <row r="22" spans="1:29">
      <c r="A22" t="s">
        <v>432</v>
      </c>
      <c r="B22" t="s">
        <v>119</v>
      </c>
      <c r="C22">
        <v>0</v>
      </c>
      <c r="D22">
        <v>0</v>
      </c>
      <c r="E22" t="b">
        <v>0</v>
      </c>
      <c r="F22">
        <v>0</v>
      </c>
      <c r="G22">
        <v>0</v>
      </c>
      <c r="H22" t="s">
        <v>105</v>
      </c>
      <c r="I22" s="66">
        <v>7.0000000000000007E-2</v>
      </c>
      <c r="K22" t="s">
        <v>433</v>
      </c>
      <c r="L22" s="9"/>
      <c r="M22" s="9"/>
      <c r="N22" s="9"/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54" zoomScaleNormal="100" workbookViewId="0">
      <selection activeCell="C68" sqref="C6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6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combined cycleFixedOperatingCostTimeSeries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9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9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9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9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9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9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9" t="str">
        <f>_xlfn.CONCAT(TechnologiesEmlab!A8,"InvestmentCostTimeSeries")</f>
        <v>hydrogen combined cycleInvestmentCostTimeSeries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9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9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9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9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9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9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9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9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9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9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9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9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9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9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combined cycleVariableCostTimeSeries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9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9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9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9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9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9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9" t="str">
        <f>_xlfn.CONCAT(TechnologiesEmlab!A8,"EfficiencyTimeSeries")</f>
        <v>hydrogen combined cycleEfficiencyTimeSeries</v>
      </c>
      <c r="B71" s="46">
        <v>0</v>
      </c>
      <c r="C71" s="9"/>
      <c r="D71" s="9"/>
    </row>
    <row r="72" spans="1:5">
      <c r="A72" s="59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9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9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9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9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9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9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9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9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9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9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9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9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9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47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4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4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4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4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4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4"/>
      <c r="L8" s="44"/>
    </row>
    <row r="9" spans="1:13">
      <c r="J9" s="44"/>
      <c r="K9" s="55" t="s">
        <v>397</v>
      </c>
      <c r="L9" s="55" t="s">
        <v>402</v>
      </c>
    </row>
    <row r="10" spans="1:13">
      <c r="J10" s="44"/>
      <c r="K10" s="55">
        <v>47000</v>
      </c>
      <c r="L10" s="55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0"/>
  <sheetViews>
    <sheetView zoomScale="115" zoomScaleNormal="115" workbookViewId="0">
      <selection activeCell="G2" sqref="G2:G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f>H2/E2</f>
        <v>34014.435897435898</v>
      </c>
      <c r="G2" s="16"/>
      <c r="H2" s="16">
        <v>102043.30769230769</v>
      </c>
      <c r="I2" s="16"/>
      <c r="J2">
        <f>F2*E2</f>
        <v>102043.30769230769</v>
      </c>
      <c r="K2">
        <v>500</v>
      </c>
      <c r="L2" s="44"/>
      <c r="M2" s="54">
        <f>$M$10/E2</f>
        <v>15666.666666666666</v>
      </c>
      <c r="N2" s="44">
        <f>+F2*E2</f>
        <v>102043.30769230769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f t="shared" ref="F3:F8" si="2">H3/E3</f>
        <v>14157</v>
      </c>
      <c r="G3" s="16"/>
      <c r="H3" s="16">
        <v>84942</v>
      </c>
      <c r="I3" s="16"/>
      <c r="J3">
        <f t="shared" ref="J3:J6" si="3">F3*E3</f>
        <v>84942</v>
      </c>
      <c r="L3" s="44"/>
      <c r="M3" s="54">
        <f>N3/E3</f>
        <v>14157</v>
      </c>
      <c r="N3" s="44">
        <f t="shared" ref="N3:N6" si="4">+F3*E3</f>
        <v>84942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f t="shared" si="2"/>
        <v>6348.9515151515152</v>
      </c>
      <c r="G4" s="16"/>
      <c r="H4" s="16">
        <v>63489.515151515152</v>
      </c>
      <c r="I4" s="16"/>
      <c r="J4">
        <f t="shared" si="3"/>
        <v>63489.515151515152</v>
      </c>
      <c r="L4" s="44"/>
      <c r="M4" s="54">
        <f>N4/E4</f>
        <v>6348.9515151515152</v>
      </c>
      <c r="N4" s="44">
        <f t="shared" si="4"/>
        <v>63489.515151515152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f t="shared" si="2"/>
        <v>2135</v>
      </c>
      <c r="G5" s="16"/>
      <c r="H5" s="16">
        <v>42700</v>
      </c>
      <c r="I5" s="16"/>
      <c r="J5">
        <f t="shared" si="3"/>
        <v>42700</v>
      </c>
      <c r="L5" s="44"/>
      <c r="M5" s="54">
        <f>N5/E5</f>
        <v>2135</v>
      </c>
      <c r="N5" s="44">
        <f t="shared" si="4"/>
        <v>42700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f t="shared" si="2"/>
        <v>1090.7666666666667</v>
      </c>
      <c r="G6" s="16"/>
      <c r="H6" s="16">
        <v>32723</v>
      </c>
      <c r="I6" s="16"/>
      <c r="J6">
        <f t="shared" si="3"/>
        <v>32723</v>
      </c>
      <c r="K6">
        <v>490</v>
      </c>
      <c r="L6" s="44"/>
      <c r="M6" s="54">
        <f>N6/E6</f>
        <v>1090.7666666666667</v>
      </c>
      <c r="N6" s="44">
        <f t="shared" si="4"/>
        <v>32723</v>
      </c>
      <c r="O6" s="16"/>
    </row>
    <row r="7" spans="1:15">
      <c r="A7" s="13">
        <v>6</v>
      </c>
      <c r="B7" s="13" t="str">
        <f t="shared" ref="B7:B8" si="5">CONCATENATE("amiris-config/data/LS_",A7,".csv")</f>
        <v>amiris-config/data/LS_6.csv</v>
      </c>
      <c r="C7" s="13" t="str">
        <f t="shared" ref="C7:C8" si="6">CONCATENATE("amiris-config/data/future_LS_",A7,".csv")</f>
        <v>amiris-config/data/future_LS_6.csv</v>
      </c>
      <c r="D7" s="13" t="s">
        <v>69</v>
      </c>
      <c r="E7" s="34">
        <v>40</v>
      </c>
      <c r="F7" s="34">
        <f t="shared" si="2"/>
        <v>760.72500000000002</v>
      </c>
      <c r="G7" s="16"/>
      <c r="H7">
        <v>30429</v>
      </c>
      <c r="L7" s="44"/>
      <c r="M7" s="44" t="s">
        <v>69</v>
      </c>
      <c r="N7" s="44"/>
    </row>
    <row r="8" spans="1:15">
      <c r="A8" s="13">
        <v>7</v>
      </c>
      <c r="B8" s="13" t="str">
        <f t="shared" si="5"/>
        <v>amiris-config/data/LS_7.csv</v>
      </c>
      <c r="C8" s="13" t="str">
        <f t="shared" si="6"/>
        <v>amiris-config/data/future_LS_7.csv</v>
      </c>
      <c r="D8" s="13" t="s">
        <v>69</v>
      </c>
      <c r="E8" s="34">
        <v>50</v>
      </c>
      <c r="F8" s="34">
        <f t="shared" si="2"/>
        <v>395.7</v>
      </c>
      <c r="G8" s="16"/>
      <c r="H8" s="16">
        <v>19785</v>
      </c>
      <c r="I8" s="16"/>
      <c r="L8" s="44"/>
      <c r="M8" s="54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L9" s="44"/>
      <c r="M9" s="55" t="s">
        <v>397</v>
      </c>
      <c r="N9" s="55" t="s">
        <v>402</v>
      </c>
    </row>
    <row r="10" spans="1:15">
      <c r="L10" s="44"/>
      <c r="M10" s="55">
        <v>47000</v>
      </c>
      <c r="N10" s="55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L13" s="44"/>
      <c r="M13" s="44"/>
      <c r="N13" s="44"/>
    </row>
    <row r="14" spans="1:15">
      <c r="L14" s="44"/>
      <c r="M14" s="44"/>
      <c r="N14" s="44"/>
    </row>
    <row r="15" spans="1:15">
      <c r="L15" s="44"/>
      <c r="M15" s="44"/>
      <c r="N15" s="44"/>
    </row>
    <row r="16" spans="1:15">
      <c r="E16" s="24"/>
      <c r="L16" s="44"/>
      <c r="M16" s="44"/>
      <c r="N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J29" sqref="J29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C40" sqref="C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3" t="s">
        <v>382</v>
      </c>
      <c r="B2" s="13" t="s">
        <v>208</v>
      </c>
      <c r="C2" s="13">
        <v>1</v>
      </c>
      <c r="E2" t="s">
        <v>265</v>
      </c>
    </row>
    <row r="3" spans="1:7">
      <c r="A3" s="63" t="s">
        <v>67</v>
      </c>
      <c r="B3" s="13" t="s">
        <v>208</v>
      </c>
      <c r="C3" s="13">
        <v>2</v>
      </c>
      <c r="E3" t="s">
        <v>410</v>
      </c>
    </row>
    <row r="4" spans="1:7">
      <c r="A4" s="63" t="s">
        <v>430</v>
      </c>
      <c r="B4" s="13" t="s">
        <v>208</v>
      </c>
      <c r="C4" s="13">
        <v>3</v>
      </c>
    </row>
    <row r="5" spans="1:7">
      <c r="A5" s="63" t="s">
        <v>427</v>
      </c>
      <c r="B5" s="13" t="s">
        <v>208</v>
      </c>
      <c r="C5" s="13">
        <v>4</v>
      </c>
    </row>
    <row r="6" spans="1:7">
      <c r="A6" s="63" t="s">
        <v>424</v>
      </c>
      <c r="B6" s="13" t="s">
        <v>195</v>
      </c>
      <c r="C6" s="13">
        <v>5</v>
      </c>
    </row>
    <row r="7" spans="1:7">
      <c r="A7" s="63" t="s">
        <v>389</v>
      </c>
      <c r="B7" s="13" t="s">
        <v>208</v>
      </c>
      <c r="C7" s="13">
        <v>6</v>
      </c>
      <c r="G7" s="9"/>
    </row>
    <row r="8" spans="1:7">
      <c r="A8" s="63" t="s">
        <v>390</v>
      </c>
      <c r="B8" s="13" t="s">
        <v>208</v>
      </c>
      <c r="C8" s="13">
        <v>7</v>
      </c>
      <c r="G8" s="9"/>
    </row>
    <row r="9" spans="1:7">
      <c r="A9" s="63" t="s">
        <v>388</v>
      </c>
      <c r="B9" s="13" t="s">
        <v>208</v>
      </c>
      <c r="C9" s="13">
        <v>8</v>
      </c>
      <c r="G9" s="9"/>
    </row>
    <row r="10" spans="1:7">
      <c r="A10" s="63" t="s">
        <v>425</v>
      </c>
      <c r="B10" s="13" t="s">
        <v>195</v>
      </c>
      <c r="C10" s="13">
        <v>9</v>
      </c>
      <c r="G10" s="9"/>
    </row>
    <row r="11" spans="1:7">
      <c r="A11" s="63" t="s">
        <v>429</v>
      </c>
      <c r="B11" s="13" t="s">
        <v>208</v>
      </c>
      <c r="C11" s="13">
        <v>10</v>
      </c>
      <c r="G11" s="9"/>
    </row>
    <row r="12" spans="1:7">
      <c r="A12" s="63" t="s">
        <v>387</v>
      </c>
      <c r="B12" s="13" t="s">
        <v>208</v>
      </c>
      <c r="C12" s="13">
        <v>11</v>
      </c>
      <c r="G12" s="9"/>
    </row>
    <row r="13" spans="1:7">
      <c r="A13" s="63" t="s">
        <v>41</v>
      </c>
      <c r="B13" s="13" t="s">
        <v>208</v>
      </c>
      <c r="C13" s="13">
        <v>12</v>
      </c>
    </row>
    <row r="14" spans="1:7">
      <c r="A14" s="63" t="s">
        <v>89</v>
      </c>
      <c r="B14" s="13" t="s">
        <v>208</v>
      </c>
      <c r="C14" s="13">
        <v>13</v>
      </c>
    </row>
    <row r="15" spans="1:7">
      <c r="A15" s="63" t="s">
        <v>428</v>
      </c>
      <c r="B15" s="13" t="s">
        <v>208</v>
      </c>
      <c r="C15" s="13">
        <v>14</v>
      </c>
    </row>
    <row r="16" spans="1:7">
      <c r="A16" s="63" t="s">
        <v>426</v>
      </c>
      <c r="B16" s="13" t="s">
        <v>208</v>
      </c>
      <c r="C16" s="13">
        <v>15</v>
      </c>
    </row>
    <row r="17" spans="1:7">
      <c r="A17" s="63" t="s">
        <v>383</v>
      </c>
      <c r="B17" s="13" t="s">
        <v>196</v>
      </c>
      <c r="C17" s="13">
        <v>16</v>
      </c>
    </row>
    <row r="18" spans="1:7">
      <c r="A18" s="63" t="s">
        <v>384</v>
      </c>
      <c r="B18" s="13" t="s">
        <v>192</v>
      </c>
      <c r="C18" s="13">
        <v>17</v>
      </c>
    </row>
    <row r="19" spans="1:7">
      <c r="A19" s="63" t="s">
        <v>386</v>
      </c>
      <c r="B19" s="13" t="s">
        <v>194</v>
      </c>
      <c r="C19" s="13">
        <v>18</v>
      </c>
    </row>
    <row r="20" spans="1:7">
      <c r="A20" s="63" t="s">
        <v>385</v>
      </c>
      <c r="B20" s="13" t="s">
        <v>193</v>
      </c>
      <c r="C20" s="13">
        <v>19</v>
      </c>
    </row>
    <row r="21" spans="1:7">
      <c r="A21" s="63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L16"/>
  <sheetViews>
    <sheetView workbookViewId="0">
      <selection activeCell="L2" sqref="L2:L8"/>
    </sheetView>
  </sheetViews>
  <sheetFormatPr defaultRowHeight="15"/>
  <cols>
    <col min="1" max="1" width="46" customWidth="1"/>
    <col min="5" max="7" width="17.140625" customWidth="1"/>
    <col min="9" max="9" width="28.140625" customWidth="1"/>
    <col min="10" max="10" width="12.5703125" customWidth="1"/>
  </cols>
  <sheetData>
    <row r="1" spans="1:12">
      <c r="B1" t="s">
        <v>445</v>
      </c>
      <c r="C1" t="s">
        <v>448</v>
      </c>
      <c r="D1" t="s">
        <v>444</v>
      </c>
      <c r="E1" t="s">
        <v>453</v>
      </c>
      <c r="J1" t="s">
        <v>445</v>
      </c>
      <c r="K1" t="s">
        <v>449</v>
      </c>
    </row>
    <row r="2" spans="1:12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/>
      <c r="G2" s="16"/>
      <c r="I2" t="s">
        <v>446</v>
      </c>
      <c r="J2">
        <f>L2</f>
        <v>13</v>
      </c>
      <c r="K2" s="16">
        <f>(C2*D2+C3*D3)/(D2+D3)</f>
        <v>102043.30769230769</v>
      </c>
      <c r="L2">
        <v>13</v>
      </c>
    </row>
    <row r="3" spans="1:12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0">+C3*D3/100</f>
        <v>9029.07</v>
      </c>
      <c r="F3" s="16"/>
      <c r="G3" s="16"/>
      <c r="I3" t="s">
        <v>441</v>
      </c>
      <c r="J3">
        <f>L3+J2</f>
        <v>26</v>
      </c>
      <c r="K3" s="16">
        <f>C4</f>
        <v>84942</v>
      </c>
      <c r="L3">
        <f>D4</f>
        <v>13</v>
      </c>
    </row>
    <row r="4" spans="1:12">
      <c r="A4" t="s">
        <v>441</v>
      </c>
      <c r="B4">
        <f t="shared" ref="B4:B10" si="1">B3+D4</f>
        <v>26</v>
      </c>
      <c r="C4">
        <v>84942</v>
      </c>
      <c r="D4">
        <v>13</v>
      </c>
      <c r="E4" s="16">
        <f t="shared" si="0"/>
        <v>11042.46</v>
      </c>
      <c r="F4" s="16"/>
      <c r="G4" s="16"/>
      <c r="I4" t="s">
        <v>447</v>
      </c>
      <c r="J4">
        <f t="shared" ref="J4:J8" si="2">L4+J3</f>
        <v>59</v>
      </c>
      <c r="K4" s="16">
        <f>(C5*D5+C6*D6)/(D5+D6)</f>
        <v>63489.515151515152</v>
      </c>
      <c r="L4">
        <f>D5+D6</f>
        <v>33</v>
      </c>
    </row>
    <row r="5" spans="1:12">
      <c r="A5" t="s">
        <v>440</v>
      </c>
      <c r="B5">
        <f t="shared" si="1"/>
        <v>31</v>
      </c>
      <c r="C5">
        <v>73186</v>
      </c>
      <c r="D5">
        <v>5</v>
      </c>
      <c r="E5" s="16">
        <f t="shared" si="0"/>
        <v>3659.3</v>
      </c>
      <c r="F5" s="16"/>
      <c r="G5" s="16"/>
      <c r="I5" t="str">
        <f>A7</f>
        <v>household other</v>
      </c>
      <c r="J5">
        <f t="shared" si="2"/>
        <v>68</v>
      </c>
      <c r="K5" s="16">
        <f t="shared" ref="K5:L7" si="3">C7</f>
        <v>42700</v>
      </c>
      <c r="L5">
        <f t="shared" si="3"/>
        <v>9</v>
      </c>
    </row>
    <row r="6" spans="1:12">
      <c r="A6" t="s">
        <v>439</v>
      </c>
      <c r="B6">
        <f t="shared" si="1"/>
        <v>59</v>
      </c>
      <c r="C6">
        <v>61758</v>
      </c>
      <c r="D6">
        <v>28</v>
      </c>
      <c r="E6" s="16">
        <f t="shared" si="0"/>
        <v>17292.240000000002</v>
      </c>
      <c r="F6" s="16"/>
      <c r="G6" s="16"/>
      <c r="I6" t="str">
        <f>A8</f>
        <v>household city center</v>
      </c>
      <c r="J6">
        <f t="shared" si="2"/>
        <v>89</v>
      </c>
      <c r="K6" s="16">
        <f t="shared" si="3"/>
        <v>32723</v>
      </c>
      <c r="L6">
        <f t="shared" si="3"/>
        <v>21</v>
      </c>
    </row>
    <row r="7" spans="1:12">
      <c r="A7" t="s">
        <v>438</v>
      </c>
      <c r="B7">
        <f t="shared" si="1"/>
        <v>68</v>
      </c>
      <c r="C7">
        <v>42700</v>
      </c>
      <c r="D7">
        <v>9</v>
      </c>
      <c r="E7" s="16">
        <f t="shared" si="0"/>
        <v>3843</v>
      </c>
      <c r="F7" s="16"/>
      <c r="G7" s="16"/>
      <c r="I7" t="str">
        <f>A9</f>
        <v>household feed in areas</v>
      </c>
      <c r="J7">
        <f t="shared" si="2"/>
        <v>97</v>
      </c>
      <c r="K7" s="16">
        <f t="shared" si="3"/>
        <v>30429</v>
      </c>
      <c r="L7">
        <f t="shared" si="3"/>
        <v>8</v>
      </c>
    </row>
    <row r="8" spans="1:12">
      <c r="A8" t="s">
        <v>436</v>
      </c>
      <c r="B8">
        <f t="shared" si="1"/>
        <v>89</v>
      </c>
      <c r="C8">
        <v>32723</v>
      </c>
      <c r="D8">
        <v>21</v>
      </c>
      <c r="E8" s="16">
        <f t="shared" si="0"/>
        <v>6871.83</v>
      </c>
      <c r="F8" s="16"/>
      <c r="G8" s="16"/>
      <c r="I8" t="str">
        <f>A10</f>
        <v>industrySME</v>
      </c>
      <c r="J8">
        <f t="shared" si="2"/>
        <v>100</v>
      </c>
      <c r="K8" s="16">
        <f>C10</f>
        <v>19785</v>
      </c>
      <c r="L8">
        <v>3</v>
      </c>
    </row>
    <row r="9" spans="1:12">
      <c r="A9" t="s">
        <v>437</v>
      </c>
      <c r="B9">
        <f t="shared" si="1"/>
        <v>97</v>
      </c>
      <c r="C9">
        <v>30429</v>
      </c>
      <c r="D9">
        <v>8</v>
      </c>
      <c r="E9" s="16">
        <f t="shared" si="0"/>
        <v>2434.3200000000002</v>
      </c>
      <c r="F9" s="16"/>
      <c r="G9" s="16"/>
    </row>
    <row r="10" spans="1:12">
      <c r="A10" t="s">
        <v>435</v>
      </c>
      <c r="B10">
        <f t="shared" si="1"/>
        <v>100</v>
      </c>
      <c r="C10">
        <v>19785</v>
      </c>
      <c r="D10">
        <v>3</v>
      </c>
      <c r="E10" s="16">
        <f t="shared" si="0"/>
        <v>593.54999999999995</v>
      </c>
      <c r="F10" s="16"/>
      <c r="G10" s="16"/>
    </row>
    <row r="11" spans="1:12">
      <c r="E11" s="16">
        <f>SUM(E2:E10)</f>
        <v>59002.330000000009</v>
      </c>
      <c r="F11" s="16"/>
      <c r="G11" s="16"/>
    </row>
    <row r="14" spans="1:12">
      <c r="A14" t="s">
        <v>452</v>
      </c>
    </row>
    <row r="16" spans="1:12">
      <c r="A16" t="s">
        <v>451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P34" sqref="P34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8" t="s">
        <v>397</v>
      </c>
      <c r="H13" s="48" t="s">
        <v>402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J31" sqref="J3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8" t="s">
        <v>397</v>
      </c>
    </row>
    <row r="11" spans="1:12">
      <c r="J11" s="48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9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9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9" t="s">
        <v>173</v>
      </c>
      <c r="C10" s="13">
        <v>12</v>
      </c>
    </row>
    <row r="11" spans="1:5">
      <c r="A11" s="60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9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E30" sqref="E30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</row>
    <row r="2" spans="1:8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46000</v>
      </c>
      <c r="F2" s="13" t="s">
        <v>164</v>
      </c>
      <c r="G2" s="13">
        <v>1</v>
      </c>
      <c r="H2" s="13">
        <v>1</v>
      </c>
    </row>
    <row r="3" spans="1:8">
      <c r="A3" s="13" t="s">
        <v>213</v>
      </c>
      <c r="B3" s="13">
        <v>0</v>
      </c>
      <c r="C3" s="13">
        <v>0.02</v>
      </c>
      <c r="D3" s="13">
        <v>0.05</v>
      </c>
      <c r="E3" s="13">
        <v>60000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183</v>
      </c>
      <c r="B1" s="50" t="s">
        <v>221</v>
      </c>
      <c r="C1" s="50" t="s">
        <v>222</v>
      </c>
      <c r="D1" s="50" t="s">
        <v>4</v>
      </c>
      <c r="E1" s="50" t="s">
        <v>380</v>
      </c>
      <c r="F1" s="50" t="s">
        <v>375</v>
      </c>
      <c r="G1" s="50" t="s">
        <v>379</v>
      </c>
      <c r="H1" s="50" t="s">
        <v>19</v>
      </c>
      <c r="I1" s="50" t="s">
        <v>218</v>
      </c>
      <c r="J1" s="50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2024-03-11T19:48:15Z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