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E328C62-2DA6-4418-9ACD-530644EB0CDF}" xr6:coauthVersionLast="47" xr6:coauthVersionMax="47" xr10:uidLastSave="{00000000-0000-0000-0000-000000000000}"/>
  <bookViews>
    <workbookView xWindow="-120" yWindow="-120" windowWidth="29040" windowHeight="17640" tabRatio="998" firstSheet="6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5" l="1"/>
  <c r="I3" i="65"/>
  <c r="I4" i="65"/>
  <c r="I5" i="65"/>
  <c r="I6" i="65"/>
  <c r="I7" i="65"/>
  <c r="I8" i="65"/>
  <c r="F8" i="64"/>
  <c r="O3" i="72"/>
  <c r="O4" i="72"/>
  <c r="O5" i="72"/>
  <c r="O6" i="72"/>
  <c r="O7" i="72"/>
  <c r="O8" i="72"/>
  <c r="O2" i="72"/>
  <c r="N3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E2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<sst xmlns="http://schemas.openxmlformats.org/spreadsheetml/2006/main" count="934" uniqueCount="463">
  <si>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</si>
  <si>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</si>
  <si>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</si>
  <si>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</si>
  <si>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</si>
  <si>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</si>
  <si>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</si>
  <si>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</si>
  <si>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</si>
  <si>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</si>
  <si>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</si>
  <si>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</si>
  <si>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</si>
  <si>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</si>
  <si>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</si>
  <si>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</si>
  <si>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</si>
  <si>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</si>
  <si>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</si>
  <si>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</si>
  <si>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</si>
  <si>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</si>
  <si>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</si>
  <si>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</si>
  <si>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</si>
  <si>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</si>
  <si>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</si>
  <si>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</si>
  <si>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</si>
  <si>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</si>
  <si>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</si>
  <si>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</si>
  <si>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</si>
  <si>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</si>
  <si>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</si>
  <si>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</si>
  <si>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</si>
  <si>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</si>
  <si>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</si>
  <si>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</si>
  <si>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</si>
  <si>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</si>
  <si>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</si>
  <si>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</si>
  <si>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</si>
  <si>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</si>
  <si>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</si>
  <si>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</si>
  <si>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</si>
  <si>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</si>
  <si>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</si>
  <si>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</si>
  <si>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</si>
  <si>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</si>
  <si>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</si>
  <si>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</si>
  <si>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</si>
  <si>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</si>
  <si>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</si>
  <si>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</si>
  <si>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</si>
  <si>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</si>
  <si>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</si>
  <si>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</si>
  <si>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</si>
  <si>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</si>
  <si>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</si>
  <si>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</si>
  <si>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</si>
  <si>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</si>
  <si>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</si>
  <si>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</si>
  <si>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</si>
  <si>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</si>
  <si>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</si>
  <si>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</si>
  <si>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</si>
  <si>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</si>
  <si>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</si>
  <si>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</si>
  <si>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</si>
  <si>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</si>
  <si>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</si>
  <si>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</si>
  <si>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</si>
  <si>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</si>
  <si>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</si>
  <si>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</si>
  <si>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</si>
  <si>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</si>
  <si>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</si>
  <si>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</si>
  <si>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</si>
  <si>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</si>
  <si>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</si>
  <si>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</si>
  <si>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</si>
  <si>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</si>
  <si>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</si>
  <si>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</si>
  <si>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</si>
  <si>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</si>
  <si>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</si>
  <si>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</si>
  <si>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</si>
  <si>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</si>
  <si>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</si>
  <si>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</si>
  <si>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</si>
  <si>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</si>
  <si>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</si>
  <si>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</si>
  <si>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</si>
  <si>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</si>
  <si>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</si>
  <si>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</si>
  <si>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</si>
  <si>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</si>
  <si>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</si>
  <si>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</si>
  <si>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</si>
  <si>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</si>
  <si>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</si>
  <si>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</si>
  <si>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</si>
  <si>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</si>
  <si>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</si>
  <si>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</si>
  <si>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</si>
  <si>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</si>
  <si>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</si>
  <si>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</si>
  <si>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</si>
  <si>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</si>
  <si>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</si>
  <si>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</si>
  <si>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</si>
  <si>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</si>
  <si>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</si>
  <si>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</si>
  <si>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</si>
  <si>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</si>
  <si>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</si>
  <si>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</si>
  <si>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</si>
  <si>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</si>
  <si>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</si>
  <si>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</si>
  <si>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</si>
  <si>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</si>
  <si>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</si>
  <si>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</si>
  <si>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</si>
  <si>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</si>
  <si>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</si>
  <si>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</si>
  <si>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</si>
  <si>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</si>
  <si>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</si>
  <si>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</si>
  <si>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</si>
  <si>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</si>
  <si>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</si>
  <si>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</si>
  <si>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</si>
  <si>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</si>
  <si>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</si>
  <si>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</si>
  <si>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</si>
  <si>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</si>
  <si>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</si>
  <si>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</si>
  <si>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</si>
  <si>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</si>
  <si>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</si>
  <si>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</si>
  <si>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</si>
  <si>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</si>
  <si>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</si>
  <si>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</si>
  <si>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</si>
  <si>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</si>
  <si>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</si>
  <si>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</si>
  <si>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</si>
  <si>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</si>
  <si>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</si>
  <si>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</si>
  <si>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</si>
  <si>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</si>
  <si>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</si>
  <si>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</si>
  <si>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</si>
  <si>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</si>
  <si>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</si>
  <si>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</si>
  <si>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</si>
  <si>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</si>
  <si>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</si>
  <si>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</si>
  <si>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</si>
  <si>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</si>
  <si>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</si>
  <si>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</si>
  <si>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</si>
  <si>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</si>
  <si>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</si>
  <si>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</si>
  <si>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</si>
  <si>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</si>
  <si>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</si>
  <si>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</si>
  <si>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</si>
  <si>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</si>
  <si>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</si>
  <si>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</si>
  <si>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</si>
  <si>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</si>
  <si>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</si>
  <si>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</si>
  <si>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</si>
  <si>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</si>
  <si>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</si>
  <si>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</si>
  <si>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</si>
  <si>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</si>
  <si>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</si>
  <si>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</si>
  <si>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</si>
  <si>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</si>
  <si>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</si>
  <si>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</si>
  <si>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</si>
  <si>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</si>
  <si>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</si>
  <si>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</si>
  <si>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</si>
  <si>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</si>
  <si>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</si>
  <si>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</si>
  <si>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</si>
  <si>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</si>
  <si>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</si>
  <si>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</si>
  <si>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</si>
  <si>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</si>
  <si>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</si>
  <si>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</si>
  <si>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</si>
  <si>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</si>
  <si>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</si>
  <si>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</si>
  <si>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</si>
  <si>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</si>
  <si>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</si>
  <si>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</si>
  <si>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</si>
  <si>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</si>
  <si>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</si>
  <si>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</si>
  <si>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</si>
  <si>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</si>
  <si>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</si>
  <si>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</si>
  <si>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</si>
  <si>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</si>
  <si>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</si>
  <si>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</si>
  <si>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</si>
  <si>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</si>
  <si>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</si>
  <si>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</si>
  <si>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</si>
  <si>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</si>
  <si>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</si>
  <si>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</si>
  <si>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</si>
  <si>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</si>
  <si>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</si>
  <si>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</si>
  <si>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</si>
  <si>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</si>
  <si>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</si>
  <si>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</si>
  <si>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</si>
  <si>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</si>
  <si>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</si>
  <si>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</si>
  <si>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</si>
  <si>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</si>
  <si>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</si>
  <si>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</si>
  <si>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</si>
  <si>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</si>
  <si>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</si>
  <si>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</si>
  <si>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</si>
  <si>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</si>
  <si>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</si>
  <si>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</si>
  <si>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</si>
  <si>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</si>
  <si>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</si>
  <si>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</si>
  <si>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</si>
  <si>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</si>
  <si>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</si>
  <si>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</si>
  <si>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</si>
  <si>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</si>
  <si>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</si>
  <si>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</si>
  <si>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</si>
  <si>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</si>
  <si>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</si>
  <si>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</si>
  <si>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</si>
  <si>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</si>
  <si>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</si>
  <si>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</si>
  <si>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</si>
  <si>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</si>
  <si>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</si>
  <si>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</si>
  <si>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</si>
  <si>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</si>
  <si>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</si>
  <si>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</si>
  <si>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</si>
  <si>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</si>
  <si>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</si>
  <si>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</si>
  <si>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</si>
  <si>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</si>
  <si>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</si>
  <si>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</si>
  <si>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</si>
  <si>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</si>
  <si>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</si>
  <si>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</si>
  <si>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</si>
  <si>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</si>
  <si>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</si>
  <si>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</si>
  <si>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</si>
  <si>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</si>
  <si>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</si>
  <si>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</si>
  <si>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</si>
  <si>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</si>
  <si>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</si>
  <si>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</si>
  <si>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</si>
  <si>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</si>
  <si>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</si>
  <si>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</si>
  <si>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</si>
  <si>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</si>
  <si>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</si>
  <si>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</si>
  <si>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</si>
  <si>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</si>
  <si>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</si>
  <si>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</si>
  <si>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</si>
  <si>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</si>
  <si>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</si>
  <si>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</si>
  <si>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</si>
  <si>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</si>
  <si>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</si>
  <si>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</si>
  <si>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</si>
  <si>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</si>
  <si>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</si>
  <si>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</si>
  <si>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</si>
  <si>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</si>
  <si>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</si>
  <si>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</si>
  <si>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</si>
  <si>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</si>
  <si>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</si>
  <si>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</si>
  <si>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</si>
  <si>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</si>
  <si>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</si>
  <si>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</si>
  <si>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</si>
  <si>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</si>
  <si>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</si>
  <si>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</si>
  <si>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</si>
  <si>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</si>
  <si>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</si>
  <si>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</si>
  <si>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</si>
  <si>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</si>
  <si>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</si>
  <si>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</si>
  <si>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</si>
  <si>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</si>
  <si>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</si>
  <si>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</si>
  <si>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</si>
  <si>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</si>
  <si>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</si>
  <si>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</si>
  <si>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</si>
  <si>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</si>
  <si>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</si>
  <si>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</si>
  <si>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</si>
  <si>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</si>
  <si>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</si>
  <si>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</si>
  <si>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</si>
  <si>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</si>
  <si>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</si>
  <si>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</si>
  <si>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</si>
  <si>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</si>
  <si>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</si>
  <si>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</si>
  <si>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</si>
  <si>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</si>
  <si>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</si>
  <si>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</si>
  <si>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</si>
  <si>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</si>
  <si>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</si>
  <si>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</si>
  <si>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</si>
  <si>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</si>
  <si>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</si>
  <si>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</si>
  <si>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</si>
  <si>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</si>
  <si>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</si>
  <si>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</si>
  <si>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</si>
  <si>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</si>
  <si>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</si>
  <si>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</si>
  <si>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</si>
  <si>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</si>
  <si>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</si>
  <si>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</si>
  <si>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</si>
  <si>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</si>
  <si>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</si>
  <si>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</si>
  <si>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</si>
  <si>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</si>
  <si>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</si>
  <si>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</si>
  <si>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</si>
  <si>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</si>
  <si>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</si>
  <si>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divided by 20</t>
  </si>
  <si>
    <t>allowed_technologies</t>
  </si>
  <si>
    <t>hydrogen turbine,hydrogen OCGT,Lithium ion battery</t>
  </si>
  <si>
    <t>cheap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</si>
</sst>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29" fillId="16" borderId="1" xfId="7" applyBorder="1"/>
    <xf numFmtId="0" fontId="0" fillId="0" borderId="4" xfId="0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LS_NL!$N$1</c:f>
              <c:strCache>
                <c:ptCount val="1"/>
                <c:pt idx="0">
                  <c:v>divided by 20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8-47D6-8961-E3F8FB4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12</xdr:row>
      <xdr:rowOff>19050</xdr:rowOff>
    </xdr:from>
    <xdr:to>
      <xdr:col>13</xdr:col>
      <xdr:colOff>266700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27" sqref="F2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>
        <v>8</v>
      </c>
      <c r="B9" s="13" t="s">
        <v>456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1" spans="1:8">
      <c r="A11" s="13"/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6">
        <v>0.93</v>
      </c>
      <c r="H2" s="13" t="s">
        <v>101</v>
      </c>
      <c r="I2" s="13" t="s">
        <v>393</v>
      </c>
      <c r="J2" s="63"/>
      <c r="K2" s="65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6">
        <v>0.92</v>
      </c>
      <c r="H3" s="13" t="s">
        <v>105</v>
      </c>
      <c r="I3" s="13" t="s">
        <v>392</v>
      </c>
      <c r="J3" s="62"/>
      <c r="K3" s="65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2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6">
        <v>0.9</v>
      </c>
      <c r="H4" s="13" t="s">
        <v>105</v>
      </c>
      <c r="I4" s="13" t="s">
        <v>392</v>
      </c>
      <c r="J4" s="62"/>
      <c r="K4" s="65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6">
        <v>0.9</v>
      </c>
      <c r="H5" s="13" t="s">
        <v>102</v>
      </c>
      <c r="I5" s="13" t="s">
        <v>392</v>
      </c>
      <c r="K5" s="65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6">
        <v>0.9</v>
      </c>
      <c r="H6" s="13"/>
      <c r="I6" s="13">
        <v>7.0000000000000007E-2</v>
      </c>
      <c r="J6" s="63"/>
      <c r="K6" s="65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6">
        <v>0.92</v>
      </c>
      <c r="H7" s="13" t="s">
        <v>103</v>
      </c>
      <c r="I7" s="13" t="s">
        <v>392</v>
      </c>
      <c r="J7" s="63"/>
      <c r="K7" s="65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456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6">
        <v>0.92</v>
      </c>
      <c r="H8" s="13" t="s">
        <v>103</v>
      </c>
      <c r="I8" s="13" t="s">
        <v>392</v>
      </c>
      <c r="J8" s="63"/>
      <c r="K8" s="65" t="s">
        <v>462</v>
      </c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6">
        <v>0.91</v>
      </c>
      <c r="H9" s="13" t="s">
        <v>103</v>
      </c>
      <c r="I9" s="13" t="s">
        <v>392</v>
      </c>
      <c r="J9" s="63"/>
      <c r="K9" s="65" t="s">
        <v>67</v>
      </c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0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6">
        <v>0.41</v>
      </c>
      <c r="H10" s="13"/>
      <c r="I10" s="13" t="s">
        <v>393</v>
      </c>
      <c r="J10" s="62"/>
      <c r="K10" s="65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6">
        <v>0.9</v>
      </c>
      <c r="H11" s="13" t="s">
        <v>104</v>
      </c>
      <c r="I11" s="13" t="s">
        <v>392</v>
      </c>
      <c r="J11" s="61"/>
      <c r="K11" s="65" t="s">
        <v>458</v>
      </c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6">
        <v>0.56000000000000005</v>
      </c>
      <c r="H12" s="13"/>
      <c r="I12" s="13" t="s">
        <v>393</v>
      </c>
      <c r="J12" s="63"/>
      <c r="K12" s="66">
        <v>0.79</v>
      </c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6">
        <v>0.8</v>
      </c>
      <c r="H13" s="13" t="s">
        <v>106</v>
      </c>
      <c r="I13" s="13" t="s">
        <v>394</v>
      </c>
      <c r="J13" s="63"/>
      <c r="K13" s="65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6">
        <v>0.91</v>
      </c>
      <c r="H14" s="13" t="s">
        <v>105</v>
      </c>
      <c r="I14" s="13" t="s">
        <v>392</v>
      </c>
      <c r="J14" s="63"/>
      <c r="K14" s="65"/>
      <c r="O14">
        <f t="shared" si="0"/>
        <v>3</v>
      </c>
      <c r="AB14" s="9"/>
      <c r="AC14" s="9"/>
    </row>
    <row r="15" spans="1:34" s="9" customFormat="1">
      <c r="A15" s="60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6">
        <v>0.95</v>
      </c>
      <c r="H15" s="13" t="s">
        <v>421</v>
      </c>
      <c r="I15" s="13" t="s">
        <v>392</v>
      </c>
      <c r="J15" s="61"/>
      <c r="K15" s="65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1" t="s">
        <v>426</v>
      </c>
      <c r="B16" s="13" t="s">
        <v>146</v>
      </c>
      <c r="C16" s="57">
        <v>3</v>
      </c>
      <c r="D16" s="57">
        <v>4</v>
      </c>
      <c r="E16" s="13" t="b">
        <v>0</v>
      </c>
      <c r="F16" s="13">
        <v>20</v>
      </c>
      <c r="G16" s="66">
        <v>0.9</v>
      </c>
      <c r="H16" s="13"/>
      <c r="I16" s="13" t="s">
        <v>393</v>
      </c>
      <c r="J16" s="64"/>
      <c r="K16" s="65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6">
        <v>0.01</v>
      </c>
      <c r="H17" s="13"/>
      <c r="I17" s="13" t="s">
        <v>393</v>
      </c>
      <c r="K17" s="65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6">
        <v>0.01</v>
      </c>
      <c r="H18" s="13"/>
      <c r="I18" s="13" t="s">
        <v>393</v>
      </c>
      <c r="J18" s="65"/>
      <c r="K18" s="65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6">
        <v>0.13</v>
      </c>
      <c r="H19" s="13"/>
      <c r="I19" s="13" t="s">
        <v>393</v>
      </c>
      <c r="J19" s="65"/>
      <c r="K19" s="65"/>
    </row>
    <row r="20" spans="1:29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6">
        <v>0.09</v>
      </c>
      <c r="H20" s="13"/>
      <c r="I20" s="13" t="s">
        <v>393</v>
      </c>
      <c r="J20" s="65"/>
      <c r="K20" s="65"/>
    </row>
    <row r="21" spans="1:29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6">
        <v>0</v>
      </c>
      <c r="H21" s="13"/>
      <c r="I21" s="63">
        <v>7.0000000000000007E-2</v>
      </c>
      <c r="J21" s="65"/>
      <c r="K21" s="65"/>
    </row>
    <row r="22" spans="1:29">
      <c r="A22" s="13" t="s">
        <v>432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6">
        <v>0</v>
      </c>
      <c r="H22" s="13" t="s">
        <v>105</v>
      </c>
      <c r="I22" s="63">
        <v>7.0000000000000007E-2</v>
      </c>
      <c r="K22" t="s">
        <v>433</v>
      </c>
      <c r="L22" s="9"/>
      <c r="M22" s="9"/>
      <c r="N22" s="9"/>
    </row>
    <row r="24" spans="1:29">
      <c r="G24" t="s">
        <v>457</v>
      </c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8"/>
  <sheetViews>
    <sheetView zoomScale="115" zoomScaleNormal="115" workbookViewId="0">
      <selection activeCell="M18" sqref="M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  <row r="8" spans="1:12">
      <c r="F8">
        <f>G8/12</f>
        <v>3063080.4166666665</v>
      </c>
      <c r="G8">
        <v>36756965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tabSelected="1" topLeftCell="C1" zoomScale="115" zoomScaleNormal="115" workbookViewId="0">
      <selection activeCell="I15" sqref="I1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7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I3" s="16">
        <f t="shared" ref="I3:I8" si="2">J3/F3</f>
        <v>1.1772739045466318</v>
      </c>
      <c r="J3" s="16">
        <v>4000</v>
      </c>
      <c r="L3" s="44"/>
      <c r="M3" s="53">
        <f>N3/E3</f>
        <v>3397.68</v>
      </c>
      <c r="N3" s="44">
        <f t="shared" ref="N3:N6" si="3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I4" s="16">
        <f t="shared" si="2"/>
        <v>1.5750632173100403</v>
      </c>
      <c r="J4" s="16">
        <v>4000</v>
      </c>
      <c r="L4" s="44"/>
      <c r="M4" s="53">
        <f>N4/E4</f>
        <v>2539.580606060606</v>
      </c>
      <c r="N4" s="44">
        <f t="shared" si="3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I5" s="16">
        <f t="shared" si="2"/>
        <v>2.3419203747072599</v>
      </c>
      <c r="J5" s="16">
        <v>4000</v>
      </c>
      <c r="L5" s="44"/>
      <c r="M5" s="53">
        <f>N5/E5</f>
        <v>1708</v>
      </c>
      <c r="N5" s="44">
        <f t="shared" si="3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I6" s="16">
        <f t="shared" si="2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3"/>
        <v>15707.04</v>
      </c>
      <c r="O6" s="16"/>
    </row>
    <row r="7" spans="1:15">
      <c r="A7" s="13">
        <v>6</v>
      </c>
      <c r="B7" s="13" t="str">
        <f t="shared" ref="B7:B8" si="4">CONCATENATE("amiris-config/data/LS_",A7,".csv")</f>
        <v>amiris-config/data/LS_6.csv</v>
      </c>
      <c r="C7" s="13" t="str">
        <f t="shared" ref="C7:C8" si="5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 s="44"/>
      <c r="I7" s="16">
        <f t="shared" si="2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4"/>
        <v>amiris-config/data/LS_7.csv</v>
      </c>
      <c r="C8" s="13" t="str">
        <f t="shared" si="5"/>
        <v>amiris-config/data/future_LS_7.csv</v>
      </c>
      <c r="D8" s="13" t="s">
        <v>69</v>
      </c>
      <c r="E8" s="34">
        <v>18</v>
      </c>
      <c r="F8" s="34">
        <v>791.4</v>
      </c>
      <c r="G8" s="16"/>
      <c r="H8" s="44"/>
      <c r="I8" s="16">
        <f t="shared" si="2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L16" s="44"/>
      <c r="M16" s="44"/>
      <c r="N16" s="44"/>
    </row>
    <row r="22" spans="8:8">
      <c r="H22" s="44"/>
    </row>
    <row r="23" spans="8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O16"/>
  <sheetViews>
    <sheetView workbookViewId="0">
      <selection activeCell="P14" sqref="P14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5.42578125" customWidth="1"/>
  </cols>
  <sheetData>
    <row r="1" spans="1:15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459</v>
      </c>
    </row>
    <row r="2" spans="1:15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15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/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 t="shared" ref="N3:N8" si="3">J3/25</f>
        <v>3397.68</v>
      </c>
      <c r="O3">
        <f t="shared" ref="O3:O8" si="4">N3*15</f>
        <v>50965.2</v>
      </c>
    </row>
    <row r="4" spans="1:15">
      <c r="A4" t="s">
        <v>441</v>
      </c>
      <c r="B4">
        <f t="shared" ref="B4:B10" si="5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si="3"/>
        <v>2539.580606060606</v>
      </c>
      <c r="O4">
        <f t="shared" si="4"/>
        <v>38093.709090909091</v>
      </c>
    </row>
    <row r="5" spans="1:15">
      <c r="A5" t="s">
        <v>440</v>
      </c>
      <c r="B5">
        <f t="shared" si="5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6">C7</f>
        <v>42700</v>
      </c>
      <c r="K5" s="13">
        <f t="shared" si="6"/>
        <v>9</v>
      </c>
      <c r="L5" s="13">
        <f t="shared" si="2"/>
        <v>68</v>
      </c>
      <c r="M5" s="34">
        <f>J5/10</f>
        <v>4270</v>
      </c>
      <c r="N5" s="16">
        <f t="shared" si="3"/>
        <v>1708</v>
      </c>
      <c r="O5">
        <f t="shared" si="4"/>
        <v>25620</v>
      </c>
    </row>
    <row r="6" spans="1:15">
      <c r="A6" t="s">
        <v>439</v>
      </c>
      <c r="B6">
        <f t="shared" si="5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6"/>
        <v>32723</v>
      </c>
      <c r="K6" s="13">
        <f t="shared" si="6"/>
        <v>21</v>
      </c>
      <c r="L6" s="13">
        <f t="shared" si="2"/>
        <v>89</v>
      </c>
      <c r="M6" s="34">
        <f t="shared" ref="M6:M8" si="7">J6/10</f>
        <v>3272.3</v>
      </c>
      <c r="N6" s="16">
        <f t="shared" si="3"/>
        <v>1308.92</v>
      </c>
      <c r="O6">
        <f t="shared" si="4"/>
        <v>19633.800000000003</v>
      </c>
    </row>
    <row r="7" spans="1:15">
      <c r="A7" t="s">
        <v>438</v>
      </c>
      <c r="B7">
        <f t="shared" si="5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6"/>
        <v>30429</v>
      </c>
      <c r="K7" s="13">
        <f t="shared" si="6"/>
        <v>8</v>
      </c>
      <c r="L7" s="13">
        <f t="shared" si="2"/>
        <v>97</v>
      </c>
      <c r="M7" s="34">
        <f t="shared" si="7"/>
        <v>3042.9</v>
      </c>
      <c r="N7" s="16">
        <f t="shared" si="3"/>
        <v>1217.1600000000001</v>
      </c>
      <c r="O7">
        <f t="shared" si="4"/>
        <v>18257.400000000001</v>
      </c>
    </row>
    <row r="8" spans="1:15">
      <c r="A8" t="s">
        <v>436</v>
      </c>
      <c r="B8">
        <f t="shared" si="5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7"/>
        <v>1978.5</v>
      </c>
      <c r="N8" s="16">
        <f t="shared" si="3"/>
        <v>791.4</v>
      </c>
      <c r="O8">
        <f t="shared" si="4"/>
        <v>11871</v>
      </c>
    </row>
    <row r="9" spans="1:15">
      <c r="A9" t="s">
        <v>437</v>
      </c>
      <c r="B9">
        <f t="shared" si="5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</row>
    <row r="10" spans="1:15">
      <c r="A10" t="s">
        <v>435</v>
      </c>
      <c r="B10">
        <f t="shared" si="5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15">
      <c r="E11" s="16">
        <f>SUM(E2:E10)</f>
        <v>59002.330000000009</v>
      </c>
      <c r="F11" s="16"/>
      <c r="G11" s="16"/>
    </row>
    <row r="14" spans="1:15">
      <c r="A14" t="s">
        <v>452</v>
      </c>
    </row>
    <row r="16" spans="1:15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E15" sqref="E1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I3"/>
  <sheetViews>
    <sheetView workbookViewId="0">
      <selection activeCell="H24" sqref="H24"/>
    </sheetView>
  </sheetViews>
  <sheetFormatPr defaultRowHeight="15"/>
  <cols>
    <col min="1" max="8" width="22.5703125" customWidth="1"/>
    <col min="9" max="9" width="40.7109375" customWidth="1"/>
  </cols>
  <sheetData>
    <row r="1" spans="1:9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  <c r="I1" s="13" t="s">
        <v>460</v>
      </c>
    </row>
    <row r="2" spans="1:9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>
        <v>1</v>
      </c>
      <c r="H2" s="13">
        <v>1</v>
      </c>
      <c r="I2" s="13" t="s">
        <v>461</v>
      </c>
    </row>
    <row r="3" spans="1:9">
      <c r="A3" s="13" t="s">
        <v>213</v>
      </c>
      <c r="B3" s="13">
        <v>0</v>
      </c>
      <c r="C3" s="13">
        <v>0.05</v>
      </c>
      <c r="D3" s="13">
        <v>0.05</v>
      </c>
      <c r="E3" s="13">
        <v>50000</v>
      </c>
      <c r="F3" s="13" t="s">
        <v>1</v>
      </c>
      <c r="G3" s="13">
        <v>1</v>
      </c>
      <c r="H3" s="13">
        <v>1.5</v>
      </c>
      <c r="I3" s="13" t="s">
        <v>461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2024-03-17T17:03:58Z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