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3"/>
  <workbookPr checkCompatibility="1"/>
  <mc:AlternateContent xmlns:mc="http://schemas.openxmlformats.org/markup-compatibility/2006">
    <mc:Choice Requires="x15">
      <x15ac:absPath xmlns:x15ac="http://schemas.microsoft.com/office/spreadsheetml/2010/11/ac" url="/Users/traedodson/Dropbox (RP)/Construction projects (Team)/Current Projects - Vixxo and SEI/PROJECT FORUM/Major Construction - Paul Encinas/20412 2020 Dispenser Replacement/"/>
    </mc:Choice>
  </mc:AlternateContent>
  <xr:revisionPtr revIDLastSave="0" documentId="13_ncr:1_{10C7CF34-4DBB-504B-93C6-0C49EB09A67C}" xr6:coauthVersionLast="46" xr6:coauthVersionMax="46" xr10:uidLastSave="{00000000-0000-0000-0000-000000000000}"/>
  <bookViews>
    <workbookView xWindow="-30620" yWindow="-3100" windowWidth="22540" windowHeight="16160" activeTab="2" xr2:uid="{00000000-000D-0000-FFFF-FFFF00000000}"/>
  </bookViews>
  <sheets>
    <sheet name="INVOICE" sheetId="2" r:id="rId1"/>
    <sheet name="MATERIAL AND LABOR BREAKDOWN" sheetId="3" r:id="rId2"/>
    <sheet name="Source List" sheetId="5" r:id="rId3"/>
    <sheet name="Total Receipts" sheetId="4" r:id="rId4"/>
  </sheets>
  <definedNames>
    <definedName name="_xlnm._FilterDatabase" localSheetId="0" hidden="1">INVOICE!$C$30:$N$68</definedName>
    <definedName name="_xlnm.Print_Area" localSheetId="0">INVOICE!$B$1:$O$80</definedName>
    <definedName name="_xlnm.Print_Area" localSheetId="2">'Source List'!$A$1:$C$27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4"/>
    </ext>
  </extLst>
</workbook>
</file>

<file path=xl/calcChain.xml><?xml version="1.0" encoding="utf-8"?>
<calcChain xmlns="http://schemas.openxmlformats.org/spreadsheetml/2006/main">
  <c r="M8" i="2" l="1"/>
  <c r="H71" i="2"/>
  <c r="K45" i="2" l="1"/>
  <c r="M41" i="2"/>
  <c r="C41" i="2"/>
  <c r="C51" i="2"/>
  <c r="L41" i="2"/>
  <c r="C40" i="2"/>
  <c r="C39" i="2"/>
  <c r="C38" i="2"/>
  <c r="C37" i="2"/>
  <c r="C36" i="2"/>
  <c r="C35" i="2"/>
  <c r="C34" i="2"/>
  <c r="C33" i="2"/>
  <c r="C32" i="2"/>
  <c r="J357" i="3"/>
  <c r="J355" i="3"/>
  <c r="J354" i="3"/>
  <c r="J353" i="3"/>
  <c r="J352" i="3"/>
  <c r="J351" i="3"/>
  <c r="J350" i="3"/>
  <c r="J358" i="3" s="1"/>
  <c r="M52" i="2" s="1"/>
  <c r="J349" i="3"/>
  <c r="J348" i="3"/>
  <c r="J356" i="3"/>
  <c r="E191" i="3"/>
  <c r="F191" i="3" s="1"/>
  <c r="E190" i="3"/>
  <c r="F190" i="3" s="1"/>
  <c r="E189" i="3"/>
  <c r="F189" i="3" s="1"/>
  <c r="E188" i="3"/>
  <c r="F188" i="3" s="1"/>
  <c r="E187" i="3"/>
  <c r="F187" i="3" s="1"/>
  <c r="E186" i="3"/>
  <c r="F186" i="3" s="1"/>
  <c r="E185" i="3"/>
  <c r="F185" i="3" s="1"/>
  <c r="E184" i="3"/>
  <c r="F184" i="3" s="1"/>
  <c r="F113" i="3"/>
  <c r="G113" i="3" s="1"/>
  <c r="J113" i="3" s="1"/>
  <c r="F112" i="3"/>
  <c r="F111" i="3"/>
  <c r="F110" i="3"/>
  <c r="G110" i="3" s="1"/>
  <c r="J110" i="3" s="1"/>
  <c r="F109" i="3"/>
  <c r="F108" i="3"/>
  <c r="F106" i="3"/>
  <c r="F105" i="3"/>
  <c r="F102" i="3"/>
  <c r="G102" i="3" s="1"/>
  <c r="J102" i="3" s="1"/>
  <c r="F101" i="3"/>
  <c r="F100" i="3"/>
  <c r="G100" i="3" s="1"/>
  <c r="J100" i="3" s="1"/>
  <c r="F99" i="3"/>
  <c r="G99" i="3" s="1"/>
  <c r="J99" i="3" s="1"/>
  <c r="F97" i="3"/>
  <c r="F98" i="3"/>
  <c r="F153" i="3"/>
  <c r="F152" i="3"/>
  <c r="F151" i="3"/>
  <c r="F150" i="3"/>
  <c r="F149" i="3"/>
  <c r="G149" i="3" s="1"/>
  <c r="J149" i="3" s="1"/>
  <c r="F148" i="3"/>
  <c r="F147" i="3"/>
  <c r="F145" i="3"/>
  <c r="F144" i="3"/>
  <c r="G144" i="3" s="1"/>
  <c r="J144" i="3" s="1"/>
  <c r="F143" i="3"/>
  <c r="F142" i="3"/>
  <c r="F141" i="3"/>
  <c r="F140" i="3"/>
  <c r="G140" i="3" s="1"/>
  <c r="J140" i="3" s="1"/>
  <c r="F139" i="3"/>
  <c r="F138" i="3"/>
  <c r="F137" i="3"/>
  <c r="F136" i="3"/>
  <c r="G136" i="3" s="1"/>
  <c r="J136" i="3" s="1"/>
  <c r="F135" i="3"/>
  <c r="F134" i="3"/>
  <c r="F132" i="3"/>
  <c r="F131" i="3"/>
  <c r="G131" i="3" s="1"/>
  <c r="J131" i="3" s="1"/>
  <c r="F130" i="3"/>
  <c r="F129" i="3"/>
  <c r="F128" i="3"/>
  <c r="F127" i="3"/>
  <c r="G127" i="3" s="1"/>
  <c r="J127" i="3" s="1"/>
  <c r="F126" i="3"/>
  <c r="F125" i="3"/>
  <c r="F124" i="3"/>
  <c r="F123" i="3"/>
  <c r="G123" i="3" s="1"/>
  <c r="J123" i="3" s="1"/>
  <c r="F122" i="3"/>
  <c r="F121" i="3"/>
  <c r="F120" i="3"/>
  <c r="J262" i="3"/>
  <c r="J261" i="3"/>
  <c r="J339" i="3"/>
  <c r="L38" i="2" s="1"/>
  <c r="M38" i="2" s="1"/>
  <c r="J335" i="3"/>
  <c r="L34" i="2" s="1"/>
  <c r="M34" i="2" s="1"/>
  <c r="J340" i="3"/>
  <c r="L39" i="2" s="1"/>
  <c r="M39" i="2" s="1"/>
  <c r="J338" i="3"/>
  <c r="L37" i="2" s="1"/>
  <c r="M37" i="2" s="1"/>
  <c r="J341" i="3"/>
  <c r="L40" i="2" s="1"/>
  <c r="M40" i="2" s="1"/>
  <c r="J281" i="3"/>
  <c r="J272" i="3"/>
  <c r="J259" i="3"/>
  <c r="I304" i="3"/>
  <c r="I294" i="3"/>
  <c r="J45" i="2" s="1"/>
  <c r="C45" i="2"/>
  <c r="J297" i="3"/>
  <c r="J298" i="3"/>
  <c r="J296" i="3"/>
  <c r="J299" i="3"/>
  <c r="J300" i="3"/>
  <c r="J301" i="3"/>
  <c r="J302" i="3"/>
  <c r="J287" i="3"/>
  <c r="J292" i="3"/>
  <c r="J285" i="3"/>
  <c r="J286" i="3"/>
  <c r="J288" i="3"/>
  <c r="J289" i="3"/>
  <c r="J290" i="3"/>
  <c r="J291" i="3"/>
  <c r="J328" i="3"/>
  <c r="J322" i="3"/>
  <c r="J323" i="3"/>
  <c r="J324" i="3"/>
  <c r="J325" i="3"/>
  <c r="J326" i="3"/>
  <c r="J327" i="3"/>
  <c r="J321" i="3"/>
  <c r="I329" i="3"/>
  <c r="J316" i="3"/>
  <c r="J309" i="3"/>
  <c r="J311" i="3"/>
  <c r="J312" i="3"/>
  <c r="J313" i="3"/>
  <c r="J314" i="3"/>
  <c r="J315" i="3"/>
  <c r="J310" i="3"/>
  <c r="I318" i="3"/>
  <c r="J303" i="3"/>
  <c r="J266" i="3"/>
  <c r="J263" i="3"/>
  <c r="J320" i="3"/>
  <c r="J308" i="3"/>
  <c r="J336" i="3"/>
  <c r="L35" i="2" s="1"/>
  <c r="M35" i="2" s="1"/>
  <c r="J334" i="3"/>
  <c r="L33" i="2" s="1"/>
  <c r="M33" i="2" s="1"/>
  <c r="J333" i="3"/>
  <c r="M32" i="2" s="1"/>
  <c r="G101" i="3"/>
  <c r="J101" i="3" s="1"/>
  <c r="G98" i="3"/>
  <c r="J98" i="3" s="1"/>
  <c r="G97" i="3"/>
  <c r="J97" i="3" s="1"/>
  <c r="F78" i="3"/>
  <c r="F77" i="3"/>
  <c r="F76" i="3"/>
  <c r="G76" i="3" s="1"/>
  <c r="F75" i="3"/>
  <c r="G75" i="3" s="1"/>
  <c r="J75" i="3" s="1"/>
  <c r="F74" i="3"/>
  <c r="G74" i="3" s="1"/>
  <c r="J74" i="3" s="1"/>
  <c r="F73" i="3"/>
  <c r="G73" i="3"/>
  <c r="J73" i="3" s="1"/>
  <c r="F72" i="3"/>
  <c r="F71" i="3"/>
  <c r="F70" i="3"/>
  <c r="F69" i="3"/>
  <c r="G69" i="3" s="1"/>
  <c r="F68" i="3"/>
  <c r="G68" i="3" s="1"/>
  <c r="J68" i="3" s="1"/>
  <c r="F67" i="3"/>
  <c r="G67" i="3" s="1"/>
  <c r="J67" i="3" s="1"/>
  <c r="F66" i="3"/>
  <c r="G66" i="3" s="1"/>
  <c r="J66" i="3" s="1"/>
  <c r="F65" i="3"/>
  <c r="G65" i="3" s="1"/>
  <c r="J65" i="3" s="1"/>
  <c r="F63" i="3"/>
  <c r="F62" i="3"/>
  <c r="G62" i="3"/>
  <c r="J62" i="3" s="1"/>
  <c r="F61" i="3"/>
  <c r="G61" i="3" s="1"/>
  <c r="J61" i="3"/>
  <c r="F60" i="3"/>
  <c r="G60" i="3" s="1"/>
  <c r="J60" i="3" s="1"/>
  <c r="F59" i="3"/>
  <c r="F58" i="3"/>
  <c r="G58" i="3"/>
  <c r="J58" i="3" s="1"/>
  <c r="F57" i="3"/>
  <c r="G57" i="3"/>
  <c r="J57" i="3" s="1"/>
  <c r="F56" i="3"/>
  <c r="G56" i="3" s="1"/>
  <c r="J56" i="3" s="1"/>
  <c r="F55" i="3"/>
  <c r="G55" i="3" s="1"/>
  <c r="J55" i="3" s="1"/>
  <c r="F54" i="3"/>
  <c r="F53" i="3"/>
  <c r="G53" i="3"/>
  <c r="J53" i="3"/>
  <c r="F52" i="3"/>
  <c r="G52" i="3" s="1"/>
  <c r="J52" i="3" s="1"/>
  <c r="F51" i="3"/>
  <c r="G51" i="3"/>
  <c r="J51" i="3"/>
  <c r="F50" i="3"/>
  <c r="G50" i="3" s="1"/>
  <c r="J50" i="3" s="1"/>
  <c r="F49" i="3"/>
  <c r="G49" i="3" s="1"/>
  <c r="J49" i="3" s="1"/>
  <c r="F48" i="3"/>
  <c r="G48" i="3"/>
  <c r="J48" i="3" s="1"/>
  <c r="G63" i="3"/>
  <c r="J63" i="3" s="1"/>
  <c r="F94" i="3"/>
  <c r="G94" i="3"/>
  <c r="F93" i="3"/>
  <c r="G93" i="3" s="1"/>
  <c r="J93" i="3" s="1"/>
  <c r="F92" i="3"/>
  <c r="G92" i="3"/>
  <c r="J92" i="3" s="1"/>
  <c r="F91" i="3"/>
  <c r="G91" i="3" s="1"/>
  <c r="J91" i="3" s="1"/>
  <c r="F90" i="3"/>
  <c r="G90" i="3" s="1"/>
  <c r="F89" i="3"/>
  <c r="G89" i="3"/>
  <c r="J89" i="3" s="1"/>
  <c r="F88" i="3"/>
  <c r="G88" i="3" s="1"/>
  <c r="J88" i="3" s="1"/>
  <c r="F81" i="3"/>
  <c r="G81" i="3" s="1"/>
  <c r="J81" i="3" s="1"/>
  <c r="F34" i="3"/>
  <c r="G34" i="3" s="1"/>
  <c r="J34" i="3" s="1"/>
  <c r="F33" i="3"/>
  <c r="G33" i="3" s="1"/>
  <c r="J33" i="3" s="1"/>
  <c r="F32" i="3"/>
  <c r="G32" i="3" s="1"/>
  <c r="J32" i="3"/>
  <c r="F31" i="3"/>
  <c r="G31" i="3" s="1"/>
  <c r="J31" i="3" s="1"/>
  <c r="J337" i="3"/>
  <c r="M36" i="2" s="1"/>
  <c r="F196" i="3"/>
  <c r="G196" i="3" s="1"/>
  <c r="J196" i="3" s="1"/>
  <c r="F197" i="3"/>
  <c r="G197" i="3" s="1"/>
  <c r="J197" i="3" s="1"/>
  <c r="F198" i="3"/>
  <c r="G198" i="3" s="1"/>
  <c r="J198" i="3" s="1"/>
  <c r="F199" i="3"/>
  <c r="G199" i="3" s="1"/>
  <c r="J199" i="3"/>
  <c r="F200" i="3"/>
  <c r="G200" i="3" s="1"/>
  <c r="J200" i="3" s="1"/>
  <c r="F201" i="3"/>
  <c r="G201" i="3" s="1"/>
  <c r="J201" i="3" s="1"/>
  <c r="F202" i="3"/>
  <c r="G202" i="3"/>
  <c r="J202" i="3" s="1"/>
  <c r="F203" i="3"/>
  <c r="G203" i="3" s="1"/>
  <c r="J203" i="3" s="1"/>
  <c r="F204" i="3"/>
  <c r="G204" i="3" s="1"/>
  <c r="J204" i="3" s="1"/>
  <c r="F205" i="3"/>
  <c r="G205" i="3" s="1"/>
  <c r="J205" i="3" s="1"/>
  <c r="F206" i="3"/>
  <c r="G206" i="3" s="1"/>
  <c r="J206" i="3" s="1"/>
  <c r="F207" i="3"/>
  <c r="G207" i="3" s="1"/>
  <c r="J207" i="3"/>
  <c r="F208" i="3"/>
  <c r="G208" i="3" s="1"/>
  <c r="J208" i="3" s="1"/>
  <c r="F209" i="3"/>
  <c r="G209" i="3" s="1"/>
  <c r="J209" i="3" s="1"/>
  <c r="F210" i="3"/>
  <c r="G210" i="3"/>
  <c r="J210" i="3" s="1"/>
  <c r="F211" i="3"/>
  <c r="G211" i="3" s="1"/>
  <c r="J211" i="3" s="1"/>
  <c r="F212" i="3"/>
  <c r="G212" i="3" s="1"/>
  <c r="J212" i="3" s="1"/>
  <c r="F214" i="3"/>
  <c r="G214" i="3" s="1"/>
  <c r="J214" i="3" s="1"/>
  <c r="F215" i="3"/>
  <c r="G215" i="3" s="1"/>
  <c r="J215" i="3" s="1"/>
  <c r="F216" i="3"/>
  <c r="G216" i="3"/>
  <c r="J216" i="3"/>
  <c r="F217" i="3"/>
  <c r="G217" i="3" s="1"/>
  <c r="J217" i="3" s="1"/>
  <c r="F218" i="3"/>
  <c r="G218" i="3" s="1"/>
  <c r="J218" i="3" s="1"/>
  <c r="F219" i="3"/>
  <c r="G219" i="3"/>
  <c r="J219" i="3" s="1"/>
  <c r="F220" i="3"/>
  <c r="G220" i="3" s="1"/>
  <c r="J220" i="3"/>
  <c r="F222" i="3"/>
  <c r="G222" i="3" s="1"/>
  <c r="J222" i="3" s="1"/>
  <c r="F223" i="3"/>
  <c r="G223" i="3" s="1"/>
  <c r="J223" i="3" s="1"/>
  <c r="F224" i="3"/>
  <c r="G224" i="3"/>
  <c r="J224" i="3" s="1"/>
  <c r="F226" i="3"/>
  <c r="G226" i="3" s="1"/>
  <c r="J226" i="3" s="1"/>
  <c r="F227" i="3"/>
  <c r="G227" i="3" s="1"/>
  <c r="J227" i="3" s="1"/>
  <c r="F228" i="3"/>
  <c r="G228" i="3" s="1"/>
  <c r="J228" i="3" s="1"/>
  <c r="F229" i="3"/>
  <c r="G229" i="3"/>
  <c r="J229" i="3" s="1"/>
  <c r="F230" i="3"/>
  <c r="G230" i="3" s="1"/>
  <c r="J230" i="3" s="1"/>
  <c r="F231" i="3"/>
  <c r="G231" i="3" s="1"/>
  <c r="J231" i="3" s="1"/>
  <c r="F232" i="3"/>
  <c r="G232" i="3" s="1"/>
  <c r="J232" i="3" s="1"/>
  <c r="F233" i="3"/>
  <c r="G233" i="3" s="1"/>
  <c r="J233" i="3" s="1"/>
  <c r="F235" i="3"/>
  <c r="G235" i="3" s="1"/>
  <c r="J235" i="3" s="1"/>
  <c r="F236" i="3"/>
  <c r="G236" i="3" s="1"/>
  <c r="J236" i="3" s="1"/>
  <c r="F237" i="3"/>
  <c r="G237" i="3" s="1"/>
  <c r="J237" i="3" s="1"/>
  <c r="F238" i="3"/>
  <c r="G238" i="3"/>
  <c r="J238" i="3" s="1"/>
  <c r="F240" i="3"/>
  <c r="G240" i="3" s="1"/>
  <c r="J240" i="3"/>
  <c r="F241" i="3"/>
  <c r="G241" i="3" s="1"/>
  <c r="J241" i="3" s="1"/>
  <c r="F242" i="3"/>
  <c r="G242" i="3"/>
  <c r="J242" i="3" s="1"/>
  <c r="F243" i="3"/>
  <c r="G243" i="3" s="1"/>
  <c r="J243" i="3" s="1"/>
  <c r="F244" i="3"/>
  <c r="G244" i="3" s="1"/>
  <c r="J244" i="3"/>
  <c r="F245" i="3"/>
  <c r="G245" i="3" s="1"/>
  <c r="J245" i="3" s="1"/>
  <c r="F247" i="3"/>
  <c r="G247" i="3"/>
  <c r="J247" i="3" s="1"/>
  <c r="F248" i="3"/>
  <c r="G248" i="3"/>
  <c r="J248" i="3" s="1"/>
  <c r="F249" i="3"/>
  <c r="G249" i="3" s="1"/>
  <c r="J249" i="3"/>
  <c r="F250" i="3"/>
  <c r="G250" i="3" s="1"/>
  <c r="J250" i="3" s="1"/>
  <c r="F252" i="3"/>
  <c r="G252" i="3" s="1"/>
  <c r="J252" i="3" s="1"/>
  <c r="F253" i="3"/>
  <c r="G253" i="3"/>
  <c r="J253" i="3" s="1"/>
  <c r="F254" i="3"/>
  <c r="G254" i="3" s="1"/>
  <c r="J254" i="3" s="1"/>
  <c r="F255" i="3"/>
  <c r="G255" i="3" s="1"/>
  <c r="J255" i="3" s="1"/>
  <c r="F14" i="3"/>
  <c r="G14" i="3" s="1"/>
  <c r="J14" i="3" s="1"/>
  <c r="F15" i="3"/>
  <c r="G15" i="3"/>
  <c r="J15" i="3" s="1"/>
  <c r="F16" i="3"/>
  <c r="G16" i="3"/>
  <c r="J16" i="3"/>
  <c r="F17" i="3"/>
  <c r="G17" i="3" s="1"/>
  <c r="J17" i="3" s="1"/>
  <c r="F18" i="3"/>
  <c r="G18" i="3"/>
  <c r="J18" i="3" s="1"/>
  <c r="F19" i="3"/>
  <c r="G19" i="3" s="1"/>
  <c r="J19" i="3" s="1"/>
  <c r="F20" i="3"/>
  <c r="G20" i="3"/>
  <c r="J20" i="3" s="1"/>
  <c r="F21" i="3"/>
  <c r="G21" i="3" s="1"/>
  <c r="J21" i="3" s="1"/>
  <c r="F22" i="3"/>
  <c r="G22" i="3" s="1"/>
  <c r="J22" i="3" s="1"/>
  <c r="F23" i="3"/>
  <c r="G23" i="3" s="1"/>
  <c r="J23" i="3" s="1"/>
  <c r="F24" i="3"/>
  <c r="G24" i="3"/>
  <c r="J24" i="3" s="1"/>
  <c r="F25" i="3"/>
  <c r="G25" i="3" s="1"/>
  <c r="J25" i="3" s="1"/>
  <c r="F26" i="3"/>
  <c r="G26" i="3"/>
  <c r="J26" i="3" s="1"/>
  <c r="F27" i="3"/>
  <c r="G27" i="3" s="1"/>
  <c r="J27" i="3" s="1"/>
  <c r="F28" i="3"/>
  <c r="G28" i="3" s="1"/>
  <c r="J28" i="3"/>
  <c r="F29" i="3"/>
  <c r="G29" i="3" s="1"/>
  <c r="J29" i="3" s="1"/>
  <c r="F30" i="3"/>
  <c r="G30" i="3"/>
  <c r="J30" i="3" s="1"/>
  <c r="F35" i="3"/>
  <c r="G35" i="3" s="1"/>
  <c r="J35" i="3" s="1"/>
  <c r="F36" i="3"/>
  <c r="G36" i="3" s="1"/>
  <c r="J36" i="3"/>
  <c r="F37" i="3"/>
  <c r="G37" i="3" s="1"/>
  <c r="J37" i="3" s="1"/>
  <c r="F38" i="3"/>
  <c r="G38" i="3" s="1"/>
  <c r="J38" i="3" s="1"/>
  <c r="F39" i="3"/>
  <c r="G39" i="3"/>
  <c r="J39" i="3" s="1"/>
  <c r="F40" i="3"/>
  <c r="G40" i="3" s="1"/>
  <c r="J40" i="3" s="1"/>
  <c r="F41" i="3"/>
  <c r="G41" i="3" s="1"/>
  <c r="J41" i="3" s="1"/>
  <c r="F42" i="3"/>
  <c r="G42" i="3" s="1"/>
  <c r="J42" i="3" s="1"/>
  <c r="F43" i="3"/>
  <c r="G43" i="3"/>
  <c r="J43" i="3" s="1"/>
  <c r="F44" i="3"/>
  <c r="G44" i="3" s="1"/>
  <c r="J44" i="3" s="1"/>
  <c r="F45" i="3"/>
  <c r="G45" i="3" s="1"/>
  <c r="J45" i="3" s="1"/>
  <c r="F46" i="3"/>
  <c r="G46" i="3"/>
  <c r="J46" i="3" s="1"/>
  <c r="G54" i="3"/>
  <c r="J54" i="3" s="1"/>
  <c r="G59" i="3"/>
  <c r="J59" i="3" s="1"/>
  <c r="J69" i="3"/>
  <c r="G70" i="3"/>
  <c r="J70" i="3" s="1"/>
  <c r="G71" i="3"/>
  <c r="J71" i="3" s="1"/>
  <c r="G72" i="3"/>
  <c r="J72" i="3" s="1"/>
  <c r="J76" i="3"/>
  <c r="G77" i="3"/>
  <c r="J77" i="3" s="1"/>
  <c r="G78" i="3"/>
  <c r="J78" i="3"/>
  <c r="F80" i="3"/>
  <c r="G80" i="3" s="1"/>
  <c r="J80" i="3" s="1"/>
  <c r="F82" i="3"/>
  <c r="G82" i="3" s="1"/>
  <c r="J82" i="3" s="1"/>
  <c r="F83" i="3"/>
  <c r="G83" i="3"/>
  <c r="J83" i="3" s="1"/>
  <c r="F84" i="3"/>
  <c r="G84" i="3" s="1"/>
  <c r="J84" i="3" s="1"/>
  <c r="F85" i="3"/>
  <c r="G85" i="3" s="1"/>
  <c r="J85" i="3" s="1"/>
  <c r="F86" i="3"/>
  <c r="G86" i="3" s="1"/>
  <c r="J86" i="3" s="1"/>
  <c r="F87" i="3"/>
  <c r="G87" i="3"/>
  <c r="J87" i="3" s="1"/>
  <c r="G105" i="3"/>
  <c r="J105" i="3" s="1"/>
  <c r="G106" i="3"/>
  <c r="J106" i="3" s="1"/>
  <c r="G107" i="3"/>
  <c r="J107" i="3" s="1"/>
  <c r="G108" i="3"/>
  <c r="J108" i="3" s="1"/>
  <c r="G109" i="3"/>
  <c r="J109" i="3" s="1"/>
  <c r="G111" i="3"/>
  <c r="J111" i="3" s="1"/>
  <c r="G112" i="3"/>
  <c r="J112" i="3" s="1"/>
  <c r="E157" i="3"/>
  <c r="F157" i="3" s="1"/>
  <c r="H157" i="3" s="1"/>
  <c r="J157" i="3" s="1"/>
  <c r="E158" i="3"/>
  <c r="F158" i="3" s="1"/>
  <c r="H158" i="3" s="1"/>
  <c r="J158" i="3" s="1"/>
  <c r="E159" i="3"/>
  <c r="F159" i="3" s="1"/>
  <c r="H159" i="3"/>
  <c r="J159" i="3"/>
  <c r="E160" i="3"/>
  <c r="F160" i="3" s="1"/>
  <c r="H160" i="3" s="1"/>
  <c r="J160" i="3" s="1"/>
  <c r="E161" i="3"/>
  <c r="F161" i="3" s="1"/>
  <c r="H161" i="3"/>
  <c r="J161" i="3" s="1"/>
  <c r="E162" i="3"/>
  <c r="F162" i="3" s="1"/>
  <c r="H162" i="3" s="1"/>
  <c r="J162" i="3" s="1"/>
  <c r="E163" i="3"/>
  <c r="F163" i="3" s="1"/>
  <c r="H163" i="3" s="1"/>
  <c r="J163" i="3" s="1"/>
  <c r="E164" i="3"/>
  <c r="F164" i="3" s="1"/>
  <c r="H164" i="3" s="1"/>
  <c r="J164" i="3" s="1"/>
  <c r="E165" i="3"/>
  <c r="F165" i="3" s="1"/>
  <c r="H165" i="3" s="1"/>
  <c r="J165" i="3" s="1"/>
  <c r="E166" i="3"/>
  <c r="F166" i="3" s="1"/>
  <c r="H166" i="3" s="1"/>
  <c r="J166" i="3" s="1"/>
  <c r="E167" i="3"/>
  <c r="F167" i="3" s="1"/>
  <c r="H167" i="3" s="1"/>
  <c r="J167" i="3" s="1"/>
  <c r="E168" i="3"/>
  <c r="F168" i="3" s="1"/>
  <c r="H168" i="3" s="1"/>
  <c r="J168" i="3" s="1"/>
  <c r="E169" i="3"/>
  <c r="F169" i="3" s="1"/>
  <c r="H169" i="3" s="1"/>
  <c r="J169" i="3" s="1"/>
  <c r="E170" i="3"/>
  <c r="F170" i="3" s="1"/>
  <c r="H170" i="3" s="1"/>
  <c r="J170" i="3" s="1"/>
  <c r="E171" i="3"/>
  <c r="F171" i="3" s="1"/>
  <c r="H171" i="3" s="1"/>
  <c r="J171" i="3" s="1"/>
  <c r="E172" i="3"/>
  <c r="F172" i="3" s="1"/>
  <c r="H172" i="3" s="1"/>
  <c r="J172" i="3" s="1"/>
  <c r="E173" i="3"/>
  <c r="F173" i="3" s="1"/>
  <c r="H173" i="3" s="1"/>
  <c r="J173" i="3" s="1"/>
  <c r="E174" i="3"/>
  <c r="F174" i="3" s="1"/>
  <c r="H174" i="3" s="1"/>
  <c r="J174" i="3" s="1"/>
  <c r="E175" i="3"/>
  <c r="F175" i="3" s="1"/>
  <c r="H175" i="3" s="1"/>
  <c r="J175" i="3" s="1"/>
  <c r="E176" i="3"/>
  <c r="F176" i="3" s="1"/>
  <c r="H176" i="3" s="1"/>
  <c r="J176" i="3" s="1"/>
  <c r="E177" i="3"/>
  <c r="F177" i="3" s="1"/>
  <c r="H177" i="3" s="1"/>
  <c r="J177" i="3" s="1"/>
  <c r="E178" i="3"/>
  <c r="F178" i="3" s="1"/>
  <c r="H178" i="3" s="1"/>
  <c r="J178" i="3" s="1"/>
  <c r="E179" i="3"/>
  <c r="F179" i="3" s="1"/>
  <c r="H179" i="3" s="1"/>
  <c r="J179" i="3" s="1"/>
  <c r="E180" i="3"/>
  <c r="F180" i="3" s="1"/>
  <c r="H180" i="3" s="1"/>
  <c r="J180" i="3" s="1"/>
  <c r="E181" i="3"/>
  <c r="F181" i="3" s="1"/>
  <c r="H181" i="3" s="1"/>
  <c r="J181" i="3" s="1"/>
  <c r="E182" i="3"/>
  <c r="F182" i="3" s="1"/>
  <c r="H182" i="3" s="1"/>
  <c r="J182" i="3" s="1"/>
  <c r="E183" i="3"/>
  <c r="F183" i="3" s="1"/>
  <c r="H183" i="3" s="1"/>
  <c r="J183" i="3" s="1"/>
  <c r="J184" i="3"/>
  <c r="J185" i="3"/>
  <c r="J186" i="3"/>
  <c r="J187" i="3"/>
  <c r="J188" i="3"/>
  <c r="J189" i="3"/>
  <c r="J190" i="3"/>
  <c r="J191" i="3"/>
  <c r="F117" i="3"/>
  <c r="G117" i="3" s="1"/>
  <c r="J117" i="3" s="1"/>
  <c r="F118" i="3"/>
  <c r="G118" i="3" s="1"/>
  <c r="J118" i="3" s="1"/>
  <c r="G120" i="3"/>
  <c r="J120" i="3"/>
  <c r="G121" i="3"/>
  <c r="J121" i="3" s="1"/>
  <c r="G122" i="3"/>
  <c r="J122" i="3"/>
  <c r="G124" i="3"/>
  <c r="J124" i="3" s="1"/>
  <c r="G125" i="3"/>
  <c r="J125" i="3"/>
  <c r="G126" i="3"/>
  <c r="J126" i="3" s="1"/>
  <c r="G128" i="3"/>
  <c r="J128" i="3"/>
  <c r="G129" i="3"/>
  <c r="J129" i="3" s="1"/>
  <c r="G130" i="3"/>
  <c r="J130" i="3"/>
  <c r="G132" i="3"/>
  <c r="J132" i="3" s="1"/>
  <c r="G134" i="3"/>
  <c r="J134" i="3"/>
  <c r="G135" i="3"/>
  <c r="J135" i="3" s="1"/>
  <c r="G137" i="3"/>
  <c r="J137" i="3"/>
  <c r="G138" i="3"/>
  <c r="J138" i="3" s="1"/>
  <c r="G139" i="3"/>
  <c r="J139" i="3"/>
  <c r="G141" i="3"/>
  <c r="J141" i="3" s="1"/>
  <c r="G142" i="3"/>
  <c r="J142" i="3"/>
  <c r="G143" i="3"/>
  <c r="J143" i="3" s="1"/>
  <c r="G145" i="3"/>
  <c r="J145" i="3"/>
  <c r="G147" i="3"/>
  <c r="J147" i="3" s="1"/>
  <c r="G148" i="3"/>
  <c r="J148" i="3"/>
  <c r="G150" i="3"/>
  <c r="J150" i="3" s="1"/>
  <c r="G151" i="3"/>
  <c r="J151" i="3"/>
  <c r="J260" i="3"/>
  <c r="J264" i="3"/>
  <c r="J265" i="3"/>
  <c r="J267" i="3"/>
  <c r="J268" i="3"/>
  <c r="L51" i="2"/>
  <c r="L52" i="2"/>
  <c r="L46" i="2"/>
  <c r="M46" i="2" s="1"/>
  <c r="L47" i="2"/>
  <c r="M47" i="2" s="1"/>
  <c r="L48" i="2"/>
  <c r="M48" i="2" s="1"/>
  <c r="I330" i="3"/>
  <c r="L50" i="2"/>
  <c r="L32" i="2"/>
  <c r="L60" i="2"/>
  <c r="M60" i="2" s="1"/>
  <c r="L61" i="2"/>
  <c r="M61" i="2" s="1"/>
  <c r="L62" i="2"/>
  <c r="M62" i="2" s="1"/>
  <c r="L63" i="2"/>
  <c r="I256" i="3"/>
  <c r="G251" i="3"/>
  <c r="C56" i="2"/>
  <c r="C59" i="2"/>
  <c r="C57" i="2"/>
  <c r="C58" i="2"/>
  <c r="G152" i="3"/>
  <c r="J152" i="3" s="1"/>
  <c r="G225" i="3"/>
  <c r="G234" i="3"/>
  <c r="G239" i="3"/>
  <c r="G246" i="3"/>
  <c r="I114" i="3"/>
  <c r="D18" i="2"/>
  <c r="C14" i="2"/>
  <c r="M9" i="2"/>
  <c r="M7" i="2"/>
  <c r="K15" i="2"/>
  <c r="K16" i="2"/>
  <c r="K14" i="2"/>
  <c r="L56" i="2"/>
  <c r="L57" i="2"/>
  <c r="L58" i="2"/>
  <c r="L59" i="2"/>
  <c r="F156" i="3"/>
  <c r="I42" i="2"/>
  <c r="J318" i="3" l="1"/>
  <c r="J329" i="3"/>
  <c r="J304" i="3"/>
  <c r="J294" i="3"/>
  <c r="M45" i="2" s="1"/>
  <c r="J330" i="3"/>
  <c r="I305" i="3"/>
  <c r="L45" i="2" s="1"/>
  <c r="J146" i="3"/>
  <c r="K146" i="3" s="1"/>
  <c r="L64" i="2"/>
  <c r="L42" i="2"/>
  <c r="M43" i="2"/>
  <c r="J133" i="3"/>
  <c r="K133" i="3" s="1"/>
  <c r="J154" i="3"/>
  <c r="K154" i="3" s="1"/>
  <c r="J256" i="3"/>
  <c r="J192" i="3"/>
  <c r="J114" i="3"/>
  <c r="J269" i="3"/>
  <c r="M51" i="2" s="1"/>
  <c r="L36" i="2"/>
  <c r="J282" i="3"/>
  <c r="M50" i="2" s="1"/>
  <c r="J345" i="3"/>
  <c r="I56" i="2" l="1"/>
  <c r="M56" i="2"/>
  <c r="J305" i="3"/>
  <c r="L53" i="2"/>
  <c r="J155" i="3"/>
  <c r="I58" i="2"/>
  <c r="M58" i="2"/>
  <c r="I59" i="2"/>
  <c r="M59" i="2"/>
  <c r="M54" i="2"/>
  <c r="I57" i="2" l="1"/>
  <c r="I64" i="2" s="1"/>
  <c r="M57" i="2"/>
  <c r="J359" i="3"/>
  <c r="J361" i="3" s="1"/>
  <c r="M65" i="2" l="1"/>
  <c r="M67" i="2"/>
  <c r="M66" i="2" l="1"/>
  <c r="M6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C7" authorId="0" shapeId="0" xr:uid="{00000000-0006-0000-0100-000001000000}">
      <text>
        <r>
          <rPr>
            <b/>
            <sz val="10"/>
            <color rgb="FF000000"/>
            <rFont val="Calibri"/>
            <family val="2"/>
          </rPr>
          <t xml:space="preserve">GET INVOICE NUMBER FROM PEACHTREE
</t>
        </r>
        <r>
          <rPr>
            <sz val="10"/>
            <color rgb="FF000000"/>
            <rFont val="Calibr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<sst xmlns="http://schemas.openxmlformats.org/spreadsheetml/2006/main" count="618" uniqueCount="527">
  <si>
    <t>LABOR RATE</t>
  </si>
  <si>
    <t>TOTAL LABOR</t>
  </si>
  <si>
    <t>MATERIAL</t>
  </si>
  <si>
    <t>LABOR HOURS</t>
  </si>
  <si>
    <t>LOCATION:</t>
  </si>
  <si>
    <t>ATTN:</t>
  </si>
  <si>
    <t>Sub Total Material:</t>
  </si>
  <si>
    <t xml:space="preserve">CUSTOMER:          </t>
  </si>
  <si>
    <t>DATE</t>
  </si>
  <si>
    <t>TOTAL MATERIAL &amp; LABOR</t>
  </si>
  <si>
    <t>CITY,ST,ZIP</t>
  </si>
  <si>
    <t>ADDRESS</t>
  </si>
  <si>
    <t>STORE</t>
  </si>
  <si>
    <t>Fred W. Dodson III (Trae)</t>
  </si>
  <si>
    <t xml:space="preserve"> </t>
  </si>
  <si>
    <t xml:space="preserve">      </t>
  </si>
  <si>
    <t xml:space="preserve">          </t>
  </si>
  <si>
    <t>Construction Manager</t>
  </si>
  <si>
    <t>Updated 01/25/2017</t>
  </si>
  <si>
    <t>.</t>
  </si>
  <si>
    <t xml:space="preserve">INVOICE #: </t>
  </si>
  <si>
    <t xml:space="preserve">INVOICE DATE: </t>
  </si>
  <si>
    <t>UNIT</t>
  </si>
  <si>
    <t>SERVICE RATE</t>
  </si>
  <si>
    <t xml:space="preserve">SERVICE TOTAL </t>
  </si>
  <si>
    <t>ServiceTotal:</t>
  </si>
  <si>
    <t>ICON</t>
  </si>
  <si>
    <t>ISR 2.0X2.0A</t>
  </si>
  <si>
    <t>SPLIT REDUCER</t>
  </si>
  <si>
    <t>IAC IBOND50FS</t>
  </si>
  <si>
    <t>BONDING AGENT FAST SET</t>
  </si>
  <si>
    <t>IRI 3.5xplug</t>
  </si>
  <si>
    <t>PLUG</t>
  </si>
  <si>
    <t>IRI 2.4x2.0</t>
  </si>
  <si>
    <t xml:space="preserve">Reducing boot </t>
  </si>
  <si>
    <t>IRF 4 B1.4</t>
  </si>
  <si>
    <t>4 Bolt split repair conduit boot</t>
  </si>
  <si>
    <t>IRF 4B1.0</t>
  </si>
  <si>
    <t>4 Bolt Slit Conduit Repair Boot small</t>
  </si>
  <si>
    <t>IRF 8B3.5</t>
  </si>
  <si>
    <t>8Bolt Split Flange Repair Boot</t>
  </si>
  <si>
    <t>IRF 8B2.5OS</t>
  </si>
  <si>
    <t>8 Bolt Repair Boot - off set</t>
  </si>
  <si>
    <t>IRF 8B2.5</t>
  </si>
  <si>
    <t>8 bolt repair boot</t>
  </si>
  <si>
    <t>IRF 4B1.4NG</t>
  </si>
  <si>
    <t xml:space="preserve">4 Bolt Angled Conduit Entry Boot </t>
  </si>
  <si>
    <t>IRF 8B2.0</t>
  </si>
  <si>
    <t>8 BOLT REPAIR BOOT</t>
  </si>
  <si>
    <t>ISR 2.5x2.5A</t>
  </si>
  <si>
    <t xml:space="preserve">Split Test Boot </t>
  </si>
  <si>
    <t>TOTAL ICON MATERIALS</t>
  </si>
  <si>
    <t>PART #</t>
  </si>
  <si>
    <t>DESCRIPTION</t>
  </si>
  <si>
    <t>CURRENT PRICING</t>
  </si>
  <si>
    <t>Amount</t>
  </si>
  <si>
    <t>Sell Price</t>
  </si>
  <si>
    <t>TOTAL MISC &amp; DISPOSABLES</t>
  </si>
  <si>
    <t>HOTEL LODGING / PER DIEM</t>
  </si>
  <si>
    <t>DATE/TECH</t>
  </si>
  <si>
    <t>RPS LABOR</t>
  </si>
  <si>
    <t>Date</t>
  </si>
  <si>
    <t>LABOR PER HOUR</t>
  </si>
  <si>
    <t>HOURS</t>
  </si>
  <si>
    <t xml:space="preserve">TOTAL </t>
  </si>
  <si>
    <t>`</t>
  </si>
  <si>
    <t>TOTAL ON-SITE LABOR</t>
  </si>
  <si>
    <t xml:space="preserve">EQUIPMENT </t>
  </si>
  <si>
    <t>SKID STEER / FORKS</t>
  </si>
  <si>
    <t>BOBCAT FOR REMOVING DISPENSERS</t>
  </si>
  <si>
    <t>PRICE</t>
  </si>
  <si>
    <t>SHIP</t>
  </si>
  <si>
    <t>Total Price</t>
  </si>
  <si>
    <t>ONSITE LABOR</t>
  </si>
  <si>
    <t>CUSTOMER</t>
  </si>
  <si>
    <t>SITE #</t>
  </si>
  <si>
    <t>INVOICE DATE:</t>
  </si>
  <si>
    <t>VIXXO</t>
  </si>
  <si>
    <t>CITY, STATE</t>
  </si>
  <si>
    <t>INVOICE NUMBER:</t>
  </si>
  <si>
    <t>PROJECT MANAGER</t>
  </si>
  <si>
    <t>SR#</t>
  </si>
  <si>
    <t>TRIP CHARGES / MOBILIZATION</t>
  </si>
  <si>
    <t>TOTAL MOBILIZATION FEE</t>
  </si>
  <si>
    <t>IRF 10B4.5U</t>
  </si>
  <si>
    <t>10 BOLT ENCAPSULATION</t>
  </si>
  <si>
    <t>IRF TCI-MMC4.5</t>
  </si>
  <si>
    <t>TCI VAPOR ENCAPSULATION</t>
  </si>
  <si>
    <t>IRI 4.5X3.7OS</t>
  </si>
  <si>
    <t>IRI 4.5X2.5OS</t>
  </si>
  <si>
    <t>IAC FAST FIX XL</t>
  </si>
  <si>
    <t>IAC FAST FOAM</t>
  </si>
  <si>
    <t>FAST FOAM</t>
  </si>
  <si>
    <t>IRI 4.5X2.25OS</t>
  </si>
  <si>
    <t>INSERT OFFSET</t>
  </si>
  <si>
    <t>FAST FIX PATCH FOR FG CONV</t>
  </si>
  <si>
    <t>IAC FASTFUSE</t>
  </si>
  <si>
    <t>ICON SPLIT REPAIR GLUE</t>
  </si>
  <si>
    <t>IRI 4.5X2.0</t>
  </si>
  <si>
    <t>SPLIT REPAIR INSERT</t>
  </si>
  <si>
    <t xml:space="preserve">IRI 4.5X2.5 </t>
  </si>
  <si>
    <t xml:space="preserve">ISR 2.0X2.0 </t>
  </si>
  <si>
    <t>IAC PFUSE250</t>
  </si>
  <si>
    <t>POLY FUSE - LARGE 250ML</t>
  </si>
  <si>
    <t>IRF RIGID 1.4</t>
  </si>
  <si>
    <t>RIGID BONDED KIT</t>
  </si>
  <si>
    <t>IRI 4.5X2.0OS</t>
  </si>
  <si>
    <t>SPLIT REPAIR OFFSET</t>
  </si>
  <si>
    <t xml:space="preserve">SIKAFLEX </t>
  </si>
  <si>
    <t>SIKAFLEX</t>
  </si>
  <si>
    <t>ELECTRICAL SUPPLY - EECO / CAPITAL TRISTATE/HOME DEPOT</t>
  </si>
  <si>
    <t>Freight</t>
  </si>
  <si>
    <t>3/4 INCH GALV AND EXPLOSION PROOF</t>
  </si>
  <si>
    <t>BBDX1</t>
  </si>
  <si>
    <t>1LB DUCK SEAL</t>
  </si>
  <si>
    <t>CBCHICOA19PX</t>
  </si>
  <si>
    <t>SEAL COMP</t>
  </si>
  <si>
    <t>CBCHICOA3</t>
  </si>
  <si>
    <t>1LB SEAL COMP - CHICO</t>
  </si>
  <si>
    <t>CBEYS21</t>
  </si>
  <si>
    <t>3/4 FEM COND SEAL - SEAL OFF</t>
  </si>
  <si>
    <t>CBGUP214</t>
  </si>
  <si>
    <t>GUP214 JCT BOX - LARGE J-BOX</t>
  </si>
  <si>
    <t>CBLBY25</t>
  </si>
  <si>
    <t>3/4 90D COND ELL - PULL 90</t>
  </si>
  <si>
    <t>CBOELB2</t>
  </si>
  <si>
    <t>3/4 OELB COND BODY&amp;CVR    L-BOX</t>
  </si>
  <si>
    <t>CBPLG2</t>
  </si>
  <si>
    <t>3/4 RECES PLUG</t>
  </si>
  <si>
    <t>CBRE21</t>
  </si>
  <si>
    <t xml:space="preserve">3/4X1/2 REDUCER BUSHING </t>
  </si>
  <si>
    <t>CBRE32</t>
  </si>
  <si>
    <t>1X3/4 RED</t>
  </si>
  <si>
    <t>CBUNF205</t>
  </si>
  <si>
    <t>3/4 FEM UNION</t>
  </si>
  <si>
    <t>CBUNY205</t>
  </si>
  <si>
    <t>3/4 MALE UNION</t>
  </si>
  <si>
    <t>CF3/4GACP</t>
  </si>
  <si>
    <t>3/4" GALV COUPL</t>
  </si>
  <si>
    <t>CF3/4X2GANIP</t>
  </si>
  <si>
    <t>3/4X2 GALV COND NIPPLE</t>
  </si>
  <si>
    <t>CF3/4X3GANIP</t>
  </si>
  <si>
    <t>3/4X3 GALV COND NIPPLE</t>
  </si>
  <si>
    <t>CF3/4X4GANIP</t>
  </si>
  <si>
    <t>3/4X4 GALV COND NIPPLE</t>
  </si>
  <si>
    <t>3/4XCL GALV COND NIPPLE</t>
  </si>
  <si>
    <t>CO3/4GA</t>
  </si>
  <si>
    <t>3/4" GALVANIZED CONDUIT</t>
  </si>
  <si>
    <t>PV3/4</t>
  </si>
  <si>
    <t>3/4" PVC CONDUIT SCH 40</t>
  </si>
  <si>
    <t>ID30071</t>
  </si>
  <si>
    <t>SIZE 71B GRY WIRECONN</t>
  </si>
  <si>
    <t>ID30072</t>
  </si>
  <si>
    <t>SIZE 72B BLU WIRECONN</t>
  </si>
  <si>
    <t>ID30073</t>
  </si>
  <si>
    <t>SIZE 73B ORG WIRECONN</t>
  </si>
  <si>
    <t>PV3/4FTA</t>
  </si>
  <si>
    <t>3/4" PVC FEMALE ADAPTER</t>
  </si>
  <si>
    <t>THREADED CONDUIT BUSHING 3/4"</t>
  </si>
  <si>
    <t>THREADED CONDUIT BUSHING - 3/4</t>
  </si>
  <si>
    <t>3/4" FLEXIBLE CONNECTOR ELBOW</t>
  </si>
  <si>
    <t>3/4 FLEX CONDUIT CONNECTOR ELBOW 90</t>
  </si>
  <si>
    <t>3/4 INCH ALUMINUM FLEXIBLE COND</t>
  </si>
  <si>
    <t>EMT 3/4 AND 1 INCH</t>
  </si>
  <si>
    <t>10 FOOT STICK 1" EMT</t>
  </si>
  <si>
    <t>EMT CONDUIT 10 FOOT - 1 INCH</t>
  </si>
  <si>
    <t xml:space="preserve">10 FOOT STICK 3/4" EMT </t>
  </si>
  <si>
    <t>3/4 INCH 10FT STEEL EMT</t>
  </si>
  <si>
    <t>3/4" BOX CONNECTOR-COMPRESSION</t>
  </si>
  <si>
    <t>3/4 EMT COMPRESSION J BOX CONNECTOR</t>
  </si>
  <si>
    <t>3/4" COMPRESSION COUPLING</t>
  </si>
  <si>
    <t>3/4 EMT COMPRESSION COUPLING</t>
  </si>
  <si>
    <t>3/4" COMP COUPLING - RAIN TIGHT</t>
  </si>
  <si>
    <t>3/4" RAIN TIGHT COMPRESSION COUPLING</t>
  </si>
  <si>
    <t>EMT PULL 90 3/4"</t>
  </si>
  <si>
    <t>EMT 3/4 STRAP</t>
  </si>
  <si>
    <t>3/4" STRAP</t>
  </si>
  <si>
    <t>EYS31</t>
  </si>
  <si>
    <t>1" EXPLOSION PROOF SEAL OFF</t>
  </si>
  <si>
    <t>UNF305</t>
  </si>
  <si>
    <t>1"XCLOSE</t>
  </si>
  <si>
    <t>1" X CLOSE GALVANIZED NIPPLE</t>
  </si>
  <si>
    <t>100GC</t>
  </si>
  <si>
    <t>1 " GALV COUPLING</t>
  </si>
  <si>
    <t>RE32</t>
  </si>
  <si>
    <t>1" TO 3/4" REDUCING BUSHING</t>
  </si>
  <si>
    <t>MISC ELECTRICAL  SUPPLIES</t>
  </si>
  <si>
    <t>PULL STRING</t>
  </si>
  <si>
    <t>PULL STRING - CAPITAL ELECTRIC - 2200'</t>
  </si>
  <si>
    <t>2" U-BOLTS</t>
  </si>
  <si>
    <t xml:space="preserve">3" UNISTRUT CLAMPS </t>
  </si>
  <si>
    <t>3" UNISTRUT CLAMPS FOR SMART SENSORS</t>
  </si>
  <si>
    <t xml:space="preserve">2" UNISTRUT CLAMPS </t>
  </si>
  <si>
    <t>2" UNISTRUT CLAMPS FOR SENSORS</t>
  </si>
  <si>
    <t>UNISTRUT PER FOOT</t>
  </si>
  <si>
    <t>PSF6C - CADDY</t>
  </si>
  <si>
    <t>6X4.8" ROOFTOP SYS FIXED STRUT SUPPORT</t>
  </si>
  <si>
    <t>Windy City Wire</t>
  </si>
  <si>
    <t>CURRENT PRICE</t>
  </si>
  <si>
    <t xml:space="preserve">3601218-1P STR TFFN 600V Pur-Ylw    </t>
  </si>
  <si>
    <t>7-11 Spec 18g Twisted "DATA WIRE" - per ft</t>
  </si>
  <si>
    <t>WCW7931AFEQ</t>
  </si>
  <si>
    <t>7-11 Approved CAT6 Belden Equivalent-per ft</t>
  </si>
  <si>
    <t>X-779132-001</t>
  </si>
  <si>
    <t>BELDEN 7931A -1 7-11 REQ UNTIL 4/1/20</t>
  </si>
  <si>
    <t>WCW88760FEQ</t>
  </si>
  <si>
    <t>VEEDER ROOT WIRE - BELDEN 88760 EQ</t>
  </si>
  <si>
    <t>X-806609-001  DATA WIRE 12-14 TPF</t>
  </si>
  <si>
    <t>TEAS6S-RD-100 - Red / White - ROLL 1000'</t>
  </si>
  <si>
    <t>X-806609-002  DATA WIRE 12-14 TPF</t>
  </si>
  <si>
    <t>TEAS6S-BL-100 - Black / White -ROLL 1000'</t>
  </si>
  <si>
    <t>TOTAL ELECTRICAL MATERIALS</t>
  </si>
  <si>
    <t>Petro Supply</t>
  </si>
  <si>
    <t>OPW SPILL BUCKETS. LINERS, AND MANHOLES AND ASSOCIATED PARTS</t>
  </si>
  <si>
    <t>1C-3112D</t>
  </si>
  <si>
    <t>OPW DW Edge Bucket with Drain (Fill)</t>
  </si>
  <si>
    <t>1C-3112P</t>
  </si>
  <si>
    <t>OPW DW Edge Bucket with Plug (Vapor)</t>
  </si>
  <si>
    <t>202135-KIT</t>
  </si>
  <si>
    <t>OPW DW EDGE PRIMARY LINER KIT, DRAIN</t>
  </si>
  <si>
    <t>202136-KIT</t>
  </si>
  <si>
    <t>OPW DW EDGE PRIMARY LINER KIT, PLUG</t>
  </si>
  <si>
    <t>61SALP-1020-EVR</t>
  </si>
  <si>
    <t>4" BRASS SWIVEL ADAPTER - FILL</t>
  </si>
  <si>
    <t>61VSA-1020-EVR</t>
  </si>
  <si>
    <t>4" BRASS VAPOR ADAPTER</t>
  </si>
  <si>
    <t>4" FILL CAP</t>
  </si>
  <si>
    <t>FSA - EDGE BUCKET ADAPTER - SHORT</t>
  </si>
  <si>
    <t>FSA - EDGE BUCKET ADAPTER - TALL</t>
  </si>
  <si>
    <t>FSA-400S</t>
  </si>
  <si>
    <t>FACE SEAL ADAPTER - SHORT</t>
  </si>
  <si>
    <t>FSA-400</t>
  </si>
  <si>
    <t>FACE SEAL ADAPTER - LONG</t>
  </si>
  <si>
    <t>104A-1800WT</t>
  </si>
  <si>
    <t>18" MANHOLE - WATERTIGHT</t>
  </si>
  <si>
    <t>104A-1200</t>
  </si>
  <si>
    <t>12" ID CAST IRON MANHOLE</t>
  </si>
  <si>
    <t>OPW FLEXWORKS</t>
  </si>
  <si>
    <t>DPC-2150A</t>
  </si>
  <si>
    <t>1.5" DW COUPLING (SWAGE FITTING)</t>
  </si>
  <si>
    <t>SBC-2150</t>
  </si>
  <si>
    <t>1.5" DW SWIVEL BOLT ON COUPLING</t>
  </si>
  <si>
    <t>TTT-2536</t>
  </si>
  <si>
    <t>TEST TUBE TERMINATION KIT - FLEXWORKS</t>
  </si>
  <si>
    <t xml:space="preserve">SMA-1520 </t>
  </si>
  <si>
    <t>2" X 1.5" MOTOR ADAPTER</t>
  </si>
  <si>
    <t>OPW</t>
  </si>
  <si>
    <t>10P-0152</t>
  </si>
  <si>
    <t>1.5" 10 PLUS DP SHEAR VALVE</t>
  </si>
  <si>
    <t>71SO-410C</t>
  </si>
  <si>
    <t>DROP TUBE W/OVERFILL VALVE 10 FOOT</t>
  </si>
  <si>
    <t>61JSK-44CB</t>
  </si>
  <si>
    <t>JACK SCREW KIT IRON BASE</t>
  </si>
  <si>
    <t>UNIVERSAL</t>
  </si>
  <si>
    <t>303-1515</t>
  </si>
  <si>
    <t>1.5" Offset - 1.5"</t>
  </si>
  <si>
    <t>303-1520</t>
  </si>
  <si>
    <t>1.5" Offset - 2"</t>
  </si>
  <si>
    <t>303-1525</t>
  </si>
  <si>
    <t>1.5" Offset - 2.5"</t>
  </si>
  <si>
    <t>303-1530</t>
  </si>
  <si>
    <t>1.5" Offset - 3"</t>
  </si>
  <si>
    <t>NOV FIBERGLASS</t>
  </si>
  <si>
    <t>AM 2" PRIMARY SLEEVE COUPLING</t>
  </si>
  <si>
    <t xml:space="preserve">AM 2" PRIMARY PIPE PER FOOT </t>
  </si>
  <si>
    <t>013030-191-4</t>
  </si>
  <si>
    <t>SM 2" PRIMARY ADAPT BELL X MALE NPT</t>
  </si>
  <si>
    <t>012020-180-4</t>
  </si>
  <si>
    <t>2" END CAP</t>
  </si>
  <si>
    <t>BRAVO</t>
  </si>
  <si>
    <t>RF-07-01-U</t>
  </si>
  <si>
    <t>BRAVO CONDUIT ENTRY FITTING - SPLIT</t>
  </si>
  <si>
    <t>RF-100 EPOXY KIT</t>
  </si>
  <si>
    <t>BRAVO 7OZ EPOXY KIT</t>
  </si>
  <si>
    <t>CU-380</t>
  </si>
  <si>
    <t>ENCORE UNIVERSAL CONVERSION FRAM</t>
  </si>
  <si>
    <t xml:space="preserve">FIBERLITE </t>
  </si>
  <si>
    <t>FL42BLACK</t>
  </si>
  <si>
    <t>42" FIBERLITE COVER ONLY - OLD STYLE</t>
  </si>
  <si>
    <t>IAC FFOAM50</t>
  </si>
  <si>
    <t>FAST FOAM - SMALL CARTRIDGE 50ML</t>
  </si>
  <si>
    <t>IAC WETWELD</t>
  </si>
  <si>
    <t>WATER BLOCKER - EPOXY</t>
  </si>
  <si>
    <t>IAC IBOND50H2O</t>
  </si>
  <si>
    <t>BONDING AGENT UNDERWATER</t>
  </si>
  <si>
    <t xml:space="preserve">IAC FASTFILL </t>
  </si>
  <si>
    <t>FASTFILL RAPID FILLER</t>
  </si>
  <si>
    <t>250ML POLYFUSION CARTRIDGE</t>
  </si>
  <si>
    <t>IAC FIBERGUSE</t>
  </si>
  <si>
    <t>20 OZ GASKET SEALER KIT</t>
  </si>
  <si>
    <t>IAC PS200</t>
  </si>
  <si>
    <t>PETRO SEAL FASKET SEALANT</t>
  </si>
  <si>
    <t>TOTAL LODGING AND PER DIEM</t>
  </si>
  <si>
    <t>Fergusons / Plumbing Supply</t>
  </si>
  <si>
    <t>1 " BLK ML PLUG</t>
  </si>
  <si>
    <t>IBNJCL</t>
  </si>
  <si>
    <t>1.5"xCLOSE BLK NIPPLE</t>
  </si>
  <si>
    <t>IBNKM</t>
  </si>
  <si>
    <t>1.5"X 3" BLK NIPPLE</t>
  </si>
  <si>
    <t>1.5" X 4" BLK NIPPLE</t>
  </si>
  <si>
    <t>1.5" X 4.5" BLK NIPPLE</t>
  </si>
  <si>
    <t>1.5" x 5" BLK NIPPLE</t>
  </si>
  <si>
    <t>1.5" x 5.5" BLK NIPPLE</t>
  </si>
  <si>
    <t>1.5" X 6" BLK NIPPLE</t>
  </si>
  <si>
    <t xml:space="preserve">BCK </t>
  </si>
  <si>
    <t>2 BLK MI 150# COUP</t>
  </si>
  <si>
    <t>IBNKL</t>
  </si>
  <si>
    <t>2X2-1/2 BLK STL NIP</t>
  </si>
  <si>
    <t>IBNKCL</t>
  </si>
  <si>
    <t>2XCLOSE BLK STL NIP</t>
  </si>
  <si>
    <t>IBNKR</t>
  </si>
  <si>
    <t>2X4" BLK STL NIPPLE</t>
  </si>
  <si>
    <t>IBBKD</t>
  </si>
  <si>
    <t>2X4.5" BLK STL NIPPLE</t>
  </si>
  <si>
    <t>IB4K</t>
  </si>
  <si>
    <t>2" 45 ELBOW</t>
  </si>
  <si>
    <t>IB150UK</t>
  </si>
  <si>
    <t>2" BLK STL UNION 150#</t>
  </si>
  <si>
    <t>IBTK</t>
  </si>
  <si>
    <t>2" BLK STL 150# TEE</t>
  </si>
  <si>
    <t>IB9K</t>
  </si>
  <si>
    <t>2" BLK STL 150# 90 ELBOW</t>
  </si>
  <si>
    <t>IBCP</t>
  </si>
  <si>
    <t>4" BLACK STEEL COUPLING 150#</t>
  </si>
  <si>
    <t>IBNP12</t>
  </si>
  <si>
    <t>4" X 12" BLK STL NIPPLE</t>
  </si>
  <si>
    <t>IB150UJ</t>
  </si>
  <si>
    <t>1-1/2" BLK MI 150#  - UNION</t>
  </si>
  <si>
    <t>4" X 8" BLK STL NIPPLE</t>
  </si>
  <si>
    <t>4" X 36" BLK STL NIPPLE</t>
  </si>
  <si>
    <t>TOTAL PIPING - FERGUSONS SUPPLY</t>
  </si>
  <si>
    <t xml:space="preserve">1" FLEXIBLE CONDUIT </t>
  </si>
  <si>
    <t xml:space="preserve">1" BOX CONNECTORS-FLEXIBLE </t>
  </si>
  <si>
    <t>1" BOX CONNECT-FLEXIBLE</t>
  </si>
  <si>
    <t>1" X 2" GALVANIZED NIPPLE</t>
  </si>
  <si>
    <t>1"x3" GALV NIPPLE</t>
  </si>
  <si>
    <t>1"X2" GALV NIPPLE</t>
  </si>
  <si>
    <t>1"X6" GALV NIPPLE</t>
  </si>
  <si>
    <t>FLEXIBLE CONDUIT - 1" - 50 FOOT</t>
  </si>
  <si>
    <t>1" CONDUIT STRAPS</t>
  </si>
  <si>
    <t>TOTAL EQUIPMENT</t>
  </si>
  <si>
    <t>4" X 6"</t>
  </si>
  <si>
    <t>4" X 4"</t>
  </si>
  <si>
    <t>IBNPP</t>
  </si>
  <si>
    <t>DISPOSABLES</t>
  </si>
  <si>
    <t>BREAKER ATTACHMENT</t>
  </si>
  <si>
    <t>BREAKER ATTACHMENT - EXCAVATION</t>
  </si>
  <si>
    <t>CONCRETE SAW/DIAMOND BLDE</t>
  </si>
  <si>
    <t>16" CONCRETE SAW W/BLADE</t>
  </si>
  <si>
    <t>P185 AIR COMPRESSOR</t>
  </si>
  <si>
    <t>AIR COMPRESSOR - CONDUIT CLEAR</t>
  </si>
  <si>
    <t>INTRINSIC SAFE VAC TRAILER</t>
  </si>
  <si>
    <t>WATER TRAILER FOR HYDRO TESTING</t>
  </si>
  <si>
    <t>INTRINSIC SAFE HEATER BLWR</t>
  </si>
  <si>
    <t>CONFINED SPACE BLOWER/HEATER</t>
  </si>
  <si>
    <t>(9)REMOVAL AND DISPOSAL TOTAL:</t>
  </si>
  <si>
    <t>VEEDER ROOT</t>
  </si>
  <si>
    <t>VDR-0514100-304</t>
  </si>
  <si>
    <t>SEAL PACK</t>
  </si>
  <si>
    <t>CONCRETE / REBAR / BACKFILL       SHORT LOAD LOCAL $475-575  IN THE CITY $850</t>
  </si>
  <si>
    <t>YARD</t>
  </si>
  <si>
    <t>RPS STANDARD PARTS AND MISC COSTS / DISPOSABLES / DOT BARRELS</t>
  </si>
  <si>
    <t>GRAND TOTAL:</t>
  </si>
  <si>
    <t>EMT PULL 90 - 3/4 - RAINT TIGHT</t>
  </si>
  <si>
    <t>PVC COATED CONDUIT</t>
  </si>
  <si>
    <t xml:space="preserve">ROB ROY </t>
  </si>
  <si>
    <t>3/4X5 GALV COND NIPPLE</t>
  </si>
  <si>
    <t>3/4X6 GALV COND NIPPLE</t>
  </si>
  <si>
    <t>3/4X8GALV COND NIPPLE</t>
  </si>
  <si>
    <t>3/4X10 GALV COND NIPPLE</t>
  </si>
  <si>
    <t>CF3/4X10GANIP</t>
  </si>
  <si>
    <t>CF3/4X8GANIP</t>
  </si>
  <si>
    <t>CF3/4X6GANIP</t>
  </si>
  <si>
    <t>CF3/4X5GANIP</t>
  </si>
  <si>
    <t>FLEXIBLE CONDUIT - 3/4" ALUM -PER FT</t>
  </si>
  <si>
    <t>HOASG6X6X4NK</t>
  </si>
  <si>
    <t>PULL BOX 6X6X4</t>
  </si>
  <si>
    <t>SCXC272</t>
  </si>
  <si>
    <t>3/4 D/C SQZ FLEX CONN</t>
  </si>
  <si>
    <t>RX21H51</t>
  </si>
  <si>
    <t>RAINTIGHT DEV BOX 2 GANG 5 HOLE</t>
  </si>
  <si>
    <t>ORBOF7712</t>
  </si>
  <si>
    <t>EMT STEEL SET SCREW COUPLING</t>
  </si>
  <si>
    <t>SC500SC</t>
  </si>
  <si>
    <t>1/4" BEAM CLAMP 20TPI</t>
  </si>
  <si>
    <t>CF3/4EMTEL</t>
  </si>
  <si>
    <t>3/4" EMT ELBOW 90DEG</t>
  </si>
  <si>
    <t>SCBU502</t>
  </si>
  <si>
    <t xml:space="preserve">3/4" 105D PLASTIC BUSHING </t>
  </si>
  <si>
    <t>AFI CG75K</t>
  </si>
  <si>
    <t>3/4IN CORD CONN KIT .125-.880</t>
  </si>
  <si>
    <t xml:space="preserve">MULB 30283 </t>
  </si>
  <si>
    <t>WP BLANK CVR</t>
  </si>
  <si>
    <t>MULB 30242</t>
  </si>
  <si>
    <t>WP ALUM BOX W/LUG</t>
  </si>
  <si>
    <t xml:space="preserve">3/4" SWEEP 90 </t>
  </si>
  <si>
    <t>RIGID SWEEP 90</t>
  </si>
  <si>
    <t xml:space="preserve">1 INCH FLEXIBLE / GALVANIZED AND EXPLOSION PROOF </t>
  </si>
  <si>
    <t>3/4" EMT SWEEP 90</t>
  </si>
  <si>
    <t>3PC UNION-DIRECT BURY EP</t>
  </si>
  <si>
    <t>EXPLOSION PROOF ERICKSON</t>
  </si>
  <si>
    <t>1" STEEL FEMALE CONDUIT UNION</t>
  </si>
  <si>
    <t>X-832902-016 4 COND INTERCOM</t>
  </si>
  <si>
    <t>4 CONDUCTOR BELDEN 9402 EQ INTERCOM</t>
  </si>
  <si>
    <t>CONCRETE / REBAR / BACKFILL</t>
  </si>
  <si>
    <t>DISPENSER WIRE</t>
  </si>
  <si>
    <t>CUTHN 12G WIRE - BLACK</t>
  </si>
  <si>
    <t>CUTHN 12G WIRE - GREEN</t>
  </si>
  <si>
    <t>CUTHN 12G WIRE - WHITE</t>
  </si>
  <si>
    <t>12 GAUGE STRANDED WIRE - BLACK 500 FT</t>
  </si>
  <si>
    <t>12 GUAGE STRANDED WIRE - GREEN 500 FT</t>
  </si>
  <si>
    <t>12 GUAGE STRANDED WIRE - WHITE 500 FT</t>
  </si>
  <si>
    <t>TOTAL RECEIPTS FOR PROJECT</t>
  </si>
  <si>
    <t>SITE FENCING</t>
  </si>
  <si>
    <t>SITE FENCING - BARRICADES</t>
  </si>
  <si>
    <t>SERVICE TECH'S</t>
  </si>
  <si>
    <t>WORK</t>
  </si>
  <si>
    <t>SERVICE TECH TOTAL LABOR</t>
  </si>
  <si>
    <t>CONSTRUCTION TECH LABOR</t>
  </si>
  <si>
    <t>SERVICE TECH TRAVEL CHARGES</t>
  </si>
  <si>
    <t>CONSTRUCTION TECH TRAVEL</t>
  </si>
  <si>
    <t>TRIPS</t>
  </si>
  <si>
    <t>DAY</t>
  </si>
  <si>
    <t>WEEK</t>
  </si>
  <si>
    <t>SCOPE OF WORK</t>
  </si>
  <si>
    <t>DESCRIPTION OF WORK:</t>
  </si>
  <si>
    <t>STP SUMPS, MOTORS, LD'S SENSORS, AND FIBERLITE MANOLES</t>
  </si>
  <si>
    <t>REMOVE AND REPLACE TANK TOP STP'S WITH 7-ELEVEN SPEC BRAVO FRP RETROFIT SUMPS, FE PETRO MOTORS, VAPORLESS LD'S, AND FIBERLITE FLUSHMOUNT MANHOLES.  REPLACE 18" MANHOLES ON TANK TOP WITH 7-11 SPEC OPW WATERTIGHT MANHOLES DURING EXCAVATION.</t>
  </si>
  <si>
    <t>UDC'S, CUSTOM STAINLESS STEEL ISLANDS, AND BOLLARDS</t>
  </si>
  <si>
    <t>OPW FLEXWORKS PRODUCT LINES AND 10+1 SHEAR VALVES</t>
  </si>
  <si>
    <t>REMOVE AND REPLACE EXISTING PRODUCT LINES WITH OPW FLEXORKS DW PIPING USING 7-11 SPEC DPC COUPLINGS AND INSTALL OPW 10+1 SHEAR VALVES</t>
  </si>
  <si>
    <t>OPW DOUBLE WALL SPILL BUCKETS</t>
  </si>
  <si>
    <t>WIRING AND SENSORS</t>
  </si>
  <si>
    <t xml:space="preserve">MAKE REPAIRS TO EXISTING CONDUITS USING ROB ROY AND JUNCTION MANWAY.  PULL NEW DISPENSER WIRE, 7-11 CAT 6, STP WIRE, AND SENSOR WIRE.  INSTALL SENSORS IN ALL SECONDARY CONTAINMENT AND UPGRADE TLS-350 ACCORDINGLY. </t>
  </si>
  <si>
    <t>TANKNOLOGY, MISC</t>
  </si>
  <si>
    <t>PURGE, CALIBRATE, START UP DISPENSERS.  MEET TANKNOLOGY ONSITE TO ENSURE SMOOTH TRANSITION TO OPEN FUEL SALES.</t>
  </si>
  <si>
    <t>PAUL ENCINAS</t>
  </si>
  <si>
    <t>PROJECT FORUM</t>
  </si>
  <si>
    <t>CONCRETE DISPOSAL/REMOVAL</t>
  </si>
  <si>
    <t>PER DIEM</t>
  </si>
  <si>
    <t>WEEK 1</t>
  </si>
  <si>
    <t>WEEK 2</t>
  </si>
  <si>
    <t>WEEK 3</t>
  </si>
  <si>
    <t>START UP SITE</t>
  </si>
  <si>
    <t>MOBILIZATION</t>
  </si>
  <si>
    <t xml:space="preserve">WEEK 2 </t>
  </si>
  <si>
    <t>WEEK 4</t>
  </si>
  <si>
    <t>MINI EXCAVATOR</t>
  </si>
  <si>
    <t>DOT DRUMS</t>
  </si>
  <si>
    <t xml:space="preserve">VAC TRUCK </t>
  </si>
  <si>
    <t>SUPER VAC TRUCK - EXCAVATION</t>
  </si>
  <si>
    <t>BLADES/RAGS/GLOVES/SELANT/CUTTING OIL</t>
  </si>
  <si>
    <t>4000 PSI CONCRETE/FIBER</t>
  </si>
  <si>
    <t>CONCRETE</t>
  </si>
  <si>
    <t>(1) TON #3 REBAR</t>
  </si>
  <si>
    <t>DELIVERED</t>
  </si>
  <si>
    <t>BACKFILL</t>
  </si>
  <si>
    <t>PEA GRAVEL</t>
  </si>
  <si>
    <t>TON</t>
  </si>
  <si>
    <t>1000' ROLL</t>
  </si>
  <si>
    <t>Units</t>
  </si>
  <si>
    <t>C15A-250</t>
  </si>
  <si>
    <t>1-1/2" Double Wall "Swage" swivel coupling</t>
  </si>
  <si>
    <t>SEF-1515</t>
  </si>
  <si>
    <t>1-1/2" Elbow NPT Flexworks</t>
  </si>
  <si>
    <t>STF-1515</t>
  </si>
  <si>
    <t>1-1/2" Junction Tee Fitting - Flexworks</t>
  </si>
  <si>
    <t>TCT-2509</t>
  </si>
  <si>
    <t>Test Jumper For Double Wall Coupling  (Dpc Series) 9 inch</t>
  </si>
  <si>
    <t>Test Tube Termination Kit For Double Wall Coupling(Dpc Series)</t>
  </si>
  <si>
    <t>SMA-1520</t>
  </si>
  <si>
    <t>Male Adapter Fittings - Motor Adapter (STP) - 1-1/2"M x 2"M Flex works</t>
  </si>
  <si>
    <t>OPW-10P-0152</t>
  </si>
  <si>
    <t>10+1-1/2 Inch Double Poppet Emergency Shear Valve</t>
  </si>
  <si>
    <t>21BV-0200</t>
  </si>
  <si>
    <t>2" Ball Valve</t>
  </si>
  <si>
    <t>NOV</t>
  </si>
  <si>
    <t xml:space="preserve">2" Smith NPT </t>
  </si>
  <si>
    <t>TANKNOLOGY / MISC</t>
  </si>
  <si>
    <t>2" BELL X CAP</t>
  </si>
  <si>
    <t>1 1/2 INCH - Dispenser Piping</t>
  </si>
  <si>
    <t>2 INCH - STP Piping</t>
  </si>
  <si>
    <t>4 INCH - Spill Buckets - risers - etc</t>
  </si>
  <si>
    <t xml:space="preserve">Total 4 inch </t>
  </si>
  <si>
    <t>Total 2 Inch STP Piping</t>
  </si>
  <si>
    <t>Total 1.5" piping Dispensers</t>
  </si>
  <si>
    <t>GBPTXA53J</t>
  </si>
  <si>
    <t>1-1/2in x 21 ft. Black Steel Pipe</t>
  </si>
  <si>
    <t>OATEY 1 GALLON DARK CUTTING OIL</t>
  </si>
  <si>
    <t>PERMIT FEE</t>
  </si>
  <si>
    <t>DOT BARRELS - CLEAN SUMPS/TEST WATER</t>
  </si>
  <si>
    <t>SERVICE TECH - START UP - TRIP CHARGES</t>
  </si>
  <si>
    <t>PER STP</t>
  </si>
  <si>
    <t>PER RISER (ATG AND SPILL BUCKET)</t>
  </si>
  <si>
    <t>TOTAL SOURCE / PETRO MATERIALS</t>
  </si>
  <si>
    <t xml:space="preserve">CONTINGENCY </t>
  </si>
  <si>
    <t>CONTINGENCY</t>
  </si>
  <si>
    <t>GRAND TOTAL INVOICE:</t>
  </si>
  <si>
    <t>TECH TRIP CHARGE</t>
  </si>
  <si>
    <t>PERMIT FEE - ELECTRICAL / MECHANICAL</t>
  </si>
  <si>
    <t>9 - EQUIPMENT / REMOVAL &amp; DISPOSAL / PERMIT FEE</t>
  </si>
  <si>
    <t>MISC / DISPOSABLES / BARRELS / RAGS / THREAD SEALANT / NITROGEN</t>
  </si>
  <si>
    <t>PARTS, MATERIALS, AND SUPPLIES</t>
  </si>
  <si>
    <t xml:space="preserve">VA SALES TAX </t>
  </si>
  <si>
    <t>SUB-TOTAL AMOUNT</t>
  </si>
  <si>
    <t xml:space="preserve">PARTS, MATERIALS, AND SUPPLIES </t>
  </si>
  <si>
    <t>PROFIT AND OVERHEAD</t>
  </si>
  <si>
    <t>1-1/2" Double Wall Primary Pipe.</t>
  </si>
  <si>
    <t>** ALL PARTS NUMBERS ARE SUGGESTIONS AND SHOULD ALWAYS DEFAULT TO SEI SPECS</t>
  </si>
  <si>
    <t>M00703B002</t>
  </si>
  <si>
    <t xml:space="preserve"> U-BOLT ENCORE  </t>
  </si>
  <si>
    <t xml:space="preserve">Gilbarco </t>
  </si>
  <si>
    <t>REMOVE AND REPLACE ALL EXISTING DISPENSER SUMPS ) WITH 7-ELEVEN SPEC OPW FRP UDC'S, 3'X9x13" STAINLESS STEEL ISLANDS, AND BOLLARDS ON OUTSIDE OF  ISLANDS. * WILL NEED LONG ISLASNDS TO ENCOMPASS CANOPY WRAP/COLUMN.</t>
  </si>
  <si>
    <t>REMOVE AND REPLACE EXISTING SPILL BUCKETS WITH 7-11 SPEC OPW 3100 DW SHEAR VALVES.  (3) FILL, (2) VAPOR</t>
  </si>
  <si>
    <t>7-11 Approved CAT6 Belden Equivalent-</t>
  </si>
  <si>
    <t>Per Dispenser</t>
  </si>
  <si>
    <t>SERVICE COMMISSION AND START UP</t>
  </si>
  <si>
    <t>SEI/Exxon #40059</t>
  </si>
  <si>
    <t xml:space="preserve">13825 Lee Hwy </t>
  </si>
  <si>
    <t>Centerville, VA  20121</t>
  </si>
  <si>
    <t>ENTRY FITTINGS</t>
  </si>
  <si>
    <t xml:space="preserve">REMOVE AND REPLACE EXISTING UDC AND STP ENTRY FITTINGS WITH BRAVO/ICON SEI SPEC ENTRY BOOTS.  HYDRO TEST ALL WORK PRIOR TO START UP FOR VERIFICATION.  </t>
  </si>
  <si>
    <t>PSX-20 AMERON GLUE KITS</t>
  </si>
  <si>
    <t>7 ELEVEN # 20412</t>
  </si>
  <si>
    <t>Haymarket, VA</t>
  </si>
  <si>
    <t>ICON ENTRY FITTINGS</t>
  </si>
  <si>
    <t>RECEIVED AT 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</si>
</sst>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  <numFmt numFmtId="165" formatCode="&quot;$&quot;#,##0.00"/>
  </numFmts>
  <fonts count="52">
    <font>
      <sz val="10"/>
      <name val="Arial"/>
    </font>
    <font>
      <sz val="11"/>
      <color indexed="72"/>
      <name val="Calibri"/>
      <family val="2"/>
    </font>
    <font>
      <sz val="8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badi MT Condensed Extra Bold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Garamond"/>
      <family val="1"/>
    </font>
    <font>
      <b/>
      <sz val="9"/>
      <color theme="1"/>
      <name val="Arial"/>
      <family val="2"/>
    </font>
    <font>
      <sz val="14"/>
      <color theme="1"/>
      <name val="Helvetica Light Oblique"/>
    </font>
    <font>
      <sz val="10"/>
      <color rgb="FF000000"/>
      <name val="Arial"/>
      <family val="2"/>
    </font>
    <font>
      <b/>
      <sz val="14"/>
      <color theme="0"/>
      <name val="Calibri"/>
      <family val="2"/>
      <scheme val="minor"/>
    </font>
    <font>
      <b/>
      <u/>
      <sz val="14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theme="1"/>
      <name val="Helv"/>
    </font>
    <font>
      <b/>
      <u/>
      <sz val="14"/>
      <color theme="1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Arial"/>
      <family val="2"/>
    </font>
    <font>
      <b/>
      <sz val="18"/>
      <color theme="0"/>
      <name val="Arial"/>
      <family val="2"/>
    </font>
    <font>
      <sz val="12"/>
      <color theme="0"/>
      <name val="Calibri"/>
      <family val="2"/>
      <scheme val="minor"/>
    </font>
    <font>
      <i/>
      <sz val="14"/>
      <color theme="1"/>
      <name val="Helvetica Light Oblique"/>
    </font>
    <font>
      <b/>
      <sz val="14"/>
      <color theme="1"/>
      <name val="Arial"/>
      <family val="2"/>
    </font>
    <font>
      <b/>
      <sz val="10"/>
      <name val="Arial"/>
      <family val="2"/>
    </font>
    <font>
      <b/>
      <u/>
      <sz val="18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Calibri"/>
      <family val="2"/>
    </font>
    <font>
      <b/>
      <sz val="10"/>
      <color rgb="FF000000"/>
      <name val="Arial Black"/>
      <family val="2"/>
    </font>
    <font>
      <sz val="10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i/>
      <sz val="8"/>
      <color rgb="FF000000"/>
      <name val="Calibri"/>
      <family val="2"/>
    </font>
    <font>
      <b/>
      <i/>
      <sz val="10"/>
      <name val="Arial"/>
      <family val="2"/>
    </font>
    <font>
      <sz val="10"/>
      <name val="Calibri"/>
      <family val="2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theme="3"/>
      </patternFill>
    </fill>
    <fill>
      <patternFill patternType="solid">
        <fgColor theme="9" tint="0.59996337778862885"/>
        <bgColor theme="3"/>
      </patternFill>
    </fill>
    <fill>
      <patternFill patternType="solid">
        <fgColor rgb="FFE3F9FF"/>
        <bgColor theme="3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3"/>
      </patternFill>
    </fill>
    <fill>
      <patternFill patternType="solid">
        <fgColor theme="9" tint="-0.499984740745262"/>
        <bgColor theme="3"/>
      </patternFill>
    </fill>
    <fill>
      <patternFill patternType="solid">
        <fgColor theme="5" tint="-0.24994659260841701"/>
        <bgColor indexed="64"/>
      </patternFill>
    </fill>
    <fill>
      <patternFill patternType="solid">
        <fgColor theme="0"/>
        <bgColor theme="3"/>
      </patternFill>
    </fill>
    <fill>
      <patternFill patternType="solid">
        <fgColor theme="0"/>
        <bgColor indexed="64"/>
      </patternFill>
    </fill>
    <fill>
      <patternFill patternType="solid">
        <fgColor theme="5" tint="-0.24994659260841701"/>
        <bgColor theme="3"/>
      </patternFill>
    </fill>
    <fill>
      <patternFill patternType="solid">
        <fgColor theme="5" tint="0.39994506668294322"/>
        <bgColor theme="3"/>
      </patternFill>
    </fill>
    <fill>
      <patternFill patternType="solid">
        <fgColor theme="2" tint="-0.74996185186315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3"/>
      </patternFill>
    </fill>
    <fill>
      <patternFill patternType="solid">
        <fgColor rgb="FF000000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1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rgb="FF000000"/>
      </right>
      <top style="medium">
        <color auto="1"/>
      </top>
      <bottom style="medium">
        <color auto="1"/>
      </bottom>
      <diagonal/>
    </border>
  </borders>
  <cellStyleXfs count="10">
    <xf numFmtId="0" fontId="0" fillId="0" borderId="0"/>
    <xf numFmtId="44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</cellStyleXfs>
  <cellXfs count="402">
    <xf numFmtId="0" fontId="0" fillId="0" borderId="0" xfId="0"/>
    <xf numFmtId="0" fontId="6" fillId="0" borderId="0" xfId="0" applyFont="1" applyProtection="1">
      <protection locked="0"/>
    </xf>
    <xf numFmtId="0" fontId="6" fillId="2" borderId="1" xfId="0" applyFont="1" applyFill="1" applyBorder="1" applyProtection="1">
      <protection locked="0"/>
    </xf>
    <xf numFmtId="0" fontId="6" fillId="2" borderId="2" xfId="0" applyFont="1" applyFill="1" applyBorder="1" applyProtection="1">
      <protection locked="0"/>
    </xf>
    <xf numFmtId="0" fontId="6" fillId="2" borderId="3" xfId="0" applyFont="1" applyFill="1" applyBorder="1" applyProtection="1">
      <protection locked="0"/>
    </xf>
    <xf numFmtId="0" fontId="6" fillId="2" borderId="4" xfId="0" applyFont="1" applyFill="1" applyBorder="1" applyProtection="1">
      <protection locked="0"/>
    </xf>
    <xf numFmtId="0" fontId="6" fillId="2" borderId="0" xfId="0" applyFont="1" applyFill="1" applyBorder="1" applyProtection="1">
      <protection locked="0"/>
    </xf>
    <xf numFmtId="0" fontId="6" fillId="2" borderId="5" xfId="0" applyFont="1" applyFill="1" applyBorder="1" applyProtection="1">
      <protection locked="0"/>
    </xf>
    <xf numFmtId="0" fontId="7" fillId="2" borderId="0" xfId="0" applyFont="1" applyFill="1" applyBorder="1" applyAlignment="1" applyProtection="1">
      <alignment horizontal="center" vertical="top"/>
      <protection locked="0"/>
    </xf>
    <xf numFmtId="0" fontId="6" fillId="2" borderId="0" xfId="0" applyFont="1" applyFill="1" applyBorder="1" applyAlignment="1" applyProtection="1">
      <protection locked="0"/>
    </xf>
    <xf numFmtId="0" fontId="6" fillId="0" borderId="0" xfId="0" applyFont="1" applyBorder="1" applyProtection="1">
      <protection locked="0"/>
    </xf>
    <xf numFmtId="14" fontId="8" fillId="2" borderId="6" xfId="0" applyNumberFormat="1" applyFont="1" applyFill="1" applyBorder="1" applyAlignment="1" applyProtection="1">
      <alignment horizontal="center"/>
      <protection locked="0"/>
    </xf>
    <xf numFmtId="0" fontId="9" fillId="2" borderId="0" xfId="0" applyFont="1" applyFill="1" applyBorder="1" applyAlignment="1" applyProtection="1">
      <protection locked="0"/>
    </xf>
    <xf numFmtId="14" fontId="8" fillId="2" borderId="5" xfId="0" applyNumberFormat="1" applyFont="1" applyFill="1" applyBorder="1" applyAlignment="1" applyProtection="1">
      <alignment horizontal="center"/>
      <protection locked="0"/>
    </xf>
    <xf numFmtId="0" fontId="8" fillId="2" borderId="5" xfId="0" applyFont="1" applyFill="1" applyBorder="1" applyAlignment="1" applyProtection="1">
      <alignment horizontal="center"/>
      <protection locked="0"/>
    </xf>
    <xf numFmtId="0" fontId="8" fillId="2" borderId="0" xfId="0" applyFont="1" applyFill="1" applyBorder="1" applyAlignment="1" applyProtection="1">
      <alignment horizontal="right"/>
      <protection locked="0"/>
    </xf>
    <xf numFmtId="0" fontId="10" fillId="2" borderId="4" xfId="0" applyFont="1" applyFill="1" applyBorder="1" applyProtection="1">
      <protection locked="0"/>
    </xf>
    <xf numFmtId="0" fontId="11" fillId="2" borderId="0" xfId="0" applyFont="1" applyFill="1" applyBorder="1" applyAlignment="1" applyProtection="1">
      <alignment horizontal="center" vertical="top"/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11" fillId="2" borderId="0" xfId="0" applyFont="1" applyFill="1" applyBorder="1" applyAlignment="1" applyProtection="1">
      <protection locked="0"/>
    </xf>
    <xf numFmtId="0" fontId="8" fillId="2" borderId="0" xfId="0" applyFont="1" applyFill="1" applyBorder="1" applyAlignment="1" applyProtection="1">
      <alignment horizontal="center" vertical="center"/>
      <protection locked="0"/>
    </xf>
    <xf numFmtId="0" fontId="8" fillId="2" borderId="0" xfId="0" applyFont="1" applyFill="1" applyBorder="1" applyAlignment="1" applyProtection="1">
      <protection locked="0"/>
    </xf>
    <xf numFmtId="0" fontId="8" fillId="2" borderId="0" xfId="0" applyFont="1" applyFill="1" applyBorder="1" applyAlignment="1" applyProtection="1">
      <alignment horizont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44" fontId="8" fillId="0" borderId="8" xfId="0" applyNumberFormat="1" applyFont="1" applyBorder="1" applyAlignment="1" applyProtection="1">
      <alignment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44" fontId="8" fillId="0" borderId="9" xfId="0" applyNumberFormat="1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horizontal="center"/>
      <protection locked="0"/>
    </xf>
    <xf numFmtId="44" fontId="8" fillId="0" borderId="11" xfId="0" applyNumberFormat="1" applyFont="1" applyBorder="1" applyAlignment="1" applyProtection="1">
      <alignment vertical="center"/>
      <protection locked="0"/>
    </xf>
    <xf numFmtId="0" fontId="8" fillId="0" borderId="12" xfId="0" applyFont="1" applyBorder="1" applyAlignment="1" applyProtection="1">
      <alignment horizontal="center" vertical="center"/>
      <protection locked="0"/>
    </xf>
    <xf numFmtId="44" fontId="8" fillId="0" borderId="12" xfId="0" applyNumberFormat="1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/>
      <protection locked="0"/>
    </xf>
    <xf numFmtId="44" fontId="8" fillId="0" borderId="14" xfId="0" applyNumberFormat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44" fontId="8" fillId="0" borderId="15" xfId="0" applyNumberFormat="1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/>
      <protection locked="0"/>
    </xf>
    <xf numFmtId="0" fontId="6" fillId="0" borderId="0" xfId="0" applyFont="1" applyFill="1" applyProtection="1">
      <protection locked="0"/>
    </xf>
    <xf numFmtId="0" fontId="12" fillId="0" borderId="0" xfId="0" applyFont="1" applyBorder="1" applyAlignment="1" applyProtection="1">
      <alignment horizontal="center"/>
      <protection locked="0"/>
    </xf>
    <xf numFmtId="14" fontId="8" fillId="2" borderId="0" xfId="0" applyNumberFormat="1" applyFont="1" applyFill="1" applyBorder="1" applyAlignment="1" applyProtection="1">
      <alignment horizontal="center"/>
      <protection locked="0"/>
    </xf>
    <xf numFmtId="0" fontId="6" fillId="2" borderId="0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left"/>
      <protection locked="0"/>
    </xf>
    <xf numFmtId="0" fontId="6" fillId="2" borderId="0" xfId="0" applyFont="1" applyFill="1" applyBorder="1" applyAlignment="1" applyProtection="1">
      <alignment vertical="top" wrapText="1"/>
      <protection locked="0"/>
    </xf>
    <xf numFmtId="0" fontId="6" fillId="2" borderId="17" xfId="0" applyFont="1" applyFill="1" applyBorder="1" applyProtection="1">
      <protection locked="0"/>
    </xf>
    <xf numFmtId="0" fontId="6" fillId="2" borderId="6" xfId="0" applyFont="1" applyFill="1" applyBorder="1" applyProtection="1">
      <protection locked="0"/>
    </xf>
    <xf numFmtId="0" fontId="6" fillId="2" borderId="18" xfId="0" applyFont="1" applyFill="1" applyBorder="1" applyProtection="1">
      <protection locked="0"/>
    </xf>
    <xf numFmtId="44" fontId="8" fillId="0" borderId="8" xfId="0" applyNumberFormat="1" applyFont="1" applyFill="1" applyBorder="1" applyAlignment="1" applyProtection="1">
      <alignment vertical="center"/>
      <protection locked="0"/>
    </xf>
    <xf numFmtId="0" fontId="8" fillId="0" borderId="9" xfId="0" applyFont="1" applyFill="1" applyBorder="1" applyAlignment="1" applyProtection="1">
      <alignment horizontal="center" vertical="center"/>
      <protection locked="0"/>
    </xf>
    <xf numFmtId="44" fontId="8" fillId="0" borderId="9" xfId="0" applyNumberFormat="1" applyFont="1" applyFill="1" applyBorder="1" applyAlignment="1" applyProtection="1">
      <alignment horizontal="center" vertical="center"/>
      <protection locked="0"/>
    </xf>
    <xf numFmtId="44" fontId="8" fillId="0" borderId="11" xfId="0" applyNumberFormat="1" applyFont="1" applyFill="1" applyBorder="1" applyAlignment="1" applyProtection="1">
      <alignment vertical="center"/>
      <protection locked="0"/>
    </xf>
    <xf numFmtId="0" fontId="11" fillId="0" borderId="19" xfId="0" applyFont="1" applyFill="1" applyBorder="1" applyAlignment="1" applyProtection="1">
      <alignment horizontal="center" vertical="center"/>
      <protection locked="0"/>
    </xf>
    <xf numFmtId="0" fontId="11" fillId="0" borderId="11" xfId="0" applyFont="1" applyFill="1" applyBorder="1" applyAlignment="1" applyProtection="1">
      <alignment vertical="center"/>
      <protection locked="0"/>
    </xf>
    <xf numFmtId="0" fontId="11" fillId="0" borderId="19" xfId="0" applyFont="1" applyFill="1" applyBorder="1" applyAlignment="1" applyProtection="1">
      <alignment vertical="center"/>
      <protection locked="0"/>
    </xf>
    <xf numFmtId="44" fontId="13" fillId="4" borderId="10" xfId="0" applyNumberFormat="1" applyFont="1" applyFill="1" applyBorder="1" applyAlignment="1" applyProtection="1">
      <alignment horizontal="center" vertical="center"/>
    </xf>
    <xf numFmtId="0" fontId="13" fillId="4" borderId="20" xfId="0" applyFont="1" applyFill="1" applyBorder="1" applyAlignment="1" applyProtection="1">
      <alignment horizontal="center" vertical="center" wrapText="1"/>
    </xf>
    <xf numFmtId="44" fontId="13" fillId="4" borderId="10" xfId="0" applyNumberFormat="1" applyFont="1" applyFill="1" applyBorder="1" applyAlignment="1" applyProtection="1">
      <alignment horizontal="center" vertical="center" wrapText="1"/>
    </xf>
    <xf numFmtId="44" fontId="13" fillId="4" borderId="20" xfId="0" applyNumberFormat="1" applyFont="1" applyFill="1" applyBorder="1" applyAlignment="1" applyProtection="1">
      <alignment horizontal="center" vertical="center" wrapText="1"/>
    </xf>
    <xf numFmtId="44" fontId="13" fillId="4" borderId="13" xfId="0" applyNumberFormat="1" applyFont="1" applyFill="1" applyBorder="1" applyAlignment="1" applyProtection="1">
      <alignment horizontal="center" vertical="center"/>
    </xf>
    <xf numFmtId="0" fontId="13" fillId="4" borderId="6" xfId="0" applyFont="1" applyFill="1" applyBorder="1" applyAlignment="1" applyProtection="1">
      <alignment horizontal="center" vertical="center" wrapText="1"/>
    </xf>
    <xf numFmtId="44" fontId="13" fillId="4" borderId="13" xfId="0" applyNumberFormat="1" applyFont="1" applyFill="1" applyBorder="1" applyAlignment="1" applyProtection="1">
      <alignment horizontal="center" vertical="center" wrapText="1"/>
    </xf>
    <xf numFmtId="44" fontId="13" fillId="4" borderId="6" xfId="0" applyNumberFormat="1" applyFont="1" applyFill="1" applyBorder="1" applyAlignment="1" applyProtection="1">
      <alignment horizontal="center" vertical="center" wrapText="1"/>
    </xf>
    <xf numFmtId="0" fontId="8" fillId="5" borderId="21" xfId="0" applyFont="1" applyFill="1" applyBorder="1" applyAlignment="1" applyProtection="1">
      <alignment horizontal="right" vertical="center" wrapText="1"/>
    </xf>
    <xf numFmtId="44" fontId="8" fillId="5" borderId="22" xfId="0" applyNumberFormat="1" applyFont="1" applyFill="1" applyBorder="1" applyAlignment="1" applyProtection="1">
      <alignment vertical="center"/>
    </xf>
    <xf numFmtId="44" fontId="8" fillId="5" borderId="22" xfId="0" applyNumberFormat="1" applyFont="1" applyFill="1" applyBorder="1" applyAlignment="1" applyProtection="1">
      <alignment horizontal="center" vertical="center"/>
    </xf>
    <xf numFmtId="44" fontId="8" fillId="5" borderId="23" xfId="0" applyNumberFormat="1" applyFont="1" applyFill="1" applyBorder="1" applyAlignment="1" applyProtection="1">
      <alignment horizontal="center" vertical="center"/>
    </xf>
    <xf numFmtId="44" fontId="8" fillId="5" borderId="12" xfId="0" applyNumberFormat="1" applyFont="1" applyFill="1" applyBorder="1" applyAlignment="1" applyProtection="1">
      <alignment horizontal="center" vertical="center"/>
    </xf>
    <xf numFmtId="44" fontId="8" fillId="5" borderId="24" xfId="0" applyNumberFormat="1" applyFont="1" applyFill="1" applyBorder="1" applyAlignment="1" applyProtection="1">
      <alignment horizontal="center" vertical="center"/>
    </xf>
    <xf numFmtId="44" fontId="8" fillId="5" borderId="25" xfId="0" applyNumberFormat="1" applyFont="1" applyFill="1" applyBorder="1" applyAlignment="1" applyProtection="1">
      <alignment horizontal="center" vertical="center"/>
    </xf>
    <xf numFmtId="44" fontId="8" fillId="5" borderId="9" xfId="0" applyNumberFormat="1" applyFont="1" applyFill="1" applyBorder="1" applyAlignment="1" applyProtection="1">
      <alignment horizontal="center" vertical="center"/>
    </xf>
    <xf numFmtId="10" fontId="8" fillId="4" borderId="10" xfId="0" applyNumberFormat="1" applyFont="1" applyFill="1" applyBorder="1" applyAlignment="1" applyProtection="1">
      <alignment horizontal="center" vertical="center"/>
      <protection locked="0"/>
    </xf>
    <xf numFmtId="0" fontId="8" fillId="0" borderId="2" xfId="0" applyFont="1" applyFill="1" applyBorder="1" applyAlignment="1" applyProtection="1">
      <alignment horizontal="center"/>
      <protection locked="0"/>
    </xf>
    <xf numFmtId="14" fontId="14" fillId="2" borderId="6" xfId="0" applyNumberFormat="1" applyFont="1" applyFill="1" applyBorder="1" applyAlignment="1" applyProtection="1">
      <alignment horizontal="center"/>
      <protection locked="0"/>
    </xf>
    <xf numFmtId="0" fontId="8" fillId="2" borderId="6" xfId="0" applyNumberFormat="1" applyFont="1" applyFill="1" applyBorder="1" applyAlignment="1" applyProtection="1">
      <alignment horizontal="center"/>
      <protection locked="0"/>
    </xf>
    <xf numFmtId="44" fontId="8" fillId="5" borderId="26" xfId="0" applyNumberFormat="1" applyFont="1" applyFill="1" applyBorder="1" applyAlignment="1" applyProtection="1">
      <alignment horizontal="center" vertical="center"/>
    </xf>
    <xf numFmtId="44" fontId="0" fillId="6" borderId="10" xfId="0" applyNumberFormat="1" applyFill="1" applyBorder="1" applyAlignment="1">
      <alignment horizontal="left"/>
    </xf>
    <xf numFmtId="0" fontId="0" fillId="6" borderId="10" xfId="0" applyFill="1" applyBorder="1" applyAlignment="1">
      <alignment horizontal="left"/>
    </xf>
    <xf numFmtId="0" fontId="0" fillId="6" borderId="21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7" borderId="10" xfId="0" applyFill="1" applyBorder="1" applyAlignment="1">
      <alignment horizontal="left"/>
    </xf>
    <xf numFmtId="44" fontId="0" fillId="7" borderId="10" xfId="0" applyNumberFormat="1" applyFill="1" applyBorder="1" applyAlignment="1">
      <alignment horizontal="left"/>
    </xf>
    <xf numFmtId="164" fontId="0" fillId="7" borderId="10" xfId="0" applyNumberFormat="1" applyFill="1" applyBorder="1" applyAlignment="1">
      <alignment horizontal="left"/>
    </xf>
    <xf numFmtId="2" fontId="0" fillId="7" borderId="10" xfId="0" applyNumberFormat="1" applyFont="1" applyFill="1" applyBorder="1" applyAlignment="1">
      <alignment horizontal="left"/>
    </xf>
    <xf numFmtId="44" fontId="0" fillId="7" borderId="21" xfId="0" applyNumberFormat="1" applyFill="1" applyBorder="1" applyAlignment="1">
      <alignment horizontal="left"/>
    </xf>
    <xf numFmtId="0" fontId="0" fillId="0" borderId="10" xfId="0" applyFill="1" applyBorder="1" applyAlignment="1">
      <alignment horizontal="left"/>
    </xf>
    <xf numFmtId="44" fontId="0" fillId="0" borderId="10" xfId="0" applyNumberFormat="1" applyFill="1" applyBorder="1" applyAlignment="1">
      <alignment horizontal="left"/>
    </xf>
    <xf numFmtId="164" fontId="0" fillId="0" borderId="10" xfId="0" applyNumberFormat="1" applyFill="1" applyBorder="1" applyAlignment="1">
      <alignment horizontal="left"/>
    </xf>
    <xf numFmtId="0" fontId="0" fillId="8" borderId="10" xfId="0" applyFont="1" applyFill="1" applyBorder="1" applyAlignment="1">
      <alignment horizontal="left"/>
    </xf>
    <xf numFmtId="44" fontId="0" fillId="0" borderId="21" xfId="0" applyNumberFormat="1" applyFill="1" applyBorder="1" applyAlignment="1">
      <alignment horizontal="left"/>
    </xf>
    <xf numFmtId="164" fontId="0" fillId="6" borderId="10" xfId="0" applyNumberFormat="1" applyFill="1" applyBorder="1" applyAlignment="1">
      <alignment horizontal="left"/>
    </xf>
    <xf numFmtId="0" fontId="15" fillId="0" borderId="0" xfId="0" applyFont="1"/>
    <xf numFmtId="0" fontId="5" fillId="9" borderId="10" xfId="0" applyFont="1" applyFill="1" applyBorder="1" applyAlignment="1">
      <alignment horizontal="left"/>
    </xf>
    <xf numFmtId="0" fontId="16" fillId="9" borderId="10" xfId="0" applyFont="1" applyFill="1" applyBorder="1" applyAlignment="1">
      <alignment horizontal="left"/>
    </xf>
    <xf numFmtId="8" fontId="5" fillId="9" borderId="10" xfId="0" applyNumberFormat="1" applyFont="1" applyFill="1" applyBorder="1" applyAlignment="1">
      <alignment horizontal="left"/>
    </xf>
    <xf numFmtId="44" fontId="5" fillId="9" borderId="10" xfId="0" applyNumberFormat="1" applyFont="1" applyFill="1" applyBorder="1" applyAlignment="1">
      <alignment horizontal="left"/>
    </xf>
    <xf numFmtId="164" fontId="5" fillId="9" borderId="10" xfId="0" applyNumberFormat="1" applyFont="1" applyFill="1" applyBorder="1" applyAlignment="1">
      <alignment horizontal="left"/>
    </xf>
    <xf numFmtId="0" fontId="5" fillId="10" borderId="10" xfId="0" applyFont="1" applyFill="1" applyBorder="1" applyAlignment="1">
      <alignment horizontal="left"/>
    </xf>
    <xf numFmtId="44" fontId="5" fillId="9" borderId="21" xfId="0" applyNumberFormat="1" applyFont="1" applyFill="1" applyBorder="1" applyAlignment="1">
      <alignment horizontal="left"/>
    </xf>
    <xf numFmtId="0" fontId="17" fillId="11" borderId="10" xfId="0" applyFont="1" applyFill="1" applyBorder="1" applyAlignment="1">
      <alignment horizontal="left"/>
    </xf>
    <xf numFmtId="0" fontId="5" fillId="11" borderId="10" xfId="0" applyFont="1" applyFill="1" applyBorder="1" applyAlignment="1">
      <alignment horizontal="left"/>
    </xf>
    <xf numFmtId="44" fontId="5" fillId="11" borderId="10" xfId="0" applyNumberFormat="1" applyFont="1" applyFill="1" applyBorder="1" applyAlignment="1">
      <alignment horizontal="left"/>
    </xf>
    <xf numFmtId="164" fontId="5" fillId="11" borderId="10" xfId="0" applyNumberFormat="1" applyFont="1" applyFill="1" applyBorder="1" applyAlignment="1">
      <alignment horizontal="left"/>
    </xf>
    <xf numFmtId="2" fontId="5" fillId="11" borderId="10" xfId="0" applyNumberFormat="1" applyFont="1" applyFill="1" applyBorder="1" applyAlignment="1">
      <alignment horizontal="left"/>
    </xf>
    <xf numFmtId="44" fontId="5" fillId="11" borderId="21" xfId="0" applyNumberFormat="1" applyFont="1" applyFill="1" applyBorder="1" applyAlignment="1">
      <alignment horizontal="left"/>
    </xf>
    <xf numFmtId="0" fontId="18" fillId="7" borderId="10" xfId="0" applyFont="1" applyFill="1" applyBorder="1" applyAlignment="1">
      <alignment horizontal="left"/>
    </xf>
    <xf numFmtId="44" fontId="19" fillId="7" borderId="10" xfId="0" applyNumberFormat="1" applyFont="1" applyFill="1" applyBorder="1" applyAlignment="1">
      <alignment horizontal="left"/>
    </xf>
    <xf numFmtId="0" fontId="18" fillId="7" borderId="21" xfId="0" applyFont="1" applyFill="1" applyBorder="1" applyAlignment="1">
      <alignment horizontal="left"/>
    </xf>
    <xf numFmtId="8" fontId="0" fillId="0" borderId="10" xfId="0" applyNumberFormat="1" applyFill="1" applyBorder="1" applyAlignment="1">
      <alignment horizontal="left"/>
    </xf>
    <xf numFmtId="44" fontId="0" fillId="6" borderId="21" xfId="0" applyNumberFormat="1" applyFill="1" applyBorder="1" applyAlignment="1">
      <alignment horizontal="left"/>
    </xf>
    <xf numFmtId="44" fontId="5" fillId="10" borderId="10" xfId="0" applyNumberFormat="1" applyFont="1" applyFill="1" applyBorder="1" applyAlignment="1">
      <alignment horizontal="left"/>
    </xf>
    <xf numFmtId="164" fontId="5" fillId="10" borderId="10" xfId="0" applyNumberFormat="1" applyFont="1" applyFill="1" applyBorder="1" applyAlignment="1">
      <alignment horizontal="left"/>
    </xf>
    <xf numFmtId="2" fontId="5" fillId="10" borderId="10" xfId="0" applyNumberFormat="1" applyFont="1" applyFill="1" applyBorder="1" applyAlignment="1">
      <alignment horizontal="left"/>
    </xf>
    <xf numFmtId="44" fontId="5" fillId="10" borderId="21" xfId="0" applyNumberFormat="1" applyFont="1" applyFill="1" applyBorder="1" applyAlignment="1">
      <alignment horizontal="left"/>
    </xf>
    <xf numFmtId="14" fontId="0" fillId="6" borderId="10" xfId="0" applyNumberFormat="1" applyFill="1" applyBorder="1" applyAlignment="1">
      <alignment horizontal="left"/>
    </xf>
    <xf numFmtId="44" fontId="0" fillId="9" borderId="10" xfId="0" applyNumberFormat="1" applyFill="1" applyBorder="1" applyAlignment="1">
      <alignment horizontal="left"/>
    </xf>
    <xf numFmtId="0" fontId="0" fillId="9" borderId="10" xfId="0" applyFill="1" applyBorder="1" applyAlignment="1">
      <alignment horizontal="left"/>
    </xf>
    <xf numFmtId="8" fontId="0" fillId="9" borderId="10" xfId="0" applyNumberFormat="1" applyFill="1" applyBorder="1" applyAlignment="1">
      <alignment horizontal="left"/>
    </xf>
    <xf numFmtId="2" fontId="1" fillId="11" borderId="10" xfId="0" applyNumberFormat="1" applyFont="1" applyFill="1" applyBorder="1" applyAlignment="1">
      <alignment horizontal="left"/>
    </xf>
    <xf numFmtId="0" fontId="0" fillId="6" borderId="10" xfId="0" applyNumberFormat="1" applyFill="1" applyBorder="1" applyAlignment="1">
      <alignment horizontal="left"/>
    </xf>
    <xf numFmtId="0" fontId="0" fillId="0" borderId="10" xfId="0" applyNumberFormat="1" applyFill="1" applyBorder="1" applyAlignment="1">
      <alignment horizontal="left"/>
    </xf>
    <xf numFmtId="0" fontId="5" fillId="12" borderId="10" xfId="0" applyFont="1" applyFill="1" applyBorder="1" applyAlignment="1">
      <alignment horizontal="left"/>
    </xf>
    <xf numFmtId="0" fontId="16" fillId="12" borderId="10" xfId="0" applyFont="1" applyFill="1" applyBorder="1" applyAlignment="1">
      <alignment horizontal="left"/>
    </xf>
    <xf numFmtId="8" fontId="5" fillId="12" borderId="10" xfId="0" applyNumberFormat="1" applyFont="1" applyFill="1" applyBorder="1" applyAlignment="1">
      <alignment horizontal="left"/>
    </xf>
    <xf numFmtId="164" fontId="5" fillId="12" borderId="10" xfId="0" applyNumberFormat="1" applyFont="1" applyFill="1" applyBorder="1" applyAlignment="1">
      <alignment horizontal="left"/>
    </xf>
    <xf numFmtId="2" fontId="5" fillId="12" borderId="10" xfId="0" applyNumberFormat="1" applyFont="1" applyFill="1" applyBorder="1" applyAlignment="1">
      <alignment horizontal="left"/>
    </xf>
    <xf numFmtId="44" fontId="5" fillId="12" borderId="21" xfId="0" applyNumberFormat="1" applyFont="1" applyFill="1" applyBorder="1" applyAlignment="1">
      <alignment horizontal="left"/>
    </xf>
    <xf numFmtId="44" fontId="0" fillId="0" borderId="0" xfId="0" applyNumberFormat="1" applyFill="1" applyBorder="1" applyAlignment="1">
      <alignment horizontal="left"/>
    </xf>
    <xf numFmtId="0" fontId="0" fillId="6" borderId="0" xfId="0" applyFill="1" applyBorder="1" applyAlignment="1">
      <alignment horizontal="left"/>
    </xf>
    <xf numFmtId="0" fontId="0" fillId="11" borderId="0" xfId="0" applyFill="1" applyBorder="1" applyAlignment="1">
      <alignment horizontal="left"/>
    </xf>
    <xf numFmtId="44" fontId="0" fillId="11" borderId="0" xfId="0" applyNumberFormat="1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44" fontId="0" fillId="13" borderId="10" xfId="0" applyNumberFormat="1" applyFill="1" applyBorder="1" applyAlignment="1">
      <alignment horizontal="left"/>
    </xf>
    <xf numFmtId="164" fontId="0" fillId="13" borderId="10" xfId="0" applyNumberFormat="1" applyFill="1" applyBorder="1" applyAlignment="1">
      <alignment horizontal="left"/>
    </xf>
    <xf numFmtId="0" fontId="0" fillId="13" borderId="10" xfId="0" applyFill="1" applyBorder="1" applyAlignment="1">
      <alignment horizontal="left"/>
    </xf>
    <xf numFmtId="44" fontId="0" fillId="14" borderId="10" xfId="0" applyNumberFormat="1" applyFill="1" applyBorder="1" applyAlignment="1">
      <alignment horizontal="left"/>
    </xf>
    <xf numFmtId="0" fontId="0" fillId="14" borderId="10" xfId="0" applyFill="1" applyBorder="1" applyAlignment="1">
      <alignment horizontal="left"/>
    </xf>
    <xf numFmtId="8" fontId="0" fillId="14" borderId="10" xfId="0" applyNumberFormat="1" applyFill="1" applyBorder="1" applyAlignment="1">
      <alignment horizontal="left"/>
    </xf>
    <xf numFmtId="164" fontId="0" fillId="14" borderId="10" xfId="0" applyNumberFormat="1" applyFill="1" applyBorder="1" applyAlignment="1">
      <alignment horizontal="left"/>
    </xf>
    <xf numFmtId="44" fontId="0" fillId="13" borderId="21" xfId="0" applyNumberFormat="1" applyFill="1" applyBorder="1" applyAlignment="1">
      <alignment horizontal="left"/>
    </xf>
    <xf numFmtId="0" fontId="8" fillId="2" borderId="20" xfId="0" applyFont="1" applyFill="1" applyBorder="1" applyAlignment="1" applyProtection="1">
      <alignment horizontal="center"/>
      <protection locked="0"/>
    </xf>
    <xf numFmtId="0" fontId="5" fillId="11" borderId="21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left"/>
    </xf>
    <xf numFmtId="0" fontId="0" fillId="8" borderId="10" xfId="0" applyFill="1" applyBorder="1" applyAlignment="1">
      <alignment horizontal="left"/>
    </xf>
    <xf numFmtId="44" fontId="0" fillId="8" borderId="10" xfId="0" applyNumberFormat="1" applyFill="1" applyBorder="1" applyAlignment="1">
      <alignment horizontal="left"/>
    </xf>
    <xf numFmtId="164" fontId="0" fillId="8" borderId="10" xfId="0" applyNumberFormat="1" applyFill="1" applyBorder="1" applyAlignment="1">
      <alignment horizontal="left"/>
    </xf>
    <xf numFmtId="44" fontId="0" fillId="8" borderId="21" xfId="0" applyNumberFormat="1" applyFill="1" applyBorder="1" applyAlignment="1">
      <alignment horizontal="left"/>
    </xf>
    <xf numFmtId="0" fontId="0" fillId="13" borderId="10" xfId="0" applyFont="1" applyFill="1" applyBorder="1" applyAlignment="1">
      <alignment horizontal="left"/>
    </xf>
    <xf numFmtId="0" fontId="0" fillId="14" borderId="0" xfId="0" applyFill="1" applyBorder="1" applyAlignment="1">
      <alignment horizontal="left"/>
    </xf>
    <xf numFmtId="0" fontId="5" fillId="15" borderId="10" xfId="0" applyFont="1" applyFill="1" applyBorder="1" applyAlignment="1">
      <alignment horizontal="left"/>
    </xf>
    <xf numFmtId="44" fontId="5" fillId="15" borderId="10" xfId="0" applyNumberFormat="1" applyFont="1" applyFill="1" applyBorder="1" applyAlignment="1">
      <alignment horizontal="left"/>
    </xf>
    <xf numFmtId="164" fontId="5" fillId="15" borderId="10" xfId="0" applyNumberFormat="1" applyFont="1" applyFill="1" applyBorder="1" applyAlignment="1">
      <alignment horizontal="left"/>
    </xf>
    <xf numFmtId="2" fontId="5" fillId="15" borderId="10" xfId="0" applyNumberFormat="1" applyFont="1" applyFill="1" applyBorder="1" applyAlignment="1">
      <alignment horizontal="left"/>
    </xf>
    <xf numFmtId="44" fontId="5" fillId="15" borderId="21" xfId="0" applyNumberFormat="1" applyFont="1" applyFill="1" applyBorder="1" applyAlignment="1">
      <alignment horizontal="left"/>
    </xf>
    <xf numFmtId="0" fontId="18" fillId="16" borderId="10" xfId="0" applyFont="1" applyFill="1" applyBorder="1" applyAlignment="1">
      <alignment horizontal="left"/>
    </xf>
    <xf numFmtId="44" fontId="19" fillId="16" borderId="10" xfId="0" applyNumberFormat="1" applyFont="1" applyFill="1" applyBorder="1" applyAlignment="1">
      <alignment horizontal="left"/>
    </xf>
    <xf numFmtId="0" fontId="18" fillId="16" borderId="21" xfId="0" applyFont="1" applyFill="1" applyBorder="1" applyAlignment="1">
      <alignment horizontal="left"/>
    </xf>
    <xf numFmtId="0" fontId="20" fillId="0" borderId="0" xfId="0" applyFont="1"/>
    <xf numFmtId="2" fontId="5" fillId="9" borderId="10" xfId="0" applyNumberFormat="1" applyFont="1" applyFill="1" applyBorder="1" applyAlignment="1">
      <alignment horizontal="left"/>
    </xf>
    <xf numFmtId="0" fontId="0" fillId="16" borderId="10" xfId="0" applyFill="1" applyBorder="1" applyAlignment="1">
      <alignment horizontal="left"/>
    </xf>
    <xf numFmtId="44" fontId="0" fillId="16" borderId="10" xfId="0" applyNumberFormat="1" applyFill="1" applyBorder="1" applyAlignment="1">
      <alignment horizontal="left"/>
    </xf>
    <xf numFmtId="164" fontId="0" fillId="16" borderId="10" xfId="0" applyNumberFormat="1" applyFill="1" applyBorder="1" applyAlignment="1">
      <alignment horizontal="left"/>
    </xf>
    <xf numFmtId="2" fontId="0" fillId="16" borderId="10" xfId="0" applyNumberFormat="1" applyFont="1" applyFill="1" applyBorder="1" applyAlignment="1">
      <alignment horizontal="left"/>
    </xf>
    <xf numFmtId="44" fontId="0" fillId="16" borderId="21" xfId="0" applyNumberFormat="1" applyFill="1" applyBorder="1" applyAlignment="1">
      <alignment horizontal="left"/>
    </xf>
    <xf numFmtId="0" fontId="16" fillId="10" borderId="10" xfId="0" applyFont="1" applyFill="1" applyBorder="1" applyAlignment="1">
      <alignment horizontal="left"/>
    </xf>
    <xf numFmtId="0" fontId="17" fillId="11" borderId="22" xfId="0" applyFont="1" applyFill="1" applyBorder="1" applyAlignment="1">
      <alignment horizontal="left"/>
    </xf>
    <xf numFmtId="0" fontId="18" fillId="7" borderId="22" xfId="0" applyFont="1" applyFill="1" applyBorder="1" applyAlignment="1">
      <alignment horizontal="left"/>
    </xf>
    <xf numFmtId="0" fontId="0" fillId="0" borderId="22" xfId="0" applyFill="1" applyBorder="1" applyAlignment="1">
      <alignment horizontal="left"/>
    </xf>
    <xf numFmtId="0" fontId="0" fillId="8" borderId="22" xfId="0" applyFill="1" applyBorder="1" applyAlignment="1">
      <alignment horizontal="left"/>
    </xf>
    <xf numFmtId="0" fontId="0" fillId="13" borderId="22" xfId="0" applyFill="1" applyBorder="1" applyAlignment="1">
      <alignment horizontal="left"/>
    </xf>
    <xf numFmtId="0" fontId="17" fillId="15" borderId="22" xfId="0" applyFont="1" applyFill="1" applyBorder="1" applyAlignment="1">
      <alignment horizontal="left"/>
    </xf>
    <xf numFmtId="0" fontId="18" fillId="16" borderId="22" xfId="0" applyFont="1" applyFill="1" applyBorder="1" applyAlignment="1">
      <alignment horizontal="left"/>
    </xf>
    <xf numFmtId="0" fontId="21" fillId="7" borderId="22" xfId="0" applyFont="1" applyFill="1" applyBorder="1" applyAlignment="1">
      <alignment horizontal="left"/>
    </xf>
    <xf numFmtId="0" fontId="0" fillId="6" borderId="22" xfId="0" applyFill="1" applyBorder="1" applyAlignment="1">
      <alignment horizontal="left"/>
    </xf>
    <xf numFmtId="0" fontId="21" fillId="16" borderId="22" xfId="0" applyFont="1" applyFill="1" applyBorder="1" applyAlignment="1">
      <alignment horizontal="left"/>
    </xf>
    <xf numFmtId="14" fontId="0" fillId="6" borderId="22" xfId="0" applyNumberFormat="1" applyFill="1" applyBorder="1" applyAlignment="1">
      <alignment horizontal="left"/>
    </xf>
    <xf numFmtId="14" fontId="0" fillId="0" borderId="22" xfId="0" applyNumberFormat="1" applyFill="1" applyBorder="1" applyAlignment="1">
      <alignment horizontal="left"/>
    </xf>
    <xf numFmtId="0" fontId="5" fillId="12" borderId="22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2" fillId="9" borderId="22" xfId="0" applyFont="1" applyFill="1" applyBorder="1" applyAlignment="1">
      <alignment horizontal="left"/>
    </xf>
    <xf numFmtId="0" fontId="23" fillId="9" borderId="22" xfId="0" applyFont="1" applyFill="1" applyBorder="1" applyAlignment="1">
      <alignment horizontal="left"/>
    </xf>
    <xf numFmtId="0" fontId="22" fillId="9" borderId="10" xfId="0" applyFont="1" applyFill="1" applyBorder="1" applyAlignment="1">
      <alignment horizontal="left"/>
    </xf>
    <xf numFmtId="0" fontId="3" fillId="7" borderId="1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3" fillId="10" borderId="22" xfId="0" applyFont="1" applyFill="1" applyBorder="1" applyAlignment="1">
      <alignment horizontal="left"/>
    </xf>
    <xf numFmtId="0" fontId="24" fillId="10" borderId="22" xfId="0" applyFont="1" applyFill="1" applyBorder="1" applyAlignment="1">
      <alignment horizontal="left"/>
    </xf>
    <xf numFmtId="0" fontId="25" fillId="10" borderId="22" xfId="0" applyFont="1" applyFill="1" applyBorder="1" applyAlignment="1">
      <alignment horizontal="left"/>
    </xf>
    <xf numFmtId="0" fontId="0" fillId="17" borderId="0" xfId="0" applyFill="1" applyBorder="1" applyAlignment="1">
      <alignment horizontal="left"/>
    </xf>
    <xf numFmtId="44" fontId="0" fillId="17" borderId="0" xfId="0" applyNumberForma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16" fillId="12" borderId="2" xfId="0" applyFont="1" applyFill="1" applyBorder="1" applyAlignment="1">
      <alignment horizontal="left"/>
    </xf>
    <xf numFmtId="8" fontId="5" fillId="12" borderId="2" xfId="0" applyNumberFormat="1" applyFont="1" applyFill="1" applyBorder="1" applyAlignment="1">
      <alignment horizontal="left"/>
    </xf>
    <xf numFmtId="164" fontId="5" fillId="12" borderId="2" xfId="0" applyNumberFormat="1" applyFont="1" applyFill="1" applyBorder="1" applyAlignment="1">
      <alignment horizontal="left"/>
    </xf>
    <xf numFmtId="2" fontId="5" fillId="12" borderId="3" xfId="0" applyNumberFormat="1" applyFont="1" applyFill="1" applyBorder="1" applyAlignment="1">
      <alignment horizontal="left"/>
    </xf>
    <xf numFmtId="0" fontId="16" fillId="17" borderId="0" xfId="0" applyFont="1" applyFill="1" applyBorder="1" applyAlignment="1">
      <alignment horizontal="left"/>
    </xf>
    <xf numFmtId="44" fontId="26" fillId="17" borderId="21" xfId="0" applyNumberFormat="1" applyFont="1" applyFill="1" applyBorder="1" applyAlignment="1">
      <alignment horizontal="left"/>
    </xf>
    <xf numFmtId="0" fontId="29" fillId="6" borderId="22" xfId="0" applyFont="1" applyFill="1" applyBorder="1" applyAlignment="1">
      <alignment horizontal="left"/>
    </xf>
    <xf numFmtId="0" fontId="0" fillId="13" borderId="0" xfId="0" applyFont="1" applyFill="1" applyBorder="1" applyAlignment="1">
      <alignment horizontal="left"/>
    </xf>
    <xf numFmtId="0" fontId="30" fillId="15" borderId="22" xfId="0" applyFont="1" applyFill="1" applyBorder="1" applyAlignment="1">
      <alignment horizontal="left"/>
    </xf>
    <xf numFmtId="0" fontId="0" fillId="9" borderId="0" xfId="0" applyFill="1"/>
    <xf numFmtId="165" fontId="0" fillId="0" borderId="0" xfId="0" applyNumberFormat="1"/>
    <xf numFmtId="44" fontId="0" fillId="0" borderId="0" xfId="1" applyFont="1"/>
    <xf numFmtId="0" fontId="29" fillId="0" borderId="0" xfId="0" applyFont="1"/>
    <xf numFmtId="44" fontId="0" fillId="19" borderId="10" xfId="0" applyNumberFormat="1" applyFill="1" applyBorder="1" applyAlignment="1">
      <alignment horizontal="left"/>
    </xf>
    <xf numFmtId="0" fontId="0" fillId="19" borderId="10" xfId="0" applyFill="1" applyBorder="1" applyAlignment="1">
      <alignment horizontal="left"/>
    </xf>
    <xf numFmtId="8" fontId="0" fillId="19" borderId="10" xfId="0" applyNumberFormat="1" applyFill="1" applyBorder="1" applyAlignment="1">
      <alignment horizontal="left"/>
    </xf>
    <xf numFmtId="0" fontId="0" fillId="7" borderId="10" xfId="0" applyFont="1" applyFill="1" applyBorder="1" applyAlignment="1">
      <alignment horizontal="left"/>
    </xf>
    <xf numFmtId="0" fontId="32" fillId="9" borderId="10" xfId="0" applyFont="1" applyFill="1" applyBorder="1" applyAlignment="1">
      <alignment horizontal="left"/>
    </xf>
    <xf numFmtId="14" fontId="32" fillId="7" borderId="22" xfId="0" applyNumberFormat="1" applyFont="1" applyFill="1" applyBorder="1" applyAlignment="1">
      <alignment horizontal="left"/>
    </xf>
    <xf numFmtId="0" fontId="32" fillId="7" borderId="10" xfId="0" applyFont="1" applyFill="1" applyBorder="1" applyAlignment="1">
      <alignment horizontal="left"/>
    </xf>
    <xf numFmtId="14" fontId="0" fillId="9" borderId="22" xfId="0" applyNumberFormat="1" applyFill="1" applyBorder="1" applyAlignment="1">
      <alignment horizontal="left"/>
    </xf>
    <xf numFmtId="0" fontId="0" fillId="10" borderId="10" xfId="0" applyFont="1" applyFill="1" applyBorder="1" applyAlignment="1">
      <alignment horizontal="left"/>
    </xf>
    <xf numFmtId="44" fontId="0" fillId="9" borderId="21" xfId="0" applyNumberFormat="1" applyFill="1" applyBorder="1" applyAlignment="1">
      <alignment horizontal="left"/>
    </xf>
    <xf numFmtId="14" fontId="0" fillId="19" borderId="22" xfId="0" applyNumberFormat="1" applyFill="1" applyBorder="1" applyAlignment="1">
      <alignment horizontal="left"/>
    </xf>
    <xf numFmtId="44" fontId="32" fillId="19" borderId="10" xfId="0" applyNumberFormat="1" applyFont="1" applyFill="1" applyBorder="1" applyAlignment="1">
      <alignment horizontal="left"/>
    </xf>
    <xf numFmtId="44" fontId="33" fillId="0" borderId="21" xfId="0" applyNumberFormat="1" applyFont="1" applyFill="1" applyBorder="1" applyAlignment="1">
      <alignment horizontal="left"/>
    </xf>
    <xf numFmtId="0" fontId="32" fillId="19" borderId="10" xfId="0" applyFont="1" applyFill="1" applyBorder="1" applyAlignment="1">
      <alignment horizontal="left"/>
    </xf>
    <xf numFmtId="0" fontId="32" fillId="20" borderId="10" xfId="0" applyFont="1" applyFill="1" applyBorder="1" applyAlignment="1">
      <alignment horizontal="left"/>
    </xf>
    <xf numFmtId="44" fontId="33" fillId="19" borderId="21" xfId="0" applyNumberFormat="1" applyFont="1" applyFill="1" applyBorder="1" applyAlignment="1">
      <alignment horizontal="left"/>
    </xf>
    <xf numFmtId="14" fontId="0" fillId="21" borderId="22" xfId="0" applyNumberFormat="1" applyFill="1" applyBorder="1" applyAlignment="1">
      <alignment horizontal="left"/>
    </xf>
    <xf numFmtId="0" fontId="0" fillId="21" borderId="10" xfId="0" applyFill="1" applyBorder="1" applyAlignment="1">
      <alignment horizontal="left"/>
    </xf>
    <xf numFmtId="44" fontId="0" fillId="22" borderId="10" xfId="0" applyNumberFormat="1" applyFill="1" applyBorder="1" applyAlignment="1">
      <alignment horizontal="left"/>
    </xf>
    <xf numFmtId="0" fontId="0" fillId="22" borderId="10" xfId="0" applyFill="1" applyBorder="1" applyAlignment="1">
      <alignment horizontal="left"/>
    </xf>
    <xf numFmtId="164" fontId="0" fillId="22" borderId="10" xfId="0" applyNumberFormat="1" applyFill="1" applyBorder="1" applyAlignment="1">
      <alignment horizontal="left"/>
    </xf>
    <xf numFmtId="0" fontId="0" fillId="22" borderId="10" xfId="0" applyFont="1" applyFill="1" applyBorder="1" applyAlignment="1">
      <alignment horizontal="left"/>
    </xf>
    <xf numFmtId="44" fontId="0" fillId="21" borderId="21" xfId="0" applyNumberFormat="1" applyFill="1" applyBorder="1" applyAlignment="1">
      <alignment horizontal="left"/>
    </xf>
    <xf numFmtId="0" fontId="21" fillId="7" borderId="10" xfId="0" applyFont="1" applyFill="1" applyBorder="1" applyAlignment="1">
      <alignment horizontal="left"/>
    </xf>
    <xf numFmtId="44" fontId="21" fillId="7" borderId="10" xfId="0" applyNumberFormat="1" applyFont="1" applyFill="1" applyBorder="1" applyAlignment="1">
      <alignment horizontal="left"/>
    </xf>
    <xf numFmtId="0" fontId="21" fillId="7" borderId="21" xfId="0" applyFont="1" applyFill="1" applyBorder="1" applyAlignment="1">
      <alignment horizontal="left"/>
    </xf>
    <xf numFmtId="44" fontId="0" fillId="21" borderId="10" xfId="0" applyNumberFormat="1" applyFill="1" applyBorder="1" applyAlignment="1">
      <alignment horizontal="left"/>
    </xf>
    <xf numFmtId="164" fontId="0" fillId="21" borderId="10" xfId="0" applyNumberFormat="1" applyFill="1" applyBorder="1" applyAlignment="1">
      <alignment horizontal="left"/>
    </xf>
    <xf numFmtId="0" fontId="6" fillId="4" borderId="1" xfId="0" applyFont="1" applyFill="1" applyBorder="1" applyAlignment="1" applyProtection="1">
      <alignment vertical="center"/>
    </xf>
    <xf numFmtId="0" fontId="6" fillId="4" borderId="2" xfId="0" applyFont="1" applyFill="1" applyBorder="1" applyAlignment="1" applyProtection="1">
      <alignment vertical="center"/>
    </xf>
    <xf numFmtId="0" fontId="6" fillId="0" borderId="5" xfId="0" applyFont="1" applyBorder="1" applyProtection="1">
      <protection locked="0"/>
    </xf>
    <xf numFmtId="0" fontId="6" fillId="0" borderId="4" xfId="0" applyFont="1" applyBorder="1" applyProtection="1">
      <protection locked="0"/>
    </xf>
    <xf numFmtId="14" fontId="0" fillId="6" borderId="22" xfId="0" applyNumberFormat="1" applyFont="1" applyFill="1" applyBorder="1" applyAlignment="1">
      <alignment horizontal="left"/>
    </xf>
    <xf numFmtId="0" fontId="38" fillId="0" borderId="0" xfId="0" applyFont="1"/>
    <xf numFmtId="0" fontId="39" fillId="0" borderId="0" xfId="0" applyFont="1" applyAlignment="1">
      <alignment horizontal="center"/>
    </xf>
    <xf numFmtId="0" fontId="38" fillId="0" borderId="0" xfId="0" applyFont="1" applyAlignment="1">
      <alignment horizontal="center" vertical="center"/>
    </xf>
    <xf numFmtId="0" fontId="38" fillId="23" borderId="0" xfId="0" applyFont="1" applyFill="1"/>
    <xf numFmtId="0" fontId="38" fillId="23" borderId="0" xfId="0" applyFont="1" applyFill="1" applyAlignment="1">
      <alignment horizontal="center"/>
    </xf>
    <xf numFmtId="0" fontId="40" fillId="0" borderId="0" xfId="0" applyFont="1" applyAlignment="1">
      <alignment horizontal="center" vertical="center"/>
    </xf>
    <xf numFmtId="0" fontId="38" fillId="24" borderId="0" xfId="0" applyFont="1" applyFill="1"/>
    <xf numFmtId="0" fontId="0" fillId="0" borderId="0" xfId="0" applyAlignment="1">
      <alignment horizontal="left"/>
    </xf>
    <xf numFmtId="0" fontId="38" fillId="0" borderId="0" xfId="0" applyFont="1" applyAlignment="1">
      <alignment horizontal="left"/>
    </xf>
    <xf numFmtId="0" fontId="38" fillId="24" borderId="0" xfId="0" applyFont="1" applyFill="1" applyAlignment="1">
      <alignment horizontal="center" vertical="center"/>
    </xf>
    <xf numFmtId="0" fontId="39" fillId="24" borderId="6" xfId="0" applyFont="1" applyFill="1" applyBorder="1"/>
    <xf numFmtId="0" fontId="41" fillId="24" borderId="6" xfId="0" applyFont="1" applyFill="1" applyBorder="1" applyAlignment="1">
      <alignment horizontal="left" vertical="center" wrapText="1"/>
    </xf>
    <xf numFmtId="0" fontId="36" fillId="5" borderId="42" xfId="0" applyFont="1" applyFill="1" applyBorder="1" applyAlignment="1" applyProtection="1">
      <alignment horizontal="left" vertical="center" wrapText="1"/>
    </xf>
    <xf numFmtId="0" fontId="36" fillId="5" borderId="47" xfId="0" applyFont="1" applyFill="1" applyBorder="1" applyAlignment="1" applyProtection="1">
      <alignment horizontal="left" vertical="center" wrapText="1"/>
    </xf>
    <xf numFmtId="0" fontId="11" fillId="5" borderId="10" xfId="0" applyFont="1" applyFill="1" applyBorder="1" applyAlignment="1" applyProtection="1">
      <alignment horizontal="left" vertical="center"/>
    </xf>
    <xf numFmtId="0" fontId="42" fillId="0" borderId="0" xfId="0" applyFont="1"/>
    <xf numFmtId="0" fontId="42" fillId="25" borderId="0" xfId="0" applyFont="1" applyFill="1"/>
    <xf numFmtId="0" fontId="42" fillId="25" borderId="0" xfId="0" applyFont="1" applyFill="1" applyAlignment="1">
      <alignment horizontal="center" vertical="center"/>
    </xf>
    <xf numFmtId="0" fontId="38" fillId="9" borderId="0" xfId="0" applyFont="1" applyFill="1" applyBorder="1" applyAlignment="1">
      <alignment horizontal="left"/>
    </xf>
    <xf numFmtId="0" fontId="43" fillId="0" borderId="6" xfId="0" applyFont="1" applyBorder="1" applyAlignment="1">
      <alignment horizontal="left"/>
    </xf>
    <xf numFmtId="44" fontId="18" fillId="7" borderId="21" xfId="0" applyNumberFormat="1" applyFont="1" applyFill="1" applyBorder="1" applyAlignment="1">
      <alignment horizontal="left"/>
    </xf>
    <xf numFmtId="0" fontId="44" fillId="8" borderId="10" xfId="0" applyFont="1" applyFill="1" applyBorder="1" applyAlignment="1">
      <alignment horizontal="left"/>
    </xf>
    <xf numFmtId="0" fontId="44" fillId="0" borderId="10" xfId="0" applyFont="1" applyFill="1" applyBorder="1" applyAlignment="1">
      <alignment horizontal="left"/>
    </xf>
    <xf numFmtId="0" fontId="44" fillId="6" borderId="22" xfId="0" applyFont="1" applyFill="1" applyBorder="1" applyAlignment="1">
      <alignment horizontal="left"/>
    </xf>
    <xf numFmtId="0" fontId="44" fillId="6" borderId="10" xfId="0" applyFont="1" applyFill="1" applyBorder="1" applyAlignment="1">
      <alignment horizontal="left"/>
    </xf>
    <xf numFmtId="14" fontId="45" fillId="7" borderId="22" xfId="0" applyNumberFormat="1" applyFont="1" applyFill="1" applyBorder="1" applyAlignment="1">
      <alignment horizontal="left"/>
    </xf>
    <xf numFmtId="44" fontId="18" fillId="0" borderId="0" xfId="0" applyNumberFormat="1" applyFont="1" applyFill="1" applyBorder="1" applyAlignment="1">
      <alignment horizontal="left"/>
    </xf>
    <xf numFmtId="0" fontId="46" fillId="25" borderId="6" xfId="0" applyFont="1" applyFill="1" applyBorder="1"/>
    <xf numFmtId="0" fontId="10" fillId="2" borderId="0" xfId="0" applyFont="1" applyFill="1" applyBorder="1" applyAlignment="1" applyProtection="1">
      <alignment vertical="top"/>
      <protection locked="0"/>
    </xf>
    <xf numFmtId="0" fontId="44" fillId="8" borderId="22" xfId="0" applyFont="1" applyFill="1" applyBorder="1" applyAlignment="1">
      <alignment horizontal="left"/>
    </xf>
    <xf numFmtId="14" fontId="44" fillId="0" borderId="22" xfId="0" applyNumberFormat="1" applyFont="1" applyFill="1" applyBorder="1" applyAlignment="1">
      <alignment horizontal="left"/>
    </xf>
    <xf numFmtId="44" fontId="8" fillId="0" borderId="48" xfId="0" applyNumberFormat="1" applyFont="1" applyBorder="1" applyAlignment="1" applyProtection="1">
      <alignment vertical="center"/>
      <protection locked="0"/>
    </xf>
    <xf numFmtId="0" fontId="8" fillId="0" borderId="49" xfId="0" applyFont="1" applyBorder="1" applyAlignment="1" applyProtection="1">
      <alignment horizontal="center" vertical="center"/>
      <protection locked="0"/>
    </xf>
    <xf numFmtId="44" fontId="8" fillId="0" borderId="49" xfId="0" applyNumberFormat="1" applyFont="1" applyBorder="1" applyAlignment="1" applyProtection="1">
      <alignment horizontal="center" vertical="center"/>
      <protection locked="0"/>
    </xf>
    <xf numFmtId="44" fontId="8" fillId="5" borderId="50" xfId="0" applyNumberFormat="1" applyFont="1" applyFill="1" applyBorder="1" applyAlignment="1" applyProtection="1">
      <alignment horizontal="center" vertical="center"/>
    </xf>
    <xf numFmtId="44" fontId="8" fillId="0" borderId="19" xfId="0" applyNumberFormat="1" applyFont="1" applyBorder="1" applyAlignment="1" applyProtection="1">
      <alignment vertical="center"/>
      <protection locked="0"/>
    </xf>
    <xf numFmtId="0" fontId="8" fillId="0" borderId="40" xfId="0" applyFont="1" applyBorder="1" applyAlignment="1" applyProtection="1">
      <alignment horizontal="center" vertical="center"/>
      <protection locked="0"/>
    </xf>
    <xf numFmtId="44" fontId="8" fillId="0" borderId="40" xfId="0" applyNumberFormat="1" applyFont="1" applyBorder="1" applyAlignment="1" applyProtection="1">
      <alignment horizontal="center" vertical="center"/>
      <protection locked="0"/>
    </xf>
    <xf numFmtId="44" fontId="8" fillId="5" borderId="40" xfId="0" applyNumberFormat="1" applyFont="1" applyFill="1" applyBorder="1" applyAlignment="1" applyProtection="1">
      <alignment horizontal="center" vertical="center"/>
    </xf>
    <xf numFmtId="44" fontId="8" fillId="26" borderId="22" xfId="0" applyNumberFormat="1" applyFont="1" applyFill="1" applyBorder="1" applyAlignment="1" applyProtection="1">
      <alignment horizontal="center" vertical="center"/>
    </xf>
    <xf numFmtId="0" fontId="41" fillId="24" borderId="6" xfId="0" applyFont="1" applyFill="1" applyBorder="1" applyAlignment="1">
      <alignment horizontal="center" vertical="center"/>
    </xf>
    <xf numFmtId="0" fontId="51" fillId="0" borderId="0" xfId="0" applyFont="1"/>
    <xf numFmtId="0" fontId="44" fillId="0" borderId="0" xfId="0" applyFont="1"/>
    <xf numFmtId="0" fontId="31" fillId="0" borderId="10" xfId="0" applyFont="1" applyFill="1" applyBorder="1" applyAlignment="1">
      <alignment horizontal="left"/>
    </xf>
    <xf numFmtId="14" fontId="8" fillId="0" borderId="21" xfId="0" applyNumberFormat="1" applyFont="1" applyBorder="1" applyAlignment="1" applyProtection="1">
      <alignment horizontal="left" vertical="center" wrapText="1"/>
      <protection locked="0"/>
    </xf>
    <xf numFmtId="0" fontId="8" fillId="0" borderId="20" xfId="0" applyFont="1" applyBorder="1" applyAlignment="1" applyProtection="1">
      <alignment horizontal="left" vertical="center" wrapText="1"/>
      <protection locked="0"/>
    </xf>
    <xf numFmtId="0" fontId="8" fillId="0" borderId="22" xfId="0" applyFont="1" applyBorder="1" applyAlignment="1" applyProtection="1">
      <alignment horizontal="left" vertical="center" wrapText="1"/>
      <protection locked="0"/>
    </xf>
    <xf numFmtId="0" fontId="11" fillId="5" borderId="17" xfId="0" applyFont="1" applyFill="1" applyBorder="1" applyAlignment="1" applyProtection="1">
      <alignment horizontal="right" vertical="center"/>
    </xf>
    <xf numFmtId="0" fontId="10" fillId="5" borderId="6" xfId="0" applyFont="1" applyFill="1" applyBorder="1" applyAlignment="1" applyProtection="1">
      <alignment vertical="center"/>
    </xf>
    <xf numFmtId="0" fontId="10" fillId="5" borderId="18" xfId="0" applyFont="1" applyFill="1" applyBorder="1" applyAlignment="1" applyProtection="1">
      <alignment vertical="center"/>
    </xf>
    <xf numFmtId="0" fontId="8" fillId="0" borderId="21" xfId="0" applyFont="1" applyFill="1" applyBorder="1" applyAlignment="1" applyProtection="1">
      <alignment wrapText="1"/>
      <protection locked="0"/>
    </xf>
    <xf numFmtId="0" fontId="8" fillId="0" borderId="20" xfId="0" applyFont="1" applyFill="1" applyBorder="1" applyAlignment="1" applyProtection="1">
      <alignment wrapText="1"/>
      <protection locked="0"/>
    </xf>
    <xf numFmtId="0" fontId="8" fillId="0" borderId="22" xfId="0" applyFont="1" applyFill="1" applyBorder="1" applyAlignment="1" applyProtection="1">
      <alignment wrapText="1"/>
      <protection locked="0"/>
    </xf>
    <xf numFmtId="44" fontId="8" fillId="5" borderId="25" xfId="0" applyNumberFormat="1" applyFont="1" applyFill="1" applyBorder="1" applyAlignment="1" applyProtection="1">
      <alignment vertical="center"/>
    </xf>
    <xf numFmtId="0" fontId="6" fillId="5" borderId="29" xfId="0" applyFont="1" applyFill="1" applyBorder="1" applyAlignment="1" applyProtection="1">
      <alignment vertical="center"/>
    </xf>
    <xf numFmtId="0" fontId="8" fillId="0" borderId="39" xfId="0" applyFont="1" applyBorder="1" applyAlignment="1" applyProtection="1">
      <alignment horizontal="left" vertical="center" wrapText="1"/>
      <protection locked="0"/>
    </xf>
    <xf numFmtId="0" fontId="8" fillId="0" borderId="40" xfId="0" applyFont="1" applyBorder="1" applyAlignment="1" applyProtection="1">
      <alignment horizontal="left" vertical="center" wrapText="1"/>
      <protection locked="0"/>
    </xf>
    <xf numFmtId="0" fontId="8" fillId="0" borderId="41" xfId="0" applyFont="1" applyBorder="1" applyAlignment="1" applyProtection="1">
      <alignment horizontal="left" vertical="center" wrapText="1"/>
      <protection locked="0"/>
    </xf>
    <xf numFmtId="44" fontId="8" fillId="5" borderId="24" xfId="0" applyNumberFormat="1" applyFont="1" applyFill="1" applyBorder="1" applyAlignment="1" applyProtection="1">
      <alignment vertical="center"/>
    </xf>
    <xf numFmtId="0" fontId="6" fillId="5" borderId="28" xfId="0" applyFont="1" applyFill="1" applyBorder="1" applyAlignment="1" applyProtection="1">
      <alignment vertical="center"/>
    </xf>
    <xf numFmtId="44" fontId="8" fillId="0" borderId="21" xfId="0" applyNumberFormat="1" applyFont="1" applyFill="1" applyBorder="1" applyAlignment="1" applyProtection="1">
      <alignment wrapText="1"/>
      <protection locked="0"/>
    </xf>
    <xf numFmtId="0" fontId="11" fillId="4" borderId="21" xfId="0" applyFont="1" applyFill="1" applyBorder="1" applyAlignment="1" applyProtection="1">
      <alignment horizontal="left" vertical="center"/>
    </xf>
    <xf numFmtId="0" fontId="6" fillId="4" borderId="20" xfId="0" applyFont="1" applyFill="1" applyBorder="1" applyAlignment="1" applyProtection="1">
      <alignment vertical="center"/>
    </xf>
    <xf numFmtId="0" fontId="6" fillId="4" borderId="22" xfId="0" applyFont="1" applyFill="1" applyBorder="1" applyAlignment="1" applyProtection="1">
      <alignment vertical="center"/>
    </xf>
    <xf numFmtId="0" fontId="8" fillId="0" borderId="33" xfId="0" applyFont="1" applyBorder="1" applyAlignment="1" applyProtection="1">
      <alignment horizontal="left" vertical="center" wrapText="1"/>
      <protection locked="0"/>
    </xf>
    <xf numFmtId="0" fontId="8" fillId="0" borderId="23" xfId="0" applyFont="1" applyBorder="1" applyAlignment="1" applyProtection="1">
      <alignment horizontal="left" vertical="center" wrapText="1"/>
      <protection locked="0"/>
    </xf>
    <xf numFmtId="0" fontId="8" fillId="0" borderId="34" xfId="0" applyFont="1" applyBorder="1" applyAlignment="1" applyProtection="1">
      <alignment horizontal="left" vertical="center" wrapText="1"/>
      <protection locked="0"/>
    </xf>
    <xf numFmtId="0" fontId="8" fillId="5" borderId="21" xfId="0" applyFont="1" applyFill="1" applyBorder="1" applyAlignment="1" applyProtection="1">
      <alignment horizontal="right" vertical="center"/>
    </xf>
    <xf numFmtId="0" fontId="8" fillId="5" borderId="20" xfId="0" applyFont="1" applyFill="1" applyBorder="1" applyAlignment="1" applyProtection="1">
      <alignment horizontal="right" vertical="center"/>
    </xf>
    <xf numFmtId="44" fontId="8" fillId="5" borderId="35" xfId="0" applyNumberFormat="1" applyFont="1" applyFill="1" applyBorder="1" applyAlignment="1" applyProtection="1">
      <alignment vertical="center"/>
    </xf>
    <xf numFmtId="0" fontId="6" fillId="5" borderId="36" xfId="0" applyFont="1" applyFill="1" applyBorder="1" applyAlignment="1" applyProtection="1">
      <alignment vertical="center"/>
    </xf>
    <xf numFmtId="44" fontId="8" fillId="0" borderId="21" xfId="0" applyNumberFormat="1" applyFont="1" applyFill="1" applyBorder="1" applyAlignment="1" applyProtection="1">
      <alignment vertical="center"/>
    </xf>
    <xf numFmtId="0" fontId="6" fillId="0" borderId="22" xfId="0" applyFont="1" applyFill="1" applyBorder="1" applyAlignment="1" applyProtection="1">
      <alignment vertical="center"/>
    </xf>
    <xf numFmtId="44" fontId="8" fillId="3" borderId="21" xfId="0" applyNumberFormat="1" applyFont="1" applyFill="1" applyBorder="1" applyAlignment="1" applyProtection="1">
      <alignment horizontal="center" vertical="center"/>
    </xf>
    <xf numFmtId="0" fontId="6" fillId="3" borderId="22" xfId="0" applyFont="1" applyFill="1" applyBorder="1" applyAlignment="1" applyProtection="1">
      <alignment vertical="center"/>
    </xf>
    <xf numFmtId="0" fontId="8" fillId="26" borderId="21" xfId="0" applyFont="1" applyFill="1" applyBorder="1" applyAlignment="1" applyProtection="1">
      <alignment vertical="center"/>
    </xf>
    <xf numFmtId="0" fontId="48" fillId="0" borderId="20" xfId="0" applyFont="1" applyBorder="1" applyAlignment="1">
      <alignment vertical="center"/>
    </xf>
    <xf numFmtId="44" fontId="8" fillId="26" borderId="25" xfId="0" applyNumberFormat="1" applyFont="1" applyFill="1" applyBorder="1" applyAlignment="1" applyProtection="1">
      <alignment vertical="center"/>
    </xf>
    <xf numFmtId="0" fontId="6" fillId="26" borderId="29" xfId="0" applyFont="1" applyFill="1" applyBorder="1" applyAlignment="1" applyProtection="1">
      <alignment vertical="center"/>
    </xf>
    <xf numFmtId="0" fontId="11" fillId="0" borderId="31" xfId="0" applyFont="1" applyFill="1" applyBorder="1" applyAlignment="1" applyProtection="1">
      <alignment horizontal="center" vertical="center"/>
      <protection locked="0"/>
    </xf>
    <xf numFmtId="0" fontId="11" fillId="0" borderId="32" xfId="0" applyFont="1" applyFill="1" applyBorder="1" applyAlignment="1" applyProtection="1">
      <alignment horizontal="center" vertical="center"/>
      <protection locked="0"/>
    </xf>
    <xf numFmtId="0" fontId="11" fillId="0" borderId="12" xfId="0" applyFont="1" applyFill="1" applyBorder="1" applyAlignment="1" applyProtection="1">
      <alignment horizontal="left" vertical="center"/>
      <protection locked="0"/>
    </xf>
    <xf numFmtId="0" fontId="10" fillId="0" borderId="30" xfId="0" applyFont="1" applyFill="1" applyBorder="1" applyAlignment="1" applyProtection="1">
      <alignment horizontal="left" vertical="center"/>
      <protection locked="0"/>
    </xf>
    <xf numFmtId="0" fontId="11" fillId="5" borderId="44" xfId="0" applyFont="1" applyFill="1" applyBorder="1" applyAlignment="1" applyProtection="1">
      <alignment horizontal="left" vertical="center"/>
      <protection locked="0"/>
    </xf>
    <xf numFmtId="0" fontId="10" fillId="5" borderId="45" xfId="0" applyFont="1" applyFill="1" applyBorder="1" applyAlignment="1" applyProtection="1">
      <alignment horizontal="left" vertical="center"/>
      <protection locked="0"/>
    </xf>
    <xf numFmtId="0" fontId="10" fillId="5" borderId="28" xfId="0" applyFont="1" applyFill="1" applyBorder="1" applyAlignment="1" applyProtection="1">
      <alignment horizontal="left" vertical="center"/>
      <protection locked="0"/>
    </xf>
    <xf numFmtId="0" fontId="11" fillId="4" borderId="1" xfId="0" applyFont="1" applyFill="1" applyBorder="1" applyAlignment="1" applyProtection="1">
      <alignment horizontal="left" vertical="center"/>
    </xf>
    <xf numFmtId="0" fontId="36" fillId="5" borderId="11" xfId="0" applyFont="1" applyFill="1" applyBorder="1" applyAlignment="1" applyProtection="1">
      <alignment horizontal="center" vertical="center"/>
    </xf>
    <xf numFmtId="0" fontId="6" fillId="5" borderId="12" xfId="0" applyFont="1" applyFill="1" applyBorder="1" applyAlignment="1" applyProtection="1">
      <alignment horizontal="center" vertical="center"/>
    </xf>
    <xf numFmtId="0" fontId="36" fillId="5" borderId="12" xfId="0" applyFont="1" applyFill="1" applyBorder="1" applyAlignment="1" applyProtection="1">
      <alignment horizontal="left" vertical="center" wrapText="1"/>
      <protection locked="0"/>
    </xf>
    <xf numFmtId="0" fontId="11" fillId="5" borderId="12" xfId="0" applyFont="1" applyFill="1" applyBorder="1" applyAlignment="1" applyProtection="1">
      <alignment horizontal="left" vertical="center" wrapText="1"/>
      <protection locked="0"/>
    </xf>
    <xf numFmtId="0" fontId="10" fillId="5" borderId="25" xfId="0" applyFont="1" applyFill="1" applyBorder="1" applyAlignment="1" applyProtection="1">
      <alignment horizontal="left" vertical="center" wrapText="1"/>
      <protection locked="0"/>
    </xf>
    <xf numFmtId="0" fontId="11" fillId="5" borderId="42" xfId="0" applyFont="1" applyFill="1" applyBorder="1" applyAlignment="1" applyProtection="1">
      <alignment horizontal="center" vertical="center"/>
    </xf>
    <xf numFmtId="0" fontId="6" fillId="5" borderId="43" xfId="0" applyFont="1" applyFill="1" applyBorder="1" applyAlignment="1" applyProtection="1">
      <alignment horizontal="center" vertical="center"/>
    </xf>
    <xf numFmtId="0" fontId="6" fillId="5" borderId="46" xfId="0" applyFont="1" applyFill="1" applyBorder="1" applyAlignment="1" applyProtection="1">
      <alignment horizontal="center" vertical="center"/>
    </xf>
    <xf numFmtId="0" fontId="36" fillId="5" borderId="11" xfId="0" applyFont="1" applyFill="1" applyBorder="1" applyAlignment="1" applyProtection="1">
      <alignment horizontal="center" vertical="center" wrapText="1"/>
    </xf>
    <xf numFmtId="0" fontId="37" fillId="5" borderId="12" xfId="0" applyFont="1" applyFill="1" applyBorder="1" applyAlignment="1" applyProtection="1">
      <alignment horizontal="center" vertical="center" wrapText="1"/>
    </xf>
    <xf numFmtId="0" fontId="37" fillId="5" borderId="25" xfId="0" applyFont="1" applyFill="1" applyBorder="1" applyAlignment="1" applyProtection="1">
      <alignment horizontal="left" vertical="center" wrapText="1"/>
      <protection locked="0"/>
    </xf>
    <xf numFmtId="0" fontId="6" fillId="5" borderId="12" xfId="0" applyFont="1" applyFill="1" applyBorder="1" applyAlignment="1" applyProtection="1">
      <alignment horizontal="center" vertical="center" wrapText="1"/>
    </xf>
    <xf numFmtId="0" fontId="8" fillId="0" borderId="0" xfId="0" applyFont="1" applyFill="1" applyBorder="1" applyAlignment="1" applyProtection="1">
      <alignment horizontal="center"/>
      <protection locked="0"/>
    </xf>
    <xf numFmtId="0" fontId="6" fillId="0" borderId="0" xfId="0" applyFont="1" applyFill="1" applyBorder="1" applyAlignment="1" applyProtection="1">
      <protection locked="0"/>
    </xf>
    <xf numFmtId="44" fontId="8" fillId="3" borderId="39" xfId="0" applyNumberFormat="1" applyFont="1" applyFill="1" applyBorder="1" applyAlignment="1" applyProtection="1">
      <alignment horizontal="center" vertical="center"/>
    </xf>
    <xf numFmtId="0" fontId="6" fillId="3" borderId="41" xfId="0" applyFont="1" applyFill="1" applyBorder="1" applyAlignment="1" applyProtection="1">
      <alignment vertical="center"/>
    </xf>
    <xf numFmtId="0" fontId="8" fillId="5" borderId="21" xfId="0" applyFont="1" applyFill="1" applyBorder="1" applyAlignment="1" applyProtection="1">
      <alignment horizontal="right" vertical="center"/>
      <protection locked="0"/>
    </xf>
    <xf numFmtId="0" fontId="6" fillId="5" borderId="20" xfId="0" applyFont="1" applyFill="1" applyBorder="1" applyAlignment="1" applyProtection="1">
      <alignment vertical="center"/>
      <protection locked="0"/>
    </xf>
    <xf numFmtId="0" fontId="8" fillId="5" borderId="20" xfId="0" applyFont="1" applyFill="1" applyBorder="1" applyAlignment="1" applyProtection="1">
      <alignment horizontal="right" vertical="center"/>
      <protection locked="0"/>
    </xf>
    <xf numFmtId="0" fontId="27" fillId="2" borderId="6" xfId="0" applyFont="1" applyFill="1" applyBorder="1" applyAlignment="1" applyProtection="1">
      <alignment horizontal="center"/>
      <protection locked="0"/>
    </xf>
    <xf numFmtId="0" fontId="27" fillId="0" borderId="6" xfId="0" applyFont="1" applyBorder="1" applyAlignment="1" applyProtection="1">
      <alignment horizontal="center"/>
      <protection locked="0"/>
    </xf>
    <xf numFmtId="44" fontId="11" fillId="0" borderId="21" xfId="0" applyNumberFormat="1" applyFont="1" applyFill="1" applyBorder="1" applyAlignment="1" applyProtection="1">
      <alignment vertical="center"/>
    </xf>
    <xf numFmtId="44" fontId="8" fillId="5" borderId="21" xfId="0" applyNumberFormat="1" applyFont="1" applyFill="1" applyBorder="1" applyAlignment="1" applyProtection="1">
      <alignment vertical="center"/>
    </xf>
    <xf numFmtId="0" fontId="6" fillId="5" borderId="22" xfId="0" applyFont="1" applyFill="1" applyBorder="1" applyAlignment="1" applyProtection="1">
      <alignment vertical="center"/>
    </xf>
    <xf numFmtId="44" fontId="47" fillId="27" borderId="21" xfId="0" applyNumberFormat="1" applyFont="1" applyFill="1" applyBorder="1" applyAlignment="1">
      <alignment vertical="center"/>
    </xf>
    <xf numFmtId="44" fontId="47" fillId="27" borderId="51" xfId="0" applyNumberFormat="1" applyFont="1" applyFill="1" applyBorder="1" applyAlignment="1">
      <alignment vertical="center"/>
    </xf>
    <xf numFmtId="0" fontId="11" fillId="4" borderId="17" xfId="0" applyFont="1" applyFill="1" applyBorder="1" applyAlignment="1" applyProtection="1">
      <alignment horizontal="right" vertical="center"/>
    </xf>
    <xf numFmtId="0" fontId="10" fillId="4" borderId="6" xfId="0" applyFont="1" applyFill="1" applyBorder="1" applyAlignment="1" applyProtection="1">
      <alignment vertical="center"/>
    </xf>
    <xf numFmtId="0" fontId="10" fillId="4" borderId="18" xfId="0" applyFont="1" applyFill="1" applyBorder="1" applyAlignment="1" applyProtection="1">
      <alignment vertical="center"/>
    </xf>
    <xf numFmtId="44" fontId="8" fillId="5" borderId="21" xfId="0" applyNumberFormat="1" applyFont="1" applyFill="1" applyBorder="1" applyAlignment="1" applyProtection="1">
      <alignment horizontal="center" vertical="center"/>
    </xf>
    <xf numFmtId="0" fontId="28" fillId="4" borderId="21" xfId="0" applyFont="1" applyFill="1" applyBorder="1" applyAlignment="1" applyProtection="1">
      <alignment horizontal="right" vertical="center"/>
    </xf>
    <xf numFmtId="44" fontId="13" fillId="4" borderId="21" xfId="0" applyNumberFormat="1" applyFont="1" applyFill="1" applyBorder="1" applyAlignment="1" applyProtection="1">
      <alignment horizontal="center" vertical="center" wrapText="1"/>
    </xf>
    <xf numFmtId="0" fontId="6" fillId="4" borderId="22" xfId="0" applyFont="1" applyFill="1" applyBorder="1" applyAlignment="1" applyProtection="1">
      <alignment horizontal="center" vertical="center" wrapText="1"/>
    </xf>
    <xf numFmtId="0" fontId="6" fillId="5" borderId="4" xfId="0" applyFont="1" applyFill="1" applyBorder="1" applyAlignment="1" applyProtection="1">
      <alignment vertical="center"/>
    </xf>
    <xf numFmtId="0" fontId="6" fillId="5" borderId="2" xfId="0" applyFont="1" applyFill="1" applyBorder="1" applyAlignment="1" applyProtection="1">
      <alignment vertical="center"/>
    </xf>
    <xf numFmtId="0" fontId="6" fillId="5" borderId="3" xfId="0" applyFont="1" applyFill="1" applyBorder="1" applyAlignment="1" applyProtection="1">
      <alignment vertical="center"/>
    </xf>
    <xf numFmtId="44" fontId="8" fillId="5" borderId="37" xfId="0" applyNumberFormat="1" applyFont="1" applyFill="1" applyBorder="1" applyAlignment="1" applyProtection="1">
      <alignment vertical="center"/>
    </xf>
    <xf numFmtId="0" fontId="6" fillId="5" borderId="38" xfId="0" applyFont="1" applyFill="1" applyBorder="1" applyAlignment="1" applyProtection="1">
      <alignment vertical="center"/>
    </xf>
    <xf numFmtId="14" fontId="8" fillId="0" borderId="6" xfId="0" applyNumberFormat="1" applyFont="1" applyBorder="1" applyAlignment="1" applyProtection="1">
      <alignment wrapText="1"/>
      <protection locked="0"/>
    </xf>
    <xf numFmtId="0" fontId="8" fillId="0" borderId="6" xfId="0" applyFont="1" applyBorder="1" applyAlignment="1" applyProtection="1">
      <alignment wrapText="1"/>
      <protection locked="0"/>
    </xf>
    <xf numFmtId="0" fontId="8" fillId="0" borderId="18" xfId="0" applyFont="1" applyBorder="1" applyAlignment="1" applyProtection="1">
      <alignment wrapText="1"/>
      <protection locked="0"/>
    </xf>
    <xf numFmtId="14" fontId="8" fillId="0" borderId="20" xfId="0" applyNumberFormat="1" applyFont="1" applyBorder="1" applyAlignment="1" applyProtection="1">
      <alignment horizontal="left" vertical="center" wrapText="1"/>
      <protection locked="0"/>
    </xf>
    <xf numFmtId="14" fontId="8" fillId="0" borderId="22" xfId="0" applyNumberFormat="1" applyFont="1" applyBorder="1" applyAlignment="1" applyProtection="1">
      <alignment horizontal="left" vertical="center" wrapText="1"/>
      <protection locked="0"/>
    </xf>
    <xf numFmtId="0" fontId="6" fillId="5" borderId="1" xfId="0" applyFont="1" applyFill="1" applyBorder="1" applyAlignment="1" applyProtection="1">
      <alignment vertical="center"/>
    </xf>
    <xf numFmtId="14" fontId="8" fillId="0" borderId="20" xfId="0" applyNumberFormat="1" applyFont="1" applyBorder="1" applyAlignment="1" applyProtection="1">
      <alignment wrapText="1"/>
      <protection locked="0"/>
    </xf>
    <xf numFmtId="0" fontId="8" fillId="0" borderId="20" xfId="0" applyFont="1" applyBorder="1" applyAlignment="1" applyProtection="1">
      <alignment wrapText="1"/>
      <protection locked="0"/>
    </xf>
    <xf numFmtId="0" fontId="8" fillId="0" borderId="22" xfId="0" applyFont="1" applyBorder="1" applyAlignment="1" applyProtection="1">
      <alignment wrapText="1"/>
      <protection locked="0"/>
    </xf>
    <xf numFmtId="0" fontId="6" fillId="0" borderId="4" xfId="0" applyFont="1" applyBorder="1" applyAlignment="1" applyProtection="1">
      <protection locked="0"/>
    </xf>
    <xf numFmtId="0" fontId="6" fillId="0" borderId="0" xfId="0" applyFont="1" applyBorder="1" applyAlignment="1" applyProtection="1">
      <protection locked="0"/>
    </xf>
    <xf numFmtId="0" fontId="6" fillId="0" borderId="5" xfId="0" applyFont="1" applyBorder="1" applyAlignment="1" applyProtection="1">
      <protection locked="0"/>
    </xf>
    <xf numFmtId="14" fontId="8" fillId="0" borderId="2" xfId="0" applyNumberFormat="1" applyFont="1" applyBorder="1" applyAlignment="1" applyProtection="1">
      <alignment wrapText="1"/>
      <protection locked="0"/>
    </xf>
    <xf numFmtId="0" fontId="8" fillId="0" borderId="2" xfId="0" applyFont="1" applyBorder="1" applyAlignment="1" applyProtection="1">
      <alignment wrapText="1"/>
      <protection locked="0"/>
    </xf>
    <xf numFmtId="0" fontId="8" fillId="0" borderId="3" xfId="0" applyFont="1" applyBorder="1" applyAlignment="1" applyProtection="1">
      <alignment wrapText="1"/>
      <protection locked="0"/>
    </xf>
    <xf numFmtId="44" fontId="8" fillId="5" borderId="26" xfId="0" applyNumberFormat="1" applyFont="1" applyFill="1" applyBorder="1" applyAlignment="1" applyProtection="1">
      <alignment vertical="center"/>
    </xf>
    <xf numFmtId="0" fontId="6" fillId="5" borderId="27" xfId="0" applyFont="1" applyFill="1" applyBorder="1" applyAlignment="1" applyProtection="1">
      <alignment vertical="center"/>
    </xf>
    <xf numFmtId="14" fontId="8" fillId="2" borderId="2" xfId="0" applyNumberFormat="1" applyFont="1" applyFill="1" applyBorder="1" applyAlignment="1" applyProtection="1">
      <alignment horizontal="right" vertical="center"/>
    </xf>
    <xf numFmtId="0" fontId="8" fillId="0" borderId="2" xfId="0" applyFont="1" applyBorder="1" applyAlignment="1" applyProtection="1">
      <alignment horizontal="right" vertical="center"/>
    </xf>
    <xf numFmtId="0" fontId="8" fillId="2" borderId="0" xfId="0" applyFont="1" applyFill="1" applyBorder="1" applyAlignment="1" applyProtection="1">
      <alignment horizontal="right" vertical="center"/>
      <protection locked="0"/>
    </xf>
    <xf numFmtId="0" fontId="11" fillId="5" borderId="44" xfId="0" applyFont="1" applyFill="1" applyBorder="1" applyAlignment="1" applyProtection="1">
      <alignment vertical="center" wrapText="1"/>
      <protection locked="0"/>
    </xf>
    <xf numFmtId="0" fontId="10" fillId="5" borderId="45" xfId="0" applyFont="1" applyFill="1" applyBorder="1" applyAlignment="1" applyProtection="1">
      <alignment vertical="center" wrapText="1"/>
      <protection locked="0"/>
    </xf>
    <xf numFmtId="0" fontId="10" fillId="5" borderId="28" xfId="0" applyFont="1" applyFill="1" applyBorder="1" applyAlignment="1" applyProtection="1">
      <alignment vertical="center" wrapText="1"/>
      <protection locked="0"/>
    </xf>
    <xf numFmtId="0" fontId="8" fillId="2" borderId="0" xfId="0" applyFont="1" applyFill="1" applyBorder="1" applyAlignment="1" applyProtection="1">
      <alignment horizontal="right"/>
      <protection locked="0"/>
    </xf>
    <xf numFmtId="0" fontId="6" fillId="0" borderId="0" xfId="0" applyFont="1" applyAlignment="1" applyProtection="1">
      <protection locked="0"/>
    </xf>
    <xf numFmtId="44" fontId="8" fillId="18" borderId="17" xfId="0" applyNumberFormat="1" applyFont="1" applyFill="1" applyBorder="1" applyAlignment="1" applyProtection="1">
      <alignment vertical="center"/>
    </xf>
    <xf numFmtId="0" fontId="6" fillId="18" borderId="18" xfId="0" applyFont="1" applyFill="1" applyBorder="1" applyAlignment="1" applyProtection="1">
      <alignment vertical="center"/>
    </xf>
    <xf numFmtId="0" fontId="11" fillId="0" borderId="11" xfId="0" applyFont="1" applyFill="1" applyBorder="1" applyAlignment="1" applyProtection="1">
      <alignment horizontal="left" vertical="center"/>
    </xf>
    <xf numFmtId="0" fontId="10" fillId="0" borderId="12" xfId="0" applyFont="1" applyFill="1" applyBorder="1" applyAlignment="1" applyProtection="1">
      <alignment horizontal="left" vertical="center"/>
    </xf>
    <xf numFmtId="0" fontId="10" fillId="0" borderId="30" xfId="0" applyFont="1" applyFill="1" applyBorder="1" applyAlignment="1" applyProtection="1">
      <alignment horizontal="left" vertical="center"/>
    </xf>
    <xf numFmtId="0" fontId="11" fillId="0" borderId="31" xfId="0" applyFont="1" applyFill="1" applyBorder="1" applyAlignment="1" applyProtection="1">
      <alignment horizontal="left" vertical="center"/>
      <protection locked="0"/>
    </xf>
    <xf numFmtId="0" fontId="10" fillId="0" borderId="32" xfId="0" applyFont="1" applyFill="1" applyBorder="1" applyAlignment="1" applyProtection="1">
      <alignment horizontal="left" vertical="center"/>
      <protection locked="0"/>
    </xf>
    <xf numFmtId="0" fontId="11" fillId="0" borderId="42" xfId="0" applyFont="1" applyFill="1" applyBorder="1" applyAlignment="1" applyProtection="1">
      <alignment horizontal="left" vertical="center"/>
    </xf>
    <xf numFmtId="0" fontId="10" fillId="0" borderId="43" xfId="0" applyFont="1" applyFill="1" applyBorder="1" applyAlignment="1" applyProtection="1">
      <alignment horizontal="left" vertical="center"/>
    </xf>
    <xf numFmtId="0" fontId="10" fillId="0" borderId="29" xfId="0" applyFont="1" applyFill="1" applyBorder="1" applyAlignment="1" applyProtection="1">
      <alignment horizontal="left" vertical="center"/>
    </xf>
    <xf numFmtId="0" fontId="49" fillId="0" borderId="0" xfId="0" applyFont="1" applyAlignment="1">
      <alignment horizontal="center" vertical="center" wrapText="1"/>
    </xf>
    <xf numFmtId="0" fontId="50" fillId="0" borderId="0" xfId="0" applyFont="1" applyAlignment="1">
      <alignment horizontal="center" vertical="center"/>
    </xf>
    <xf numFmtId="0" fontId="36" fillId="5" borderId="42" xfId="0" applyFont="1" applyFill="1" applyBorder="1" applyAlignment="1" applyProtection="1">
      <alignment horizontal="left" vertical="center" wrapText="1"/>
      <protection locked="0"/>
    </xf>
    <xf numFmtId="0" fontId="0" fillId="0" borderId="46" xfId="0" applyBorder="1" applyAlignment="1">
      <alignment horizontal="left" vertical="center" wrapText="1"/>
    </xf>
    <xf numFmtId="0" fontId="11" fillId="5" borderId="42" xfId="0" applyFont="1" applyFill="1" applyBorder="1" applyAlignment="1" applyProtection="1">
      <alignment horizontal="left" vertical="center" wrapText="1"/>
      <protection locked="0"/>
    </xf>
    <xf numFmtId="0" fontId="0" fillId="0" borderId="43" xfId="0" applyBorder="1" applyAlignment="1">
      <alignment horizontal="left" vertical="center"/>
    </xf>
    <xf numFmtId="0" fontId="31" fillId="0" borderId="0" xfId="0" applyFont="1"/>
  </cellXfs>
  <cellStyles count="10">
    <cellStyle name="Currency" xfId="1" builtinId="4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9525</xdr:rowOff>
    </xdr:from>
    <xdr:to>
      <xdr:col>2</xdr:col>
      <xdr:colOff>45719</xdr:colOff>
      <xdr:row>2</xdr:row>
      <xdr:rowOff>95251</xdr:rowOff>
    </xdr:to>
    <xdr:sp macro="" textlink="">
      <xdr:nvSpPr>
        <xdr:cNvPr id="2059" name="Rectangle 11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SpPr>
          <a:spLocks noChangeArrowheads="1"/>
        </xdr:cNvSpPr>
      </xdr:nvSpPr>
      <xdr:spPr bwMode="auto">
        <a:xfrm>
          <a:off x="238125" y="304800"/>
          <a:ext cx="45719" cy="85725"/>
        </a:xfrm>
        <a:prstGeom prst="rect">
          <a:avLst/>
        </a:prstGeom>
        <a:solidFill>
          <a:srgbClr val="FFCC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lnSpc>
              <a:spcPts val="1500"/>
            </a:lnSpc>
            <a:defRPr sz="1000"/>
          </a:pPr>
          <a:endParaRPr lang="en-US" sz="1600" b="1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lnSpc>
              <a:spcPts val="1500"/>
            </a:lnSpc>
            <a:defRPr sz="1000"/>
          </a:pPr>
          <a:r>
            <a:rPr lang="en-US" sz="1600" b="1" i="0" u="none" strike="noStrike" baseline="0">
              <a:solidFill>
                <a:srgbClr val="008000"/>
              </a:solidFill>
              <a:latin typeface="Arial"/>
              <a:cs typeface="Arial"/>
            </a:rPr>
            <a:t>"YOUR LOGO </a:t>
          </a:r>
        </a:p>
        <a:p>
          <a:pPr algn="ctr" rtl="0">
            <a:lnSpc>
              <a:spcPts val="1400"/>
            </a:lnSpc>
            <a:defRPr sz="1000"/>
          </a:pPr>
          <a:r>
            <a:rPr lang="en-US" sz="1600" b="1" i="0" u="none" strike="noStrike" baseline="0">
              <a:solidFill>
                <a:srgbClr val="008000"/>
              </a:solidFill>
              <a:latin typeface="Arial"/>
              <a:cs typeface="Arial"/>
            </a:rPr>
            <a:t>HERE"</a:t>
          </a:r>
        </a:p>
      </xdr:txBody>
    </xdr:sp>
    <xdr:clientData/>
  </xdr:twoCellAnchor>
  <xdr:twoCellAnchor>
    <xdr:from>
      <xdr:col>9</xdr:col>
      <xdr:colOff>482600</xdr:colOff>
      <xdr:row>2</xdr:row>
      <xdr:rowOff>1</xdr:rowOff>
    </xdr:from>
    <xdr:to>
      <xdr:col>12</xdr:col>
      <xdr:colOff>889000</xdr:colOff>
      <xdr:row>4</xdr:row>
      <xdr:rowOff>152401</xdr:rowOff>
    </xdr:to>
    <xdr:sp macro="" textlink="">
      <xdr:nvSpPr>
        <xdr:cNvPr id="2064" name="Rectangle 16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SpPr>
          <a:spLocks noChangeArrowheads="1"/>
        </xdr:cNvSpPr>
      </xdr:nvSpPr>
      <xdr:spPr bwMode="auto">
        <a:xfrm>
          <a:off x="7010400" y="292101"/>
          <a:ext cx="3441700" cy="48260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  <a:miter lim="800000"/>
          <a:headEnd/>
          <a:tailEnd/>
        </a:ln>
      </xdr:spPr>
      <xdr:txBody>
        <a:bodyPr vertOverflow="clip" wrap="square" lIns="36576" tIns="27432" rIns="36576" bIns="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chemeClr val="tx1">
                  <a:lumMod val="85000"/>
                  <a:lumOff val="15000"/>
                </a:schemeClr>
              </a:solidFill>
              <a:latin typeface="+mn-lt"/>
              <a:cs typeface="Arial"/>
            </a:rPr>
            <a:t>COST ESTIMATE </a:t>
          </a:r>
        </a:p>
        <a:p>
          <a:pPr algn="ctr" rtl="0">
            <a:defRPr sz="1000"/>
          </a:pPr>
          <a:endParaRPr lang="en-US" sz="2800" b="1" i="0" u="none" strike="noStrike" baseline="0">
            <a:solidFill>
              <a:schemeClr val="tx1">
                <a:lumMod val="85000"/>
                <a:lumOff val="15000"/>
              </a:schemeClr>
            </a:solidFill>
            <a:latin typeface="+mn-lt"/>
            <a:cs typeface="Arial"/>
          </a:endParaRPr>
        </a:p>
      </xdr:txBody>
    </xdr:sp>
    <xdr:clientData/>
  </xdr:twoCellAnchor>
  <xdr:twoCellAnchor>
    <xdr:from>
      <xdr:col>9</xdr:col>
      <xdr:colOff>165100</xdr:colOff>
      <xdr:row>65</xdr:row>
      <xdr:rowOff>101600</xdr:rowOff>
    </xdr:from>
    <xdr:to>
      <xdr:col>10</xdr:col>
      <xdr:colOff>876300</xdr:colOff>
      <xdr:row>65</xdr:row>
      <xdr:rowOff>101600</xdr:rowOff>
    </xdr:to>
    <xdr:sp macro="" textlink="">
      <xdr:nvSpPr>
        <xdr:cNvPr id="11558" name="Line 22">
          <a:extLst>
            <a:ext uri="{FF2B5EF4-FFF2-40B4-BE49-F238E27FC236}">
              <a16:creationId xmlns:a16="http://schemas.microsoft.com/office/drawing/2014/main" id="{00000000-0008-0000-0000-0000262D0000}"/>
            </a:ext>
          </a:extLst>
        </xdr:cNvPr>
        <xdr:cNvSpPr>
          <a:spLocks noChangeShapeType="1"/>
        </xdr:cNvSpPr>
      </xdr:nvSpPr>
      <xdr:spPr bwMode="auto">
        <a:xfrm>
          <a:off x="6692900" y="1301750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>
    <xdr:from>
      <xdr:col>9</xdr:col>
      <xdr:colOff>165100</xdr:colOff>
      <xdr:row>66</xdr:row>
      <xdr:rowOff>101600</xdr:rowOff>
    </xdr:from>
    <xdr:to>
      <xdr:col>10</xdr:col>
      <xdr:colOff>876300</xdr:colOff>
      <xdr:row>66</xdr:row>
      <xdr:rowOff>101600</xdr:rowOff>
    </xdr:to>
    <xdr:sp macro="" textlink="">
      <xdr:nvSpPr>
        <xdr:cNvPr id="11559" name="Line 24">
          <a:extLst>
            <a:ext uri="{FF2B5EF4-FFF2-40B4-BE49-F238E27FC236}">
              <a16:creationId xmlns:a16="http://schemas.microsoft.com/office/drawing/2014/main" id="{00000000-0008-0000-0000-0000272D0000}"/>
            </a:ext>
          </a:extLst>
        </xdr:cNvPr>
        <xdr:cNvSpPr>
          <a:spLocks noChangeShapeType="1"/>
        </xdr:cNvSpPr>
      </xdr:nvSpPr>
      <xdr:spPr bwMode="auto">
        <a:xfrm>
          <a:off x="6692900" y="13208000"/>
          <a:ext cx="17907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rtlCol="0"/>
        <a:lstStyle/>
        <a:p>
          <a:pPr algn="ctr"/>
          <a:endParaRPr lang="en-US"/>
        </a:p>
      </xdr:txBody>
    </xdr:sp>
    <xdr:clientData/>
  </xdr:twoCellAnchor>
  <xdr:twoCellAnchor editAs="oneCell">
    <xdr:from>
      <xdr:col>1</xdr:col>
      <xdr:colOff>101600</xdr:colOff>
      <xdr:row>1</xdr:row>
      <xdr:rowOff>177800</xdr:rowOff>
    </xdr:from>
    <xdr:to>
      <xdr:col>7</xdr:col>
      <xdr:colOff>647700</xdr:colOff>
      <xdr:row>8</xdr:row>
      <xdr:rowOff>88900</xdr:rowOff>
    </xdr:to>
    <xdr:pic>
      <xdr:nvPicPr>
        <xdr:cNvPr id="11560" name="Picture 1">
          <a:extLst>
            <a:ext uri="{FF2B5EF4-FFF2-40B4-BE49-F238E27FC236}">
              <a16:creationId xmlns:a16="http://schemas.microsoft.com/office/drawing/2014/main" id="{00000000-0008-0000-0000-0000282D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41300"/>
          <a:ext cx="4470400" cy="1257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355599</xdr:colOff>
      <xdr:row>6</xdr:row>
      <xdr:rowOff>97368</xdr:rowOff>
    </xdr:from>
    <xdr:to>
      <xdr:col>7</xdr:col>
      <xdr:colOff>626532</xdr:colOff>
      <xdr:row>9</xdr:row>
      <xdr:rowOff>50752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405466" y="1066801"/>
          <a:ext cx="3217333" cy="6180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225 RITTER RD, WINCHESTER,</a:t>
          </a:r>
          <a:r>
            <a:rPr lang="en-US" sz="1100" b="1" baseline="0"/>
            <a:t> VA  22602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(540) 869-5033  FAX (540) 869-5406</a:t>
          </a:r>
          <a:endParaRPr lang="en-US" sz="1100" b="1"/>
        </a:p>
        <a:p>
          <a:endParaRPr lang="en-US" sz="1100" b="1"/>
        </a:p>
        <a:p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83"/>
  <sheetViews>
    <sheetView workbookViewId="0">
      <selection activeCell="K14" sqref="K14:M14"/>
    </sheetView>
  </sheetViews>
  <sheetFormatPr baseColWidth="10" defaultColWidth="9.1640625" defaultRowHeight="13"/>
  <cols>
    <col min="1" max="1" width="0.6640625" style="1" customWidth="1"/>
    <col min="2" max="2" width="2.83203125" style="1" customWidth="1"/>
    <col min="3" max="3" width="10.1640625" style="1" customWidth="1"/>
    <col min="4" max="4" width="12.5" style="1" customWidth="1"/>
    <col min="5" max="5" width="9.1640625" style="1"/>
    <col min="6" max="6" width="9.5" style="1" customWidth="1"/>
    <col min="7" max="7" width="7.33203125" style="1" customWidth="1"/>
    <col min="8" max="8" width="20.6640625" style="1" customWidth="1"/>
    <col min="9" max="9" width="12.83203125" style="1" customWidth="1"/>
    <col min="10" max="10" width="14.1640625" style="1" bestFit="1" customWidth="1"/>
    <col min="11" max="12" width="12.83203125" style="1" customWidth="1"/>
    <col min="13" max="13" width="13.5" style="1" customWidth="1"/>
    <col min="14" max="14" width="1.83203125" style="1" customWidth="1"/>
    <col min="15" max="15" width="1.5" style="1" customWidth="1"/>
    <col min="16" max="16384" width="9.1640625" style="1"/>
  </cols>
  <sheetData>
    <row r="1" spans="2:15" ht="5.25" customHeight="1" thickBot="1"/>
    <row r="2" spans="2:15" ht="18" customHeight="1">
      <c r="B2" s="2"/>
      <c r="C2" s="3"/>
      <c r="D2" s="3"/>
      <c r="E2" s="3"/>
      <c r="F2" s="3"/>
      <c r="G2" s="3"/>
      <c r="H2" s="3"/>
      <c r="I2" s="3"/>
      <c r="J2" s="3"/>
      <c r="K2" s="3"/>
      <c r="L2" s="377" t="s">
        <v>18</v>
      </c>
      <c r="M2" s="378"/>
      <c r="N2" s="4"/>
    </row>
    <row r="3" spans="2:15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2:15">
      <c r="B4" s="5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/>
    </row>
    <row r="5" spans="2:15">
      <c r="B5" s="5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/>
    </row>
    <row r="6" spans="2:15" s="10" customFormat="1" ht="14">
      <c r="B6" s="5"/>
      <c r="C6" s="8"/>
      <c r="D6" s="9"/>
      <c r="E6" s="9"/>
      <c r="F6" s="9"/>
      <c r="G6" s="9"/>
      <c r="H6" s="9"/>
      <c r="I6" s="9"/>
      <c r="J6" s="6"/>
      <c r="K6" s="6"/>
      <c r="L6" s="6"/>
      <c r="M6" s="6"/>
      <c r="N6" s="7"/>
    </row>
    <row r="7" spans="2:15" s="10" customFormat="1" ht="15" thickBot="1">
      <c r="B7" s="5"/>
      <c r="C7" s="8"/>
      <c r="D7" s="9"/>
      <c r="E7" s="9"/>
      <c r="F7" s="9"/>
      <c r="G7" s="9"/>
      <c r="H7" s="9"/>
      <c r="I7" s="9"/>
      <c r="J7" s="6"/>
      <c r="K7" s="383" t="s">
        <v>20</v>
      </c>
      <c r="L7" s="384"/>
      <c r="M7" s="73">
        <f>'MATERIAL AND LABOR BREAKDOWN'!C7</f>
        <v>0</v>
      </c>
      <c r="N7" s="7"/>
    </row>
    <row r="8" spans="2:15" ht="20" thickBot="1">
      <c r="B8" s="5"/>
      <c r="C8" s="8"/>
      <c r="D8" s="9"/>
      <c r="E8" s="12" t="s">
        <v>14</v>
      </c>
      <c r="F8" s="9"/>
      <c r="G8" s="9"/>
      <c r="H8" s="9"/>
      <c r="I8" s="9"/>
      <c r="J8" s="6"/>
      <c r="K8" s="383" t="s">
        <v>21</v>
      </c>
      <c r="L8" s="384"/>
      <c r="M8" s="11">
        <f>'MATERIAL AND LABOR BREAKDOWN'!C6</f>
        <v>44167</v>
      </c>
      <c r="N8" s="13"/>
      <c r="O8" s="10"/>
    </row>
    <row r="9" spans="2:15" ht="16.5" customHeight="1" thickBot="1">
      <c r="B9" s="5"/>
      <c r="C9" s="8"/>
      <c r="D9" s="9"/>
      <c r="E9" s="12" t="s">
        <v>14</v>
      </c>
      <c r="F9" s="9"/>
      <c r="G9" s="9"/>
      <c r="H9" s="9"/>
      <c r="I9" s="9"/>
      <c r="J9" s="6"/>
      <c r="K9" s="383" t="s">
        <v>81</v>
      </c>
      <c r="L9" s="384"/>
      <c r="M9" s="139" t="str">
        <f>'MATERIAL AND LABOR BREAKDOWN'!C9</f>
        <v>PROJECT FORUM</v>
      </c>
      <c r="N9" s="14"/>
      <c r="O9" s="10"/>
    </row>
    <row r="10" spans="2:15" ht="16.5" customHeight="1">
      <c r="B10" s="5"/>
      <c r="C10" s="8"/>
      <c r="D10" s="9"/>
      <c r="E10" s="9"/>
      <c r="F10" s="9"/>
      <c r="G10" s="9"/>
      <c r="H10" s="9"/>
      <c r="I10" s="9"/>
      <c r="J10" s="6"/>
      <c r="K10" s="15"/>
      <c r="L10" s="15"/>
      <c r="M10" s="15"/>
      <c r="N10" s="14"/>
      <c r="O10" s="10"/>
    </row>
    <row r="11" spans="2:15" ht="16.5" customHeight="1">
      <c r="B11" s="5"/>
      <c r="C11" s="8"/>
      <c r="D11" s="9"/>
      <c r="E11" s="9"/>
      <c r="F11" s="9"/>
      <c r="G11" s="9"/>
      <c r="H11" s="9"/>
      <c r="I11" s="9"/>
      <c r="J11" s="6"/>
      <c r="K11" s="15"/>
      <c r="L11" s="15"/>
      <c r="M11" s="15"/>
      <c r="N11" s="14"/>
      <c r="O11" s="10"/>
    </row>
    <row r="12" spans="2:15" ht="17" thickBot="1">
      <c r="B12" s="16"/>
      <c r="C12" s="17"/>
      <c r="D12" s="18"/>
      <c r="E12" s="18"/>
      <c r="F12" s="18"/>
      <c r="G12" s="18"/>
      <c r="H12" s="18"/>
      <c r="I12" s="18"/>
      <c r="J12" s="19"/>
      <c r="K12" s="20"/>
      <c r="L12" s="20"/>
      <c r="M12" s="20"/>
      <c r="N12" s="7"/>
      <c r="O12" s="10"/>
    </row>
    <row r="13" spans="2:15" ht="16">
      <c r="B13" s="16"/>
      <c r="C13" s="318" t="s">
        <v>7</v>
      </c>
      <c r="D13" s="319"/>
      <c r="E13" s="319"/>
      <c r="F13" s="320"/>
      <c r="G13" s="18"/>
      <c r="H13" s="18"/>
      <c r="I13" s="18"/>
      <c r="J13" s="380" t="s">
        <v>4</v>
      </c>
      <c r="K13" s="381"/>
      <c r="L13" s="381"/>
      <c r="M13" s="382"/>
      <c r="N13" s="7"/>
      <c r="O13" s="10"/>
    </row>
    <row r="14" spans="2:15" ht="16">
      <c r="B14" s="16"/>
      <c r="C14" s="392" t="str">
        <f>'MATERIAL AND LABOR BREAKDOWN'!C2</f>
        <v>VIXXO</v>
      </c>
      <c r="D14" s="393"/>
      <c r="E14" s="393"/>
      <c r="F14" s="394"/>
      <c r="G14" s="18"/>
      <c r="H14" s="18"/>
      <c r="I14" s="263"/>
      <c r="J14" s="52" t="s">
        <v>12</v>
      </c>
      <c r="K14" s="316" t="str">
        <f>'MATERIAL AND LABOR BREAKDOWN'!C3</f>
        <v>SEI/Exxon #40059</v>
      </c>
      <c r="L14" s="316"/>
      <c r="M14" s="317"/>
      <c r="N14" s="7"/>
      <c r="O14" s="10"/>
    </row>
    <row r="15" spans="2:15" ht="16">
      <c r="B15" s="16"/>
      <c r="C15" s="387"/>
      <c r="D15" s="388"/>
      <c r="E15" s="388"/>
      <c r="F15" s="389"/>
      <c r="G15" s="18"/>
      <c r="H15" s="18"/>
      <c r="I15" s="18"/>
      <c r="J15" s="52" t="s">
        <v>11</v>
      </c>
      <c r="K15" s="316" t="str">
        <f>'MATERIAL AND LABOR BREAKDOWN'!C4</f>
        <v xml:space="preserve">13825 Lee Hwy </v>
      </c>
      <c r="L15" s="316"/>
      <c r="M15" s="317"/>
      <c r="N15" s="7"/>
      <c r="O15" s="10"/>
    </row>
    <row r="16" spans="2:15" ht="17" thickBot="1">
      <c r="B16" s="16"/>
      <c r="C16" s="387"/>
      <c r="D16" s="388"/>
      <c r="E16" s="388"/>
      <c r="F16" s="389"/>
      <c r="G16" s="18"/>
      <c r="H16" s="18"/>
      <c r="I16" s="18"/>
      <c r="J16" s="53" t="s">
        <v>10</v>
      </c>
      <c r="K16" s="390" t="str">
        <f>'MATERIAL AND LABOR BREAKDOWN'!C5</f>
        <v>Centerville, VA  20121</v>
      </c>
      <c r="L16" s="390"/>
      <c r="M16" s="391"/>
      <c r="N16" s="7"/>
      <c r="O16" s="10"/>
    </row>
    <row r="17" spans="1:15" ht="16">
      <c r="B17" s="16"/>
      <c r="C17" s="387"/>
      <c r="D17" s="388"/>
      <c r="E17" s="388"/>
      <c r="F17" s="389"/>
      <c r="G17" s="18"/>
      <c r="H17" s="18"/>
      <c r="I17" s="18"/>
      <c r="J17" s="20"/>
      <c r="K17" s="19"/>
      <c r="L17" s="19"/>
      <c r="M17" s="19"/>
      <c r="N17" s="7"/>
      <c r="O17" s="10"/>
    </row>
    <row r="18" spans="1:15" ht="17" thickBot="1">
      <c r="B18" s="16"/>
      <c r="C18" s="51" t="s">
        <v>5</v>
      </c>
      <c r="D18" s="314" t="str">
        <f>'MATERIAL AND LABOR BREAKDOWN'!C8</f>
        <v>PAUL ENCINAS</v>
      </c>
      <c r="E18" s="314"/>
      <c r="F18" s="315"/>
      <c r="G18" s="18"/>
      <c r="H18" s="18"/>
      <c r="I18" s="18"/>
      <c r="J18" s="20"/>
      <c r="K18" s="20"/>
      <c r="L18" s="20"/>
      <c r="M18" s="20"/>
      <c r="N18" s="7"/>
      <c r="O18" s="10"/>
    </row>
    <row r="19" spans="1:15">
      <c r="B19" s="5"/>
      <c r="C19" s="21"/>
      <c r="D19" s="21"/>
      <c r="E19" s="21"/>
      <c r="F19" s="21"/>
      <c r="G19" s="9"/>
      <c r="H19" s="9"/>
      <c r="I19" s="9"/>
      <c r="J19" s="22"/>
      <c r="K19" s="379"/>
      <c r="L19" s="379"/>
      <c r="M19" s="23"/>
      <c r="N19" s="7"/>
      <c r="O19" s="10"/>
    </row>
    <row r="20" spans="1:15">
      <c r="B20" s="5"/>
      <c r="C20" s="21"/>
      <c r="D20" s="21"/>
      <c r="E20" s="21"/>
      <c r="F20" s="21"/>
      <c r="G20" s="9"/>
      <c r="H20" s="9"/>
      <c r="I20" s="9"/>
      <c r="J20" s="22"/>
      <c r="K20" s="22"/>
      <c r="L20" s="22"/>
      <c r="M20" s="22"/>
      <c r="N20" s="7"/>
      <c r="O20" s="10"/>
    </row>
    <row r="21" spans="1:15">
      <c r="B21" s="5"/>
      <c r="C21" s="21"/>
      <c r="D21" s="21"/>
      <c r="E21" s="21"/>
      <c r="F21" s="21"/>
      <c r="G21" s="9"/>
      <c r="H21" s="9"/>
      <c r="I21" s="9"/>
      <c r="J21" s="22"/>
      <c r="K21" s="22"/>
      <c r="L21" s="22"/>
      <c r="M21" s="22"/>
      <c r="N21" s="7"/>
      <c r="O21" s="10"/>
    </row>
    <row r="22" spans="1:15">
      <c r="B22" s="5"/>
      <c r="C22" s="21"/>
      <c r="D22" s="21"/>
      <c r="E22" s="21"/>
      <c r="F22" s="21"/>
      <c r="G22" s="9"/>
      <c r="H22" s="9"/>
      <c r="I22" s="9"/>
      <c r="J22" s="22"/>
      <c r="K22" s="22"/>
      <c r="L22" s="22"/>
      <c r="M22" s="22"/>
      <c r="N22" s="7"/>
      <c r="O22" s="10"/>
    </row>
    <row r="23" spans="1:15" ht="24" customHeight="1">
      <c r="A23" s="232"/>
      <c r="B23" s="327" t="s">
        <v>424</v>
      </c>
      <c r="C23" s="328"/>
      <c r="D23" s="328"/>
      <c r="E23" s="329"/>
      <c r="F23" s="325" t="s">
        <v>425</v>
      </c>
      <c r="G23" s="325"/>
      <c r="H23" s="325"/>
      <c r="I23" s="325"/>
      <c r="J23" s="325"/>
      <c r="K23" s="325"/>
      <c r="L23" s="325"/>
      <c r="M23" s="325"/>
      <c r="N23" s="326"/>
      <c r="O23" s="233"/>
    </row>
    <row r="24" spans="1:15" ht="38" customHeight="1">
      <c r="A24" s="232"/>
      <c r="B24" s="330" t="s">
        <v>426</v>
      </c>
      <c r="C24" s="331"/>
      <c r="D24" s="331"/>
      <c r="E24" s="331"/>
      <c r="F24" s="324" t="s">
        <v>427</v>
      </c>
      <c r="G24" s="324"/>
      <c r="H24" s="324"/>
      <c r="I24" s="324"/>
      <c r="J24" s="324"/>
      <c r="K24" s="324"/>
      <c r="L24" s="324"/>
      <c r="M24" s="324"/>
      <c r="N24" s="332"/>
      <c r="O24" s="233"/>
    </row>
    <row r="25" spans="1:15" ht="40" customHeight="1">
      <c r="A25" s="232"/>
      <c r="B25" s="330" t="s">
        <v>428</v>
      </c>
      <c r="C25" s="333"/>
      <c r="D25" s="333"/>
      <c r="E25" s="333"/>
      <c r="F25" s="324" t="s">
        <v>512</v>
      </c>
      <c r="G25" s="325"/>
      <c r="H25" s="325"/>
      <c r="I25" s="325"/>
      <c r="J25" s="325"/>
      <c r="K25" s="325"/>
      <c r="L25" s="325"/>
      <c r="M25" s="325"/>
      <c r="N25" s="326"/>
      <c r="O25" s="233"/>
    </row>
    <row r="26" spans="1:15" ht="24" customHeight="1">
      <c r="A26" s="232"/>
      <c r="B26" s="330" t="s">
        <v>429</v>
      </c>
      <c r="C26" s="333"/>
      <c r="D26" s="333"/>
      <c r="E26" s="333"/>
      <c r="F26" s="324" t="s">
        <v>430</v>
      </c>
      <c r="G26" s="325"/>
      <c r="H26" s="325"/>
      <c r="I26" s="325"/>
      <c r="J26" s="325"/>
      <c r="K26" s="325"/>
      <c r="L26" s="325"/>
      <c r="M26" s="325"/>
      <c r="N26" s="326"/>
      <c r="O26" s="233"/>
    </row>
    <row r="27" spans="1:15" ht="25" customHeight="1">
      <c r="A27" s="232"/>
      <c r="B27" s="322" t="s">
        <v>431</v>
      </c>
      <c r="C27" s="323"/>
      <c r="D27" s="323"/>
      <c r="E27" s="323"/>
      <c r="F27" s="324" t="s">
        <v>513</v>
      </c>
      <c r="G27" s="325"/>
      <c r="H27" s="325"/>
      <c r="I27" s="325"/>
      <c r="J27" s="325"/>
      <c r="K27" s="325"/>
      <c r="L27" s="325"/>
      <c r="M27" s="325"/>
      <c r="N27" s="326"/>
      <c r="O27" s="233"/>
    </row>
    <row r="28" spans="1:15" ht="32" customHeight="1">
      <c r="A28" s="232"/>
      <c r="B28" s="330" t="s">
        <v>432</v>
      </c>
      <c r="C28" s="333"/>
      <c r="D28" s="333"/>
      <c r="E28" s="333"/>
      <c r="F28" s="324" t="s">
        <v>433</v>
      </c>
      <c r="G28" s="325"/>
      <c r="H28" s="325"/>
      <c r="I28" s="325"/>
      <c r="J28" s="325"/>
      <c r="K28" s="325"/>
      <c r="L28" s="325"/>
      <c r="M28" s="325"/>
      <c r="N28" s="326"/>
      <c r="O28" s="233"/>
    </row>
    <row r="29" spans="1:15" ht="22" customHeight="1">
      <c r="A29" s="232"/>
      <c r="B29" s="322" t="s">
        <v>434</v>
      </c>
      <c r="C29" s="323"/>
      <c r="D29" s="323"/>
      <c r="E29" s="323"/>
      <c r="F29" s="324" t="s">
        <v>435</v>
      </c>
      <c r="G29" s="325"/>
      <c r="H29" s="325"/>
      <c r="I29" s="325"/>
      <c r="J29" s="325"/>
      <c r="K29" s="325"/>
      <c r="L29" s="325"/>
      <c r="M29" s="325"/>
      <c r="N29" s="326"/>
      <c r="O29" s="233"/>
    </row>
    <row r="30" spans="1:15" ht="6.75" customHeight="1" thickBot="1">
      <c r="B30" s="369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1"/>
    </row>
    <row r="31" spans="1:15" s="24" customFormat="1" ht="26.25" customHeight="1" thickBot="1">
      <c r="B31" s="321" t="s">
        <v>500</v>
      </c>
      <c r="C31" s="297"/>
      <c r="D31" s="297"/>
      <c r="E31" s="297"/>
      <c r="F31" s="297"/>
      <c r="G31" s="297"/>
      <c r="H31" s="298"/>
      <c r="I31" s="54" t="s">
        <v>2</v>
      </c>
      <c r="J31" s="55" t="s">
        <v>22</v>
      </c>
      <c r="K31" s="56" t="s">
        <v>23</v>
      </c>
      <c r="L31" s="57" t="s">
        <v>24</v>
      </c>
      <c r="M31" s="353" t="s">
        <v>9</v>
      </c>
      <c r="N31" s="354"/>
    </row>
    <row r="32" spans="1:15" ht="14" thickBot="1">
      <c r="B32" s="25">
        <v>1</v>
      </c>
      <c r="C32" s="360" t="str">
        <f>'MATERIAL AND LABOR BREAKDOWN'!C333</f>
        <v>BOBCAT FOR REMOVING DISPENSERS</v>
      </c>
      <c r="D32" s="361"/>
      <c r="E32" s="361"/>
      <c r="F32" s="361"/>
      <c r="G32" s="361"/>
      <c r="H32" s="362"/>
      <c r="I32" s="26">
        <v>0</v>
      </c>
      <c r="J32" s="27"/>
      <c r="K32" s="28"/>
      <c r="L32" s="65">
        <f>'MATERIAL AND LABOR BREAKDOWN'!J333</f>
        <v>850</v>
      </c>
      <c r="M32" s="293">
        <f>'MATERIAL AND LABOR BREAKDOWN'!J333</f>
        <v>850</v>
      </c>
      <c r="N32" s="294"/>
    </row>
    <row r="33" spans="2:14" ht="14" thickBot="1">
      <c r="B33" s="29">
        <v>2</v>
      </c>
      <c r="C33" s="366" t="str">
        <f>'MATERIAL AND LABOR BREAKDOWN'!B334</f>
        <v>BREAKER ATTACHMENT</v>
      </c>
      <c r="D33" s="367"/>
      <c r="E33" s="367"/>
      <c r="F33" s="367"/>
      <c r="G33" s="367"/>
      <c r="H33" s="368"/>
      <c r="I33" s="30">
        <v>0</v>
      </c>
      <c r="J33" s="27"/>
      <c r="K33" s="28"/>
      <c r="L33" s="65">
        <f>'MATERIAL AND LABOR BREAKDOWN'!J334</f>
        <v>225</v>
      </c>
      <c r="M33" s="288">
        <f>SUM(I33+L33)</f>
        <v>225</v>
      </c>
      <c r="N33" s="289"/>
    </row>
    <row r="34" spans="2:14" ht="14" thickBot="1">
      <c r="B34" s="29">
        <v>3</v>
      </c>
      <c r="C34" s="366" t="str">
        <f>'MATERIAL AND LABOR BREAKDOWN'!C335</f>
        <v>SUPER VAC TRUCK - EXCAVATION</v>
      </c>
      <c r="D34" s="367"/>
      <c r="E34" s="367"/>
      <c r="F34" s="367"/>
      <c r="G34" s="367"/>
      <c r="H34" s="368"/>
      <c r="I34" s="30">
        <v>0</v>
      </c>
      <c r="J34" s="27"/>
      <c r="K34" s="28"/>
      <c r="L34" s="65">
        <f>'MATERIAL AND LABOR BREAKDOWN'!J335</f>
        <v>2500</v>
      </c>
      <c r="M34" s="288">
        <f>SUM(I34+L34)</f>
        <v>2500</v>
      </c>
      <c r="N34" s="289"/>
    </row>
    <row r="35" spans="2:14" ht="14" thickBot="1">
      <c r="B35" s="33">
        <v>4</v>
      </c>
      <c r="C35" s="360" t="str">
        <f>'MATERIAL AND LABOR BREAKDOWN'!C336</f>
        <v>16" CONCRETE SAW W/BLADE</v>
      </c>
      <c r="D35" s="361"/>
      <c r="E35" s="361"/>
      <c r="F35" s="361"/>
      <c r="G35" s="361"/>
      <c r="H35" s="362"/>
      <c r="I35" s="34">
        <v>0</v>
      </c>
      <c r="J35" s="27"/>
      <c r="K35" s="28"/>
      <c r="L35" s="65">
        <f>'MATERIAL AND LABOR BREAKDOWN'!J336</f>
        <v>90</v>
      </c>
      <c r="M35" s="288">
        <f>SUM(I35+L35)</f>
        <v>90</v>
      </c>
      <c r="N35" s="289"/>
    </row>
    <row r="36" spans="2:14" ht="14" thickBot="1">
      <c r="B36" s="25">
        <v>5</v>
      </c>
      <c r="C36" s="360" t="str">
        <f>'MATERIAL AND LABOR BREAKDOWN'!B337</f>
        <v>P185 AIR COMPRESSOR</v>
      </c>
      <c r="D36" s="361"/>
      <c r="E36" s="361"/>
      <c r="F36" s="361"/>
      <c r="G36" s="361"/>
      <c r="H36" s="362"/>
      <c r="I36" s="26">
        <v>0</v>
      </c>
      <c r="J36" s="27"/>
      <c r="K36" s="28"/>
      <c r="L36" s="65">
        <f>'MATERIAL AND LABOR BREAKDOWN'!J337</f>
        <v>250</v>
      </c>
      <c r="M36" s="358">
        <f>'MATERIAL AND LABOR BREAKDOWN'!J337</f>
        <v>250</v>
      </c>
      <c r="N36" s="359"/>
    </row>
    <row r="37" spans="2:14" ht="14" thickBot="1">
      <c r="B37" s="29">
        <v>6</v>
      </c>
      <c r="C37" s="360" t="str">
        <f>'MATERIAL AND LABOR BREAKDOWN'!C338</f>
        <v>MINI EXCAVATOR</v>
      </c>
      <c r="D37" s="361"/>
      <c r="E37" s="361"/>
      <c r="F37" s="361"/>
      <c r="G37" s="361"/>
      <c r="H37" s="362"/>
      <c r="I37" s="270">
        <v>0</v>
      </c>
      <c r="J37" s="271"/>
      <c r="K37" s="272"/>
      <c r="L37" s="273">
        <f>'MATERIAL AND LABOR BREAKDOWN'!J338</f>
        <v>1150</v>
      </c>
      <c r="M37" s="288">
        <f>SUM(I37+L37)</f>
        <v>1150</v>
      </c>
      <c r="N37" s="289"/>
    </row>
    <row r="38" spans="2:14" ht="14" thickBot="1">
      <c r="B38" s="29">
        <v>7</v>
      </c>
      <c r="C38" s="366" t="str">
        <f>'MATERIAL AND LABOR BREAKDOWN'!C339</f>
        <v>WATER TRAILER FOR HYDRO TESTING</v>
      </c>
      <c r="D38" s="367"/>
      <c r="E38" s="367"/>
      <c r="F38" s="367"/>
      <c r="G38" s="367"/>
      <c r="H38" s="368"/>
      <c r="I38" s="266">
        <v>0</v>
      </c>
      <c r="J38" s="267"/>
      <c r="K38" s="268"/>
      <c r="L38" s="269">
        <f>'MATERIAL AND LABOR BREAKDOWN'!J339</f>
        <v>225</v>
      </c>
      <c r="M38" s="288">
        <f>SUM(I38+L38)</f>
        <v>225</v>
      </c>
      <c r="N38" s="289"/>
    </row>
    <row r="39" spans="2:14" ht="14" thickBot="1">
      <c r="B39" s="33">
        <v>8</v>
      </c>
      <c r="C39" s="372" t="str">
        <f>'MATERIAL AND LABOR BREAKDOWN'!C340</f>
        <v>CONFINED SPACE BLOWER/HEATER</v>
      </c>
      <c r="D39" s="373"/>
      <c r="E39" s="373"/>
      <c r="F39" s="373"/>
      <c r="G39" s="373"/>
      <c r="H39" s="374"/>
      <c r="I39" s="34">
        <v>0</v>
      </c>
      <c r="J39" s="27"/>
      <c r="K39" s="28"/>
      <c r="L39" s="65">
        <f>'MATERIAL AND LABOR BREAKDOWN'!J340</f>
        <v>175</v>
      </c>
      <c r="M39" s="375">
        <f>SUM(I39+L39)</f>
        <v>175</v>
      </c>
      <c r="N39" s="376"/>
    </row>
    <row r="40" spans="2:14" ht="14" thickBot="1">
      <c r="B40" s="29">
        <v>7</v>
      </c>
      <c r="C40" s="366" t="str">
        <f>'MATERIAL AND LABOR BREAKDOWN'!C341</f>
        <v>SITE FENCING - BARRICADES</v>
      </c>
      <c r="D40" s="367"/>
      <c r="E40" s="367"/>
      <c r="F40" s="367"/>
      <c r="G40" s="367"/>
      <c r="H40" s="368"/>
      <c r="I40" s="30">
        <v>0</v>
      </c>
      <c r="J40" s="27"/>
      <c r="K40" s="28"/>
      <c r="L40" s="65">
        <f>'MATERIAL AND LABOR BREAKDOWN'!J341</f>
        <v>225</v>
      </c>
      <c r="M40" s="288">
        <f>SUM(I40+L40)</f>
        <v>225</v>
      </c>
      <c r="N40" s="289"/>
    </row>
    <row r="41" spans="2:14" ht="14" thickBot="1">
      <c r="B41" s="33">
        <v>8</v>
      </c>
      <c r="C41" s="372" t="str">
        <f>'MATERIAL AND LABOR BREAKDOWN'!C343</f>
        <v>PERMIT FEE - ELECTRICAL / MECHANICAL</v>
      </c>
      <c r="D41" s="373"/>
      <c r="E41" s="373"/>
      <c r="F41" s="373"/>
      <c r="G41" s="373"/>
      <c r="H41" s="374"/>
      <c r="I41" s="34">
        <v>0</v>
      </c>
      <c r="J41" s="27"/>
      <c r="K41" s="28"/>
      <c r="L41" s="65">
        <f>'MATERIAL AND LABOR BREAKDOWN'!J342</f>
        <v>0</v>
      </c>
      <c r="M41" s="375">
        <f>'MATERIAL AND LABOR BREAKDOWN'!J343</f>
        <v>2000</v>
      </c>
      <c r="N41" s="376"/>
    </row>
    <row r="42" spans="2:14" ht="15" customHeight="1" thickBot="1">
      <c r="B42" s="365"/>
      <c r="C42" s="356"/>
      <c r="D42" s="356"/>
      <c r="E42" s="356"/>
      <c r="F42" s="356"/>
      <c r="G42" s="357"/>
      <c r="H42" s="62" t="s">
        <v>6</v>
      </c>
      <c r="I42" s="63">
        <f>SUM(I32:I35)</f>
        <v>0</v>
      </c>
      <c r="J42" s="302" t="s">
        <v>25</v>
      </c>
      <c r="K42" s="303"/>
      <c r="L42" s="64">
        <f>SUM(L32:L35)</f>
        <v>3665</v>
      </c>
      <c r="M42" s="336"/>
      <c r="N42" s="337"/>
    </row>
    <row r="43" spans="2:14" ht="17" thickBot="1">
      <c r="B43" s="282" t="s">
        <v>355</v>
      </c>
      <c r="C43" s="283"/>
      <c r="D43" s="283"/>
      <c r="E43" s="283"/>
      <c r="F43" s="283"/>
      <c r="G43" s="283"/>
      <c r="H43" s="283"/>
      <c r="I43" s="283"/>
      <c r="J43" s="283"/>
      <c r="K43" s="283"/>
      <c r="L43" s="284"/>
      <c r="M43" s="385">
        <f>SUM(M32:N42)</f>
        <v>7690</v>
      </c>
      <c r="N43" s="386"/>
    </row>
    <row r="44" spans="2:14" s="24" customFormat="1" ht="26.25" customHeight="1" thickBot="1">
      <c r="B44" s="296" t="s">
        <v>73</v>
      </c>
      <c r="C44" s="297"/>
      <c r="D44" s="297"/>
      <c r="E44" s="297"/>
      <c r="F44" s="297"/>
      <c r="G44" s="297"/>
      <c r="H44" s="298"/>
      <c r="I44" s="58" t="s">
        <v>2</v>
      </c>
      <c r="J44" s="59" t="s">
        <v>3</v>
      </c>
      <c r="K44" s="60" t="s">
        <v>0</v>
      </c>
      <c r="L44" s="61" t="s">
        <v>1</v>
      </c>
      <c r="M44" s="353" t="s">
        <v>9</v>
      </c>
      <c r="N44" s="354"/>
    </row>
    <row r="45" spans="2:14" ht="14" thickBot="1">
      <c r="B45" s="25">
        <v>1</v>
      </c>
      <c r="C45" s="279" t="str">
        <f>'MATERIAL AND LABOR BREAKDOWN'!C305</f>
        <v>TOTAL ON-SITE LABOR</v>
      </c>
      <c r="D45" s="363"/>
      <c r="E45" s="363"/>
      <c r="F45" s="363"/>
      <c r="G45" s="363"/>
      <c r="H45" s="364"/>
      <c r="I45" s="26">
        <v>0</v>
      </c>
      <c r="J45" s="27">
        <f>'MATERIAL AND LABOR BREAKDOWN'!I294</f>
        <v>1556</v>
      </c>
      <c r="K45" s="28">
        <f>'MATERIAL AND LABOR BREAKDOWN'!D285</f>
        <v>70</v>
      </c>
      <c r="L45" s="67">
        <f t="shared" ref="L45" si="0">SUM(J45*K45)</f>
        <v>108920</v>
      </c>
      <c r="M45" s="293">
        <f>'MATERIAL AND LABOR BREAKDOWN'!J294</f>
        <v>90720</v>
      </c>
      <c r="N45" s="294"/>
    </row>
    <row r="46" spans="2:14" ht="14" thickBot="1">
      <c r="B46" s="29">
        <v>2</v>
      </c>
      <c r="C46" s="279" t="s">
        <v>516</v>
      </c>
      <c r="D46" s="280"/>
      <c r="E46" s="280"/>
      <c r="F46" s="280"/>
      <c r="G46" s="280"/>
      <c r="H46" s="281"/>
      <c r="I46" s="30">
        <v>0</v>
      </c>
      <c r="J46" s="31">
        <v>20</v>
      </c>
      <c r="K46" s="32">
        <v>70</v>
      </c>
      <c r="L46" s="68">
        <f>SUM(J46*K46)</f>
        <v>1400</v>
      </c>
      <c r="M46" s="288">
        <f t="shared" ref="M46:M48" si="1">SUM(I46+L46)</f>
        <v>1400</v>
      </c>
      <c r="N46" s="289"/>
    </row>
    <row r="47" spans="2:14" ht="14" thickBot="1">
      <c r="B47" s="37">
        <v>3</v>
      </c>
      <c r="C47" s="279"/>
      <c r="D47" s="280"/>
      <c r="E47" s="280"/>
      <c r="F47" s="280"/>
      <c r="G47" s="280"/>
      <c r="H47" s="281"/>
      <c r="I47" s="30">
        <v>0</v>
      </c>
      <c r="J47" s="31"/>
      <c r="K47" s="32"/>
      <c r="L47" s="68">
        <f>SUM(J47*K47)</f>
        <v>0</v>
      </c>
      <c r="M47" s="288">
        <f>SUM(I47+L47)</f>
        <v>0</v>
      </c>
      <c r="N47" s="289"/>
    </row>
    <row r="48" spans="2:14" ht="14" thickBot="1">
      <c r="B48" s="29">
        <v>4</v>
      </c>
      <c r="C48" s="279"/>
      <c r="D48" s="280"/>
      <c r="E48" s="280"/>
      <c r="F48" s="280"/>
      <c r="G48" s="280"/>
      <c r="H48" s="281"/>
      <c r="I48" s="30">
        <v>0</v>
      </c>
      <c r="J48" s="31"/>
      <c r="K48" s="32"/>
      <c r="L48" s="68">
        <f>SUM(J48*K48)</f>
        <v>0</v>
      </c>
      <c r="M48" s="288">
        <f t="shared" si="1"/>
        <v>0</v>
      </c>
      <c r="N48" s="289"/>
    </row>
    <row r="49" spans="2:14" ht="14" customHeight="1" thickBot="1">
      <c r="B49" s="29">
        <v>5</v>
      </c>
      <c r="C49" s="290"/>
      <c r="D49" s="291"/>
      <c r="E49" s="291"/>
      <c r="F49" s="291"/>
      <c r="G49" s="291"/>
      <c r="H49" s="292"/>
      <c r="I49" s="30">
        <v>0</v>
      </c>
      <c r="J49" s="31"/>
      <c r="K49" s="32"/>
      <c r="L49" s="68"/>
      <c r="M49" s="288">
        <v>0</v>
      </c>
      <c r="N49" s="289"/>
    </row>
    <row r="50" spans="2:14" ht="14" customHeight="1" thickBot="1">
      <c r="B50" s="33">
        <v>6</v>
      </c>
      <c r="C50" s="299"/>
      <c r="D50" s="300"/>
      <c r="E50" s="300"/>
      <c r="F50" s="300"/>
      <c r="G50" s="300"/>
      <c r="H50" s="301"/>
      <c r="I50" s="34">
        <v>0</v>
      </c>
      <c r="J50" s="35"/>
      <c r="K50" s="36"/>
      <c r="L50" s="74">
        <f t="shared" ref="L50:L52" si="2">SUM(J50*K50)</f>
        <v>0</v>
      </c>
      <c r="M50" s="288">
        <f>'MATERIAL AND LABOR BREAKDOWN'!J282</f>
        <v>0</v>
      </c>
      <c r="N50" s="289"/>
    </row>
    <row r="51" spans="2:14" ht="14" thickBot="1">
      <c r="B51" s="25">
        <v>7</v>
      </c>
      <c r="C51" s="290" t="str">
        <f>'MATERIAL AND LABOR BREAKDOWN'!C269</f>
        <v>CONCRETE / REBAR / BACKFILL</v>
      </c>
      <c r="D51" s="291"/>
      <c r="E51" s="291"/>
      <c r="F51" s="291"/>
      <c r="G51" s="291"/>
      <c r="H51" s="292"/>
      <c r="I51" s="30">
        <v>0</v>
      </c>
      <c r="J51" s="31"/>
      <c r="K51" s="32"/>
      <c r="L51" s="68">
        <f t="shared" si="2"/>
        <v>0</v>
      </c>
      <c r="M51" s="288">
        <f>'MATERIAL AND LABOR BREAKDOWN'!J269</f>
        <v>11875</v>
      </c>
      <c r="N51" s="289"/>
    </row>
    <row r="52" spans="2:14" ht="14" customHeight="1" thickBot="1">
      <c r="B52" s="29">
        <v>8</v>
      </c>
      <c r="C52" s="299" t="s">
        <v>501</v>
      </c>
      <c r="D52" s="300"/>
      <c r="E52" s="300"/>
      <c r="F52" s="300"/>
      <c r="G52" s="300"/>
      <c r="H52" s="301"/>
      <c r="I52" s="34">
        <v>0</v>
      </c>
      <c r="J52" s="35"/>
      <c r="K52" s="36"/>
      <c r="L52" s="74">
        <f t="shared" si="2"/>
        <v>0</v>
      </c>
      <c r="M52" s="304">
        <f>'MATERIAL AND LABOR BREAKDOWN'!J358</f>
        <v>585.18000000000006</v>
      </c>
      <c r="N52" s="305"/>
    </row>
    <row r="53" spans="2:14" ht="15" customHeight="1" thickBot="1">
      <c r="B53" s="355" t="s">
        <v>15</v>
      </c>
      <c r="C53" s="356"/>
      <c r="D53" s="356"/>
      <c r="E53" s="356"/>
      <c r="F53" s="356"/>
      <c r="G53" s="357"/>
      <c r="H53" s="62" t="s">
        <v>6</v>
      </c>
      <c r="I53" s="63">
        <v>0</v>
      </c>
      <c r="J53" s="302"/>
      <c r="K53" s="303"/>
      <c r="L53" s="64">
        <f>SUM(L45:L52)</f>
        <v>110320</v>
      </c>
      <c r="M53" s="308"/>
      <c r="N53" s="309"/>
    </row>
    <row r="54" spans="2:14" ht="17" thickBot="1">
      <c r="B54" s="282" t="s">
        <v>16</v>
      </c>
      <c r="C54" s="283"/>
      <c r="D54" s="283"/>
      <c r="E54" s="283"/>
      <c r="F54" s="283"/>
      <c r="G54" s="283"/>
      <c r="H54" s="283"/>
      <c r="I54" s="283"/>
      <c r="J54" s="283"/>
      <c r="K54" s="283"/>
      <c r="L54" s="284"/>
      <c r="M54" s="306">
        <f>SUM(M45:N53)</f>
        <v>104580.18</v>
      </c>
      <c r="N54" s="307"/>
    </row>
    <row r="55" spans="2:14" s="24" customFormat="1" ht="26.25" customHeight="1" thickBot="1">
      <c r="B55" s="296" t="s">
        <v>505</v>
      </c>
      <c r="C55" s="297"/>
      <c r="D55" s="297"/>
      <c r="E55" s="297"/>
      <c r="F55" s="297"/>
      <c r="G55" s="297"/>
      <c r="H55" s="298"/>
      <c r="I55" s="58" t="s">
        <v>2</v>
      </c>
      <c r="J55" s="59" t="s">
        <v>22</v>
      </c>
      <c r="K55" s="60" t="s">
        <v>70</v>
      </c>
      <c r="L55" s="61" t="s">
        <v>64</v>
      </c>
      <c r="M55" s="353" t="s">
        <v>9</v>
      </c>
      <c r="N55" s="354"/>
    </row>
    <row r="56" spans="2:14" ht="14" thickBot="1">
      <c r="B56" s="25">
        <v>1</v>
      </c>
      <c r="C56" s="285" t="str">
        <f>'MATERIAL AND LABOR BREAKDOWN'!C114</f>
        <v>TOTAL ELECTRICAL MATERIALS</v>
      </c>
      <c r="D56" s="286"/>
      <c r="E56" s="286"/>
      <c r="F56" s="286"/>
      <c r="G56" s="286"/>
      <c r="H56" s="287"/>
      <c r="I56" s="47">
        <f>'MATERIAL AND LABOR BREAKDOWN'!J114</f>
        <v>14166.655500000001</v>
      </c>
      <c r="J56" s="48"/>
      <c r="K56" s="49"/>
      <c r="L56" s="69">
        <f>SUM(J56*K56)</f>
        <v>0</v>
      </c>
      <c r="M56" s="293">
        <f>'MATERIAL AND LABOR BREAKDOWN'!J114</f>
        <v>14166.655500000001</v>
      </c>
      <c r="N56" s="294"/>
    </row>
    <row r="57" spans="2:14" ht="14" thickBot="1">
      <c r="B57" s="29">
        <v>2</v>
      </c>
      <c r="C57" s="285" t="str">
        <f>'MATERIAL AND LABOR BREAKDOWN'!C155</f>
        <v>TOTAL PIPING - FERGUSONS SUPPLY</v>
      </c>
      <c r="D57" s="286"/>
      <c r="E57" s="286"/>
      <c r="F57" s="286"/>
      <c r="G57" s="286"/>
      <c r="H57" s="287"/>
      <c r="I57" s="50">
        <f>'MATERIAL AND LABOR BREAKDOWN'!J155</f>
        <v>3502.7119999999995</v>
      </c>
      <c r="J57" s="48"/>
      <c r="K57" s="49"/>
      <c r="L57" s="66">
        <f t="shared" ref="L57:L63" si="3">SUM(J57*K57)</f>
        <v>0</v>
      </c>
      <c r="M57" s="288">
        <f>'MATERIAL AND LABOR BREAKDOWN'!J155</f>
        <v>3502.7119999999995</v>
      </c>
      <c r="N57" s="289"/>
    </row>
    <row r="58" spans="2:14" ht="14" thickBot="1">
      <c r="B58" s="37">
        <v>3</v>
      </c>
      <c r="C58" s="295" t="str">
        <f>'MATERIAL AND LABOR BREAKDOWN'!C192</f>
        <v>TOTAL ICON MATERIALS</v>
      </c>
      <c r="D58" s="286"/>
      <c r="E58" s="286"/>
      <c r="F58" s="286"/>
      <c r="G58" s="286"/>
      <c r="H58" s="287"/>
      <c r="I58" s="50">
        <f>'MATERIAL AND LABOR BREAKDOWN'!J192</f>
        <v>0</v>
      </c>
      <c r="J58" s="48"/>
      <c r="K58" s="49"/>
      <c r="L58" s="66">
        <f t="shared" si="3"/>
        <v>0</v>
      </c>
      <c r="M58" s="288">
        <f>'MATERIAL AND LABOR BREAKDOWN'!J192</f>
        <v>0</v>
      </c>
      <c r="N58" s="289"/>
    </row>
    <row r="59" spans="2:14" ht="14" thickBot="1">
      <c r="B59" s="29">
        <v>4</v>
      </c>
      <c r="C59" s="285" t="str">
        <f>'MATERIAL AND LABOR BREAKDOWN'!C256</f>
        <v>TOTAL SOURCE / PETRO MATERIALS</v>
      </c>
      <c r="D59" s="286"/>
      <c r="E59" s="286"/>
      <c r="F59" s="286"/>
      <c r="G59" s="286"/>
      <c r="H59" s="287"/>
      <c r="I59" s="50">
        <f>'MATERIAL AND LABOR BREAKDOWN'!J256</f>
        <v>425.77199999999999</v>
      </c>
      <c r="J59" s="48"/>
      <c r="K59" s="49"/>
      <c r="L59" s="66">
        <f t="shared" si="3"/>
        <v>0</v>
      </c>
      <c r="M59" s="288">
        <f>'MATERIAL AND LABOR BREAKDOWN'!J256</f>
        <v>425.77199999999999</v>
      </c>
      <c r="N59" s="289"/>
    </row>
    <row r="60" spans="2:14" ht="14" thickBot="1">
      <c r="B60" s="37">
        <v>5</v>
      </c>
      <c r="C60" s="285"/>
      <c r="D60" s="286"/>
      <c r="E60" s="286"/>
      <c r="F60" s="286"/>
      <c r="G60" s="286"/>
      <c r="H60" s="287"/>
      <c r="I60" s="50">
        <v>0</v>
      </c>
      <c r="J60" s="48"/>
      <c r="K60" s="49"/>
      <c r="L60" s="66">
        <f t="shared" si="3"/>
        <v>0</v>
      </c>
      <c r="M60" s="288">
        <f>SUM(I60+L60)</f>
        <v>0</v>
      </c>
      <c r="N60" s="289"/>
    </row>
    <row r="61" spans="2:14" ht="14" thickBot="1">
      <c r="B61" s="29">
        <v>6</v>
      </c>
      <c r="C61" s="285"/>
      <c r="D61" s="286"/>
      <c r="E61" s="286"/>
      <c r="F61" s="286"/>
      <c r="G61" s="286"/>
      <c r="H61" s="287"/>
      <c r="I61" s="50">
        <v>0</v>
      </c>
      <c r="J61" s="48"/>
      <c r="K61" s="49"/>
      <c r="L61" s="66">
        <f t="shared" si="3"/>
        <v>0</v>
      </c>
      <c r="M61" s="288">
        <f>SUM(I61+L61)</f>
        <v>0</v>
      </c>
      <c r="N61" s="289"/>
    </row>
    <row r="62" spans="2:14" ht="14" thickBot="1">
      <c r="B62" s="37">
        <v>7</v>
      </c>
      <c r="C62" s="285"/>
      <c r="D62" s="286"/>
      <c r="E62" s="286"/>
      <c r="F62" s="286"/>
      <c r="G62" s="286"/>
      <c r="H62" s="287"/>
      <c r="I62" s="50">
        <v>0</v>
      </c>
      <c r="J62" s="48"/>
      <c r="K62" s="49"/>
      <c r="L62" s="66">
        <f t="shared" si="3"/>
        <v>0</v>
      </c>
      <c r="M62" s="288">
        <f>SUM(I62+L62)</f>
        <v>0</v>
      </c>
      <c r="N62" s="289"/>
    </row>
    <row r="63" spans="2:14" ht="14" thickBot="1">
      <c r="B63" s="29">
        <v>8</v>
      </c>
      <c r="C63" s="285"/>
      <c r="D63" s="286"/>
      <c r="E63" s="286"/>
      <c r="F63" s="286"/>
      <c r="G63" s="286"/>
      <c r="H63" s="287"/>
      <c r="I63" s="50">
        <v>0</v>
      </c>
      <c r="J63" s="48"/>
      <c r="K63" s="49"/>
      <c r="L63" s="66">
        <f t="shared" si="3"/>
        <v>0</v>
      </c>
      <c r="M63" s="312">
        <v>0</v>
      </c>
      <c r="N63" s="313"/>
    </row>
    <row r="64" spans="2:14" ht="15" customHeight="1" thickBot="1">
      <c r="B64" s="230"/>
      <c r="C64" s="231"/>
      <c r="D64" s="231"/>
      <c r="E64" s="231"/>
      <c r="F64" s="310" t="s">
        <v>502</v>
      </c>
      <c r="G64" s="311"/>
      <c r="H64" s="311"/>
      <c r="I64" s="63">
        <f>SUM(I56:I63)</f>
        <v>18095.139500000001</v>
      </c>
      <c r="J64" s="302"/>
      <c r="K64" s="303"/>
      <c r="L64" s="274">
        <f>SUM(L56:L63)</f>
        <v>0</v>
      </c>
      <c r="M64" s="346"/>
      <c r="N64" s="347"/>
    </row>
    <row r="65" spans="2:14" ht="17" thickBot="1">
      <c r="B65" s="348" t="s">
        <v>504</v>
      </c>
      <c r="C65" s="349"/>
      <c r="D65" s="349"/>
      <c r="E65" s="349"/>
      <c r="F65" s="349"/>
      <c r="G65" s="349"/>
      <c r="H65" s="349"/>
      <c r="I65" s="349"/>
      <c r="J65" s="349"/>
      <c r="K65" s="349"/>
      <c r="L65" s="350"/>
      <c r="M65" s="344">
        <f>SUM(I64,M54,M43)</f>
        <v>130365.3195</v>
      </c>
      <c r="N65" s="345"/>
    </row>
    <row r="66" spans="2:14" ht="15" customHeight="1" thickBot="1">
      <c r="B66" s="338" t="s">
        <v>506</v>
      </c>
      <c r="C66" s="339"/>
      <c r="D66" s="339"/>
      <c r="E66" s="339"/>
      <c r="F66" s="339"/>
      <c r="G66" s="339"/>
      <c r="H66" s="339"/>
      <c r="I66" s="339"/>
      <c r="J66" s="340"/>
      <c r="K66" s="340"/>
      <c r="L66" s="70">
        <v>0.04</v>
      </c>
      <c r="M66" s="351">
        <f>SUM(M65*L66)</f>
        <v>5214.6127800000004</v>
      </c>
      <c r="N66" s="345"/>
    </row>
    <row r="67" spans="2:14" ht="15" customHeight="1" thickBot="1">
      <c r="B67" s="338" t="s">
        <v>503</v>
      </c>
      <c r="C67" s="339"/>
      <c r="D67" s="339"/>
      <c r="E67" s="339"/>
      <c r="F67" s="339"/>
      <c r="G67" s="339"/>
      <c r="H67" s="339"/>
      <c r="I67" s="339"/>
      <c r="J67" s="340"/>
      <c r="K67" s="340"/>
      <c r="L67" s="70">
        <v>5.2999999999999999E-2</v>
      </c>
      <c r="M67" s="351">
        <f>SUM(I64*L67)</f>
        <v>959.0423935</v>
      </c>
      <c r="N67" s="345"/>
    </row>
    <row r="68" spans="2:14" ht="24.75" customHeight="1" thickBot="1">
      <c r="B68" s="352" t="s">
        <v>497</v>
      </c>
      <c r="C68" s="297"/>
      <c r="D68" s="297"/>
      <c r="E68" s="297"/>
      <c r="F68" s="297"/>
      <c r="G68" s="297"/>
      <c r="H68" s="297"/>
      <c r="I68" s="297"/>
      <c r="J68" s="297"/>
      <c r="K68" s="297"/>
      <c r="L68" s="298"/>
      <c r="M68" s="343">
        <f>SUM(M65:N67)</f>
        <v>136538.97467350002</v>
      </c>
      <c r="N68" s="307"/>
    </row>
    <row r="69" spans="2:14" ht="15" customHeight="1">
      <c r="B69" s="5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7"/>
    </row>
    <row r="70" spans="2:14" s="38" customFormat="1" ht="15" customHeight="1">
      <c r="B70" s="5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7"/>
    </row>
    <row r="71" spans="2:14" ht="21" customHeight="1" thickBot="1">
      <c r="B71" s="5"/>
      <c r="C71" s="341" t="s">
        <v>13</v>
      </c>
      <c r="D71" s="342"/>
      <c r="E71" s="342"/>
      <c r="F71" s="39"/>
      <c r="G71" s="6"/>
      <c r="H71" s="72">
        <f>'MATERIAL AND LABOR BREAKDOWN'!C6</f>
        <v>44167</v>
      </c>
      <c r="I71" s="40"/>
      <c r="J71" s="40"/>
      <c r="K71" s="6"/>
      <c r="L71" s="6"/>
      <c r="M71" s="6"/>
      <c r="N71" s="7"/>
    </row>
    <row r="72" spans="2:14" ht="16.5" customHeight="1">
      <c r="B72" s="5"/>
      <c r="C72" s="334" t="s">
        <v>17</v>
      </c>
      <c r="D72" s="335"/>
      <c r="E72" s="335"/>
      <c r="F72" s="41"/>
      <c r="G72" s="9"/>
      <c r="H72" s="71" t="s">
        <v>8</v>
      </c>
      <c r="I72" s="42"/>
      <c r="J72" s="42"/>
      <c r="K72" s="6"/>
      <c r="L72" s="6"/>
      <c r="M72" s="6"/>
      <c r="N72" s="7"/>
    </row>
    <row r="73" spans="2:14" ht="12" customHeight="1">
      <c r="B73" s="5"/>
      <c r="C73" s="6"/>
      <c r="D73" s="43"/>
      <c r="E73" s="6"/>
      <c r="F73" s="6"/>
      <c r="G73" s="6"/>
      <c r="H73" s="6"/>
      <c r="I73" s="6"/>
      <c r="J73" s="6"/>
      <c r="K73" s="6"/>
      <c r="L73" s="6"/>
      <c r="M73" s="6"/>
      <c r="N73" s="7"/>
    </row>
    <row r="74" spans="2:14" ht="12.75" customHeight="1">
      <c r="B74" s="5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7"/>
    </row>
    <row r="75" spans="2:14" ht="12.75" customHeight="1">
      <c r="B75" s="5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7"/>
    </row>
    <row r="76" spans="2:14" ht="12.75" customHeight="1">
      <c r="B76" s="5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7"/>
    </row>
    <row r="77" spans="2:14" ht="12.75" customHeight="1">
      <c r="B77" s="5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7"/>
    </row>
    <row r="78" spans="2:14" ht="12.75" customHeight="1">
      <c r="B78" s="5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7"/>
    </row>
    <row r="79" spans="2:14" ht="12.75" customHeight="1" thickBot="1">
      <c r="B79" s="44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6"/>
    </row>
    <row r="80" spans="2:14" ht="12.75" customHeight="1"/>
    <row r="81" ht="12.75" customHeight="1"/>
    <row r="82" ht="12.75" customHeight="1"/>
    <row r="83" ht="12.75" customHeight="1"/>
  </sheetData>
  <sheetProtection selectLockedCells="1" selectUnlockedCells="1"/>
  <mergeCells count="113">
    <mergeCell ref="L2:M2"/>
    <mergeCell ref="K19:L19"/>
    <mergeCell ref="J13:M13"/>
    <mergeCell ref="K7:L7"/>
    <mergeCell ref="M44:N44"/>
    <mergeCell ref="B43:L43"/>
    <mergeCell ref="M43:N43"/>
    <mergeCell ref="M40:N40"/>
    <mergeCell ref="C41:H41"/>
    <mergeCell ref="M41:N41"/>
    <mergeCell ref="M37:N37"/>
    <mergeCell ref="C38:H38"/>
    <mergeCell ref="M38:N38"/>
    <mergeCell ref="C15:F15"/>
    <mergeCell ref="C16:F16"/>
    <mergeCell ref="C17:F17"/>
    <mergeCell ref="K15:M15"/>
    <mergeCell ref="K16:M16"/>
    <mergeCell ref="F25:N25"/>
    <mergeCell ref="B26:E26"/>
    <mergeCell ref="F26:N26"/>
    <mergeCell ref="K8:L8"/>
    <mergeCell ref="K9:L9"/>
    <mergeCell ref="C14:F14"/>
    <mergeCell ref="C47:H47"/>
    <mergeCell ref="M48:N48"/>
    <mergeCell ref="C45:H45"/>
    <mergeCell ref="B44:H44"/>
    <mergeCell ref="B42:G42"/>
    <mergeCell ref="C33:H33"/>
    <mergeCell ref="C34:H34"/>
    <mergeCell ref="B27:E27"/>
    <mergeCell ref="F27:N27"/>
    <mergeCell ref="B28:E28"/>
    <mergeCell ref="F28:N28"/>
    <mergeCell ref="M31:N31"/>
    <mergeCell ref="M46:N46"/>
    <mergeCell ref="M45:N45"/>
    <mergeCell ref="C46:H46"/>
    <mergeCell ref="B30:N30"/>
    <mergeCell ref="C32:H32"/>
    <mergeCell ref="C39:H39"/>
    <mergeCell ref="M39:N39"/>
    <mergeCell ref="C36:H36"/>
    <mergeCell ref="C40:H40"/>
    <mergeCell ref="J42:K42"/>
    <mergeCell ref="C35:H35"/>
    <mergeCell ref="M47:N47"/>
    <mergeCell ref="C72:E72"/>
    <mergeCell ref="M32:N32"/>
    <mergeCell ref="M33:N33"/>
    <mergeCell ref="M34:N34"/>
    <mergeCell ref="M35:N35"/>
    <mergeCell ref="M42:N42"/>
    <mergeCell ref="B67:I67"/>
    <mergeCell ref="J67:K67"/>
    <mergeCell ref="C71:E71"/>
    <mergeCell ref="M68:N68"/>
    <mergeCell ref="M65:N65"/>
    <mergeCell ref="M64:N64"/>
    <mergeCell ref="B65:L65"/>
    <mergeCell ref="B66:I66"/>
    <mergeCell ref="M67:N67"/>
    <mergeCell ref="B68:L68"/>
    <mergeCell ref="J64:K64"/>
    <mergeCell ref="J66:K66"/>
    <mergeCell ref="M66:N66"/>
    <mergeCell ref="M51:N51"/>
    <mergeCell ref="M55:N55"/>
    <mergeCell ref="B53:G53"/>
    <mergeCell ref="M36:N36"/>
    <mergeCell ref="C37:H37"/>
    <mergeCell ref="D18:F18"/>
    <mergeCell ref="K14:M14"/>
    <mergeCell ref="C13:F13"/>
    <mergeCell ref="B31:H31"/>
    <mergeCell ref="B29:E29"/>
    <mergeCell ref="F29:N29"/>
    <mergeCell ref="B23:E23"/>
    <mergeCell ref="F23:N23"/>
    <mergeCell ref="B24:E24"/>
    <mergeCell ref="F24:N24"/>
    <mergeCell ref="B25:E25"/>
    <mergeCell ref="F64:H64"/>
    <mergeCell ref="C63:H63"/>
    <mergeCell ref="M63:N63"/>
    <mergeCell ref="C60:H60"/>
    <mergeCell ref="M60:N60"/>
    <mergeCell ref="C61:H61"/>
    <mergeCell ref="M61:N61"/>
    <mergeCell ref="C62:H62"/>
    <mergeCell ref="M62:N62"/>
    <mergeCell ref="C59:H59"/>
    <mergeCell ref="M59:N59"/>
    <mergeCell ref="B55:H55"/>
    <mergeCell ref="C49:H49"/>
    <mergeCell ref="M49:N49"/>
    <mergeCell ref="C50:H50"/>
    <mergeCell ref="J53:K53"/>
    <mergeCell ref="C52:H52"/>
    <mergeCell ref="M52:N52"/>
    <mergeCell ref="M54:N54"/>
    <mergeCell ref="M53:N53"/>
    <mergeCell ref="C48:H48"/>
    <mergeCell ref="B54:L54"/>
    <mergeCell ref="C56:H56"/>
    <mergeCell ref="M50:N50"/>
    <mergeCell ref="C51:H51"/>
    <mergeCell ref="M56:N56"/>
    <mergeCell ref="C57:H57"/>
    <mergeCell ref="M57:N57"/>
    <mergeCell ref="C58:H58"/>
    <mergeCell ref="M58:N58"/>
  </mergeCells>
  <phoneticPr fontId="0" type="noConversion"/>
  <printOptions horizontalCentered="1"/>
  <pageMargins left="0.05" right="0.05" top="0.5" bottom="1" header="0.5" footer="0.5"/>
  <pageSetup scale="50" orientation="portrait" horizontalDpi="1200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866"/>
  <sheetViews>
    <sheetView topLeftCell="B151" workbookViewId="0">
      <selection activeCell="C8" sqref="C8"/>
    </sheetView>
  </sheetViews>
  <sheetFormatPr baseColWidth="10" defaultColWidth="8.83203125" defaultRowHeight="14" thickBottom="1" outlineLevelRow="1"/>
  <cols>
    <col min="1" max="1" width="5.83203125" style="76" customWidth="1"/>
    <col min="2" max="2" width="27.33203125" style="76" customWidth="1"/>
    <col min="3" max="3" width="37.33203125" style="76" customWidth="1"/>
    <col min="4" max="4" width="13.33203125" style="75" customWidth="1"/>
    <col min="5" max="5" width="8.6640625" style="76" customWidth="1"/>
    <col min="6" max="6" width="11" style="76" customWidth="1"/>
    <col min="7" max="7" width="11.5" style="76" customWidth="1"/>
    <col min="8" max="8" width="10.33203125" style="76" customWidth="1"/>
    <col min="9" max="9" width="8" style="76" customWidth="1"/>
    <col min="10" max="10" width="13.1640625" style="77" customWidth="1"/>
    <col min="11" max="56" width="8.83203125" style="78"/>
    <col min="57" max="16384" width="8.83203125" style="76"/>
  </cols>
  <sheetData>
    <row r="1" spans="1:56" s="127" customFormat="1" ht="13">
      <c r="A1" s="128"/>
      <c r="B1" s="128"/>
      <c r="C1" s="128"/>
      <c r="D1" s="129"/>
      <c r="E1" s="128"/>
      <c r="F1" s="128"/>
      <c r="G1" s="128"/>
      <c r="H1" s="128"/>
      <c r="I1" s="128"/>
      <c r="J1" s="12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</row>
    <row r="2" spans="1:56" s="78" customFormat="1" ht="13">
      <c r="B2" s="78" t="s">
        <v>74</v>
      </c>
      <c r="C2" s="78" t="s">
        <v>77</v>
      </c>
      <c r="D2" s="126"/>
      <c r="J2" s="126"/>
    </row>
    <row r="3" spans="1:56" s="78" customFormat="1" ht="13">
      <c r="B3" s="78" t="s">
        <v>75</v>
      </c>
      <c r="C3" s="78" t="s">
        <v>517</v>
      </c>
      <c r="D3" s="126"/>
      <c r="J3" s="126"/>
    </row>
    <row r="4" spans="1:56" s="78" customFormat="1" ht="13">
      <c r="B4" s="78" t="s">
        <v>11</v>
      </c>
      <c r="C4" s="78" t="s">
        <v>518</v>
      </c>
      <c r="D4" s="126"/>
      <c r="J4" s="126"/>
    </row>
    <row r="5" spans="1:56" s="78" customFormat="1" ht="13">
      <c r="B5" s="78" t="s">
        <v>78</v>
      </c>
      <c r="C5" s="78" t="s">
        <v>519</v>
      </c>
      <c r="D5" s="126"/>
    </row>
    <row r="6" spans="1:56" s="78" customFormat="1" ht="13">
      <c r="B6" s="78" t="s">
        <v>76</v>
      </c>
      <c r="C6" s="130">
        <v>44167</v>
      </c>
      <c r="D6" s="126"/>
    </row>
    <row r="7" spans="1:56" s="78" customFormat="1" ht="13">
      <c r="B7" s="78" t="s">
        <v>79</v>
      </c>
      <c r="D7" s="126"/>
    </row>
    <row r="8" spans="1:56" s="78" customFormat="1" ht="13">
      <c r="B8" s="78" t="s">
        <v>80</v>
      </c>
      <c r="C8" s="78" t="s">
        <v>436</v>
      </c>
      <c r="D8" s="126"/>
    </row>
    <row r="9" spans="1:56" s="78" customFormat="1" ht="13">
      <c r="B9" s="78" t="s">
        <v>81</v>
      </c>
      <c r="C9" s="78" t="s">
        <v>437</v>
      </c>
      <c r="D9" s="126"/>
    </row>
    <row r="10" spans="1:56" s="78" customFormat="1" thickBot="1">
      <c r="D10" s="126"/>
    </row>
    <row r="11" spans="1:56" s="79" customFormat="1" ht="24" outlineLevel="1" thickBot="1">
      <c r="A11" s="177">
        <v>1</v>
      </c>
      <c r="B11" s="164" t="s">
        <v>110</v>
      </c>
      <c r="C11" s="99"/>
      <c r="D11" s="100"/>
      <c r="E11" s="100"/>
      <c r="F11" s="99"/>
      <c r="G11" s="99"/>
      <c r="H11" s="99"/>
      <c r="I11" s="99"/>
      <c r="J11" s="140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78"/>
      <c r="AY11" s="78"/>
      <c r="AZ11" s="78"/>
      <c r="BA11" s="78"/>
      <c r="BB11" s="78"/>
      <c r="BC11" s="78"/>
      <c r="BD11" s="78"/>
    </row>
    <row r="12" spans="1:56" s="104" customFormat="1" ht="17" outlineLevel="1" thickBot="1">
      <c r="A12" s="141"/>
      <c r="B12" s="165" t="s">
        <v>52</v>
      </c>
      <c r="C12" s="104" t="s">
        <v>53</v>
      </c>
      <c r="D12" s="105" t="s">
        <v>54</v>
      </c>
      <c r="E12" s="105"/>
      <c r="H12" s="104" t="s">
        <v>111</v>
      </c>
      <c r="I12" s="104" t="s">
        <v>55</v>
      </c>
      <c r="J12" s="106" t="s">
        <v>56</v>
      </c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141"/>
      <c r="Z12" s="141"/>
      <c r="AA12" s="141"/>
      <c r="AB12" s="141"/>
      <c r="AC12" s="141"/>
      <c r="AD12" s="141"/>
      <c r="AE12" s="141"/>
      <c r="AF12" s="141"/>
      <c r="AG12" s="141"/>
      <c r="AH12" s="141"/>
      <c r="AI12" s="141"/>
      <c r="AJ12" s="141"/>
      <c r="AK12" s="141"/>
      <c r="AL12" s="141"/>
      <c r="AM12" s="141"/>
      <c r="AN12" s="141"/>
      <c r="AO12" s="141"/>
      <c r="AP12" s="141"/>
      <c r="AQ12" s="141"/>
      <c r="AR12" s="141"/>
      <c r="AS12" s="141"/>
      <c r="AT12" s="141"/>
      <c r="AU12" s="141"/>
      <c r="AV12" s="141"/>
      <c r="AW12" s="141"/>
      <c r="AX12" s="141"/>
      <c r="AY12" s="141"/>
      <c r="AZ12" s="141"/>
      <c r="BA12" s="141"/>
      <c r="BB12" s="141"/>
      <c r="BC12" s="141"/>
      <c r="BD12" s="141"/>
    </row>
    <row r="13" spans="1:56" s="104" customFormat="1" ht="16" customHeight="1" outlineLevel="1" thickBot="1">
      <c r="A13" s="141"/>
      <c r="B13" s="165" t="s">
        <v>112</v>
      </c>
      <c r="D13" s="105"/>
      <c r="E13" s="105"/>
      <c r="J13" s="106"/>
      <c r="K13" s="141"/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141"/>
      <c r="AN13" s="141"/>
      <c r="AO13" s="141"/>
      <c r="AP13" s="141"/>
      <c r="AQ13" s="141"/>
      <c r="AR13" s="141"/>
      <c r="AS13" s="141"/>
      <c r="AT13" s="141"/>
      <c r="AU13" s="141"/>
      <c r="AV13" s="141"/>
      <c r="AW13" s="141"/>
      <c r="AX13" s="141"/>
      <c r="AY13" s="141"/>
      <c r="AZ13" s="141"/>
      <c r="BA13" s="141"/>
      <c r="BB13" s="141"/>
      <c r="BC13" s="141"/>
      <c r="BD13" s="141"/>
    </row>
    <row r="14" spans="1:56" s="84" customFormat="1" outlineLevel="1" thickBot="1">
      <c r="A14" s="78"/>
      <c r="B14" s="166" t="s">
        <v>113</v>
      </c>
      <c r="C14" s="84" t="s">
        <v>114</v>
      </c>
      <c r="D14" s="85">
        <v>4.53</v>
      </c>
      <c r="E14" s="85"/>
      <c r="F14" s="85">
        <f>D14*25%</f>
        <v>1.1325000000000001</v>
      </c>
      <c r="G14" s="86">
        <f t="shared" ref="G14:G46" si="0">F14+D14</f>
        <v>5.6625000000000005</v>
      </c>
      <c r="I14" s="87"/>
      <c r="J14" s="88">
        <f>SUM(I14*G14)</f>
        <v>0</v>
      </c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78"/>
      <c r="AY14" s="78"/>
      <c r="AZ14" s="78"/>
      <c r="BA14" s="78"/>
      <c r="BB14" s="78"/>
      <c r="BC14" s="78"/>
      <c r="BD14" s="78"/>
    </row>
    <row r="15" spans="1:56" s="142" customFormat="1" outlineLevel="1" thickBot="1">
      <c r="A15" s="78"/>
      <c r="B15" s="167" t="s">
        <v>115</v>
      </c>
      <c r="C15" s="142" t="s">
        <v>116</v>
      </c>
      <c r="D15" s="143">
        <v>34.89</v>
      </c>
      <c r="E15" s="143"/>
      <c r="F15" s="85">
        <f>D15*25%</f>
        <v>8.7225000000000001</v>
      </c>
      <c r="G15" s="144">
        <f t="shared" si="0"/>
        <v>43.612499999999997</v>
      </c>
      <c r="I15" s="87"/>
      <c r="J15" s="145">
        <f>SUM(I15*G15)</f>
        <v>0</v>
      </c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78"/>
      <c r="AY15" s="78"/>
      <c r="AZ15" s="78"/>
      <c r="BA15" s="78"/>
      <c r="BB15" s="78"/>
      <c r="BC15" s="78"/>
      <c r="BD15" s="78"/>
    </row>
    <row r="16" spans="1:56" s="84" customFormat="1" outlineLevel="1" thickBot="1">
      <c r="A16" s="78"/>
      <c r="B16" s="166" t="s">
        <v>117</v>
      </c>
      <c r="C16" s="84" t="s">
        <v>118</v>
      </c>
      <c r="D16" s="85">
        <v>10.48</v>
      </c>
      <c r="E16" s="85"/>
      <c r="F16" s="85">
        <f t="shared" ref="F16:F78" si="1">D16*25%</f>
        <v>2.62</v>
      </c>
      <c r="G16" s="86">
        <f t="shared" si="0"/>
        <v>13.100000000000001</v>
      </c>
      <c r="I16" s="87">
        <v>5</v>
      </c>
      <c r="J16" s="88">
        <f>SUM(I16*G16)</f>
        <v>65.5</v>
      </c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78"/>
      <c r="AY16" s="78"/>
      <c r="AZ16" s="78"/>
      <c r="BA16" s="78"/>
      <c r="BB16" s="78"/>
      <c r="BC16" s="78"/>
      <c r="BD16" s="78"/>
    </row>
    <row r="17" spans="1:56" s="142" customFormat="1" outlineLevel="1" thickBot="1">
      <c r="A17" s="78"/>
      <c r="B17" s="167" t="s">
        <v>119</v>
      </c>
      <c r="C17" s="142" t="s">
        <v>120</v>
      </c>
      <c r="D17" s="143">
        <v>34.64</v>
      </c>
      <c r="E17" s="143"/>
      <c r="F17" s="85">
        <f t="shared" si="1"/>
        <v>8.66</v>
      </c>
      <c r="G17" s="144">
        <f t="shared" si="0"/>
        <v>43.3</v>
      </c>
      <c r="I17" s="87">
        <v>32</v>
      </c>
      <c r="J17" s="145">
        <f>SUM(I17*G17)</f>
        <v>1385.6</v>
      </c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78"/>
      <c r="AY17" s="78"/>
      <c r="AZ17" s="78"/>
      <c r="BA17" s="78"/>
      <c r="BB17" s="78"/>
      <c r="BC17" s="78"/>
      <c r="BD17" s="78"/>
    </row>
    <row r="18" spans="1:56" s="84" customFormat="1" outlineLevel="1" thickBot="1">
      <c r="A18" s="78"/>
      <c r="B18" s="166" t="s">
        <v>121</v>
      </c>
      <c r="C18" s="84" t="s">
        <v>122</v>
      </c>
      <c r="D18" s="85">
        <v>94.73</v>
      </c>
      <c r="E18" s="85"/>
      <c r="F18" s="85">
        <f t="shared" si="1"/>
        <v>23.682500000000001</v>
      </c>
      <c r="G18" s="86">
        <f t="shared" si="0"/>
        <v>118.41250000000001</v>
      </c>
      <c r="I18" s="87">
        <v>12</v>
      </c>
      <c r="J18" s="88">
        <f t="shared" ref="J18:J46" si="2">SUM(I18*G18)</f>
        <v>1420.95</v>
      </c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78"/>
      <c r="AY18" s="78"/>
      <c r="AZ18" s="78"/>
      <c r="BA18" s="78"/>
      <c r="BB18" s="78"/>
      <c r="BC18" s="78"/>
      <c r="BD18" s="78"/>
    </row>
    <row r="19" spans="1:56" s="142" customFormat="1" outlineLevel="1" thickBot="1">
      <c r="A19" s="78"/>
      <c r="B19" s="167" t="s">
        <v>123</v>
      </c>
      <c r="C19" s="142" t="s">
        <v>124</v>
      </c>
      <c r="D19" s="143">
        <v>26</v>
      </c>
      <c r="E19" s="143"/>
      <c r="F19" s="85">
        <f t="shared" si="1"/>
        <v>6.5</v>
      </c>
      <c r="G19" s="144">
        <f t="shared" si="0"/>
        <v>32.5</v>
      </c>
      <c r="I19" s="87">
        <v>28</v>
      </c>
      <c r="J19" s="145">
        <f t="shared" si="2"/>
        <v>910</v>
      </c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78"/>
      <c r="AY19" s="78"/>
      <c r="AZ19" s="78"/>
      <c r="BA19" s="78"/>
      <c r="BB19" s="78"/>
      <c r="BC19" s="78"/>
      <c r="BD19" s="78"/>
    </row>
    <row r="20" spans="1:56" s="84" customFormat="1" outlineLevel="1" thickBot="1">
      <c r="A20" s="78"/>
      <c r="B20" s="166" t="s">
        <v>125</v>
      </c>
      <c r="C20" s="84" t="s">
        <v>126</v>
      </c>
      <c r="D20" s="85">
        <v>62.22</v>
      </c>
      <c r="E20" s="85"/>
      <c r="F20" s="85">
        <f t="shared" si="1"/>
        <v>15.555</v>
      </c>
      <c r="G20" s="86">
        <f t="shared" si="0"/>
        <v>77.775000000000006</v>
      </c>
      <c r="I20" s="87"/>
      <c r="J20" s="88">
        <f t="shared" si="2"/>
        <v>0</v>
      </c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78"/>
      <c r="AY20" s="78"/>
      <c r="AZ20" s="78"/>
      <c r="BA20" s="78"/>
      <c r="BB20" s="78"/>
      <c r="BC20" s="78"/>
      <c r="BD20" s="78"/>
    </row>
    <row r="21" spans="1:56" s="142" customFormat="1" outlineLevel="1" thickBot="1">
      <c r="A21" s="78"/>
      <c r="B21" s="167" t="s">
        <v>127</v>
      </c>
      <c r="C21" s="142" t="s">
        <v>128</v>
      </c>
      <c r="D21" s="143">
        <v>2.35</v>
      </c>
      <c r="E21" s="143"/>
      <c r="F21" s="85">
        <f t="shared" si="1"/>
        <v>0.58750000000000002</v>
      </c>
      <c r="G21" s="144">
        <f t="shared" si="0"/>
        <v>2.9375</v>
      </c>
      <c r="I21" s="87"/>
      <c r="J21" s="145">
        <f t="shared" si="2"/>
        <v>0</v>
      </c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78"/>
      <c r="AY21" s="78"/>
      <c r="AZ21" s="78"/>
      <c r="BA21" s="78"/>
      <c r="BB21" s="78"/>
      <c r="BC21" s="78"/>
      <c r="BD21" s="78"/>
    </row>
    <row r="22" spans="1:56" s="84" customFormat="1" outlineLevel="1" thickBot="1">
      <c r="A22" s="78"/>
      <c r="B22" s="166" t="s">
        <v>129</v>
      </c>
      <c r="C22" s="84" t="s">
        <v>130</v>
      </c>
      <c r="D22" s="85">
        <v>0.53600000000000003</v>
      </c>
      <c r="E22" s="85"/>
      <c r="F22" s="85">
        <f t="shared" si="1"/>
        <v>0.13400000000000001</v>
      </c>
      <c r="G22" s="86">
        <f t="shared" si="0"/>
        <v>0.67</v>
      </c>
      <c r="I22" s="87">
        <v>5</v>
      </c>
      <c r="J22" s="88">
        <f t="shared" si="2"/>
        <v>3.35</v>
      </c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78"/>
      <c r="AY22" s="78"/>
      <c r="AZ22" s="78"/>
      <c r="BA22" s="78"/>
      <c r="BB22" s="78"/>
      <c r="BC22" s="78"/>
      <c r="BD22" s="78"/>
    </row>
    <row r="23" spans="1:56" s="142" customFormat="1" outlineLevel="1" thickBot="1">
      <c r="A23" s="78"/>
      <c r="B23" s="167" t="s">
        <v>131</v>
      </c>
      <c r="C23" s="142" t="s">
        <v>132</v>
      </c>
      <c r="D23" s="143">
        <v>2.35</v>
      </c>
      <c r="E23" s="143"/>
      <c r="F23" s="85">
        <f t="shared" si="1"/>
        <v>0.58750000000000002</v>
      </c>
      <c r="G23" s="144">
        <f t="shared" si="0"/>
        <v>2.9375</v>
      </c>
      <c r="I23" s="87">
        <v>13</v>
      </c>
      <c r="J23" s="145">
        <f t="shared" si="2"/>
        <v>38.1875</v>
      </c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78"/>
      <c r="AY23" s="78"/>
      <c r="AZ23" s="78"/>
      <c r="BA23" s="78"/>
      <c r="BB23" s="78"/>
      <c r="BC23" s="78"/>
      <c r="BD23" s="78"/>
    </row>
    <row r="24" spans="1:56" s="84" customFormat="1" outlineLevel="1" thickBot="1">
      <c r="A24" s="78"/>
      <c r="B24" s="166" t="s">
        <v>133</v>
      </c>
      <c r="C24" s="84" t="s">
        <v>134</v>
      </c>
      <c r="D24" s="85">
        <v>26.07</v>
      </c>
      <c r="E24" s="85"/>
      <c r="F24" s="85">
        <f t="shared" si="1"/>
        <v>6.5175000000000001</v>
      </c>
      <c r="G24" s="86">
        <f t="shared" si="0"/>
        <v>32.587499999999999</v>
      </c>
      <c r="I24" s="87">
        <v>12</v>
      </c>
      <c r="J24" s="88">
        <f t="shared" si="2"/>
        <v>391.04999999999995</v>
      </c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78"/>
      <c r="AY24" s="78"/>
      <c r="AZ24" s="78"/>
      <c r="BA24" s="78"/>
      <c r="BB24" s="78"/>
      <c r="BC24" s="78"/>
      <c r="BD24" s="78"/>
    </row>
    <row r="25" spans="1:56" s="142" customFormat="1" outlineLevel="1" thickBot="1">
      <c r="A25" s="78"/>
      <c r="B25" s="167" t="s">
        <v>135</v>
      </c>
      <c r="C25" s="142" t="s">
        <v>136</v>
      </c>
      <c r="D25" s="143">
        <v>28.5</v>
      </c>
      <c r="E25" s="143"/>
      <c r="F25" s="85">
        <f t="shared" si="1"/>
        <v>7.125</v>
      </c>
      <c r="G25" s="144">
        <f t="shared" si="0"/>
        <v>35.625</v>
      </c>
      <c r="I25" s="87">
        <v>15</v>
      </c>
      <c r="J25" s="145">
        <f t="shared" si="2"/>
        <v>534.375</v>
      </c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78"/>
      <c r="AY25" s="78"/>
      <c r="AZ25" s="78"/>
      <c r="BA25" s="78"/>
      <c r="BB25" s="78"/>
      <c r="BC25" s="78"/>
      <c r="BD25" s="78"/>
    </row>
    <row r="26" spans="1:56" s="84" customFormat="1" outlineLevel="1" thickBot="1">
      <c r="A26" s="78"/>
      <c r="B26" s="166" t="s">
        <v>137</v>
      </c>
      <c r="C26" s="84" t="s">
        <v>145</v>
      </c>
      <c r="D26" s="85">
        <v>1.62</v>
      </c>
      <c r="E26" s="85"/>
      <c r="F26" s="85">
        <f t="shared" si="1"/>
        <v>0.40500000000000003</v>
      </c>
      <c r="G26" s="86">
        <f t="shared" si="0"/>
        <v>2.0250000000000004</v>
      </c>
      <c r="I26" s="87">
        <v>12</v>
      </c>
      <c r="J26" s="88">
        <f t="shared" si="2"/>
        <v>24.300000000000004</v>
      </c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78"/>
      <c r="AY26" s="78"/>
      <c r="AZ26" s="78"/>
      <c r="BA26" s="78"/>
      <c r="BB26" s="78"/>
      <c r="BC26" s="78"/>
      <c r="BD26" s="78"/>
    </row>
    <row r="27" spans="1:56" s="142" customFormat="1" outlineLevel="1" thickBot="1">
      <c r="A27" s="78"/>
      <c r="B27" s="167" t="s">
        <v>139</v>
      </c>
      <c r="C27" s="142" t="s">
        <v>140</v>
      </c>
      <c r="D27" s="143">
        <v>1.96</v>
      </c>
      <c r="E27" s="143"/>
      <c r="F27" s="85">
        <f t="shared" si="1"/>
        <v>0.49</v>
      </c>
      <c r="G27" s="144">
        <f t="shared" si="0"/>
        <v>2.4500000000000002</v>
      </c>
      <c r="I27" s="87">
        <v>12</v>
      </c>
      <c r="J27" s="145">
        <f t="shared" si="2"/>
        <v>29.400000000000002</v>
      </c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78"/>
      <c r="AY27" s="78"/>
      <c r="AZ27" s="78"/>
      <c r="BA27" s="78"/>
      <c r="BB27" s="78"/>
      <c r="BC27" s="78"/>
      <c r="BD27" s="78"/>
    </row>
    <row r="28" spans="1:56" s="84" customFormat="1" outlineLevel="1" thickBot="1">
      <c r="A28" s="78"/>
      <c r="B28" s="166" t="s">
        <v>141</v>
      </c>
      <c r="C28" s="84" t="s">
        <v>142</v>
      </c>
      <c r="D28" s="85">
        <v>2.31</v>
      </c>
      <c r="E28" s="85"/>
      <c r="F28" s="85">
        <f t="shared" si="1"/>
        <v>0.57750000000000001</v>
      </c>
      <c r="G28" s="86">
        <f t="shared" si="0"/>
        <v>2.8875000000000002</v>
      </c>
      <c r="I28" s="87">
        <v>12</v>
      </c>
      <c r="J28" s="88">
        <f t="shared" si="2"/>
        <v>34.650000000000006</v>
      </c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</row>
    <row r="29" spans="1:56" s="142" customFormat="1" outlineLevel="1" thickBot="1">
      <c r="A29" s="78"/>
      <c r="B29" s="167" t="s">
        <v>143</v>
      </c>
      <c r="C29" s="142" t="s">
        <v>144</v>
      </c>
      <c r="D29" s="143">
        <v>2.68</v>
      </c>
      <c r="E29" s="143"/>
      <c r="F29" s="85">
        <f t="shared" si="1"/>
        <v>0.67</v>
      </c>
      <c r="G29" s="144">
        <f t="shared" si="0"/>
        <v>3.35</v>
      </c>
      <c r="I29" s="87">
        <v>12</v>
      </c>
      <c r="J29" s="145">
        <f t="shared" si="2"/>
        <v>40.200000000000003</v>
      </c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78"/>
      <c r="AY29" s="78"/>
      <c r="AZ29" s="78"/>
      <c r="BA29" s="78"/>
      <c r="BB29" s="78"/>
      <c r="BC29" s="78"/>
      <c r="BD29" s="78"/>
    </row>
    <row r="30" spans="1:56" s="84" customFormat="1" outlineLevel="1" thickBot="1">
      <c r="A30" s="78"/>
      <c r="B30" s="166" t="s">
        <v>373</v>
      </c>
      <c r="C30" s="84" t="s">
        <v>366</v>
      </c>
      <c r="D30" s="85">
        <v>2.97</v>
      </c>
      <c r="E30" s="85"/>
      <c r="F30" s="85">
        <f t="shared" si="1"/>
        <v>0.74250000000000005</v>
      </c>
      <c r="G30" s="86">
        <f t="shared" si="0"/>
        <v>3.7125000000000004</v>
      </c>
      <c r="I30" s="87">
        <v>12</v>
      </c>
      <c r="J30" s="88">
        <f t="shared" si="2"/>
        <v>44.550000000000004</v>
      </c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/>
      <c r="AM30" s="78"/>
      <c r="AN30" s="78"/>
      <c r="AO30" s="78"/>
      <c r="AP30" s="78"/>
      <c r="AQ30" s="78"/>
      <c r="AR30" s="78"/>
      <c r="AS30" s="78"/>
      <c r="AT30" s="78"/>
      <c r="AU30" s="78"/>
      <c r="AV30" s="78"/>
      <c r="AW30" s="78"/>
      <c r="AX30" s="78"/>
      <c r="AY30" s="78"/>
      <c r="AZ30" s="78"/>
      <c r="BA30" s="78"/>
      <c r="BB30" s="78"/>
      <c r="BC30" s="78"/>
      <c r="BD30" s="78"/>
    </row>
    <row r="31" spans="1:56" s="142" customFormat="1" outlineLevel="1" thickBot="1">
      <c r="A31" s="78"/>
      <c r="B31" s="167" t="s">
        <v>372</v>
      </c>
      <c r="C31" s="142" t="s">
        <v>367</v>
      </c>
      <c r="D31" s="143">
        <v>3.32</v>
      </c>
      <c r="E31" s="143"/>
      <c r="F31" s="85">
        <f t="shared" ref="F31:F34" si="3">D31*25%</f>
        <v>0.83</v>
      </c>
      <c r="G31" s="144">
        <f t="shared" ref="G31:G34" si="4">F31+D31</f>
        <v>4.1499999999999995</v>
      </c>
      <c r="I31" s="87">
        <v>12</v>
      </c>
      <c r="J31" s="145">
        <f t="shared" ref="J31:J34" si="5">SUM(I31*G31)</f>
        <v>49.8</v>
      </c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  <c r="AN31" s="78"/>
      <c r="AO31" s="78"/>
      <c r="AP31" s="78"/>
      <c r="AQ31" s="78"/>
      <c r="AR31" s="78"/>
      <c r="AS31" s="78"/>
      <c r="AT31" s="78"/>
      <c r="AU31" s="78"/>
      <c r="AV31" s="78"/>
      <c r="AW31" s="78"/>
      <c r="AX31" s="78"/>
      <c r="AY31" s="78"/>
      <c r="AZ31" s="78"/>
      <c r="BA31" s="78"/>
      <c r="BB31" s="78"/>
      <c r="BC31" s="78"/>
      <c r="BD31" s="78"/>
    </row>
    <row r="32" spans="1:56" s="84" customFormat="1" outlineLevel="1" thickBot="1">
      <c r="A32" s="78"/>
      <c r="B32" s="166" t="s">
        <v>371</v>
      </c>
      <c r="C32" s="84" t="s">
        <v>368</v>
      </c>
      <c r="D32" s="85">
        <v>4.8499999999999996</v>
      </c>
      <c r="E32" s="85"/>
      <c r="F32" s="85">
        <f t="shared" si="3"/>
        <v>1.2124999999999999</v>
      </c>
      <c r="G32" s="86">
        <f t="shared" si="4"/>
        <v>6.0625</v>
      </c>
      <c r="I32" s="87">
        <v>12</v>
      </c>
      <c r="J32" s="88">
        <f t="shared" si="5"/>
        <v>72.75</v>
      </c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8"/>
      <c r="AH32" s="78"/>
      <c r="AI32" s="78"/>
      <c r="AJ32" s="78"/>
      <c r="AK32" s="78"/>
      <c r="AL32" s="78"/>
      <c r="AM32" s="78"/>
      <c r="AN32" s="78"/>
      <c r="AO32" s="78"/>
      <c r="AP32" s="78"/>
      <c r="AQ32" s="78"/>
      <c r="AR32" s="78"/>
      <c r="AS32" s="78"/>
      <c r="AT32" s="78"/>
      <c r="AU32" s="78"/>
      <c r="AV32" s="78"/>
      <c r="AW32" s="78"/>
      <c r="AX32" s="78"/>
      <c r="AY32" s="78"/>
      <c r="AZ32" s="78"/>
      <c r="BA32" s="78"/>
      <c r="BB32" s="78"/>
      <c r="BC32" s="78"/>
      <c r="BD32" s="78"/>
    </row>
    <row r="33" spans="1:56" s="142" customFormat="1" outlineLevel="1" thickBot="1">
      <c r="A33" s="78"/>
      <c r="B33" s="167" t="s">
        <v>370</v>
      </c>
      <c r="C33" s="142" t="s">
        <v>369</v>
      </c>
      <c r="D33" s="143">
        <v>5.51</v>
      </c>
      <c r="E33" s="143"/>
      <c r="F33" s="85">
        <f t="shared" si="3"/>
        <v>1.3774999999999999</v>
      </c>
      <c r="G33" s="144">
        <f t="shared" si="4"/>
        <v>6.8874999999999993</v>
      </c>
      <c r="I33" s="87">
        <v>12</v>
      </c>
      <c r="J33" s="145">
        <f t="shared" si="5"/>
        <v>82.649999999999991</v>
      </c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78"/>
      <c r="AK33" s="78"/>
      <c r="AL33" s="78"/>
      <c r="AM33" s="78"/>
      <c r="AN33" s="78"/>
      <c r="AO33" s="78"/>
      <c r="AP33" s="78"/>
      <c r="AQ33" s="78"/>
      <c r="AR33" s="78"/>
      <c r="AS33" s="78"/>
      <c r="AT33" s="78"/>
      <c r="AU33" s="78"/>
      <c r="AV33" s="78"/>
      <c r="AW33" s="78"/>
      <c r="AX33" s="78"/>
      <c r="AY33" s="78"/>
      <c r="AZ33" s="78"/>
      <c r="BA33" s="78"/>
      <c r="BB33" s="78"/>
      <c r="BC33" s="78"/>
      <c r="BD33" s="78"/>
    </row>
    <row r="34" spans="1:56" s="84" customFormat="1" outlineLevel="1" thickBot="1">
      <c r="A34" s="78"/>
      <c r="B34" s="166" t="s">
        <v>137</v>
      </c>
      <c r="C34" s="84" t="s">
        <v>138</v>
      </c>
      <c r="D34" s="85">
        <v>2.1469999999999998</v>
      </c>
      <c r="E34" s="85"/>
      <c r="F34" s="85">
        <f t="shared" si="3"/>
        <v>0.53674999999999995</v>
      </c>
      <c r="G34" s="86">
        <f t="shared" si="4"/>
        <v>2.6837499999999999</v>
      </c>
      <c r="I34" s="87">
        <v>12</v>
      </c>
      <c r="J34" s="88">
        <f t="shared" si="5"/>
        <v>32.204999999999998</v>
      </c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</row>
    <row r="35" spans="1:56" s="142" customFormat="1" outlineLevel="1" thickBot="1">
      <c r="A35" s="78"/>
      <c r="B35" s="167" t="s">
        <v>146</v>
      </c>
      <c r="C35" s="142" t="s">
        <v>147</v>
      </c>
      <c r="D35" s="85">
        <v>13.36</v>
      </c>
      <c r="E35" s="85"/>
      <c r="F35" s="85">
        <f t="shared" si="1"/>
        <v>3.34</v>
      </c>
      <c r="G35" s="86">
        <f t="shared" si="0"/>
        <v>16.7</v>
      </c>
      <c r="H35" s="84"/>
      <c r="I35" s="87"/>
      <c r="J35" s="88">
        <f t="shared" si="2"/>
        <v>0</v>
      </c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8"/>
      <c r="AQ35" s="78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</row>
    <row r="36" spans="1:56" s="84" customFormat="1" outlineLevel="1" thickBot="1">
      <c r="A36" s="78"/>
      <c r="B36" s="166" t="s">
        <v>148</v>
      </c>
      <c r="C36" s="84" t="s">
        <v>149</v>
      </c>
      <c r="D36" s="85">
        <v>21.93</v>
      </c>
      <c r="E36" s="85"/>
      <c r="F36" s="85">
        <f t="shared" si="1"/>
        <v>5.4824999999999999</v>
      </c>
      <c r="G36" s="86">
        <f t="shared" si="0"/>
        <v>27.412500000000001</v>
      </c>
      <c r="I36" s="87"/>
      <c r="J36" s="88">
        <f t="shared" si="2"/>
        <v>0</v>
      </c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  <c r="AL36" s="78"/>
      <c r="AM36" s="78"/>
      <c r="AN36" s="78"/>
      <c r="AO36" s="78"/>
      <c r="AP36" s="78"/>
      <c r="AQ36" s="78"/>
      <c r="AR36" s="78"/>
      <c r="AS36" s="78"/>
      <c r="AT36" s="78"/>
      <c r="AU36" s="78"/>
      <c r="AV36" s="78"/>
      <c r="AW36" s="78"/>
      <c r="AX36" s="78"/>
      <c r="AY36" s="78"/>
      <c r="AZ36" s="78"/>
      <c r="BA36" s="78"/>
      <c r="BB36" s="78"/>
      <c r="BC36" s="78"/>
      <c r="BD36" s="78"/>
    </row>
    <row r="37" spans="1:56" s="142" customFormat="1" outlineLevel="1" thickBot="1">
      <c r="A37" s="78"/>
      <c r="B37" s="167" t="s">
        <v>150</v>
      </c>
      <c r="C37" s="142" t="s">
        <v>151</v>
      </c>
      <c r="D37" s="143">
        <v>6.53</v>
      </c>
      <c r="E37" s="143"/>
      <c r="F37" s="85">
        <f t="shared" si="1"/>
        <v>1.6325000000000001</v>
      </c>
      <c r="G37" s="144">
        <f t="shared" si="0"/>
        <v>8.1624999999999996</v>
      </c>
      <c r="I37" s="87"/>
      <c r="J37" s="145">
        <f t="shared" si="2"/>
        <v>0</v>
      </c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</row>
    <row r="38" spans="1:56" s="84" customFormat="1" outlineLevel="1" thickBot="1">
      <c r="A38" s="78"/>
      <c r="B38" s="166" t="s">
        <v>152</v>
      </c>
      <c r="C38" s="84" t="s">
        <v>153</v>
      </c>
      <c r="D38" s="85">
        <v>7.37</v>
      </c>
      <c r="E38" s="85"/>
      <c r="F38" s="85">
        <f t="shared" si="1"/>
        <v>1.8425</v>
      </c>
      <c r="G38" s="86">
        <f t="shared" si="0"/>
        <v>9.2125000000000004</v>
      </c>
      <c r="I38" s="87"/>
      <c r="J38" s="88">
        <f t="shared" si="2"/>
        <v>0</v>
      </c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8"/>
      <c r="AO38" s="78"/>
      <c r="AP38" s="78"/>
      <c r="AQ38" s="78"/>
      <c r="AR38" s="78"/>
      <c r="AS38" s="78"/>
      <c r="AT38" s="78"/>
      <c r="AU38" s="78"/>
      <c r="AV38" s="78"/>
      <c r="AW38" s="78"/>
      <c r="AX38" s="78"/>
      <c r="AY38" s="78"/>
      <c r="AZ38" s="78"/>
      <c r="BA38" s="78"/>
      <c r="BB38" s="78"/>
      <c r="BC38" s="78"/>
      <c r="BD38" s="78"/>
    </row>
    <row r="39" spans="1:56" s="142" customFormat="1" outlineLevel="1" thickBot="1">
      <c r="A39" s="78"/>
      <c r="B39" s="167" t="s">
        <v>154</v>
      </c>
      <c r="C39" s="142" t="s">
        <v>155</v>
      </c>
      <c r="D39" s="143">
        <v>8.52</v>
      </c>
      <c r="E39" s="143"/>
      <c r="F39" s="85">
        <f t="shared" si="1"/>
        <v>2.13</v>
      </c>
      <c r="G39" s="144">
        <f t="shared" si="0"/>
        <v>10.649999999999999</v>
      </c>
      <c r="I39" s="87"/>
      <c r="J39" s="145">
        <f t="shared" si="2"/>
        <v>0</v>
      </c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8"/>
      <c r="AO39" s="78"/>
      <c r="AP39" s="78"/>
      <c r="AQ39" s="78"/>
      <c r="AR39" s="78"/>
      <c r="AS39" s="78"/>
      <c r="AT39" s="78"/>
      <c r="AU39" s="78"/>
      <c r="AV39" s="78"/>
      <c r="AW39" s="78"/>
      <c r="AX39" s="78"/>
      <c r="AY39" s="78"/>
      <c r="AZ39" s="78"/>
      <c r="BA39" s="78"/>
      <c r="BB39" s="78"/>
      <c r="BC39" s="78"/>
      <c r="BD39" s="78"/>
    </row>
    <row r="40" spans="1:56" s="84" customFormat="1" outlineLevel="1" thickBot="1">
      <c r="A40" s="78"/>
      <c r="B40" s="166" t="s">
        <v>148</v>
      </c>
      <c r="C40" s="84" t="s">
        <v>149</v>
      </c>
      <c r="D40" s="85">
        <v>21.93</v>
      </c>
      <c r="E40" s="85"/>
      <c r="F40" s="85">
        <f t="shared" si="1"/>
        <v>5.4824999999999999</v>
      </c>
      <c r="G40" s="86">
        <f t="shared" si="0"/>
        <v>27.412500000000001</v>
      </c>
      <c r="I40" s="87"/>
      <c r="J40" s="88">
        <f t="shared" si="2"/>
        <v>0</v>
      </c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78"/>
      <c r="AR40" s="78"/>
      <c r="AS40" s="78"/>
      <c r="AT40" s="78"/>
      <c r="AU40" s="78"/>
      <c r="AV40" s="78"/>
      <c r="AW40" s="78"/>
      <c r="AX40" s="78"/>
      <c r="AY40" s="78"/>
      <c r="AZ40" s="78"/>
      <c r="BA40" s="78"/>
      <c r="BB40" s="78"/>
      <c r="BC40" s="78"/>
      <c r="BD40" s="78"/>
    </row>
    <row r="41" spans="1:56" s="142" customFormat="1" outlineLevel="1" thickBot="1">
      <c r="A41" s="78"/>
      <c r="B41" s="167" t="s">
        <v>156</v>
      </c>
      <c r="C41" s="142" t="s">
        <v>157</v>
      </c>
      <c r="D41" s="143">
        <v>0.23</v>
      </c>
      <c r="E41" s="143"/>
      <c r="F41" s="85">
        <f t="shared" si="1"/>
        <v>5.7500000000000002E-2</v>
      </c>
      <c r="G41" s="144">
        <f t="shared" si="0"/>
        <v>0.28750000000000003</v>
      </c>
      <c r="I41" s="87"/>
      <c r="J41" s="145">
        <f t="shared" si="2"/>
        <v>0</v>
      </c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8"/>
      <c r="AT41" s="78"/>
      <c r="AU41" s="78"/>
      <c r="AV41" s="78"/>
      <c r="AW41" s="78"/>
      <c r="AX41" s="78"/>
      <c r="AY41" s="78"/>
      <c r="AZ41" s="78"/>
      <c r="BA41" s="78"/>
      <c r="BB41" s="78"/>
      <c r="BC41" s="78"/>
      <c r="BD41" s="78"/>
    </row>
    <row r="42" spans="1:56" s="133" customFormat="1" outlineLevel="1" thickBot="1">
      <c r="A42" s="78"/>
      <c r="B42" s="168" t="s">
        <v>158</v>
      </c>
      <c r="C42" s="133" t="s">
        <v>159</v>
      </c>
      <c r="D42" s="131">
        <v>0.55000000000000004</v>
      </c>
      <c r="E42" s="131"/>
      <c r="F42" s="85">
        <f t="shared" si="1"/>
        <v>0.13750000000000001</v>
      </c>
      <c r="G42" s="132">
        <f t="shared" si="0"/>
        <v>0.6875</v>
      </c>
      <c r="I42" s="146">
        <v>32</v>
      </c>
      <c r="J42" s="138">
        <f t="shared" si="2"/>
        <v>22</v>
      </c>
      <c r="K42" s="147"/>
      <c r="L42" s="147"/>
      <c r="M42" s="147"/>
      <c r="N42" s="147"/>
      <c r="O42" s="147"/>
      <c r="P42" s="147"/>
      <c r="Q42" s="147"/>
      <c r="R42" s="147"/>
      <c r="S42" s="147"/>
      <c r="T42" s="147"/>
      <c r="U42" s="147"/>
      <c r="V42" s="147"/>
      <c r="W42" s="147"/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  <c r="AJ42" s="147"/>
      <c r="AK42" s="147"/>
      <c r="AL42" s="147"/>
      <c r="AM42" s="147"/>
      <c r="AN42" s="147"/>
      <c r="AO42" s="147"/>
      <c r="AP42" s="147"/>
      <c r="AQ42" s="147"/>
      <c r="AR42" s="147"/>
      <c r="AS42" s="147"/>
      <c r="AT42" s="147"/>
      <c r="AU42" s="147"/>
      <c r="AV42" s="147"/>
      <c r="AW42" s="147"/>
      <c r="AX42" s="147"/>
      <c r="AY42" s="147"/>
      <c r="AZ42" s="147"/>
      <c r="BA42" s="147"/>
      <c r="BB42" s="147"/>
      <c r="BC42" s="147"/>
      <c r="BD42" s="147"/>
    </row>
    <row r="43" spans="1:56" s="142" customFormat="1" outlineLevel="1" thickBot="1">
      <c r="A43" s="78"/>
      <c r="B43" s="167" t="s">
        <v>396</v>
      </c>
      <c r="C43" s="142" t="s">
        <v>396</v>
      </c>
      <c r="D43" s="143">
        <v>5.91</v>
      </c>
      <c r="E43" s="143"/>
      <c r="F43" s="85">
        <f t="shared" si="1"/>
        <v>1.4775</v>
      </c>
      <c r="G43" s="144">
        <f t="shared" si="0"/>
        <v>7.3875000000000002</v>
      </c>
      <c r="I43" s="87"/>
      <c r="J43" s="145">
        <f t="shared" si="2"/>
        <v>0</v>
      </c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78"/>
      <c r="BB43" s="78"/>
      <c r="BC43" s="78"/>
      <c r="BD43" s="78"/>
    </row>
    <row r="44" spans="1:56" s="84" customFormat="1" outlineLevel="1" thickBot="1">
      <c r="A44" s="78"/>
      <c r="B44" s="166" t="s">
        <v>364</v>
      </c>
      <c r="C44" s="84" t="s">
        <v>365</v>
      </c>
      <c r="D44" s="85">
        <v>54</v>
      </c>
      <c r="E44" s="85"/>
      <c r="F44" s="85">
        <f t="shared" si="1"/>
        <v>13.5</v>
      </c>
      <c r="G44" s="86">
        <f t="shared" si="0"/>
        <v>67.5</v>
      </c>
      <c r="I44" s="87">
        <v>22</v>
      </c>
      <c r="J44" s="88">
        <f t="shared" si="2"/>
        <v>1485</v>
      </c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  <c r="BD44" s="78"/>
    </row>
    <row r="45" spans="1:56" s="142" customFormat="1" outlineLevel="1" thickBot="1">
      <c r="A45" s="78"/>
      <c r="B45" s="167" t="s">
        <v>160</v>
      </c>
      <c r="C45" s="142" t="s">
        <v>161</v>
      </c>
      <c r="D45" s="143">
        <v>1.39</v>
      </c>
      <c r="E45" s="143"/>
      <c r="F45" s="85">
        <f t="shared" si="1"/>
        <v>0.34749999999999998</v>
      </c>
      <c r="G45" s="144">
        <f t="shared" si="0"/>
        <v>1.7374999999999998</v>
      </c>
      <c r="I45" s="87"/>
      <c r="J45" s="145">
        <f t="shared" si="2"/>
        <v>0</v>
      </c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78"/>
      <c r="BB45" s="78"/>
      <c r="BC45" s="78"/>
      <c r="BD45" s="78"/>
    </row>
    <row r="46" spans="1:56" s="133" customFormat="1" outlineLevel="1" thickBot="1">
      <c r="A46" s="78"/>
      <c r="B46" s="168" t="s">
        <v>162</v>
      </c>
      <c r="C46" s="133" t="s">
        <v>374</v>
      </c>
      <c r="D46" s="131">
        <v>0.9</v>
      </c>
      <c r="E46" s="131"/>
      <c r="F46" s="85">
        <f t="shared" si="1"/>
        <v>0.22500000000000001</v>
      </c>
      <c r="G46" s="132">
        <f t="shared" si="0"/>
        <v>1.125</v>
      </c>
      <c r="I46" s="146"/>
      <c r="J46" s="138">
        <f t="shared" si="2"/>
        <v>0</v>
      </c>
      <c r="K46" s="147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7"/>
      <c r="AT46" s="147"/>
      <c r="AU46" s="147"/>
      <c r="AV46" s="147"/>
      <c r="AW46" s="147"/>
      <c r="AX46" s="147"/>
      <c r="AY46" s="147"/>
      <c r="AZ46" s="147"/>
      <c r="BA46" s="147"/>
      <c r="BB46" s="147"/>
      <c r="BC46" s="147"/>
      <c r="BD46" s="147"/>
    </row>
    <row r="47" spans="1:56" s="104" customFormat="1" ht="16" customHeight="1" outlineLevel="1" thickBot="1">
      <c r="A47" s="141"/>
      <c r="B47" s="165" t="s">
        <v>163</v>
      </c>
      <c r="D47" s="105"/>
      <c r="E47" s="105"/>
      <c r="J47" s="106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1"/>
      <c r="AK47" s="141"/>
      <c r="AL47" s="141"/>
      <c r="AM47" s="141"/>
      <c r="AN47" s="141"/>
      <c r="AO47" s="141"/>
      <c r="AP47" s="141"/>
      <c r="AQ47" s="141"/>
      <c r="AR47" s="141"/>
      <c r="AS47" s="141"/>
      <c r="AT47" s="141"/>
      <c r="AU47" s="141"/>
      <c r="AV47" s="141"/>
      <c r="AW47" s="141"/>
      <c r="AX47" s="141"/>
      <c r="AY47" s="141"/>
      <c r="AZ47" s="141"/>
      <c r="BA47" s="141"/>
      <c r="BB47" s="141"/>
      <c r="BC47" s="141"/>
      <c r="BD47" s="141"/>
    </row>
    <row r="48" spans="1:56" s="142" customFormat="1" outlineLevel="1" thickBot="1">
      <c r="A48" s="78"/>
      <c r="B48" s="167" t="s">
        <v>164</v>
      </c>
      <c r="C48" s="142" t="s">
        <v>165</v>
      </c>
      <c r="D48" s="85">
        <v>14.2</v>
      </c>
      <c r="E48" s="85"/>
      <c r="F48" s="85">
        <f t="shared" si="1"/>
        <v>3.55</v>
      </c>
      <c r="G48" s="86">
        <f t="shared" ref="G48:G59" si="6">F48+D48</f>
        <v>17.75</v>
      </c>
      <c r="H48" s="84"/>
      <c r="I48" s="87"/>
      <c r="J48" s="88">
        <f t="shared" ref="J48:J59" si="7">SUM(I48*G48)</f>
        <v>0</v>
      </c>
      <c r="K48" s="78"/>
      <c r="L48" s="78"/>
      <c r="M48" s="78"/>
      <c r="N48" s="78"/>
      <c r="O48" s="78"/>
      <c r="P48" s="78"/>
      <c r="Q48" s="78"/>
      <c r="R48" s="78"/>
      <c r="S48" s="78"/>
      <c r="T48" s="78"/>
      <c r="U48" s="78"/>
      <c r="V48" s="78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78"/>
      <c r="AR48" s="78"/>
      <c r="AS48" s="78"/>
      <c r="AT48" s="78"/>
      <c r="AU48" s="78"/>
      <c r="AV48" s="78"/>
      <c r="AW48" s="78"/>
      <c r="AX48" s="78"/>
      <c r="AY48" s="78"/>
      <c r="AZ48" s="78"/>
      <c r="BA48" s="78"/>
      <c r="BB48" s="78"/>
      <c r="BC48" s="78"/>
      <c r="BD48" s="78"/>
    </row>
    <row r="49" spans="1:56" s="84" customFormat="1" outlineLevel="1" thickBot="1">
      <c r="A49" s="78"/>
      <c r="B49" s="166" t="s">
        <v>166</v>
      </c>
      <c r="C49" s="84" t="s">
        <v>167</v>
      </c>
      <c r="D49" s="85">
        <v>8.1999999999999993</v>
      </c>
      <c r="E49" s="85"/>
      <c r="F49" s="85">
        <f t="shared" si="1"/>
        <v>2.0499999999999998</v>
      </c>
      <c r="G49" s="86">
        <f t="shared" si="6"/>
        <v>10.25</v>
      </c>
      <c r="I49" s="87"/>
      <c r="J49" s="88">
        <f t="shared" si="7"/>
        <v>0</v>
      </c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</row>
    <row r="50" spans="1:56" s="142" customFormat="1" outlineLevel="1" thickBot="1">
      <c r="A50" s="78"/>
      <c r="B50" s="167" t="s">
        <v>168</v>
      </c>
      <c r="C50" s="142" t="s">
        <v>169</v>
      </c>
      <c r="D50" s="143">
        <v>1.31</v>
      </c>
      <c r="E50" s="143"/>
      <c r="F50" s="85">
        <f t="shared" si="1"/>
        <v>0.32750000000000001</v>
      </c>
      <c r="G50" s="144">
        <f t="shared" si="6"/>
        <v>1.6375000000000002</v>
      </c>
      <c r="I50" s="87"/>
      <c r="J50" s="145">
        <f t="shared" si="7"/>
        <v>0</v>
      </c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78"/>
      <c r="AR50" s="78"/>
      <c r="AS50" s="78"/>
      <c r="AT50" s="78"/>
      <c r="AU50" s="78"/>
      <c r="AV50" s="78"/>
      <c r="AW50" s="78"/>
      <c r="AX50" s="78"/>
      <c r="AY50" s="78"/>
      <c r="AZ50" s="78"/>
      <c r="BA50" s="78"/>
      <c r="BB50" s="78"/>
      <c r="BC50" s="78"/>
      <c r="BD50" s="78"/>
    </row>
    <row r="51" spans="1:56" s="84" customFormat="1" outlineLevel="1" thickBot="1">
      <c r="A51" s="78"/>
      <c r="B51" s="166" t="s">
        <v>170</v>
      </c>
      <c r="C51" s="84" t="s">
        <v>171</v>
      </c>
      <c r="D51" s="85">
        <v>1.5</v>
      </c>
      <c r="E51" s="85"/>
      <c r="F51" s="85">
        <f t="shared" si="1"/>
        <v>0.375</v>
      </c>
      <c r="G51" s="86">
        <f t="shared" si="6"/>
        <v>1.875</v>
      </c>
      <c r="I51" s="87"/>
      <c r="J51" s="88">
        <f t="shared" si="7"/>
        <v>0</v>
      </c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78"/>
      <c r="AR51" s="78"/>
      <c r="AS51" s="78"/>
      <c r="AT51" s="78"/>
      <c r="AU51" s="78"/>
      <c r="AV51" s="78"/>
      <c r="AW51" s="78"/>
      <c r="AX51" s="78"/>
      <c r="AY51" s="78"/>
      <c r="AZ51" s="78"/>
      <c r="BA51" s="78"/>
      <c r="BB51" s="78"/>
      <c r="BC51" s="78"/>
      <c r="BD51" s="78"/>
    </row>
    <row r="52" spans="1:56" s="142" customFormat="1" outlineLevel="1" thickBot="1">
      <c r="A52" s="78"/>
      <c r="B52" s="167" t="s">
        <v>172</v>
      </c>
      <c r="C52" s="142" t="s">
        <v>173</v>
      </c>
      <c r="D52" s="143">
        <v>1.35</v>
      </c>
      <c r="E52" s="143"/>
      <c r="F52" s="85">
        <f t="shared" si="1"/>
        <v>0.33750000000000002</v>
      </c>
      <c r="G52" s="144">
        <f t="shared" si="6"/>
        <v>1.6875</v>
      </c>
      <c r="I52" s="87"/>
      <c r="J52" s="145">
        <f t="shared" si="7"/>
        <v>0</v>
      </c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78"/>
      <c r="AR52" s="78"/>
      <c r="AS52" s="78"/>
      <c r="AT52" s="78"/>
      <c r="AU52" s="78"/>
      <c r="AV52" s="78"/>
      <c r="AW52" s="78"/>
      <c r="AX52" s="78"/>
      <c r="AY52" s="78"/>
      <c r="AZ52" s="78"/>
      <c r="BA52" s="78"/>
      <c r="BB52" s="78"/>
      <c r="BC52" s="78"/>
      <c r="BD52" s="78"/>
    </row>
    <row r="53" spans="1:56" s="84" customFormat="1" outlineLevel="1" thickBot="1">
      <c r="A53" s="78"/>
      <c r="B53" s="166" t="s">
        <v>174</v>
      </c>
      <c r="C53" s="84" t="s">
        <v>363</v>
      </c>
      <c r="D53" s="85">
        <v>10.73</v>
      </c>
      <c r="E53" s="85"/>
      <c r="F53" s="85">
        <f t="shared" si="1"/>
        <v>2.6825000000000001</v>
      </c>
      <c r="G53" s="86">
        <f t="shared" si="6"/>
        <v>13.412500000000001</v>
      </c>
      <c r="I53" s="87"/>
      <c r="J53" s="88">
        <f t="shared" si="7"/>
        <v>0</v>
      </c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78"/>
      <c r="AR53" s="78"/>
      <c r="AS53" s="78"/>
      <c r="AT53" s="78"/>
      <c r="AU53" s="78"/>
      <c r="AV53" s="78"/>
      <c r="AW53" s="78"/>
      <c r="AX53" s="78"/>
      <c r="AY53" s="78"/>
      <c r="AZ53" s="78"/>
      <c r="BA53" s="78"/>
      <c r="BB53" s="78"/>
      <c r="BC53" s="78"/>
      <c r="BD53" s="78"/>
    </row>
    <row r="54" spans="1:56" s="142" customFormat="1" outlineLevel="1" thickBot="1">
      <c r="A54" s="78"/>
      <c r="B54" s="167" t="s">
        <v>175</v>
      </c>
      <c r="C54" s="142" t="s">
        <v>176</v>
      </c>
      <c r="D54" s="85">
        <v>0.35</v>
      </c>
      <c r="E54" s="85"/>
      <c r="F54" s="85">
        <f t="shared" si="1"/>
        <v>8.7499999999999994E-2</v>
      </c>
      <c r="G54" s="86">
        <f t="shared" si="6"/>
        <v>0.4375</v>
      </c>
      <c r="H54" s="84"/>
      <c r="I54" s="87"/>
      <c r="J54" s="88">
        <f t="shared" si="7"/>
        <v>0</v>
      </c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78"/>
      <c r="AR54" s="78"/>
      <c r="AS54" s="78"/>
      <c r="AT54" s="78"/>
      <c r="AU54" s="78"/>
      <c r="AV54" s="78"/>
      <c r="AW54" s="78"/>
      <c r="AX54" s="78"/>
      <c r="AY54" s="78"/>
      <c r="AZ54" s="78"/>
      <c r="BA54" s="78"/>
      <c r="BB54" s="78"/>
      <c r="BC54" s="78"/>
      <c r="BD54" s="78"/>
    </row>
    <row r="55" spans="1:56" s="84" customFormat="1" outlineLevel="1" thickBot="1">
      <c r="A55" s="78"/>
      <c r="B55" s="166" t="s">
        <v>381</v>
      </c>
      <c r="C55" s="84" t="s">
        <v>382</v>
      </c>
      <c r="D55" s="85">
        <v>0.21</v>
      </c>
      <c r="E55" s="85"/>
      <c r="F55" s="85">
        <f t="shared" si="1"/>
        <v>5.2499999999999998E-2</v>
      </c>
      <c r="G55" s="86">
        <f t="shared" si="6"/>
        <v>0.26250000000000001</v>
      </c>
      <c r="I55" s="87"/>
      <c r="J55" s="88">
        <f t="shared" si="7"/>
        <v>0</v>
      </c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</row>
    <row r="56" spans="1:56" s="142" customFormat="1" outlineLevel="1" thickBot="1">
      <c r="A56" s="78"/>
      <c r="B56" s="167" t="s">
        <v>383</v>
      </c>
      <c r="C56" s="142" t="s">
        <v>384</v>
      </c>
      <c r="D56" s="143">
        <v>0.81</v>
      </c>
      <c r="E56" s="143"/>
      <c r="F56" s="85">
        <f t="shared" si="1"/>
        <v>0.20250000000000001</v>
      </c>
      <c r="G56" s="144">
        <f t="shared" si="6"/>
        <v>1.0125000000000002</v>
      </c>
      <c r="I56" s="87"/>
      <c r="J56" s="145">
        <f t="shared" si="7"/>
        <v>0</v>
      </c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8"/>
      <c r="BA56" s="78"/>
      <c r="BB56" s="78"/>
      <c r="BC56" s="78"/>
      <c r="BD56" s="78"/>
    </row>
    <row r="57" spans="1:56" s="84" customFormat="1" outlineLevel="1" thickBot="1">
      <c r="A57" s="78"/>
      <c r="B57" s="166" t="s">
        <v>385</v>
      </c>
      <c r="C57" s="84" t="s">
        <v>386</v>
      </c>
      <c r="D57" s="85">
        <v>2</v>
      </c>
      <c r="E57" s="85"/>
      <c r="F57" s="85">
        <f t="shared" si="1"/>
        <v>0.5</v>
      </c>
      <c r="G57" s="86">
        <f t="shared" si="6"/>
        <v>2.5</v>
      </c>
      <c r="I57" s="87"/>
      <c r="J57" s="88">
        <f t="shared" si="7"/>
        <v>0</v>
      </c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8"/>
      <c r="BA57" s="78"/>
      <c r="BB57" s="78"/>
      <c r="BC57" s="78"/>
      <c r="BD57" s="78"/>
    </row>
    <row r="58" spans="1:56" s="142" customFormat="1" outlineLevel="1" thickBot="1">
      <c r="A58" s="78"/>
      <c r="B58" s="167" t="s">
        <v>387</v>
      </c>
      <c r="C58" s="142" t="s">
        <v>388</v>
      </c>
      <c r="D58" s="143">
        <v>0.1</v>
      </c>
      <c r="E58" s="143"/>
      <c r="F58" s="85">
        <f t="shared" si="1"/>
        <v>2.5000000000000001E-2</v>
      </c>
      <c r="G58" s="144">
        <f t="shared" si="6"/>
        <v>0.125</v>
      </c>
      <c r="I58" s="87"/>
      <c r="J58" s="145">
        <f t="shared" si="7"/>
        <v>0</v>
      </c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8"/>
      <c r="BA58" s="78"/>
      <c r="BB58" s="78"/>
      <c r="BC58" s="78"/>
      <c r="BD58" s="78"/>
    </row>
    <row r="59" spans="1:56" s="84" customFormat="1" outlineLevel="1" thickBot="1">
      <c r="A59" s="78"/>
      <c r="B59" s="166" t="s">
        <v>398</v>
      </c>
      <c r="C59" s="84" t="s">
        <v>395</v>
      </c>
      <c r="D59" s="85">
        <v>4.57</v>
      </c>
      <c r="E59" s="85"/>
      <c r="F59" s="85">
        <f t="shared" si="1"/>
        <v>1.1425000000000001</v>
      </c>
      <c r="G59" s="86">
        <f t="shared" si="6"/>
        <v>5.7125000000000004</v>
      </c>
      <c r="I59" s="87"/>
      <c r="J59" s="88">
        <f t="shared" si="7"/>
        <v>0</v>
      </c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8"/>
      <c r="BA59" s="78"/>
      <c r="BB59" s="78"/>
      <c r="BC59" s="78"/>
      <c r="BD59" s="78"/>
    </row>
    <row r="60" spans="1:56" s="142" customFormat="1" outlineLevel="1" thickBot="1">
      <c r="A60" s="78"/>
      <c r="B60" s="167" t="s">
        <v>399</v>
      </c>
      <c r="C60" s="142" t="s">
        <v>400</v>
      </c>
      <c r="D60" s="143">
        <v>33.15</v>
      </c>
      <c r="E60" s="143"/>
      <c r="F60" s="85">
        <f t="shared" si="1"/>
        <v>8.2874999999999996</v>
      </c>
      <c r="G60" s="144">
        <f t="shared" ref="G60:G63" si="8">F60+D60</f>
        <v>41.4375</v>
      </c>
      <c r="I60" s="87">
        <v>28</v>
      </c>
      <c r="J60" s="145">
        <f t="shared" ref="J60:J63" si="9">SUM(I60*G60)</f>
        <v>1160.25</v>
      </c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8"/>
      <c r="BA60" s="78"/>
      <c r="BB60" s="78"/>
      <c r="BC60" s="78"/>
      <c r="BD60" s="78"/>
    </row>
    <row r="61" spans="1:56" s="84" customFormat="1" outlineLevel="1" thickBot="1">
      <c r="A61" s="78"/>
      <c r="B61" s="166"/>
      <c r="D61" s="85">
        <v>0</v>
      </c>
      <c r="E61" s="85"/>
      <c r="F61" s="85">
        <f t="shared" si="1"/>
        <v>0</v>
      </c>
      <c r="G61" s="86">
        <f t="shared" si="8"/>
        <v>0</v>
      </c>
      <c r="I61" s="87"/>
      <c r="J61" s="88">
        <f t="shared" si="9"/>
        <v>0</v>
      </c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78"/>
      <c r="AJ61" s="78"/>
      <c r="AK61" s="78"/>
      <c r="AL61" s="78"/>
      <c r="AM61" s="78"/>
      <c r="AN61" s="78"/>
      <c r="AO61" s="78"/>
      <c r="AP61" s="78"/>
      <c r="AQ61" s="78"/>
      <c r="AR61" s="78"/>
      <c r="AS61" s="78"/>
      <c r="AT61" s="78"/>
      <c r="AU61" s="78"/>
      <c r="AV61" s="78"/>
      <c r="AW61" s="78"/>
      <c r="AX61" s="78"/>
      <c r="AY61" s="78"/>
      <c r="AZ61" s="78"/>
      <c r="BA61" s="78"/>
      <c r="BB61" s="78"/>
      <c r="BC61" s="78"/>
      <c r="BD61" s="78"/>
    </row>
    <row r="62" spans="1:56" s="142" customFormat="1" outlineLevel="1" thickBot="1">
      <c r="A62" s="78"/>
      <c r="B62" s="167"/>
      <c r="D62" s="143">
        <v>0</v>
      </c>
      <c r="E62" s="143"/>
      <c r="F62" s="85">
        <f t="shared" si="1"/>
        <v>0</v>
      </c>
      <c r="G62" s="144">
        <f t="shared" si="8"/>
        <v>0</v>
      </c>
      <c r="I62" s="87"/>
      <c r="J62" s="145">
        <f t="shared" si="9"/>
        <v>0</v>
      </c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8"/>
      <c r="AN62" s="78"/>
      <c r="AO62" s="78"/>
      <c r="AP62" s="78"/>
      <c r="AQ62" s="78"/>
      <c r="AR62" s="78"/>
      <c r="AS62" s="78"/>
      <c r="AT62" s="78"/>
      <c r="AU62" s="78"/>
      <c r="AV62" s="78"/>
      <c r="AW62" s="78"/>
      <c r="AX62" s="78"/>
      <c r="AY62" s="78"/>
      <c r="AZ62" s="78"/>
      <c r="BA62" s="78"/>
      <c r="BB62" s="78"/>
      <c r="BC62" s="78"/>
      <c r="BD62" s="78"/>
    </row>
    <row r="63" spans="1:56" s="84" customFormat="1" outlineLevel="1" thickBot="1">
      <c r="A63" s="78"/>
      <c r="B63" s="166"/>
      <c r="D63" s="85">
        <v>0</v>
      </c>
      <c r="E63" s="85"/>
      <c r="F63" s="85">
        <f t="shared" si="1"/>
        <v>0</v>
      </c>
      <c r="G63" s="86">
        <f t="shared" si="8"/>
        <v>0</v>
      </c>
      <c r="I63" s="87"/>
      <c r="J63" s="88">
        <f t="shared" si="9"/>
        <v>0</v>
      </c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78"/>
      <c r="AJ63" s="78"/>
      <c r="AK63" s="78"/>
      <c r="AL63" s="78"/>
      <c r="AM63" s="78"/>
      <c r="AN63" s="78"/>
      <c r="AO63" s="78"/>
      <c r="AP63" s="78"/>
      <c r="AQ63" s="78"/>
      <c r="AR63" s="78"/>
      <c r="AS63" s="78"/>
      <c r="AT63" s="78"/>
      <c r="AU63" s="78"/>
      <c r="AV63" s="78"/>
      <c r="AW63" s="78"/>
      <c r="AX63" s="78"/>
      <c r="AY63" s="78"/>
      <c r="AZ63" s="78"/>
      <c r="BA63" s="78"/>
      <c r="BB63" s="78"/>
      <c r="BC63" s="78"/>
      <c r="BD63" s="78"/>
    </row>
    <row r="64" spans="1:56" s="104" customFormat="1" ht="16" customHeight="1" outlineLevel="1" thickBot="1">
      <c r="A64" s="141"/>
      <c r="B64" s="165" t="s">
        <v>397</v>
      </c>
      <c r="D64" s="105"/>
      <c r="E64" s="105"/>
      <c r="J64" s="106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</row>
    <row r="65" spans="1:56" s="142" customFormat="1" outlineLevel="1" thickBot="1">
      <c r="A65" s="78"/>
      <c r="B65" s="167" t="s">
        <v>177</v>
      </c>
      <c r="C65" s="142" t="s">
        <v>178</v>
      </c>
      <c r="D65" s="143">
        <v>44.66</v>
      </c>
      <c r="E65" s="143"/>
      <c r="F65" s="85">
        <f t="shared" si="1"/>
        <v>11.164999999999999</v>
      </c>
      <c r="G65" s="144">
        <f t="shared" ref="G65:G74" si="10">F65+D65</f>
        <v>55.824999999999996</v>
      </c>
      <c r="I65" s="87"/>
      <c r="J65" s="145">
        <f t="shared" ref="J65:J85" si="11">SUM(I65*G65)</f>
        <v>0</v>
      </c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/>
      <c r="AH65" s="78"/>
      <c r="AI65" s="78"/>
      <c r="AJ65" s="78"/>
      <c r="AK65" s="78"/>
      <c r="AL65" s="78"/>
      <c r="AM65" s="78"/>
      <c r="AN65" s="78"/>
      <c r="AO65" s="78"/>
      <c r="AP65" s="78"/>
      <c r="AQ65" s="78"/>
      <c r="AR65" s="78"/>
      <c r="AS65" s="78"/>
      <c r="AT65" s="78"/>
      <c r="AU65" s="78"/>
      <c r="AV65" s="78"/>
      <c r="AW65" s="78"/>
      <c r="AX65" s="78"/>
      <c r="AY65" s="78"/>
      <c r="AZ65" s="78"/>
      <c r="BA65" s="78"/>
      <c r="BB65" s="78"/>
      <c r="BC65" s="78"/>
      <c r="BD65" s="78"/>
    </row>
    <row r="66" spans="1:56" s="84" customFormat="1" outlineLevel="1" thickBot="1">
      <c r="A66" s="78"/>
      <c r="B66" s="166" t="s">
        <v>179</v>
      </c>
      <c r="C66" s="84" t="s">
        <v>401</v>
      </c>
      <c r="D66" s="85">
        <v>49.68</v>
      </c>
      <c r="E66" s="85"/>
      <c r="F66" s="85">
        <f t="shared" si="1"/>
        <v>12.42</v>
      </c>
      <c r="G66" s="86">
        <f t="shared" si="10"/>
        <v>62.1</v>
      </c>
      <c r="I66" s="87"/>
      <c r="J66" s="88">
        <f t="shared" si="11"/>
        <v>0</v>
      </c>
      <c r="K66" s="78"/>
      <c r="L66" s="7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  <c r="AN66" s="78"/>
      <c r="AO66" s="78"/>
      <c r="AP66" s="78"/>
      <c r="AQ66" s="78"/>
      <c r="AR66" s="78"/>
      <c r="AS66" s="78"/>
      <c r="AT66" s="78"/>
      <c r="AU66" s="78"/>
      <c r="AV66" s="78"/>
      <c r="AW66" s="78"/>
      <c r="AX66" s="78"/>
      <c r="AY66" s="78"/>
      <c r="AZ66" s="78"/>
      <c r="BA66" s="78"/>
      <c r="BB66" s="78"/>
      <c r="BC66" s="78"/>
      <c r="BD66" s="78"/>
    </row>
    <row r="67" spans="1:56" s="142" customFormat="1" outlineLevel="1" thickBot="1">
      <c r="A67" s="78"/>
      <c r="B67" s="167" t="s">
        <v>333</v>
      </c>
      <c r="C67" s="142" t="s">
        <v>332</v>
      </c>
      <c r="D67" s="143">
        <v>2.0099999999999998</v>
      </c>
      <c r="E67" s="143"/>
      <c r="F67" s="85">
        <f t="shared" si="1"/>
        <v>0.50249999999999995</v>
      </c>
      <c r="G67" s="144">
        <f t="shared" si="10"/>
        <v>2.5124999999999997</v>
      </c>
      <c r="I67" s="87"/>
      <c r="J67" s="145">
        <f t="shared" si="11"/>
        <v>0</v>
      </c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</row>
    <row r="68" spans="1:56" s="84" customFormat="1" outlineLevel="1" thickBot="1">
      <c r="A68" s="78"/>
      <c r="B68" s="166" t="s">
        <v>331</v>
      </c>
      <c r="C68" s="84" t="s">
        <v>338</v>
      </c>
      <c r="D68" s="85">
        <v>92.53</v>
      </c>
      <c r="E68" s="85"/>
      <c r="F68" s="85">
        <f t="shared" si="1"/>
        <v>23.1325</v>
      </c>
      <c r="G68" s="86">
        <f t="shared" si="10"/>
        <v>115.66249999999999</v>
      </c>
      <c r="I68" s="87"/>
      <c r="J68" s="88">
        <f t="shared" si="11"/>
        <v>0</v>
      </c>
      <c r="K68" s="78"/>
      <c r="L68" s="78"/>
      <c r="M68" s="78"/>
      <c r="N68" s="78"/>
      <c r="O68" s="78"/>
      <c r="P68" s="78"/>
      <c r="Q68" s="78"/>
      <c r="R68" s="78"/>
      <c r="S68" s="78"/>
      <c r="T68" s="78"/>
      <c r="U68" s="78"/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78"/>
      <c r="AY68" s="78"/>
      <c r="AZ68" s="78"/>
      <c r="BA68" s="78"/>
      <c r="BB68" s="78"/>
      <c r="BC68" s="78"/>
      <c r="BD68" s="78"/>
    </row>
    <row r="69" spans="1:56" s="142" customFormat="1" outlineLevel="1" thickBot="1">
      <c r="A69" s="78"/>
      <c r="B69" s="167" t="s">
        <v>337</v>
      </c>
      <c r="C69" s="142" t="s">
        <v>337</v>
      </c>
      <c r="D69" s="143">
        <v>3.47</v>
      </c>
      <c r="E69" s="143"/>
      <c r="F69" s="85">
        <f t="shared" si="1"/>
        <v>0.86750000000000005</v>
      </c>
      <c r="G69" s="144">
        <f t="shared" si="10"/>
        <v>4.3375000000000004</v>
      </c>
      <c r="I69" s="87"/>
      <c r="J69" s="145">
        <f t="shared" si="11"/>
        <v>0</v>
      </c>
      <c r="K69" s="78"/>
      <c r="L69" s="78"/>
      <c r="M69" s="78"/>
      <c r="N69" s="78"/>
      <c r="O69" s="78"/>
      <c r="P69" s="78"/>
      <c r="Q69" s="78"/>
      <c r="R69" s="78"/>
      <c r="S69" s="78"/>
      <c r="T69" s="78"/>
      <c r="U69" s="78"/>
      <c r="V69" s="78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78"/>
      <c r="AY69" s="78"/>
      <c r="AZ69" s="78"/>
      <c r="BA69" s="78"/>
      <c r="BB69" s="78"/>
      <c r="BC69" s="78"/>
      <c r="BD69" s="78"/>
    </row>
    <row r="70" spans="1:56" s="84" customFormat="1" outlineLevel="1" thickBot="1">
      <c r="A70" s="78"/>
      <c r="B70" s="166" t="s">
        <v>180</v>
      </c>
      <c r="C70" s="84" t="s">
        <v>181</v>
      </c>
      <c r="D70" s="85">
        <v>2.13</v>
      </c>
      <c r="E70" s="85"/>
      <c r="F70" s="85">
        <f t="shared" si="1"/>
        <v>0.53249999999999997</v>
      </c>
      <c r="G70" s="86">
        <f t="shared" si="10"/>
        <v>2.6624999999999996</v>
      </c>
      <c r="I70" s="87"/>
      <c r="J70" s="88">
        <f t="shared" si="11"/>
        <v>0</v>
      </c>
      <c r="K70" s="78"/>
      <c r="L70" s="78"/>
      <c r="M70" s="78"/>
      <c r="N70" s="78"/>
      <c r="O70" s="78"/>
      <c r="P70" s="78"/>
      <c r="Q70" s="78"/>
      <c r="R70" s="78"/>
      <c r="S70" s="78"/>
      <c r="T70" s="78"/>
      <c r="U70" s="78"/>
      <c r="V70" s="78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78"/>
      <c r="AY70" s="78"/>
      <c r="AZ70" s="78"/>
      <c r="BA70" s="78"/>
      <c r="BB70" s="78"/>
      <c r="BC70" s="78"/>
      <c r="BD70" s="78"/>
    </row>
    <row r="71" spans="1:56" s="142" customFormat="1" outlineLevel="1" thickBot="1">
      <c r="A71" s="78"/>
      <c r="B71" s="167" t="s">
        <v>182</v>
      </c>
      <c r="C71" s="142" t="s">
        <v>183</v>
      </c>
      <c r="D71" s="143">
        <v>2.94</v>
      </c>
      <c r="E71" s="143"/>
      <c r="F71" s="85">
        <f t="shared" si="1"/>
        <v>0.73499999999999999</v>
      </c>
      <c r="G71" s="144">
        <f t="shared" si="10"/>
        <v>3.6749999999999998</v>
      </c>
      <c r="I71" s="87"/>
      <c r="J71" s="145">
        <f t="shared" si="11"/>
        <v>0</v>
      </c>
      <c r="K71" s="78"/>
      <c r="L71" s="78"/>
      <c r="M71" s="78"/>
      <c r="N71" s="78"/>
      <c r="O71" s="78"/>
      <c r="P71" s="78"/>
      <c r="Q71" s="78"/>
      <c r="R71" s="78"/>
      <c r="S71" s="78"/>
      <c r="T71" s="78"/>
      <c r="U71" s="78"/>
      <c r="V71" s="78"/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</row>
    <row r="72" spans="1:56" s="84" customFormat="1" outlineLevel="1" thickBot="1">
      <c r="A72" s="78"/>
      <c r="B72" s="166" t="s">
        <v>336</v>
      </c>
      <c r="C72" s="84" t="s">
        <v>334</v>
      </c>
      <c r="D72" s="85">
        <v>2.62</v>
      </c>
      <c r="E72" s="85"/>
      <c r="F72" s="85">
        <f t="shared" si="1"/>
        <v>0.65500000000000003</v>
      </c>
      <c r="G72" s="86">
        <f t="shared" si="10"/>
        <v>3.2750000000000004</v>
      </c>
      <c r="I72" s="87"/>
      <c r="J72" s="88">
        <f t="shared" si="11"/>
        <v>0</v>
      </c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78"/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</row>
    <row r="73" spans="1:56" s="142" customFormat="1" outlineLevel="1" thickBot="1">
      <c r="A73" s="78"/>
      <c r="B73" s="167" t="s">
        <v>335</v>
      </c>
      <c r="C73" s="142" t="s">
        <v>335</v>
      </c>
      <c r="D73" s="143">
        <v>3.25</v>
      </c>
      <c r="E73" s="143"/>
      <c r="F73" s="85">
        <f t="shared" si="1"/>
        <v>0.8125</v>
      </c>
      <c r="G73" s="144">
        <f t="shared" si="10"/>
        <v>4.0625</v>
      </c>
      <c r="I73" s="87"/>
      <c r="J73" s="145">
        <f t="shared" si="11"/>
        <v>0</v>
      </c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78"/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</row>
    <row r="74" spans="1:56" s="84" customFormat="1" outlineLevel="1" thickBot="1">
      <c r="A74" s="78"/>
      <c r="B74" s="166" t="s">
        <v>184</v>
      </c>
      <c r="C74" s="84" t="s">
        <v>185</v>
      </c>
      <c r="D74" s="85">
        <v>5.63</v>
      </c>
      <c r="E74" s="85"/>
      <c r="F74" s="85">
        <f t="shared" si="1"/>
        <v>1.4075</v>
      </c>
      <c r="G74" s="86">
        <f t="shared" si="10"/>
        <v>7.0374999999999996</v>
      </c>
      <c r="I74" s="87"/>
      <c r="J74" s="88">
        <f t="shared" si="11"/>
        <v>0</v>
      </c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</row>
    <row r="75" spans="1:56" s="142" customFormat="1" outlineLevel="1" thickBot="1">
      <c r="A75" s="78"/>
      <c r="B75" s="167" t="s">
        <v>339</v>
      </c>
      <c r="C75" s="142" t="s">
        <v>339</v>
      </c>
      <c r="D75" s="143">
        <v>0.65</v>
      </c>
      <c r="E75" s="143"/>
      <c r="F75" s="85">
        <f t="shared" si="1"/>
        <v>0.16250000000000001</v>
      </c>
      <c r="G75" s="144">
        <f>F75+D75</f>
        <v>0.8125</v>
      </c>
      <c r="I75" s="87"/>
      <c r="J75" s="145">
        <f>SUM(I75*G75)</f>
        <v>0</v>
      </c>
      <c r="K75" s="78"/>
      <c r="L75" s="78"/>
      <c r="M75" s="78"/>
      <c r="N75" s="78"/>
      <c r="O75" s="78"/>
      <c r="P75" s="78"/>
      <c r="Q75" s="78"/>
      <c r="R75" s="78"/>
      <c r="S75" s="78"/>
      <c r="T75" s="78"/>
      <c r="U75" s="78"/>
      <c r="V75" s="78"/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</row>
    <row r="76" spans="1:56" s="84" customFormat="1" outlineLevel="1" thickBot="1">
      <c r="A76" s="78"/>
      <c r="B76" s="166"/>
      <c r="D76" s="85">
        <v>0</v>
      </c>
      <c r="E76" s="85"/>
      <c r="F76" s="85">
        <f t="shared" si="1"/>
        <v>0</v>
      </c>
      <c r="G76" s="86">
        <f>F76+D76</f>
        <v>0</v>
      </c>
      <c r="I76" s="87"/>
      <c r="J76" s="88">
        <f>SUM(I76*G76)</f>
        <v>0</v>
      </c>
      <c r="K76" s="78"/>
      <c r="L76" s="78"/>
      <c r="M76" s="78"/>
      <c r="N76" s="78"/>
      <c r="O76" s="78"/>
      <c r="P76" s="78"/>
      <c r="Q76" s="78"/>
      <c r="R76" s="78"/>
      <c r="S76" s="78"/>
      <c r="T76" s="78"/>
      <c r="U76" s="78"/>
      <c r="V76" s="78"/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</row>
    <row r="77" spans="1:56" s="142" customFormat="1" outlineLevel="1" thickBot="1">
      <c r="A77" s="78"/>
      <c r="B77" s="167"/>
      <c r="D77" s="143">
        <v>0</v>
      </c>
      <c r="E77" s="143"/>
      <c r="F77" s="85">
        <f t="shared" si="1"/>
        <v>0</v>
      </c>
      <c r="G77" s="144">
        <f>F77+D77</f>
        <v>0</v>
      </c>
      <c r="I77" s="87"/>
      <c r="J77" s="145">
        <f>SUM(I77*G77)</f>
        <v>0</v>
      </c>
      <c r="K77" s="78"/>
      <c r="L77" s="78"/>
      <c r="M77" s="78"/>
      <c r="N77" s="78"/>
      <c r="O77" s="78"/>
      <c r="P77" s="78"/>
      <c r="Q77" s="78"/>
      <c r="R77" s="78"/>
      <c r="S77" s="78"/>
      <c r="T77" s="78"/>
      <c r="U77" s="78"/>
      <c r="V77" s="78"/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</row>
    <row r="78" spans="1:56" s="84" customFormat="1" outlineLevel="1" thickBot="1">
      <c r="A78" s="78"/>
      <c r="B78" s="166"/>
      <c r="D78" s="85">
        <v>0</v>
      </c>
      <c r="E78" s="85"/>
      <c r="F78" s="85">
        <f t="shared" si="1"/>
        <v>0</v>
      </c>
      <c r="G78" s="86">
        <f>F78+D78</f>
        <v>0</v>
      </c>
      <c r="I78" s="87"/>
      <c r="J78" s="88">
        <f>SUM(I78*G78)</f>
        <v>0</v>
      </c>
      <c r="K78" s="78"/>
      <c r="L78" s="78"/>
      <c r="M78" s="78"/>
      <c r="N78" s="78"/>
      <c r="O78" s="78"/>
      <c r="P78" s="78"/>
      <c r="Q78" s="78"/>
      <c r="R78" s="78"/>
      <c r="S78" s="78"/>
      <c r="T78" s="78"/>
      <c r="U78" s="78"/>
      <c r="V78" s="78"/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</row>
    <row r="79" spans="1:56" s="104" customFormat="1" ht="16" customHeight="1" outlineLevel="1" thickBot="1">
      <c r="A79" s="141"/>
      <c r="B79" s="165" t="s">
        <v>186</v>
      </c>
      <c r="D79" s="105"/>
      <c r="E79" s="105"/>
      <c r="J79" s="106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  <c r="Z79" s="141"/>
      <c r="AA79" s="141"/>
      <c r="AB79" s="141"/>
      <c r="AC79" s="141"/>
      <c r="AD79" s="141"/>
      <c r="AE79" s="141"/>
      <c r="AF79" s="141"/>
      <c r="AG79" s="141"/>
      <c r="AH79" s="141"/>
      <c r="AI79" s="141"/>
      <c r="AJ79" s="141"/>
      <c r="AK79" s="141"/>
      <c r="AL79" s="141"/>
      <c r="AM79" s="141"/>
      <c r="AN79" s="141"/>
      <c r="AO79" s="141"/>
      <c r="AP79" s="141"/>
      <c r="AQ79" s="141"/>
      <c r="AR79" s="141"/>
      <c r="AS79" s="141"/>
      <c r="AT79" s="141"/>
      <c r="AU79" s="141"/>
      <c r="AV79" s="141"/>
      <c r="AW79" s="141"/>
      <c r="AX79" s="141"/>
      <c r="AY79" s="141"/>
      <c r="AZ79" s="141"/>
      <c r="BA79" s="141"/>
      <c r="BB79" s="141"/>
      <c r="BC79" s="141"/>
      <c r="BD79" s="141"/>
    </row>
    <row r="80" spans="1:56" s="142" customFormat="1" outlineLevel="1" thickBot="1">
      <c r="A80" s="78"/>
      <c r="B80" s="167" t="s">
        <v>187</v>
      </c>
      <c r="C80" s="142" t="s">
        <v>188</v>
      </c>
      <c r="D80" s="143">
        <v>54.64</v>
      </c>
      <c r="E80" s="143"/>
      <c r="F80" s="143">
        <f>D80*20%</f>
        <v>10.928000000000001</v>
      </c>
      <c r="G80" s="144">
        <f t="shared" ref="G80:G87" si="12">F80+D80</f>
        <v>65.567999999999998</v>
      </c>
      <c r="I80" s="87">
        <v>1</v>
      </c>
      <c r="J80" s="145">
        <f t="shared" si="11"/>
        <v>65.567999999999998</v>
      </c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</row>
    <row r="81" spans="1:56" s="84" customFormat="1" outlineLevel="1" thickBot="1">
      <c r="A81" s="78"/>
      <c r="B81" s="166" t="s">
        <v>377</v>
      </c>
      <c r="C81" s="84" t="s">
        <v>378</v>
      </c>
      <c r="D81" s="85">
        <v>1.99</v>
      </c>
      <c r="E81" s="85"/>
      <c r="F81" s="143">
        <f t="shared" ref="F81:F87" si="13">D81*20%</f>
        <v>0.39800000000000002</v>
      </c>
      <c r="G81" s="86">
        <f t="shared" si="12"/>
        <v>2.3879999999999999</v>
      </c>
      <c r="I81" s="87"/>
      <c r="J81" s="88">
        <f t="shared" si="11"/>
        <v>0</v>
      </c>
      <c r="K81" s="78"/>
      <c r="L81" s="78"/>
      <c r="M81" s="78"/>
      <c r="N81" s="78"/>
      <c r="O81" s="78"/>
      <c r="P81" s="78"/>
      <c r="Q81" s="78"/>
      <c r="R81" s="78"/>
      <c r="S81" s="78"/>
      <c r="T81" s="78"/>
      <c r="U81" s="78"/>
      <c r="V81" s="78"/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</row>
    <row r="82" spans="1:56" s="142" customFormat="1" outlineLevel="1" thickBot="1">
      <c r="A82" s="78"/>
      <c r="B82" s="167" t="s">
        <v>189</v>
      </c>
      <c r="D82" s="143">
        <v>3.32</v>
      </c>
      <c r="E82" s="143"/>
      <c r="F82" s="143">
        <f t="shared" si="13"/>
        <v>0.66400000000000003</v>
      </c>
      <c r="G82" s="144">
        <f t="shared" si="12"/>
        <v>3.984</v>
      </c>
      <c r="J82" s="88">
        <f t="shared" si="11"/>
        <v>0</v>
      </c>
      <c r="K82" s="78"/>
      <c r="L82" s="78"/>
      <c r="M82" s="78"/>
      <c r="N82" s="78"/>
      <c r="O82" s="78"/>
      <c r="P82" s="78"/>
      <c r="Q82" s="78"/>
      <c r="R82" s="78"/>
      <c r="S82" s="78"/>
      <c r="T82" s="78"/>
      <c r="U82" s="78"/>
      <c r="V82" s="78"/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</row>
    <row r="83" spans="1:56" s="84" customFormat="1" outlineLevel="1" thickBot="1">
      <c r="A83" s="78"/>
      <c r="B83" s="166" t="s">
        <v>190</v>
      </c>
      <c r="C83" s="84" t="s">
        <v>191</v>
      </c>
      <c r="D83" s="85">
        <v>4.41</v>
      </c>
      <c r="E83" s="85"/>
      <c r="F83" s="143">
        <f t="shared" si="13"/>
        <v>0.88200000000000012</v>
      </c>
      <c r="G83" s="86">
        <f t="shared" si="12"/>
        <v>5.2919999999999998</v>
      </c>
      <c r="I83" s="87"/>
      <c r="J83" s="145">
        <f t="shared" si="11"/>
        <v>0</v>
      </c>
      <c r="K83" s="78"/>
      <c r="L83" s="78"/>
      <c r="M83" s="78"/>
      <c r="N83" s="78"/>
      <c r="O83" s="78"/>
      <c r="P83" s="78"/>
      <c r="Q83" s="78"/>
      <c r="R83" s="78"/>
      <c r="S83" s="78"/>
      <c r="T83" s="78"/>
      <c r="U83" s="78"/>
      <c r="V83" s="78"/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</row>
    <row r="84" spans="1:56" s="142" customFormat="1" outlineLevel="1" thickBot="1">
      <c r="A84" s="78"/>
      <c r="B84" s="167" t="s">
        <v>192</v>
      </c>
      <c r="C84" s="142" t="s">
        <v>193</v>
      </c>
      <c r="D84" s="143">
        <v>3.43</v>
      </c>
      <c r="E84" s="143"/>
      <c r="F84" s="143">
        <f t="shared" si="13"/>
        <v>0.68600000000000005</v>
      </c>
      <c r="G84" s="144">
        <f t="shared" si="12"/>
        <v>4.1160000000000005</v>
      </c>
      <c r="I84" s="87"/>
      <c r="J84" s="145">
        <f t="shared" si="11"/>
        <v>0</v>
      </c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</row>
    <row r="85" spans="1:56" s="142" customFormat="1" outlineLevel="1" thickBot="1">
      <c r="A85" s="78"/>
      <c r="B85" s="167" t="s">
        <v>194</v>
      </c>
      <c r="D85" s="143">
        <v>5.25</v>
      </c>
      <c r="E85" s="143"/>
      <c r="F85" s="143">
        <f t="shared" si="13"/>
        <v>1.05</v>
      </c>
      <c r="G85" s="144">
        <f t="shared" si="12"/>
        <v>6.3</v>
      </c>
      <c r="I85" s="87"/>
      <c r="J85" s="145">
        <f t="shared" si="11"/>
        <v>0</v>
      </c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</row>
    <row r="86" spans="1:56" s="142" customFormat="1" outlineLevel="1" thickBot="1">
      <c r="A86" s="78"/>
      <c r="B86" s="167" t="s">
        <v>375</v>
      </c>
      <c r="C86" s="142" t="s">
        <v>376</v>
      </c>
      <c r="D86" s="143">
        <v>10.93</v>
      </c>
      <c r="E86" s="143"/>
      <c r="F86" s="143">
        <f t="shared" si="13"/>
        <v>2.1859999999999999</v>
      </c>
      <c r="G86" s="144">
        <f t="shared" si="12"/>
        <v>13.116</v>
      </c>
      <c r="I86" s="87"/>
      <c r="J86" s="145">
        <f>SUM(I86*G86)</f>
        <v>0</v>
      </c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</row>
    <row r="87" spans="1:56" s="84" customFormat="1" outlineLevel="1" thickBot="1">
      <c r="A87" s="196"/>
      <c r="B87" s="166" t="s">
        <v>195</v>
      </c>
      <c r="C87" s="84" t="s">
        <v>196</v>
      </c>
      <c r="D87" s="85">
        <v>20.73</v>
      </c>
      <c r="E87" s="85"/>
      <c r="F87" s="143">
        <f t="shared" si="13"/>
        <v>4.1459999999999999</v>
      </c>
      <c r="G87" s="86">
        <f t="shared" si="12"/>
        <v>24.876000000000001</v>
      </c>
      <c r="I87" s="87"/>
      <c r="J87" s="88">
        <f>SUM(I87*G87)</f>
        <v>0</v>
      </c>
      <c r="K87" s="78"/>
      <c r="L87" s="78"/>
      <c r="M87" s="78"/>
      <c r="N87" s="78"/>
      <c r="O87" s="78"/>
      <c r="P87" s="78"/>
      <c r="Q87" s="78"/>
      <c r="R87" s="78"/>
      <c r="S87" s="78"/>
      <c r="T87" s="78"/>
      <c r="U87" s="78"/>
      <c r="V87" s="78"/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</row>
    <row r="88" spans="1:56" s="142" customFormat="1" outlineLevel="1" thickBot="1">
      <c r="A88" s="78"/>
      <c r="B88" s="167" t="s">
        <v>379</v>
      </c>
      <c r="C88" s="142" t="s">
        <v>380</v>
      </c>
      <c r="D88" s="143">
        <v>10.72</v>
      </c>
      <c r="E88" s="143"/>
      <c r="F88" s="143">
        <f>D88*20%</f>
        <v>2.1440000000000001</v>
      </c>
      <c r="G88" s="144">
        <f t="shared" ref="G88:G94" si="14">F88+D88</f>
        <v>12.864000000000001</v>
      </c>
      <c r="I88" s="87"/>
      <c r="J88" s="145">
        <f t="shared" ref="J88:J89" si="15">SUM(I88*G88)</f>
        <v>0</v>
      </c>
      <c r="K88" s="78"/>
      <c r="L88" s="78"/>
      <c r="M88" s="78"/>
      <c r="N88" s="78"/>
      <c r="O88" s="78"/>
      <c r="P88" s="78"/>
      <c r="Q88" s="78"/>
      <c r="R88" s="78"/>
      <c r="S88" s="78"/>
      <c r="T88" s="78"/>
      <c r="U88" s="78"/>
      <c r="V88" s="78"/>
      <c r="W88" s="78"/>
      <c r="X88" s="78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</row>
    <row r="89" spans="1:56" s="84" customFormat="1" outlineLevel="1" thickBot="1">
      <c r="A89" s="78"/>
      <c r="B89" s="166" t="s">
        <v>389</v>
      </c>
      <c r="C89" s="84" t="s">
        <v>390</v>
      </c>
      <c r="D89" s="85">
        <v>45.31</v>
      </c>
      <c r="E89" s="85"/>
      <c r="F89" s="143">
        <f t="shared" ref="F89:F94" si="16">D89*20%</f>
        <v>9.0620000000000012</v>
      </c>
      <c r="G89" s="86">
        <f t="shared" si="14"/>
        <v>54.372</v>
      </c>
      <c r="I89" s="87"/>
      <c r="J89" s="88">
        <f t="shared" si="15"/>
        <v>0</v>
      </c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  <c r="V89" s="78"/>
      <c r="W89" s="78"/>
      <c r="X89" s="78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</row>
    <row r="90" spans="1:56" s="142" customFormat="1" outlineLevel="1" thickBot="1">
      <c r="A90" s="78"/>
      <c r="B90" s="167" t="s">
        <v>391</v>
      </c>
      <c r="C90" s="142" t="s">
        <v>392</v>
      </c>
      <c r="D90" s="143">
        <v>1.49</v>
      </c>
      <c r="E90" s="143"/>
      <c r="F90" s="143">
        <f t="shared" si="16"/>
        <v>0.29799999999999999</v>
      </c>
      <c r="G90" s="144">
        <f t="shared" si="14"/>
        <v>1.788</v>
      </c>
      <c r="J90" s="145">
        <v>0</v>
      </c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</row>
    <row r="91" spans="1:56" s="84" customFormat="1" outlineLevel="1" thickBot="1">
      <c r="A91" s="78"/>
      <c r="B91" s="166" t="s">
        <v>393</v>
      </c>
      <c r="C91" s="84" t="s">
        <v>394</v>
      </c>
      <c r="D91" s="85">
        <v>6.94</v>
      </c>
      <c r="E91" s="85"/>
      <c r="F91" s="143">
        <f t="shared" si="16"/>
        <v>1.3880000000000001</v>
      </c>
      <c r="G91" s="86">
        <f t="shared" si="14"/>
        <v>8.3280000000000012</v>
      </c>
      <c r="H91" s="135"/>
      <c r="I91" s="146"/>
      <c r="J91" s="138">
        <f t="shared" ref="J91:J93" si="17">SUM(I91*G91)</f>
        <v>0</v>
      </c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</row>
    <row r="92" spans="1:56" s="142" customFormat="1" outlineLevel="1" thickBot="1">
      <c r="A92" s="78"/>
      <c r="B92" s="167"/>
      <c r="D92" s="143">
        <v>0</v>
      </c>
      <c r="E92" s="143"/>
      <c r="F92" s="143">
        <f t="shared" si="16"/>
        <v>0</v>
      </c>
      <c r="G92" s="144">
        <f t="shared" si="14"/>
        <v>0</v>
      </c>
      <c r="I92" s="87"/>
      <c r="J92" s="145">
        <f t="shared" si="17"/>
        <v>0</v>
      </c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</row>
    <row r="93" spans="1:56" s="142" customFormat="1" outlineLevel="1" thickBot="1">
      <c r="A93" s="78"/>
      <c r="B93" s="167"/>
      <c r="D93" s="143">
        <v>0</v>
      </c>
      <c r="E93" s="143"/>
      <c r="F93" s="143">
        <f t="shared" si="16"/>
        <v>0</v>
      </c>
      <c r="G93" s="144">
        <f t="shared" si="14"/>
        <v>0</v>
      </c>
      <c r="I93" s="87"/>
      <c r="J93" s="145">
        <f t="shared" si="17"/>
        <v>0</v>
      </c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</row>
    <row r="94" spans="1:56" s="142" customFormat="1" outlineLevel="1" thickBot="1">
      <c r="A94" s="78"/>
      <c r="B94" s="264" t="s">
        <v>496</v>
      </c>
      <c r="C94" s="256" t="s">
        <v>496</v>
      </c>
      <c r="D94" s="143">
        <v>0</v>
      </c>
      <c r="E94" s="143"/>
      <c r="F94" s="143">
        <f t="shared" si="16"/>
        <v>0</v>
      </c>
      <c r="G94" s="144">
        <f t="shared" si="14"/>
        <v>0</v>
      </c>
      <c r="I94" s="87">
        <v>1</v>
      </c>
      <c r="J94" s="145">
        <v>500</v>
      </c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</row>
    <row r="95" spans="1:56" s="79" customFormat="1" ht="25" outlineLevel="1" thickBot="1">
      <c r="A95" s="78"/>
      <c r="B95" s="197" t="s">
        <v>405</v>
      </c>
      <c r="C95" s="148"/>
      <c r="D95" s="149"/>
      <c r="E95" s="149"/>
      <c r="F95" s="148"/>
      <c r="G95" s="150"/>
      <c r="H95" s="148"/>
      <c r="I95" s="151"/>
      <c r="J95" s="152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  <c r="V95" s="78"/>
      <c r="W95" s="78"/>
      <c r="X95" s="78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</row>
    <row r="96" spans="1:56" s="79" customFormat="1" ht="17" outlineLevel="1" thickBot="1">
      <c r="A96" s="78"/>
      <c r="B96" s="170" t="s">
        <v>52</v>
      </c>
      <c r="C96" s="153" t="s">
        <v>53</v>
      </c>
      <c r="D96" s="154" t="s">
        <v>198</v>
      </c>
      <c r="E96" s="154"/>
      <c r="F96" s="153"/>
      <c r="G96" s="153"/>
      <c r="H96" s="153"/>
      <c r="I96" s="153" t="s">
        <v>55</v>
      </c>
      <c r="J96" s="155" t="s">
        <v>56</v>
      </c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</row>
    <row r="97" spans="1:56" s="84" customFormat="1" outlineLevel="1" thickBot="1">
      <c r="A97" s="78"/>
      <c r="B97" s="166"/>
      <c r="D97" s="85"/>
      <c r="E97" s="85"/>
      <c r="F97" s="85">
        <f t="shared" ref="F97" si="18">D97*20%</f>
        <v>0</v>
      </c>
      <c r="G97" s="86">
        <f t="shared" ref="G97:G102" si="19">F97+D97</f>
        <v>0</v>
      </c>
      <c r="I97" s="87"/>
      <c r="J97" s="88">
        <f>SUM(I97*G97)</f>
        <v>0</v>
      </c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78"/>
      <c r="X97" s="78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</row>
    <row r="98" spans="1:56" s="84" customFormat="1" outlineLevel="1" thickBot="1">
      <c r="A98" s="78"/>
      <c r="B98" s="156" t="s">
        <v>406</v>
      </c>
      <c r="C98" s="84" t="s">
        <v>409</v>
      </c>
      <c r="D98" s="85">
        <v>64.81</v>
      </c>
      <c r="E98" s="85"/>
      <c r="F98" s="85">
        <f>D98*20%</f>
        <v>12.962000000000002</v>
      </c>
      <c r="G98" s="86">
        <f t="shared" si="19"/>
        <v>77.772000000000006</v>
      </c>
      <c r="H98" s="84">
        <v>0.1</v>
      </c>
      <c r="I98" s="87">
        <v>5</v>
      </c>
      <c r="J98" s="88">
        <f t="shared" ref="J98:J102" si="20">SUM(G98+H98)*I98</f>
        <v>389.36</v>
      </c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</row>
    <row r="99" spans="1:56" s="142" customFormat="1" outlineLevel="1" thickBot="1">
      <c r="A99" s="78"/>
      <c r="B99" s="167" t="s">
        <v>407</v>
      </c>
      <c r="C99" s="142" t="s">
        <v>410</v>
      </c>
      <c r="D99" s="143">
        <v>64.81</v>
      </c>
      <c r="E99" s="143"/>
      <c r="F99" s="85">
        <f t="shared" ref="F99:F102" si="21">D99*20%</f>
        <v>12.962000000000002</v>
      </c>
      <c r="G99" s="144">
        <f t="shared" si="19"/>
        <v>77.772000000000006</v>
      </c>
      <c r="H99" s="142">
        <v>0.2</v>
      </c>
      <c r="I99" s="87">
        <v>5</v>
      </c>
      <c r="J99" s="88">
        <f t="shared" si="20"/>
        <v>389.86</v>
      </c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</row>
    <row r="100" spans="1:56" s="84" customFormat="1" outlineLevel="1" thickBot="1">
      <c r="A100" s="78"/>
      <c r="B100" s="166" t="s">
        <v>408</v>
      </c>
      <c r="C100" s="156" t="s">
        <v>411</v>
      </c>
      <c r="D100" s="85">
        <v>64.81</v>
      </c>
      <c r="E100" s="85"/>
      <c r="F100" s="85">
        <f t="shared" si="21"/>
        <v>12.962000000000002</v>
      </c>
      <c r="G100" s="86">
        <f t="shared" si="19"/>
        <v>77.772000000000006</v>
      </c>
      <c r="H100" s="84">
        <v>0.2</v>
      </c>
      <c r="I100" s="87">
        <v>5</v>
      </c>
      <c r="J100" s="88">
        <f t="shared" si="20"/>
        <v>389.86</v>
      </c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</row>
    <row r="101" spans="1:56" s="142" customFormat="1" outlineLevel="1" thickBot="1">
      <c r="A101" s="78"/>
      <c r="B101" s="156"/>
      <c r="D101" s="143">
        <v>0</v>
      </c>
      <c r="E101" s="143"/>
      <c r="F101" s="85">
        <f t="shared" si="21"/>
        <v>0</v>
      </c>
      <c r="G101" s="144">
        <f t="shared" si="19"/>
        <v>0</v>
      </c>
      <c r="H101" s="142">
        <v>0.2</v>
      </c>
      <c r="I101" s="87">
        <v>0</v>
      </c>
      <c r="J101" s="88">
        <f t="shared" si="20"/>
        <v>0</v>
      </c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</row>
    <row r="102" spans="1:56" s="84" customFormat="1" outlineLevel="1" thickBot="1">
      <c r="A102" s="78"/>
      <c r="B102" s="166"/>
      <c r="D102" s="85">
        <v>0</v>
      </c>
      <c r="E102" s="85"/>
      <c r="F102" s="85">
        <f t="shared" si="21"/>
        <v>0</v>
      </c>
      <c r="G102" s="86">
        <f t="shared" si="19"/>
        <v>0</v>
      </c>
      <c r="I102" s="87"/>
      <c r="J102" s="88">
        <f t="shared" si="20"/>
        <v>0</v>
      </c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</row>
    <row r="103" spans="1:56" s="79" customFormat="1" ht="20" outlineLevel="1" thickBot="1">
      <c r="A103" s="78"/>
      <c r="B103" s="169" t="s">
        <v>197</v>
      </c>
      <c r="C103" s="148"/>
      <c r="D103" s="149"/>
      <c r="E103" s="149"/>
      <c r="F103" s="148"/>
      <c r="G103" s="150"/>
      <c r="H103" s="148"/>
      <c r="I103" s="151"/>
      <c r="J103" s="152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</row>
    <row r="104" spans="1:56" s="79" customFormat="1" ht="17" outlineLevel="1" thickBot="1">
      <c r="A104" s="78"/>
      <c r="B104" s="170" t="s">
        <v>52</v>
      </c>
      <c r="C104" s="153" t="s">
        <v>53</v>
      </c>
      <c r="D104" s="154" t="s">
        <v>198</v>
      </c>
      <c r="E104" s="154"/>
      <c r="F104" s="153"/>
      <c r="G104" s="153"/>
      <c r="H104" s="153"/>
      <c r="I104" s="153" t="s">
        <v>55</v>
      </c>
      <c r="J104" s="155" t="s">
        <v>56</v>
      </c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</row>
    <row r="105" spans="1:56" s="84" customFormat="1" outlineLevel="1" thickBot="1">
      <c r="A105" s="78"/>
      <c r="B105" s="166" t="s">
        <v>459</v>
      </c>
      <c r="C105" s="278" t="s">
        <v>514</v>
      </c>
      <c r="D105" s="85">
        <v>1498</v>
      </c>
      <c r="E105" s="85"/>
      <c r="F105" s="85">
        <f t="shared" ref="F105:F113" si="22">D105*20%</f>
        <v>299.60000000000002</v>
      </c>
      <c r="G105" s="86">
        <f t="shared" ref="G105:G112" si="23">F105+D105</f>
        <v>1797.6</v>
      </c>
      <c r="I105" s="87"/>
      <c r="J105" s="88">
        <f>SUM(I105*G105)</f>
        <v>0</v>
      </c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</row>
    <row r="106" spans="1:56" s="84" customFormat="1" outlineLevel="1" thickBot="1">
      <c r="A106" s="78"/>
      <c r="B106" s="156" t="s">
        <v>199</v>
      </c>
      <c r="C106" s="84" t="s">
        <v>200</v>
      </c>
      <c r="D106" s="85">
        <v>0.18</v>
      </c>
      <c r="E106" s="85"/>
      <c r="F106" s="85">
        <f t="shared" si="22"/>
        <v>3.5999999999999997E-2</v>
      </c>
      <c r="G106" s="86">
        <f t="shared" si="23"/>
        <v>0.216</v>
      </c>
      <c r="I106" s="87">
        <v>1425</v>
      </c>
      <c r="J106" s="88">
        <f t="shared" ref="J106:J112" si="24">SUM(G106+H106)*I106</f>
        <v>307.8</v>
      </c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  <c r="V106" s="78"/>
      <c r="W106" s="78"/>
      <c r="X106" s="78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</row>
    <row r="107" spans="1:56" s="142" customFormat="1" outlineLevel="1" thickBot="1">
      <c r="A107" s="78"/>
      <c r="B107" s="167" t="s">
        <v>201</v>
      </c>
      <c r="C107" s="142" t="s">
        <v>202</v>
      </c>
      <c r="D107" s="143">
        <v>1.5</v>
      </c>
      <c r="E107" s="143"/>
      <c r="F107" s="85">
        <v>0.04</v>
      </c>
      <c r="G107" s="144">
        <f t="shared" si="23"/>
        <v>1.54</v>
      </c>
      <c r="I107" s="87">
        <v>1425</v>
      </c>
      <c r="J107" s="88">
        <f t="shared" si="24"/>
        <v>2194.5</v>
      </c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</row>
    <row r="108" spans="1:56" s="84" customFormat="1" outlineLevel="1" thickBot="1">
      <c r="A108" s="78"/>
      <c r="B108" s="166" t="s">
        <v>203</v>
      </c>
      <c r="C108" s="156" t="s">
        <v>204</v>
      </c>
      <c r="D108" s="85">
        <v>2.8119999999999998</v>
      </c>
      <c r="E108" s="85"/>
      <c r="F108" s="85">
        <f t="shared" si="22"/>
        <v>0.56240000000000001</v>
      </c>
      <c r="G108" s="86">
        <f t="shared" si="23"/>
        <v>3.3743999999999996</v>
      </c>
      <c r="I108" s="87"/>
      <c r="J108" s="88">
        <f t="shared" si="24"/>
        <v>0</v>
      </c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  <c r="V108" s="78"/>
      <c r="W108" s="78"/>
      <c r="X108" s="78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</row>
    <row r="109" spans="1:56" s="142" customFormat="1" outlineLevel="1" thickBot="1">
      <c r="A109" s="78"/>
      <c r="B109" s="156" t="s">
        <v>205</v>
      </c>
      <c r="C109" s="142" t="s">
        <v>206</v>
      </c>
      <c r="D109" s="143">
        <v>0.59</v>
      </c>
      <c r="E109" s="143"/>
      <c r="F109" s="85">
        <f t="shared" si="22"/>
        <v>0.11799999999999999</v>
      </c>
      <c r="G109" s="144">
        <f t="shared" si="23"/>
        <v>0.70799999999999996</v>
      </c>
      <c r="I109" s="87"/>
      <c r="J109" s="88">
        <f t="shared" si="24"/>
        <v>0</v>
      </c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  <c r="V109" s="78"/>
      <c r="W109" s="78"/>
      <c r="X109" s="78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</row>
    <row r="110" spans="1:56" s="84" customFormat="1" outlineLevel="1" thickBot="1">
      <c r="A110" s="78"/>
      <c r="B110" s="166"/>
      <c r="C110" s="84" t="s">
        <v>206</v>
      </c>
      <c r="D110" s="85">
        <v>584.15</v>
      </c>
      <c r="E110" s="85"/>
      <c r="F110" s="85">
        <f t="shared" si="22"/>
        <v>116.83</v>
      </c>
      <c r="G110" s="86">
        <f t="shared" si="23"/>
        <v>700.98</v>
      </c>
      <c r="I110" s="87">
        <v>3</v>
      </c>
      <c r="J110" s="88">
        <f t="shared" si="24"/>
        <v>2102.94</v>
      </c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</row>
    <row r="111" spans="1:56" s="142" customFormat="1" outlineLevel="1" thickBot="1">
      <c r="A111" s="78"/>
      <c r="B111" s="167" t="s">
        <v>207</v>
      </c>
      <c r="C111" s="142" t="s">
        <v>208</v>
      </c>
      <c r="D111" s="143">
        <v>545</v>
      </c>
      <c r="E111" s="143"/>
      <c r="F111" s="85">
        <f t="shared" si="22"/>
        <v>109</v>
      </c>
      <c r="G111" s="144">
        <f t="shared" si="23"/>
        <v>654</v>
      </c>
      <c r="I111" s="87"/>
      <c r="J111" s="88">
        <f t="shared" si="24"/>
        <v>0</v>
      </c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</row>
    <row r="112" spans="1:56" s="84" customFormat="1" outlineLevel="1" thickBot="1">
      <c r="A112" s="78"/>
      <c r="B112" s="166" t="s">
        <v>209</v>
      </c>
      <c r="C112" s="84" t="s">
        <v>210</v>
      </c>
      <c r="D112" s="85">
        <v>545</v>
      </c>
      <c r="E112" s="85"/>
      <c r="F112" s="85">
        <f t="shared" si="22"/>
        <v>109</v>
      </c>
      <c r="G112" s="86">
        <f t="shared" si="23"/>
        <v>654</v>
      </c>
      <c r="I112" s="87"/>
      <c r="J112" s="88">
        <f t="shared" si="24"/>
        <v>0</v>
      </c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  <c r="V112" s="78"/>
      <c r="W112" s="78"/>
      <c r="X112" s="78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</row>
    <row r="113" spans="1:56" s="142" customFormat="1" outlineLevel="1" thickBot="1">
      <c r="A113" s="78"/>
      <c r="B113" s="167" t="s">
        <v>402</v>
      </c>
      <c r="C113" s="142" t="s">
        <v>403</v>
      </c>
      <c r="D113" s="143">
        <v>1009</v>
      </c>
      <c r="E113" s="143"/>
      <c r="F113" s="85">
        <f t="shared" si="22"/>
        <v>201.8</v>
      </c>
      <c r="G113" s="144">
        <f>SUM(D113:F113)</f>
        <v>1210.8</v>
      </c>
      <c r="H113" s="142">
        <v>0</v>
      </c>
      <c r="I113" s="87"/>
      <c r="J113" s="88">
        <f>SUM(G113*I113)</f>
        <v>0</v>
      </c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  <c r="V113" s="78"/>
      <c r="W113" s="78"/>
      <c r="X113" s="78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</row>
    <row r="114" spans="1:56" s="84" customFormat="1" ht="25" thickBot="1">
      <c r="A114" s="78"/>
      <c r="B114" s="179">
        <v>1</v>
      </c>
      <c r="C114" s="92" t="s">
        <v>211</v>
      </c>
      <c r="D114" s="94"/>
      <c r="E114" s="94"/>
      <c r="F114" s="91"/>
      <c r="G114" s="95"/>
      <c r="H114" s="91"/>
      <c r="I114" s="157">
        <f>SUM(I14:I113)</f>
        <v>3182</v>
      </c>
      <c r="J114" s="97">
        <f>SUM(J14:J113)</f>
        <v>14166.655500000001</v>
      </c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  <c r="V114" s="78"/>
      <c r="W114" s="78"/>
      <c r="X114" s="78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</row>
    <row r="115" spans="1:56" s="79" customFormat="1" ht="24" outlineLevel="1" thickBot="1">
      <c r="A115" s="181">
        <v>2</v>
      </c>
      <c r="B115" s="98" t="s">
        <v>293</v>
      </c>
      <c r="C115" s="99"/>
      <c r="D115" s="100"/>
      <c r="E115" s="100"/>
      <c r="F115" s="99"/>
      <c r="G115" s="99"/>
      <c r="H115" s="99"/>
      <c r="I115" s="99"/>
      <c r="J115" s="140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  <c r="V115" s="78"/>
      <c r="W115" s="78"/>
      <c r="X115" s="78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</row>
    <row r="116" spans="1:56" s="104" customFormat="1" ht="17" outlineLevel="1" thickBot="1">
      <c r="B116" s="104" t="s">
        <v>52</v>
      </c>
      <c r="C116" s="104" t="s">
        <v>53</v>
      </c>
      <c r="D116" s="105" t="s">
        <v>54</v>
      </c>
      <c r="E116" s="105"/>
      <c r="I116" s="104" t="s">
        <v>55</v>
      </c>
      <c r="J116" s="106" t="s">
        <v>56</v>
      </c>
      <c r="K116" s="141"/>
      <c r="L116" s="141"/>
      <c r="M116" s="141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  <c r="AC116" s="141"/>
      <c r="AD116" s="141"/>
      <c r="AE116" s="141"/>
      <c r="AF116" s="141"/>
      <c r="AG116" s="141"/>
      <c r="AH116" s="141"/>
      <c r="AI116" s="141"/>
      <c r="AJ116" s="141"/>
      <c r="AK116" s="141"/>
      <c r="AL116" s="141"/>
      <c r="AM116" s="141"/>
      <c r="AN116" s="141"/>
      <c r="AO116" s="141"/>
      <c r="AP116" s="141"/>
      <c r="AQ116" s="141"/>
      <c r="AR116" s="141"/>
      <c r="AS116" s="141"/>
      <c r="AT116" s="141"/>
      <c r="AU116" s="141"/>
      <c r="AV116" s="141"/>
      <c r="AW116" s="141"/>
      <c r="AX116" s="141"/>
      <c r="AY116" s="141"/>
      <c r="AZ116" s="141"/>
      <c r="BA116" s="141"/>
      <c r="BB116" s="141"/>
      <c r="BC116" s="141"/>
      <c r="BD116" s="141"/>
    </row>
    <row r="117" spans="1:56" s="142" customFormat="1" outlineLevel="1" thickBot="1">
      <c r="D117" s="143">
        <v>0</v>
      </c>
      <c r="E117" s="143"/>
      <c r="F117" s="142">
        <f>D117*40%</f>
        <v>0</v>
      </c>
      <c r="G117" s="144">
        <f>F117+D117</f>
        <v>0</v>
      </c>
      <c r="I117" s="87"/>
      <c r="J117" s="145">
        <f>SUM(I117*G117)</f>
        <v>0</v>
      </c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  <c r="V117" s="78"/>
      <c r="W117" s="78"/>
      <c r="X117" s="78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</row>
    <row r="118" spans="1:56" s="84" customFormat="1" outlineLevel="1" thickBot="1">
      <c r="C118" s="84" t="s">
        <v>294</v>
      </c>
      <c r="D118" s="85">
        <v>2.09</v>
      </c>
      <c r="E118" s="85"/>
      <c r="F118" s="84">
        <f>D118*40%</f>
        <v>0.83599999999999997</v>
      </c>
      <c r="G118" s="86">
        <f>F118+D118</f>
        <v>2.9259999999999997</v>
      </c>
      <c r="I118" s="87"/>
      <c r="J118" s="88">
        <f t="shared" ref="J118:J132" si="25">SUM(I118*G118)</f>
        <v>0</v>
      </c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  <c r="V118" s="78"/>
      <c r="W118" s="78"/>
      <c r="X118" s="78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</row>
    <row r="119" spans="1:56" s="104" customFormat="1" ht="16" customHeight="1" outlineLevel="1" thickBot="1">
      <c r="B119" s="104" t="s">
        <v>480</v>
      </c>
      <c r="D119" s="105"/>
      <c r="E119" s="105"/>
      <c r="J119" s="106"/>
      <c r="K119" s="141"/>
      <c r="L119" s="141"/>
      <c r="M119" s="141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  <c r="Z119" s="141"/>
      <c r="AA119" s="141"/>
      <c r="AB119" s="141"/>
      <c r="AC119" s="141"/>
      <c r="AD119" s="141"/>
      <c r="AE119" s="141"/>
      <c r="AF119" s="141"/>
      <c r="AG119" s="141"/>
      <c r="AH119" s="141"/>
      <c r="AI119" s="141"/>
      <c r="AJ119" s="141"/>
      <c r="AK119" s="141"/>
      <c r="AL119" s="141"/>
      <c r="AM119" s="141"/>
      <c r="AN119" s="141"/>
      <c r="AO119" s="141"/>
      <c r="AP119" s="141"/>
      <c r="AQ119" s="141"/>
      <c r="AR119" s="141"/>
      <c r="AS119" s="141"/>
      <c r="AT119" s="141"/>
      <c r="AU119" s="141"/>
      <c r="AV119" s="141"/>
      <c r="AW119" s="141"/>
      <c r="AX119" s="141"/>
      <c r="AY119" s="141"/>
      <c r="AZ119" s="141"/>
      <c r="BA119" s="141"/>
      <c r="BB119" s="141"/>
      <c r="BC119" s="141"/>
      <c r="BD119" s="141"/>
    </row>
    <row r="120" spans="1:56" s="84" customFormat="1" outlineLevel="1" thickBot="1">
      <c r="B120" s="84" t="s">
        <v>295</v>
      </c>
      <c r="C120" s="84" t="s">
        <v>296</v>
      </c>
      <c r="D120" s="85">
        <v>3.58</v>
      </c>
      <c r="E120" s="85"/>
      <c r="F120" s="85">
        <f>D120*20%</f>
        <v>0.71600000000000008</v>
      </c>
      <c r="G120" s="86">
        <f t="shared" ref="G120:G132" si="26">F120+D120</f>
        <v>4.2960000000000003</v>
      </c>
      <c r="I120" s="87">
        <v>12</v>
      </c>
      <c r="J120" s="88">
        <f t="shared" si="25"/>
        <v>51.552000000000007</v>
      </c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  <c r="V120" s="78"/>
      <c r="W120" s="78"/>
      <c r="X120" s="78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</row>
    <row r="121" spans="1:56" s="142" customFormat="1" outlineLevel="1" thickBot="1">
      <c r="B121" s="142" t="s">
        <v>297</v>
      </c>
      <c r="C121" s="142" t="s">
        <v>298</v>
      </c>
      <c r="D121" s="143">
        <v>5.6</v>
      </c>
      <c r="E121" s="143"/>
      <c r="F121" s="85">
        <f t="shared" ref="F121:F132" si="27">D121*20%</f>
        <v>1.1199999999999999</v>
      </c>
      <c r="G121" s="144">
        <f t="shared" si="26"/>
        <v>6.72</v>
      </c>
      <c r="I121" s="87"/>
      <c r="J121" s="145">
        <f t="shared" si="25"/>
        <v>0</v>
      </c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</row>
    <row r="122" spans="1:56" s="84" customFormat="1" outlineLevel="1" thickBot="1">
      <c r="C122" s="84" t="s">
        <v>299</v>
      </c>
      <c r="D122" s="85">
        <v>3</v>
      </c>
      <c r="E122" s="85"/>
      <c r="F122" s="85">
        <f t="shared" si="27"/>
        <v>0.60000000000000009</v>
      </c>
      <c r="G122" s="86">
        <f t="shared" si="26"/>
        <v>3.6</v>
      </c>
      <c r="I122" s="87"/>
      <c r="J122" s="88">
        <f t="shared" si="25"/>
        <v>0</v>
      </c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</row>
    <row r="123" spans="1:56" s="142" customFormat="1" outlineLevel="1" thickBot="1">
      <c r="C123" s="142" t="s">
        <v>300</v>
      </c>
      <c r="D123" s="143">
        <v>4.5</v>
      </c>
      <c r="E123" s="143"/>
      <c r="F123" s="85">
        <f t="shared" si="27"/>
        <v>0.9</v>
      </c>
      <c r="G123" s="144">
        <f t="shared" si="26"/>
        <v>5.4</v>
      </c>
      <c r="I123" s="87"/>
      <c r="J123" s="145">
        <f t="shared" si="25"/>
        <v>0</v>
      </c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  <c r="V123" s="78"/>
      <c r="W123" s="78"/>
      <c r="X123" s="78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</row>
    <row r="124" spans="1:56" s="84" customFormat="1" outlineLevel="1" thickBot="1">
      <c r="C124" s="84" t="s">
        <v>301</v>
      </c>
      <c r="D124" s="85">
        <v>5.89</v>
      </c>
      <c r="E124" s="85"/>
      <c r="F124" s="85">
        <f t="shared" si="27"/>
        <v>1.1779999999999999</v>
      </c>
      <c r="G124" s="86">
        <f t="shared" si="26"/>
        <v>7.0679999999999996</v>
      </c>
      <c r="I124" s="87"/>
      <c r="J124" s="88">
        <f t="shared" si="25"/>
        <v>0</v>
      </c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78"/>
      <c r="W124" s="78"/>
      <c r="X124" s="78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</row>
    <row r="125" spans="1:56" s="142" customFormat="1" outlineLevel="1" thickBot="1">
      <c r="C125" s="142" t="s">
        <v>302</v>
      </c>
      <c r="D125" s="143">
        <v>6.81</v>
      </c>
      <c r="E125" s="143"/>
      <c r="F125" s="85">
        <f t="shared" si="27"/>
        <v>1.3620000000000001</v>
      </c>
      <c r="G125" s="144">
        <f t="shared" si="26"/>
        <v>8.1720000000000006</v>
      </c>
      <c r="I125" s="87"/>
      <c r="J125" s="145">
        <f t="shared" si="25"/>
        <v>0</v>
      </c>
      <c r="K125" s="78"/>
      <c r="L125" s="78"/>
      <c r="M125" s="78"/>
      <c r="N125" s="78"/>
      <c r="O125" s="78"/>
      <c r="P125" s="78"/>
      <c r="Q125" s="78"/>
      <c r="R125" s="78"/>
      <c r="S125" s="78"/>
      <c r="T125" s="78"/>
      <c r="U125" s="78"/>
      <c r="V125" s="78"/>
      <c r="W125" s="78"/>
      <c r="X125" s="78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</row>
    <row r="126" spans="1:56" s="84" customFormat="1" outlineLevel="1" thickBot="1">
      <c r="C126" s="84" t="s">
        <v>303</v>
      </c>
      <c r="D126" s="85">
        <v>7.21</v>
      </c>
      <c r="E126" s="85"/>
      <c r="F126" s="85">
        <f t="shared" si="27"/>
        <v>1.4420000000000002</v>
      </c>
      <c r="G126" s="86">
        <f t="shared" si="26"/>
        <v>8.652000000000001</v>
      </c>
      <c r="I126" s="87"/>
      <c r="J126" s="88">
        <f t="shared" si="25"/>
        <v>0</v>
      </c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  <c r="V126" s="78"/>
      <c r="W126" s="78"/>
      <c r="X126" s="78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</row>
    <row r="127" spans="1:56" s="142" customFormat="1" outlineLevel="1" thickBot="1">
      <c r="B127" s="142" t="s">
        <v>326</v>
      </c>
      <c r="C127" s="142" t="s">
        <v>327</v>
      </c>
      <c r="D127" s="143">
        <v>20.48</v>
      </c>
      <c r="E127" s="143"/>
      <c r="F127" s="85">
        <f t="shared" si="27"/>
        <v>4.0960000000000001</v>
      </c>
      <c r="G127" s="144">
        <f>F127+D127</f>
        <v>24.576000000000001</v>
      </c>
      <c r="I127" s="87">
        <v>12</v>
      </c>
      <c r="J127" s="88">
        <f t="shared" si="25"/>
        <v>294.91200000000003</v>
      </c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</row>
    <row r="128" spans="1:56" s="142" customFormat="1" outlineLevel="1" thickBot="1">
      <c r="B128" s="256" t="s">
        <v>486</v>
      </c>
      <c r="C128" s="256" t="s">
        <v>487</v>
      </c>
      <c r="D128" s="143">
        <v>52</v>
      </c>
      <c r="E128" s="143"/>
      <c r="F128" s="85">
        <f t="shared" si="27"/>
        <v>10.4</v>
      </c>
      <c r="G128" s="144">
        <f t="shared" si="26"/>
        <v>62.4</v>
      </c>
      <c r="I128" s="87">
        <v>4</v>
      </c>
      <c r="J128" s="145">
        <f t="shared" si="25"/>
        <v>249.6</v>
      </c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</row>
    <row r="129" spans="2:56" s="84" customFormat="1" outlineLevel="1" thickBot="1">
      <c r="D129" s="85">
        <v>0</v>
      </c>
      <c r="E129" s="85"/>
      <c r="F129" s="85">
        <f t="shared" si="27"/>
        <v>0</v>
      </c>
      <c r="G129" s="86">
        <f t="shared" si="26"/>
        <v>0</v>
      </c>
      <c r="I129" s="87"/>
      <c r="J129" s="88">
        <f t="shared" si="25"/>
        <v>0</v>
      </c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</row>
    <row r="130" spans="2:56" s="142" customFormat="1" outlineLevel="1" thickBot="1">
      <c r="D130" s="143">
        <v>0</v>
      </c>
      <c r="E130" s="143"/>
      <c r="F130" s="85">
        <f t="shared" si="27"/>
        <v>0</v>
      </c>
      <c r="G130" s="144">
        <f t="shared" si="26"/>
        <v>0</v>
      </c>
      <c r="I130" s="87"/>
      <c r="J130" s="145">
        <f t="shared" si="25"/>
        <v>0</v>
      </c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  <c r="V130" s="78"/>
      <c r="W130" s="78"/>
      <c r="X130" s="78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</row>
    <row r="131" spans="2:56" s="84" customFormat="1" outlineLevel="1" thickBot="1">
      <c r="B131" s="257">
        <v>30205</v>
      </c>
      <c r="C131" s="257" t="s">
        <v>488</v>
      </c>
      <c r="D131" s="85">
        <v>45.82</v>
      </c>
      <c r="E131" s="85"/>
      <c r="F131" s="85">
        <f t="shared" si="27"/>
        <v>9.1639999999999997</v>
      </c>
      <c r="G131" s="86">
        <f t="shared" si="26"/>
        <v>54.984000000000002</v>
      </c>
      <c r="I131" s="87">
        <v>0.5</v>
      </c>
      <c r="J131" s="88">
        <f t="shared" si="25"/>
        <v>27.492000000000001</v>
      </c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  <c r="V131" s="78"/>
      <c r="W131" s="78"/>
      <c r="X131" s="78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</row>
    <row r="132" spans="2:56" s="142" customFormat="1" outlineLevel="1" thickBot="1">
      <c r="D132" s="85">
        <v>0</v>
      </c>
      <c r="E132" s="85"/>
      <c r="F132" s="85">
        <f t="shared" si="27"/>
        <v>0</v>
      </c>
      <c r="G132" s="86">
        <f t="shared" si="26"/>
        <v>0</v>
      </c>
      <c r="H132" s="84"/>
      <c r="I132" s="87"/>
      <c r="J132" s="88">
        <f t="shared" si="25"/>
        <v>0</v>
      </c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  <c r="X132" s="78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</row>
    <row r="133" spans="2:56" s="104" customFormat="1" ht="16" customHeight="1" outlineLevel="1" thickBot="1">
      <c r="B133" s="104" t="s">
        <v>481</v>
      </c>
      <c r="D133" s="105"/>
      <c r="E133" s="105"/>
      <c r="G133" s="104" t="s">
        <v>485</v>
      </c>
      <c r="J133" s="255">
        <f>SUM(J120:J132)</f>
        <v>623.55600000000004</v>
      </c>
      <c r="K133" s="261">
        <f>SUM(J133/6)</f>
        <v>103.926</v>
      </c>
      <c r="L133" s="141" t="s">
        <v>515</v>
      </c>
      <c r="M133" s="141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  <c r="Z133" s="141"/>
      <c r="AA133" s="141"/>
      <c r="AB133" s="141"/>
      <c r="AC133" s="141"/>
      <c r="AD133" s="141"/>
      <c r="AE133" s="141"/>
      <c r="AF133" s="141"/>
      <c r="AG133" s="141"/>
      <c r="AH133" s="141"/>
      <c r="AI133" s="141"/>
      <c r="AJ133" s="141"/>
      <c r="AK133" s="141"/>
      <c r="AL133" s="141"/>
      <c r="AM133" s="141"/>
      <c r="AN133" s="141"/>
      <c r="AO133" s="141"/>
      <c r="AP133" s="141"/>
      <c r="AQ133" s="141"/>
      <c r="AR133" s="141"/>
      <c r="AS133" s="141"/>
      <c r="AT133" s="141"/>
      <c r="AU133" s="141"/>
      <c r="AV133" s="141"/>
      <c r="AW133" s="141"/>
      <c r="AX133" s="141"/>
      <c r="AY133" s="141"/>
      <c r="AZ133" s="141"/>
      <c r="BA133" s="141"/>
      <c r="BB133" s="141"/>
      <c r="BC133" s="141"/>
      <c r="BD133" s="141"/>
    </row>
    <row r="134" spans="2:56" s="84" customFormat="1" outlineLevel="1" thickBot="1">
      <c r="D134" s="85">
        <v>0</v>
      </c>
      <c r="E134" s="85"/>
      <c r="F134" s="85">
        <f t="shared" ref="F134:F145" si="28">D134*20%</f>
        <v>0</v>
      </c>
      <c r="G134" s="86">
        <f t="shared" ref="G134:G145" si="29">F134+D134</f>
        <v>0</v>
      </c>
      <c r="I134" s="87"/>
      <c r="J134" s="88">
        <f t="shared" ref="J134:J151" si="30">SUM(I134*G134)</f>
        <v>0</v>
      </c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  <c r="V134" s="78"/>
      <c r="W134" s="78"/>
      <c r="X134" s="78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</row>
    <row r="135" spans="2:56" s="142" customFormat="1" outlineLevel="1" thickBot="1">
      <c r="B135" s="142" t="s">
        <v>304</v>
      </c>
      <c r="C135" s="142" t="s">
        <v>305</v>
      </c>
      <c r="D135" s="143">
        <v>11.06</v>
      </c>
      <c r="E135" s="143"/>
      <c r="F135" s="85">
        <f t="shared" si="28"/>
        <v>2.2120000000000002</v>
      </c>
      <c r="G135" s="144">
        <f t="shared" si="29"/>
        <v>13.272</v>
      </c>
      <c r="I135" s="87">
        <v>6</v>
      </c>
      <c r="J135" s="145">
        <f t="shared" si="30"/>
        <v>79.632000000000005</v>
      </c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  <c r="V135" s="78"/>
      <c r="W135" s="78"/>
      <c r="X135" s="78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</row>
    <row r="136" spans="2:56" s="84" customFormat="1" outlineLevel="1" thickBot="1">
      <c r="B136" s="84" t="s">
        <v>306</v>
      </c>
      <c r="C136" s="84" t="s">
        <v>307</v>
      </c>
      <c r="D136" s="85">
        <v>0</v>
      </c>
      <c r="E136" s="85"/>
      <c r="F136" s="85">
        <f t="shared" si="28"/>
        <v>0</v>
      </c>
      <c r="G136" s="86">
        <f t="shared" si="29"/>
        <v>0</v>
      </c>
      <c r="I136" s="87">
        <v>0</v>
      </c>
      <c r="J136" s="88">
        <f t="shared" si="30"/>
        <v>0</v>
      </c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  <c r="V136" s="78"/>
      <c r="W136" s="78"/>
      <c r="X136" s="78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</row>
    <row r="137" spans="2:56" s="142" customFormat="1" outlineLevel="1" thickBot="1">
      <c r="B137" s="142" t="s">
        <v>308</v>
      </c>
      <c r="C137" s="142" t="s">
        <v>309</v>
      </c>
      <c r="D137" s="143">
        <v>4.88</v>
      </c>
      <c r="E137" s="143"/>
      <c r="F137" s="85">
        <f t="shared" si="28"/>
        <v>0.97599999999999998</v>
      </c>
      <c r="G137" s="144">
        <f t="shared" si="29"/>
        <v>5.8559999999999999</v>
      </c>
      <c r="I137" s="87">
        <v>18</v>
      </c>
      <c r="J137" s="145">
        <f t="shared" si="30"/>
        <v>105.408</v>
      </c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  <c r="V137" s="78"/>
      <c r="W137" s="78"/>
      <c r="X137" s="78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</row>
    <row r="138" spans="2:56" s="84" customFormat="1" outlineLevel="1" thickBot="1">
      <c r="B138" s="84" t="s">
        <v>306</v>
      </c>
      <c r="C138" s="84" t="s">
        <v>307</v>
      </c>
      <c r="D138" s="85">
        <v>5.26</v>
      </c>
      <c r="E138" s="85"/>
      <c r="F138" s="85">
        <f t="shared" si="28"/>
        <v>1.052</v>
      </c>
      <c r="G138" s="86">
        <f t="shared" si="29"/>
        <v>6.3119999999999994</v>
      </c>
      <c r="I138" s="87">
        <v>12</v>
      </c>
      <c r="J138" s="88">
        <f>SUM(I138*G138)</f>
        <v>75.744</v>
      </c>
      <c r="K138" s="78"/>
      <c r="L138" s="78"/>
      <c r="M138" s="78"/>
      <c r="N138" s="78"/>
      <c r="O138" s="78"/>
      <c r="P138" s="78"/>
      <c r="Q138" s="78"/>
      <c r="R138" s="78"/>
      <c r="S138" s="78"/>
      <c r="T138" s="78"/>
      <c r="U138" s="78"/>
      <c r="V138" s="78"/>
      <c r="W138" s="78"/>
      <c r="X138" s="78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</row>
    <row r="139" spans="2:56" s="142" customFormat="1" outlineLevel="1" thickBot="1">
      <c r="B139" s="142" t="s">
        <v>310</v>
      </c>
      <c r="C139" s="142" t="s">
        <v>311</v>
      </c>
      <c r="D139" s="143">
        <v>6.77</v>
      </c>
      <c r="E139" s="143"/>
      <c r="F139" s="85">
        <f t="shared" si="28"/>
        <v>1.3540000000000001</v>
      </c>
      <c r="G139" s="144">
        <f t="shared" si="29"/>
        <v>8.1239999999999988</v>
      </c>
      <c r="I139" s="87">
        <v>6</v>
      </c>
      <c r="J139" s="145">
        <f>SUM(I139*G139)</f>
        <v>48.743999999999993</v>
      </c>
      <c r="K139" s="78"/>
      <c r="L139" s="78"/>
      <c r="M139" s="78"/>
      <c r="N139" s="78"/>
      <c r="O139" s="78"/>
      <c r="P139" s="78"/>
      <c r="Q139" s="78"/>
      <c r="R139" s="78"/>
      <c r="S139" s="78"/>
      <c r="T139" s="78"/>
      <c r="U139" s="78"/>
      <c r="V139" s="78"/>
      <c r="W139" s="78"/>
      <c r="X139" s="78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</row>
    <row r="140" spans="2:56" s="84" customFormat="1" outlineLevel="1" thickBot="1">
      <c r="B140" s="84" t="s">
        <v>312</v>
      </c>
      <c r="C140" s="84" t="s">
        <v>313</v>
      </c>
      <c r="D140" s="85">
        <v>7.8</v>
      </c>
      <c r="E140" s="85"/>
      <c r="F140" s="85">
        <f t="shared" si="28"/>
        <v>1.56</v>
      </c>
      <c r="G140" s="86">
        <f t="shared" si="29"/>
        <v>9.36</v>
      </c>
      <c r="I140" s="87">
        <v>6</v>
      </c>
      <c r="J140" s="88">
        <f t="shared" si="30"/>
        <v>56.16</v>
      </c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</row>
    <row r="141" spans="2:56" s="142" customFormat="1" outlineLevel="1" thickBot="1">
      <c r="B141" s="142" t="s">
        <v>314</v>
      </c>
      <c r="C141" s="142" t="s">
        <v>315</v>
      </c>
      <c r="D141" s="143">
        <v>15.14</v>
      </c>
      <c r="E141" s="143"/>
      <c r="F141" s="85">
        <f t="shared" si="28"/>
        <v>3.0280000000000005</v>
      </c>
      <c r="G141" s="144">
        <f t="shared" si="29"/>
        <v>18.167999999999999</v>
      </c>
      <c r="I141" s="87">
        <v>8</v>
      </c>
      <c r="J141" s="145">
        <f t="shared" si="30"/>
        <v>145.34399999999999</v>
      </c>
      <c r="K141" s="78"/>
      <c r="L141" s="78"/>
      <c r="M141" s="78"/>
      <c r="N141" s="78"/>
      <c r="O141" s="78"/>
      <c r="P141" s="78"/>
      <c r="Q141" s="78"/>
      <c r="R141" s="78"/>
      <c r="S141" s="78"/>
      <c r="T141" s="78"/>
      <c r="U141" s="78"/>
      <c r="V141" s="78"/>
      <c r="W141" s="78"/>
      <c r="X141" s="78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</row>
    <row r="142" spans="2:56" s="84" customFormat="1" outlineLevel="1" thickBot="1">
      <c r="B142" s="84" t="s">
        <v>316</v>
      </c>
      <c r="C142" s="84" t="s">
        <v>317</v>
      </c>
      <c r="D142" s="85">
        <v>30.95</v>
      </c>
      <c r="E142" s="85"/>
      <c r="F142" s="85">
        <f t="shared" si="28"/>
        <v>6.19</v>
      </c>
      <c r="G142" s="86">
        <f t="shared" si="29"/>
        <v>37.14</v>
      </c>
      <c r="I142" s="87">
        <v>4</v>
      </c>
      <c r="J142" s="88">
        <f t="shared" si="30"/>
        <v>148.56</v>
      </c>
      <c r="K142" s="78"/>
      <c r="L142" s="78"/>
      <c r="M142" s="78"/>
      <c r="N142" s="78"/>
      <c r="O142" s="78"/>
      <c r="P142" s="78"/>
      <c r="Q142" s="78"/>
      <c r="R142" s="78"/>
      <c r="S142" s="78"/>
      <c r="T142" s="78"/>
      <c r="U142" s="78"/>
      <c r="V142" s="78"/>
      <c r="W142" s="78"/>
      <c r="X142" s="78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</row>
    <row r="143" spans="2:56" s="142" customFormat="1" outlineLevel="1" thickBot="1">
      <c r="B143" s="142" t="s">
        <v>318</v>
      </c>
      <c r="C143" s="142" t="s">
        <v>319</v>
      </c>
      <c r="D143" s="143">
        <v>20.52</v>
      </c>
      <c r="E143" s="143"/>
      <c r="F143" s="85">
        <f t="shared" si="28"/>
        <v>4.1040000000000001</v>
      </c>
      <c r="G143" s="144">
        <f t="shared" si="29"/>
        <v>24.623999999999999</v>
      </c>
      <c r="I143" s="87">
        <v>3</v>
      </c>
      <c r="J143" s="145">
        <f t="shared" si="30"/>
        <v>73.872</v>
      </c>
      <c r="K143" s="78"/>
      <c r="L143" s="78"/>
      <c r="M143" s="78"/>
      <c r="N143" s="78"/>
      <c r="O143" s="78"/>
      <c r="P143" s="78"/>
      <c r="Q143" s="78"/>
      <c r="R143" s="78"/>
      <c r="S143" s="78"/>
      <c r="T143" s="78"/>
      <c r="U143" s="78"/>
      <c r="V143" s="78"/>
      <c r="W143" s="78"/>
      <c r="X143" s="78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</row>
    <row r="144" spans="2:56" s="84" customFormat="1" outlineLevel="1" thickBot="1">
      <c r="B144" s="84" t="s">
        <v>320</v>
      </c>
      <c r="C144" s="84" t="s">
        <v>321</v>
      </c>
      <c r="D144" s="85">
        <v>14.26</v>
      </c>
      <c r="E144" s="85"/>
      <c r="F144" s="85">
        <f t="shared" si="28"/>
        <v>2.8520000000000003</v>
      </c>
      <c r="G144" s="86">
        <f t="shared" si="29"/>
        <v>17.112000000000002</v>
      </c>
      <c r="I144" s="87">
        <v>3</v>
      </c>
      <c r="J144" s="88">
        <f>SUM(I144*G144)</f>
        <v>51.336000000000006</v>
      </c>
      <c r="K144" s="78"/>
      <c r="L144" s="78"/>
      <c r="M144" s="78"/>
      <c r="N144" s="78"/>
      <c r="O144" s="78"/>
      <c r="P144" s="78"/>
      <c r="Q144" s="78"/>
      <c r="R144" s="78"/>
      <c r="S144" s="78"/>
      <c r="T144" s="78"/>
      <c r="U144" s="78"/>
      <c r="V144" s="78"/>
      <c r="W144" s="78"/>
      <c r="X144" s="78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</row>
    <row r="145" spans="1:56" s="142" customFormat="1" outlineLevel="1" thickBot="1">
      <c r="D145" s="143">
        <v>0</v>
      </c>
      <c r="E145" s="143"/>
      <c r="F145" s="85">
        <f t="shared" si="28"/>
        <v>0</v>
      </c>
      <c r="G145" s="144">
        <f t="shared" si="29"/>
        <v>0</v>
      </c>
      <c r="I145" s="87"/>
      <c r="J145" s="145">
        <f>SUM(I145*G145)</f>
        <v>0</v>
      </c>
      <c r="K145" s="78"/>
      <c r="L145" s="78"/>
      <c r="M145" s="78"/>
      <c r="N145" s="78"/>
      <c r="O145" s="78"/>
      <c r="P145" s="78"/>
      <c r="Q145" s="78"/>
      <c r="R145" s="78"/>
      <c r="S145" s="78"/>
      <c r="T145" s="78"/>
      <c r="U145" s="78"/>
      <c r="V145" s="78"/>
      <c r="W145" s="78"/>
      <c r="X145" s="78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</row>
    <row r="146" spans="1:56" s="104" customFormat="1" ht="15" customHeight="1" outlineLevel="1" thickBot="1">
      <c r="B146" s="104" t="s">
        <v>482</v>
      </c>
      <c r="D146" s="105"/>
      <c r="E146" s="105"/>
      <c r="G146" s="104" t="s">
        <v>484</v>
      </c>
      <c r="J146" s="255">
        <f>SUM(J134:J145)</f>
        <v>784.8</v>
      </c>
      <c r="K146" s="261">
        <f>SUM(J146/3)</f>
        <v>261.59999999999997</v>
      </c>
      <c r="L146" s="141" t="s">
        <v>492</v>
      </c>
      <c r="M146" s="141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  <c r="Z146" s="141"/>
      <c r="AA146" s="141"/>
      <c r="AB146" s="141"/>
      <c r="AC146" s="141"/>
      <c r="AD146" s="141"/>
      <c r="AE146" s="141"/>
      <c r="AF146" s="141"/>
      <c r="AG146" s="141"/>
      <c r="AH146" s="141"/>
      <c r="AI146" s="141"/>
      <c r="AJ146" s="141"/>
      <c r="AK146" s="141"/>
      <c r="AL146" s="141"/>
      <c r="AM146" s="141"/>
      <c r="AN146" s="141"/>
      <c r="AO146" s="141"/>
      <c r="AP146" s="141"/>
      <c r="AQ146" s="141"/>
      <c r="AR146" s="141"/>
      <c r="AS146" s="141"/>
      <c r="AT146" s="141"/>
      <c r="AU146" s="141"/>
      <c r="AV146" s="141"/>
      <c r="AW146" s="141"/>
      <c r="AX146" s="141"/>
      <c r="AY146" s="141"/>
      <c r="AZ146" s="141"/>
      <c r="BA146" s="141"/>
      <c r="BB146" s="141"/>
      <c r="BC146" s="141"/>
      <c r="BD146" s="141"/>
    </row>
    <row r="147" spans="1:56" s="142" customFormat="1" outlineLevel="1" thickBot="1">
      <c r="B147" s="142" t="s">
        <v>322</v>
      </c>
      <c r="C147" s="142" t="s">
        <v>323</v>
      </c>
      <c r="D147" s="143">
        <v>62.04</v>
      </c>
      <c r="E147" s="143"/>
      <c r="F147" s="85">
        <f t="shared" ref="F147:F153" si="31">D147*20%</f>
        <v>12.408000000000001</v>
      </c>
      <c r="G147" s="144">
        <f t="shared" ref="G147:G151" si="32">F147+D147</f>
        <v>74.448000000000008</v>
      </c>
      <c r="I147" s="87">
        <v>3</v>
      </c>
      <c r="J147" s="145">
        <f>SUM(I147*G147)</f>
        <v>223.34400000000002</v>
      </c>
      <c r="K147" s="78"/>
      <c r="L147" s="78"/>
      <c r="M147" s="78"/>
      <c r="N147" s="78"/>
      <c r="O147" s="78"/>
      <c r="P147" s="78"/>
      <c r="Q147" s="78"/>
      <c r="R147" s="78"/>
      <c r="S147" s="78"/>
      <c r="T147" s="78"/>
      <c r="U147" s="78"/>
      <c r="V147" s="78"/>
      <c r="W147" s="78"/>
      <c r="X147" s="78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</row>
    <row r="148" spans="1:56" s="84" customFormat="1" outlineLevel="1" thickBot="1">
      <c r="B148" s="84" t="s">
        <v>324</v>
      </c>
      <c r="C148" s="84" t="s">
        <v>325</v>
      </c>
      <c r="D148" s="85">
        <v>42.4</v>
      </c>
      <c r="E148" s="85"/>
      <c r="F148" s="85">
        <f t="shared" si="31"/>
        <v>8.48</v>
      </c>
      <c r="G148" s="86">
        <f t="shared" si="32"/>
        <v>50.879999999999995</v>
      </c>
      <c r="I148" s="87">
        <v>3</v>
      </c>
      <c r="J148" s="88">
        <f>SUM(I148*G148)</f>
        <v>152.63999999999999</v>
      </c>
      <c r="K148" s="78"/>
      <c r="L148" s="78"/>
      <c r="M148" s="78"/>
      <c r="N148" s="78"/>
      <c r="O148" s="78"/>
      <c r="P148" s="78"/>
      <c r="Q148" s="78"/>
      <c r="R148" s="78"/>
      <c r="S148" s="78"/>
      <c r="T148" s="78"/>
      <c r="U148" s="78"/>
      <c r="V148" s="78"/>
      <c r="W148" s="78"/>
      <c r="X148" s="78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</row>
    <row r="149" spans="1:56" s="142" customFormat="1" outlineLevel="1" thickBot="1">
      <c r="C149" s="142" t="s">
        <v>328</v>
      </c>
      <c r="D149" s="143">
        <v>48.24</v>
      </c>
      <c r="E149" s="143"/>
      <c r="F149" s="85">
        <f t="shared" si="31"/>
        <v>9.6480000000000015</v>
      </c>
      <c r="G149" s="144">
        <f t="shared" si="32"/>
        <v>57.888000000000005</v>
      </c>
      <c r="I149" s="142">
        <v>2</v>
      </c>
      <c r="J149" s="145">
        <f>SUM(I127*G149)</f>
        <v>694.65600000000006</v>
      </c>
      <c r="K149" s="78"/>
      <c r="L149" s="78"/>
      <c r="M149" s="78"/>
      <c r="N149" s="78"/>
      <c r="O149" s="78"/>
      <c r="P149" s="78"/>
      <c r="Q149" s="78"/>
      <c r="R149" s="78"/>
      <c r="S149" s="78"/>
      <c r="T149" s="78"/>
      <c r="U149" s="78"/>
      <c r="V149" s="78"/>
      <c r="W149" s="78"/>
      <c r="X149" s="78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</row>
    <row r="150" spans="1:56" s="84" customFormat="1" outlineLevel="1" thickBot="1">
      <c r="C150" s="84" t="s">
        <v>329</v>
      </c>
      <c r="D150" s="85">
        <v>136.24</v>
      </c>
      <c r="E150" s="85"/>
      <c r="F150" s="85">
        <f t="shared" si="31"/>
        <v>27.248000000000005</v>
      </c>
      <c r="G150" s="86">
        <f t="shared" si="32"/>
        <v>163.488</v>
      </c>
      <c r="I150" s="87">
        <v>2</v>
      </c>
      <c r="J150" s="88">
        <f t="shared" si="30"/>
        <v>326.976</v>
      </c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8"/>
      <c r="V150" s="78"/>
      <c r="W150" s="78"/>
      <c r="X150" s="78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</row>
    <row r="151" spans="1:56" s="142" customFormat="1" outlineLevel="1" thickBot="1">
      <c r="B151" s="142" t="s">
        <v>343</v>
      </c>
      <c r="C151" s="142" t="s">
        <v>342</v>
      </c>
      <c r="D151" s="143">
        <v>31.57</v>
      </c>
      <c r="E151" s="143"/>
      <c r="F151" s="85">
        <f t="shared" si="31"/>
        <v>6.3140000000000001</v>
      </c>
      <c r="G151" s="144">
        <f t="shared" si="32"/>
        <v>37.884</v>
      </c>
      <c r="I151" s="87">
        <v>3</v>
      </c>
      <c r="J151" s="145">
        <f t="shared" si="30"/>
        <v>113.652</v>
      </c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8"/>
      <c r="V151" s="78"/>
      <c r="W151" s="78"/>
      <c r="X151" s="78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</row>
    <row r="152" spans="1:56" s="84" customFormat="1" outlineLevel="1" thickBot="1">
      <c r="C152" s="84" t="s">
        <v>341</v>
      </c>
      <c r="D152" s="85">
        <v>34.619999999999997</v>
      </c>
      <c r="E152" s="85"/>
      <c r="F152" s="85">
        <f t="shared" si="31"/>
        <v>6.9239999999999995</v>
      </c>
      <c r="G152" s="86">
        <f>F152+D152</f>
        <v>41.543999999999997</v>
      </c>
      <c r="I152" s="87">
        <v>2</v>
      </c>
      <c r="J152" s="88">
        <f>SUM(I152*G152)</f>
        <v>83.087999999999994</v>
      </c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</row>
    <row r="153" spans="1:56" s="142" customFormat="1" outlineLevel="1" thickBot="1">
      <c r="B153" s="256" t="s">
        <v>495</v>
      </c>
      <c r="C153" s="256" t="s">
        <v>496</v>
      </c>
      <c r="D153" s="143"/>
      <c r="E153" s="143"/>
      <c r="F153" s="85">
        <f t="shared" si="31"/>
        <v>0</v>
      </c>
      <c r="G153" s="144"/>
      <c r="I153" s="87">
        <v>1</v>
      </c>
      <c r="J153" s="145">
        <v>500</v>
      </c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78"/>
      <c r="W153" s="78"/>
      <c r="X153" s="78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</row>
    <row r="154" spans="1:56" s="104" customFormat="1" ht="15" customHeight="1" outlineLevel="1" thickBot="1">
      <c r="D154" s="105"/>
      <c r="E154" s="105"/>
      <c r="G154" s="104" t="s">
        <v>483</v>
      </c>
      <c r="J154" s="255">
        <f>SUM(J147:J153)</f>
        <v>2094.3559999999998</v>
      </c>
      <c r="K154" s="261">
        <f>SUM(J154/9)</f>
        <v>232.70622222222221</v>
      </c>
      <c r="L154" s="141" t="s">
        <v>493</v>
      </c>
      <c r="M154" s="141"/>
      <c r="N154" s="141"/>
      <c r="O154" s="141"/>
      <c r="P154" s="141"/>
      <c r="Q154" s="141"/>
      <c r="R154" s="141"/>
      <c r="S154" s="141"/>
      <c r="T154" s="141"/>
      <c r="U154" s="141"/>
      <c r="V154" s="141"/>
      <c r="W154" s="141"/>
      <c r="X154" s="141"/>
      <c r="Y154" s="141"/>
      <c r="Z154" s="141"/>
      <c r="AA154" s="141"/>
      <c r="AB154" s="141"/>
      <c r="AC154" s="141"/>
      <c r="AD154" s="141"/>
      <c r="AE154" s="141"/>
      <c r="AF154" s="141"/>
      <c r="AG154" s="141"/>
      <c r="AH154" s="141"/>
      <c r="AI154" s="141"/>
      <c r="AJ154" s="141"/>
      <c r="AK154" s="141"/>
      <c r="AL154" s="141"/>
      <c r="AM154" s="141"/>
      <c r="AN154" s="141"/>
      <c r="AO154" s="141"/>
      <c r="AP154" s="141"/>
      <c r="AQ154" s="141"/>
      <c r="AR154" s="141"/>
      <c r="AS154" s="141"/>
      <c r="AT154" s="141"/>
      <c r="AU154" s="141"/>
      <c r="AV154" s="141"/>
      <c r="AW154" s="141"/>
      <c r="AX154" s="141"/>
      <c r="AY154" s="141"/>
      <c r="AZ154" s="141"/>
      <c r="BA154" s="141"/>
      <c r="BB154" s="141"/>
      <c r="BC154" s="141"/>
      <c r="BD154" s="141"/>
    </row>
    <row r="155" spans="1:56" s="84" customFormat="1" ht="18" customHeight="1" thickBot="1">
      <c r="B155" s="180">
        <v>2</v>
      </c>
      <c r="C155" s="92" t="s">
        <v>330</v>
      </c>
      <c r="D155" s="94"/>
      <c r="E155" s="94"/>
      <c r="F155" s="91"/>
      <c r="G155" s="95"/>
      <c r="H155" s="91"/>
      <c r="I155" s="96">
        <v>0</v>
      </c>
      <c r="J155" s="97">
        <f>SUM(J133,J146,J154)</f>
        <v>3502.7119999999995</v>
      </c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78"/>
      <c r="W155" s="78"/>
      <c r="X155" s="78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</row>
    <row r="156" spans="1:56" s="79" customFormat="1" ht="17" hidden="1" customHeight="1" outlineLevel="1" thickBot="1">
      <c r="A156" s="78">
        <v>3</v>
      </c>
      <c r="B156" s="171" t="s">
        <v>26</v>
      </c>
      <c r="D156" s="80"/>
      <c r="F156" s="81">
        <f t="shared" ref="F156:F168" si="33">E156+D156</f>
        <v>0</v>
      </c>
      <c r="G156" s="79" t="s">
        <v>71</v>
      </c>
      <c r="H156" s="79" t="s">
        <v>72</v>
      </c>
      <c r="I156" s="82"/>
      <c r="J156" s="83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U156" s="78"/>
      <c r="V156" s="78"/>
      <c r="W156" s="78"/>
      <c r="X156" s="78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</row>
    <row r="157" spans="1:56" s="84" customFormat="1" hidden="1" outlineLevel="1" thickBot="1">
      <c r="A157" s="78"/>
      <c r="B157" t="s">
        <v>27</v>
      </c>
      <c r="C157" s="84" t="s">
        <v>28</v>
      </c>
      <c r="D157" s="85">
        <v>39.6</v>
      </c>
      <c r="E157" s="85">
        <f t="shared" ref="E157:E168" si="34">D157*20%</f>
        <v>7.9200000000000008</v>
      </c>
      <c r="F157" s="86">
        <f t="shared" si="33"/>
        <v>47.52</v>
      </c>
      <c r="H157" s="86">
        <f>SUM(F157:G157)</f>
        <v>47.52</v>
      </c>
      <c r="I157" s="87"/>
      <c r="J157" s="88">
        <f>SUM(H157*I157)</f>
        <v>0</v>
      </c>
      <c r="K157" s="78"/>
      <c r="L157" s="78"/>
      <c r="M157" s="78"/>
      <c r="N157" s="78"/>
      <c r="O157" s="78"/>
      <c r="P157" s="78"/>
      <c r="Q157" s="78"/>
      <c r="R157" s="78"/>
      <c r="S157" s="78"/>
      <c r="T157" s="78"/>
      <c r="U157" s="78"/>
      <c r="V157" s="78"/>
      <c r="W157" s="78"/>
      <c r="X157" s="78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</row>
    <row r="158" spans="1:56" hidden="1" outlineLevel="1" thickBot="1">
      <c r="A158" s="78"/>
      <c r="B158" s="172" t="s">
        <v>29</v>
      </c>
      <c r="C158" s="76" t="s">
        <v>30</v>
      </c>
      <c r="D158" s="75">
        <v>66.28</v>
      </c>
      <c r="E158" s="85">
        <f t="shared" si="34"/>
        <v>13.256</v>
      </c>
      <c r="F158" s="89">
        <f t="shared" si="33"/>
        <v>79.536000000000001</v>
      </c>
      <c r="H158" s="86">
        <f t="shared" ref="H158:H168" si="35">SUM(F158:G158)</f>
        <v>79.536000000000001</v>
      </c>
      <c r="I158" s="87"/>
      <c r="J158" s="88">
        <f t="shared" ref="J158:J168" si="36">SUM(H158*I158)</f>
        <v>0</v>
      </c>
    </row>
    <row r="159" spans="1:56" s="84" customFormat="1" hidden="1" outlineLevel="1" thickBot="1">
      <c r="A159" s="78"/>
      <c r="B159" s="166" t="s">
        <v>31</v>
      </c>
      <c r="C159" s="84" t="s">
        <v>32</v>
      </c>
      <c r="D159" s="85">
        <v>59.2</v>
      </c>
      <c r="E159" s="85">
        <f t="shared" si="34"/>
        <v>11.840000000000002</v>
      </c>
      <c r="F159" s="86">
        <f t="shared" si="33"/>
        <v>71.040000000000006</v>
      </c>
      <c r="H159" s="86">
        <f t="shared" si="35"/>
        <v>71.040000000000006</v>
      </c>
      <c r="I159" s="87"/>
      <c r="J159" s="88">
        <f t="shared" si="36"/>
        <v>0</v>
      </c>
      <c r="K159" s="78"/>
      <c r="L159" s="78"/>
      <c r="M159" s="78"/>
      <c r="N159" s="78"/>
      <c r="O159" s="78"/>
      <c r="P159" s="78"/>
      <c r="Q159" s="78"/>
      <c r="R159" s="78"/>
      <c r="S159" s="78"/>
      <c r="T159" s="78"/>
      <c r="U159" s="78"/>
      <c r="V159" s="78"/>
      <c r="W159" s="78"/>
      <c r="X159" s="78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</row>
    <row r="160" spans="1:56" hidden="1" outlineLevel="1" thickBot="1">
      <c r="A160" s="78"/>
      <c r="B160" s="172" t="s">
        <v>33</v>
      </c>
      <c r="C160" s="76" t="s">
        <v>34</v>
      </c>
      <c r="D160" s="75">
        <v>35.200000000000003</v>
      </c>
      <c r="E160" s="85">
        <f t="shared" si="34"/>
        <v>7.0400000000000009</v>
      </c>
      <c r="F160" s="89">
        <f t="shared" si="33"/>
        <v>42.24</v>
      </c>
      <c r="G160" s="84"/>
      <c r="H160" s="86">
        <f t="shared" si="35"/>
        <v>42.24</v>
      </c>
      <c r="I160" s="87"/>
      <c r="J160" s="88">
        <f t="shared" si="36"/>
        <v>0</v>
      </c>
    </row>
    <row r="161" spans="1:56" s="84" customFormat="1" hidden="1" outlineLevel="1" thickBot="1">
      <c r="A161" s="78"/>
      <c r="B161" s="166" t="s">
        <v>35</v>
      </c>
      <c r="C161" s="84" t="s">
        <v>36</v>
      </c>
      <c r="D161" s="85">
        <v>140</v>
      </c>
      <c r="E161" s="85">
        <f t="shared" si="34"/>
        <v>28</v>
      </c>
      <c r="F161" s="86">
        <f t="shared" si="33"/>
        <v>168</v>
      </c>
      <c r="H161" s="86">
        <f t="shared" si="35"/>
        <v>168</v>
      </c>
      <c r="I161" s="87"/>
      <c r="J161" s="88">
        <f t="shared" si="36"/>
        <v>0</v>
      </c>
      <c r="K161" s="78"/>
      <c r="L161" s="78"/>
      <c r="M161" s="78"/>
      <c r="N161" s="78"/>
      <c r="O161" s="78"/>
      <c r="P161" s="78"/>
      <c r="Q161" s="78"/>
      <c r="R161" s="78"/>
      <c r="S161" s="78"/>
      <c r="T161" s="78"/>
      <c r="U161" s="78"/>
      <c r="V161" s="78"/>
      <c r="W161" s="78"/>
      <c r="X161" s="78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</row>
    <row r="162" spans="1:56" hidden="1" outlineLevel="1" thickBot="1">
      <c r="A162" s="78"/>
      <c r="B162" s="172" t="s">
        <v>37</v>
      </c>
      <c r="C162" s="76" t="s">
        <v>38</v>
      </c>
      <c r="D162" s="75">
        <v>140</v>
      </c>
      <c r="E162" s="85">
        <f t="shared" si="34"/>
        <v>28</v>
      </c>
      <c r="F162" s="89">
        <f t="shared" si="33"/>
        <v>168</v>
      </c>
      <c r="G162" s="84"/>
      <c r="H162" s="86">
        <f t="shared" si="35"/>
        <v>168</v>
      </c>
      <c r="I162" s="87"/>
      <c r="J162" s="88">
        <f t="shared" si="36"/>
        <v>0</v>
      </c>
    </row>
    <row r="163" spans="1:56" s="84" customFormat="1" hidden="1" outlineLevel="1" thickBot="1">
      <c r="A163" s="78"/>
      <c r="B163" s="166" t="s">
        <v>39</v>
      </c>
      <c r="C163" s="84" t="s">
        <v>40</v>
      </c>
      <c r="D163" s="85">
        <v>189.6</v>
      </c>
      <c r="E163" s="85">
        <f t="shared" si="34"/>
        <v>37.92</v>
      </c>
      <c r="F163" s="86">
        <f t="shared" si="33"/>
        <v>227.51999999999998</v>
      </c>
      <c r="H163" s="86">
        <f t="shared" si="35"/>
        <v>227.51999999999998</v>
      </c>
      <c r="I163" s="87"/>
      <c r="J163" s="88">
        <f t="shared" si="36"/>
        <v>0</v>
      </c>
      <c r="K163" s="78"/>
      <c r="L163" s="78"/>
      <c r="M163" s="78"/>
      <c r="N163" s="78"/>
      <c r="O163" s="78"/>
      <c r="P163" s="78"/>
      <c r="Q163" s="78"/>
      <c r="R163" s="78"/>
      <c r="S163" s="78"/>
      <c r="T163" s="78"/>
      <c r="U163" s="78"/>
      <c r="V163" s="78"/>
      <c r="W163" s="78"/>
      <c r="X163" s="78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</row>
    <row r="164" spans="1:56" hidden="1" outlineLevel="1" thickBot="1">
      <c r="A164" s="78"/>
      <c r="B164" s="90" t="s">
        <v>41</v>
      </c>
      <c r="C164" s="76" t="s">
        <v>42</v>
      </c>
      <c r="D164" s="75">
        <v>189.6</v>
      </c>
      <c r="E164" s="85">
        <f t="shared" si="34"/>
        <v>37.92</v>
      </c>
      <c r="F164" s="89">
        <f t="shared" si="33"/>
        <v>227.51999999999998</v>
      </c>
      <c r="G164" s="84"/>
      <c r="H164" s="86">
        <f t="shared" si="35"/>
        <v>227.51999999999998</v>
      </c>
      <c r="I164" s="87"/>
      <c r="J164" s="88">
        <f t="shared" si="36"/>
        <v>0</v>
      </c>
    </row>
    <row r="165" spans="1:56" s="84" customFormat="1" hidden="1" outlineLevel="1" thickBot="1">
      <c r="A165" s="78"/>
      <c r="B165" s="166" t="s">
        <v>43</v>
      </c>
      <c r="C165" s="84" t="s">
        <v>44</v>
      </c>
      <c r="D165" s="85">
        <v>189.6</v>
      </c>
      <c r="E165" s="85">
        <f t="shared" si="34"/>
        <v>37.92</v>
      </c>
      <c r="F165" s="86">
        <f t="shared" si="33"/>
        <v>227.51999999999998</v>
      </c>
      <c r="H165" s="86">
        <f t="shared" si="35"/>
        <v>227.51999999999998</v>
      </c>
      <c r="I165" s="87"/>
      <c r="J165" s="88">
        <f t="shared" si="36"/>
        <v>0</v>
      </c>
      <c r="K165" s="78"/>
      <c r="L165" s="78"/>
      <c r="M165" s="78"/>
      <c r="N165" s="78"/>
      <c r="O165" s="78"/>
      <c r="P165" s="78"/>
      <c r="Q165" s="78"/>
      <c r="R165" s="78"/>
      <c r="S165" s="78"/>
      <c r="T165" s="78"/>
      <c r="U165" s="78"/>
      <c r="V165" s="78"/>
      <c r="W165" s="78"/>
      <c r="X165" s="78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</row>
    <row r="166" spans="1:56" hidden="1" outlineLevel="1" thickBot="1">
      <c r="A166" s="78"/>
      <c r="B166" s="172" t="s">
        <v>45</v>
      </c>
      <c r="C166" s="76" t="s">
        <v>46</v>
      </c>
      <c r="D166" s="75">
        <v>140</v>
      </c>
      <c r="E166" s="85">
        <f t="shared" si="34"/>
        <v>28</v>
      </c>
      <c r="F166" s="89">
        <f t="shared" si="33"/>
        <v>168</v>
      </c>
      <c r="G166" s="84"/>
      <c r="H166" s="86">
        <f t="shared" si="35"/>
        <v>168</v>
      </c>
      <c r="I166" s="87"/>
      <c r="J166" s="88">
        <f t="shared" si="36"/>
        <v>0</v>
      </c>
    </row>
    <row r="167" spans="1:56" s="84" customFormat="1" hidden="1" outlineLevel="1" thickBot="1">
      <c r="A167" s="78"/>
      <c r="B167" s="166" t="s">
        <v>47</v>
      </c>
      <c r="C167" s="84" t="s">
        <v>48</v>
      </c>
      <c r="D167" s="85">
        <v>213.3</v>
      </c>
      <c r="E167" s="85">
        <f t="shared" si="34"/>
        <v>42.660000000000004</v>
      </c>
      <c r="F167" s="86">
        <f t="shared" si="33"/>
        <v>255.96</v>
      </c>
      <c r="H167" s="86">
        <f t="shared" si="35"/>
        <v>255.96</v>
      </c>
      <c r="I167" s="87"/>
      <c r="J167" s="88">
        <f t="shared" si="36"/>
        <v>0</v>
      </c>
      <c r="K167" s="78"/>
      <c r="L167" s="78"/>
      <c r="M167" s="78"/>
      <c r="N167" s="78"/>
      <c r="O167" s="78"/>
      <c r="P167" s="78"/>
      <c r="Q167" s="78"/>
      <c r="R167" s="78"/>
      <c r="S167" s="78"/>
      <c r="T167" s="78"/>
      <c r="U167" s="78"/>
      <c r="V167" s="78"/>
      <c r="W167" s="78"/>
      <c r="X167" s="78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</row>
    <row r="168" spans="1:56" hidden="1" outlineLevel="1" thickBot="1">
      <c r="A168" s="78"/>
      <c r="B168" s="172" t="s">
        <v>49</v>
      </c>
      <c r="C168" s="76" t="s">
        <v>50</v>
      </c>
      <c r="D168" s="75">
        <v>35.200000000000003</v>
      </c>
      <c r="E168" s="85">
        <f t="shared" si="34"/>
        <v>7.0400000000000009</v>
      </c>
      <c r="F168" s="89">
        <f t="shared" si="33"/>
        <v>42.24</v>
      </c>
      <c r="H168" s="86">
        <f t="shared" si="35"/>
        <v>42.24</v>
      </c>
      <c r="I168" s="87"/>
      <c r="J168" s="88">
        <f t="shared" si="36"/>
        <v>0</v>
      </c>
    </row>
    <row r="169" spans="1:56" s="84" customFormat="1" hidden="1" outlineLevel="1" thickBot="1">
      <c r="A169" s="78"/>
      <c r="B169" t="s">
        <v>84</v>
      </c>
      <c r="C169" s="84" t="s">
        <v>85</v>
      </c>
      <c r="D169" s="85">
        <v>260.10000000000002</v>
      </c>
      <c r="E169" s="85">
        <f t="shared" ref="E169:E180" si="37">D169*20%</f>
        <v>52.02000000000001</v>
      </c>
      <c r="F169" s="86">
        <f t="shared" ref="F169:F180" si="38">E169+D169</f>
        <v>312.12</v>
      </c>
      <c r="H169" s="86">
        <f>SUM(F169:G169)</f>
        <v>312.12</v>
      </c>
      <c r="I169" s="87"/>
      <c r="J169" s="88">
        <f>SUM(H169*I169)</f>
        <v>0</v>
      </c>
      <c r="K169" s="78"/>
      <c r="L169" s="78"/>
      <c r="M169" s="78"/>
      <c r="N169" s="78"/>
      <c r="O169" s="78"/>
      <c r="P169" s="78"/>
      <c r="Q169" s="78"/>
      <c r="R169" s="78"/>
      <c r="S169" s="78"/>
      <c r="T169" s="78"/>
      <c r="U169" s="78"/>
      <c r="V169" s="78"/>
      <c r="W169" s="78"/>
      <c r="X169" s="78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</row>
    <row r="170" spans="1:56" hidden="1" outlineLevel="1" thickBot="1">
      <c r="A170" s="78"/>
      <c r="B170" s="172" t="s">
        <v>86</v>
      </c>
      <c r="C170" s="76" t="s">
        <v>87</v>
      </c>
      <c r="D170" s="75">
        <v>121.5</v>
      </c>
      <c r="E170" s="85">
        <f t="shared" si="37"/>
        <v>24.3</v>
      </c>
      <c r="F170" s="89">
        <f t="shared" si="38"/>
        <v>145.80000000000001</v>
      </c>
      <c r="H170" s="86">
        <f t="shared" ref="H170:H180" si="39">SUM(F170:G170)</f>
        <v>145.80000000000001</v>
      </c>
      <c r="I170" s="87"/>
      <c r="J170" s="88">
        <f>SUM(H170*I170)</f>
        <v>0</v>
      </c>
    </row>
    <row r="171" spans="1:56" s="84" customFormat="1" hidden="1" outlineLevel="1" thickBot="1">
      <c r="A171" s="78"/>
      <c r="B171" s="166" t="s">
        <v>88</v>
      </c>
      <c r="C171" s="84" t="s">
        <v>94</v>
      </c>
      <c r="D171" s="85">
        <v>56.7</v>
      </c>
      <c r="E171" s="85">
        <f t="shared" si="37"/>
        <v>11.340000000000002</v>
      </c>
      <c r="F171" s="86">
        <f t="shared" si="38"/>
        <v>68.040000000000006</v>
      </c>
      <c r="H171" s="86">
        <f t="shared" si="39"/>
        <v>68.040000000000006</v>
      </c>
      <c r="I171" s="87"/>
      <c r="J171" s="88">
        <f>SUM(H171*I171)</f>
        <v>0</v>
      </c>
      <c r="K171" s="78"/>
      <c r="L171" s="78"/>
      <c r="M171" s="78"/>
      <c r="N171" s="78"/>
      <c r="O171" s="78"/>
      <c r="P171" s="78"/>
      <c r="Q171" s="78"/>
      <c r="R171" s="78"/>
      <c r="S171" s="78"/>
      <c r="T171" s="78"/>
      <c r="U171" s="78"/>
      <c r="V171" s="78"/>
      <c r="W171" s="78"/>
      <c r="X171" s="78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</row>
    <row r="172" spans="1:56" hidden="1" outlineLevel="1" thickBot="1">
      <c r="A172" s="78"/>
      <c r="B172" s="172" t="s">
        <v>89</v>
      </c>
      <c r="C172" s="76" t="s">
        <v>94</v>
      </c>
      <c r="D172" s="75">
        <v>48.6</v>
      </c>
      <c r="E172" s="85">
        <f t="shared" si="37"/>
        <v>9.7200000000000006</v>
      </c>
      <c r="F172" s="89">
        <f t="shared" si="38"/>
        <v>58.32</v>
      </c>
      <c r="G172" s="84"/>
      <c r="H172" s="86">
        <f t="shared" si="39"/>
        <v>58.32</v>
      </c>
      <c r="I172" s="87"/>
      <c r="J172" s="88">
        <f t="shared" ref="J172:J183" si="40">SUM(H172*I172)</f>
        <v>0</v>
      </c>
    </row>
    <row r="173" spans="1:56" s="84" customFormat="1" hidden="1" outlineLevel="1" thickBot="1">
      <c r="A173" s="78"/>
      <c r="B173" s="166" t="s">
        <v>90</v>
      </c>
      <c r="C173" s="84" t="s">
        <v>95</v>
      </c>
      <c r="D173" s="85">
        <v>89.1</v>
      </c>
      <c r="E173" s="85">
        <f t="shared" si="37"/>
        <v>17.82</v>
      </c>
      <c r="F173" s="86">
        <f t="shared" si="38"/>
        <v>106.91999999999999</v>
      </c>
      <c r="H173" s="86">
        <f t="shared" si="39"/>
        <v>106.91999999999999</v>
      </c>
      <c r="I173" s="87"/>
      <c r="J173" s="88">
        <f t="shared" si="40"/>
        <v>0</v>
      </c>
      <c r="K173" s="78"/>
      <c r="L173" s="78"/>
      <c r="M173" s="78"/>
      <c r="N173" s="78"/>
      <c r="O173" s="78"/>
      <c r="P173" s="78"/>
      <c r="Q173" s="78"/>
      <c r="R173" s="78"/>
      <c r="S173" s="78"/>
      <c r="T173" s="78"/>
      <c r="U173" s="78"/>
      <c r="V173" s="78"/>
      <c r="W173" s="78"/>
      <c r="X173" s="78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</row>
    <row r="174" spans="1:56" hidden="1" outlineLevel="1" thickBot="1">
      <c r="A174" s="78"/>
      <c r="B174" s="172" t="s">
        <v>91</v>
      </c>
      <c r="C174" s="76" t="s">
        <v>92</v>
      </c>
      <c r="D174" s="75">
        <v>51.54</v>
      </c>
      <c r="E174" s="85">
        <f t="shared" si="37"/>
        <v>10.308</v>
      </c>
      <c r="F174" s="89">
        <f t="shared" si="38"/>
        <v>61.847999999999999</v>
      </c>
      <c r="G174" s="84"/>
      <c r="H174" s="86">
        <f t="shared" si="39"/>
        <v>61.847999999999999</v>
      </c>
      <c r="I174" s="87"/>
      <c r="J174" s="88">
        <f t="shared" si="40"/>
        <v>0</v>
      </c>
    </row>
    <row r="175" spans="1:56" s="84" customFormat="1" hidden="1" outlineLevel="1" thickBot="1">
      <c r="A175" s="78"/>
      <c r="B175" s="166" t="s">
        <v>93</v>
      </c>
      <c r="C175" s="84" t="s">
        <v>94</v>
      </c>
      <c r="D175" s="85">
        <v>56.7</v>
      </c>
      <c r="E175" s="85">
        <f t="shared" si="37"/>
        <v>11.340000000000002</v>
      </c>
      <c r="F175" s="86">
        <f t="shared" si="38"/>
        <v>68.040000000000006</v>
      </c>
      <c r="H175" s="86">
        <f t="shared" si="39"/>
        <v>68.040000000000006</v>
      </c>
      <c r="I175" s="87"/>
      <c r="J175" s="88">
        <f t="shared" si="40"/>
        <v>0</v>
      </c>
      <c r="K175" s="78"/>
      <c r="L175" s="78"/>
      <c r="M175" s="78"/>
      <c r="N175" s="78"/>
      <c r="O175" s="78"/>
      <c r="P175" s="78"/>
      <c r="Q175" s="78"/>
      <c r="R175" s="78"/>
      <c r="S175" s="78"/>
      <c r="T175" s="78"/>
      <c r="U175" s="78"/>
      <c r="V175" s="78"/>
      <c r="W175" s="78"/>
      <c r="X175" s="78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</row>
    <row r="176" spans="1:56" hidden="1" outlineLevel="1" thickBot="1">
      <c r="A176" s="78"/>
      <c r="B176" s="90" t="s">
        <v>96</v>
      </c>
      <c r="C176" s="76" t="s">
        <v>97</v>
      </c>
      <c r="D176" s="75">
        <v>81</v>
      </c>
      <c r="E176" s="85">
        <f t="shared" si="37"/>
        <v>16.2</v>
      </c>
      <c r="F176" s="89">
        <f t="shared" si="38"/>
        <v>97.2</v>
      </c>
      <c r="G176" s="84"/>
      <c r="H176" s="86">
        <f t="shared" si="39"/>
        <v>97.2</v>
      </c>
      <c r="I176" s="87"/>
      <c r="J176" s="88">
        <f t="shared" si="40"/>
        <v>0</v>
      </c>
    </row>
    <row r="177" spans="1:56" s="84" customFormat="1" hidden="1" outlineLevel="1" thickBot="1">
      <c r="A177" s="78"/>
      <c r="B177" s="166" t="s">
        <v>98</v>
      </c>
      <c r="C177" s="84" t="s">
        <v>99</v>
      </c>
      <c r="D177" s="85">
        <v>48.6</v>
      </c>
      <c r="E177" s="85">
        <f t="shared" si="37"/>
        <v>9.7200000000000006</v>
      </c>
      <c r="F177" s="86">
        <f t="shared" si="38"/>
        <v>58.32</v>
      </c>
      <c r="H177" s="86">
        <f t="shared" si="39"/>
        <v>58.32</v>
      </c>
      <c r="I177" s="87"/>
      <c r="J177" s="88">
        <f t="shared" si="40"/>
        <v>0</v>
      </c>
      <c r="K177" s="78"/>
      <c r="L177" s="78"/>
      <c r="M177" s="78"/>
      <c r="N177" s="78"/>
      <c r="O177" s="78"/>
      <c r="P177" s="78"/>
      <c r="Q177" s="78"/>
      <c r="R177" s="78"/>
      <c r="S177" s="78"/>
      <c r="T177" s="78"/>
      <c r="U177" s="78"/>
      <c r="V177" s="78"/>
      <c r="W177" s="78"/>
      <c r="X177" s="78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</row>
    <row r="178" spans="1:56" hidden="1" outlineLevel="1" thickBot="1">
      <c r="A178" s="78"/>
      <c r="B178" s="172" t="s">
        <v>100</v>
      </c>
      <c r="C178" s="76" t="s">
        <v>99</v>
      </c>
      <c r="D178" s="75">
        <v>48.6</v>
      </c>
      <c r="E178" s="85">
        <f t="shared" si="37"/>
        <v>9.7200000000000006</v>
      </c>
      <c r="F178" s="89">
        <f t="shared" si="38"/>
        <v>58.32</v>
      </c>
      <c r="G178" s="84"/>
      <c r="H178" s="86">
        <f t="shared" si="39"/>
        <v>58.32</v>
      </c>
      <c r="I178" s="87"/>
      <c r="J178" s="88">
        <f t="shared" si="40"/>
        <v>0</v>
      </c>
    </row>
    <row r="179" spans="1:56" s="84" customFormat="1" hidden="1" outlineLevel="1" thickBot="1">
      <c r="A179" s="78"/>
      <c r="B179" s="166" t="s">
        <v>101</v>
      </c>
      <c r="C179" s="84" t="s">
        <v>28</v>
      </c>
      <c r="D179" s="85">
        <v>30.6</v>
      </c>
      <c r="E179" s="85">
        <f t="shared" si="37"/>
        <v>6.120000000000001</v>
      </c>
      <c r="F179" s="86">
        <f t="shared" si="38"/>
        <v>36.72</v>
      </c>
      <c r="H179" s="86">
        <f t="shared" si="39"/>
        <v>36.72</v>
      </c>
      <c r="I179" s="87"/>
      <c r="J179" s="88">
        <f t="shared" si="40"/>
        <v>0</v>
      </c>
      <c r="K179" s="78"/>
      <c r="L179" s="78"/>
      <c r="M179" s="78"/>
      <c r="N179" s="78"/>
      <c r="O179" s="78"/>
      <c r="P179" s="78"/>
      <c r="Q179" s="78"/>
      <c r="R179" s="78"/>
      <c r="S179" s="78"/>
      <c r="T179" s="78"/>
      <c r="U179" s="78"/>
      <c r="V179" s="78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</row>
    <row r="180" spans="1:56" hidden="1" outlineLevel="1" thickBot="1">
      <c r="A180" s="78"/>
      <c r="B180" s="172" t="s">
        <v>102</v>
      </c>
      <c r="C180" s="76" t="s">
        <v>103</v>
      </c>
      <c r="D180" s="75">
        <v>251.1</v>
      </c>
      <c r="E180" s="85">
        <f t="shared" si="37"/>
        <v>50.22</v>
      </c>
      <c r="F180" s="89">
        <f t="shared" si="38"/>
        <v>301.32</v>
      </c>
      <c r="H180" s="86">
        <f t="shared" si="39"/>
        <v>301.32</v>
      </c>
      <c r="I180" s="87"/>
      <c r="J180" s="88">
        <f t="shared" si="40"/>
        <v>0</v>
      </c>
    </row>
    <row r="181" spans="1:56" s="84" customFormat="1" hidden="1" outlineLevel="1" thickBot="1">
      <c r="A181" s="78"/>
      <c r="B181" s="166" t="s">
        <v>104</v>
      </c>
      <c r="C181" s="84" t="s">
        <v>105</v>
      </c>
      <c r="D181" s="85">
        <v>251.1</v>
      </c>
      <c r="E181" s="85">
        <f>D181*20%</f>
        <v>50.22</v>
      </c>
      <c r="F181" s="86">
        <f>E181+D181</f>
        <v>301.32</v>
      </c>
      <c r="H181" s="86">
        <f>SUM(F181:G181)</f>
        <v>301.32</v>
      </c>
      <c r="I181" s="87"/>
      <c r="J181" s="88">
        <f t="shared" si="40"/>
        <v>0</v>
      </c>
      <c r="K181" s="78"/>
      <c r="L181" s="78"/>
      <c r="M181" s="78"/>
      <c r="N181" s="78"/>
      <c r="O181" s="78"/>
      <c r="P181" s="78"/>
      <c r="Q181" s="78"/>
      <c r="R181" s="78"/>
      <c r="S181" s="78"/>
      <c r="T181" s="78"/>
      <c r="U181" s="78"/>
      <c r="V181" s="78"/>
      <c r="W181" s="78"/>
      <c r="X181" s="78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</row>
    <row r="182" spans="1:56" hidden="1" outlineLevel="1" thickBot="1">
      <c r="A182" s="78"/>
      <c r="B182" s="90" t="s">
        <v>106</v>
      </c>
      <c r="C182" s="76" t="s">
        <v>107</v>
      </c>
      <c r="D182" s="75">
        <v>56.7</v>
      </c>
      <c r="E182" s="85">
        <f>D182*20%</f>
        <v>11.340000000000002</v>
      </c>
      <c r="F182" s="89">
        <f>E182+D182</f>
        <v>68.040000000000006</v>
      </c>
      <c r="G182" s="84"/>
      <c r="H182" s="86">
        <f>SUM(F182:G182)</f>
        <v>68.040000000000006</v>
      </c>
      <c r="I182" s="87"/>
      <c r="J182" s="88">
        <f t="shared" si="40"/>
        <v>0</v>
      </c>
    </row>
    <row r="183" spans="1:56" s="84" customFormat="1" hidden="1" outlineLevel="1" thickBot="1">
      <c r="A183" s="78"/>
      <c r="B183" s="166" t="s">
        <v>109</v>
      </c>
      <c r="C183" s="84" t="s">
        <v>108</v>
      </c>
      <c r="D183" s="85">
        <v>12.3</v>
      </c>
      <c r="E183" s="85">
        <f>D183*20%</f>
        <v>2.4600000000000004</v>
      </c>
      <c r="F183" s="86">
        <f>E183+D183</f>
        <v>14.760000000000002</v>
      </c>
      <c r="H183" s="86">
        <f>SUM(F183:G183)</f>
        <v>14.760000000000002</v>
      </c>
      <c r="I183" s="87"/>
      <c r="J183" s="88">
        <f t="shared" si="40"/>
        <v>0</v>
      </c>
      <c r="K183" s="78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78"/>
      <c r="W183" s="78"/>
      <c r="X183" s="78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</row>
    <row r="184" spans="1:56" hidden="1" outlineLevel="1" thickBot="1">
      <c r="A184" s="78"/>
      <c r="B184" s="172" t="s">
        <v>279</v>
      </c>
      <c r="C184" s="76" t="s">
        <v>280</v>
      </c>
      <c r="D184" s="75">
        <v>51.54</v>
      </c>
      <c r="E184" s="85">
        <f t="shared" ref="E184:E191" si="41">D184*20%</f>
        <v>10.308</v>
      </c>
      <c r="F184" s="86">
        <f t="shared" ref="F184:F191" si="42">E184+D184</f>
        <v>61.847999999999999</v>
      </c>
      <c r="G184" s="89"/>
      <c r="I184" s="87"/>
      <c r="J184" s="88">
        <f t="shared" ref="J184:J191" si="43">SUM(I184*G184,H184*I184)</f>
        <v>0</v>
      </c>
    </row>
    <row r="185" spans="1:56" s="84" customFormat="1" hidden="1" outlineLevel="1" thickBot="1">
      <c r="A185" s="78"/>
      <c r="B185" s="166" t="s">
        <v>281</v>
      </c>
      <c r="C185" s="84" t="s">
        <v>282</v>
      </c>
      <c r="D185" s="85">
        <v>24.54</v>
      </c>
      <c r="E185" s="85">
        <f t="shared" si="41"/>
        <v>4.9080000000000004</v>
      </c>
      <c r="F185" s="86">
        <f t="shared" si="42"/>
        <v>29.448</v>
      </c>
      <c r="G185" s="86"/>
      <c r="I185" s="87"/>
      <c r="J185" s="88">
        <f t="shared" si="43"/>
        <v>0</v>
      </c>
      <c r="K185" s="78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78"/>
      <c r="W185" s="78"/>
      <c r="X185" s="78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</row>
    <row r="186" spans="1:56" hidden="1" outlineLevel="1" thickBot="1">
      <c r="A186" s="78"/>
      <c r="B186" s="172" t="s">
        <v>29</v>
      </c>
      <c r="C186" s="76" t="s">
        <v>30</v>
      </c>
      <c r="D186" s="75">
        <v>48.6</v>
      </c>
      <c r="E186" s="85">
        <f t="shared" si="41"/>
        <v>9.7200000000000006</v>
      </c>
      <c r="F186" s="86">
        <f t="shared" si="42"/>
        <v>58.32</v>
      </c>
      <c r="G186" s="89"/>
      <c r="I186" s="87"/>
      <c r="J186" s="88">
        <f t="shared" si="43"/>
        <v>0</v>
      </c>
    </row>
    <row r="187" spans="1:56" hidden="1" outlineLevel="1" thickBot="1">
      <c r="A187" s="78"/>
      <c r="B187" s="172" t="s">
        <v>283</v>
      </c>
      <c r="C187" s="76" t="s">
        <v>284</v>
      </c>
      <c r="D187" s="75">
        <v>92.04</v>
      </c>
      <c r="E187" s="85">
        <f t="shared" si="41"/>
        <v>18.408000000000001</v>
      </c>
      <c r="F187" s="86">
        <f t="shared" si="42"/>
        <v>110.44800000000001</v>
      </c>
      <c r="G187" s="89"/>
      <c r="I187" s="87"/>
      <c r="J187" s="88">
        <f t="shared" si="43"/>
        <v>0</v>
      </c>
    </row>
    <row r="188" spans="1:56" s="84" customFormat="1" hidden="1" outlineLevel="1" thickBot="1">
      <c r="A188" s="78"/>
      <c r="B188" s="166" t="s">
        <v>285</v>
      </c>
      <c r="C188" s="84" t="s">
        <v>286</v>
      </c>
      <c r="D188" s="85">
        <v>81</v>
      </c>
      <c r="E188" s="85">
        <f t="shared" si="41"/>
        <v>16.2</v>
      </c>
      <c r="F188" s="86">
        <f t="shared" si="42"/>
        <v>97.2</v>
      </c>
      <c r="G188" s="86"/>
      <c r="I188" s="87"/>
      <c r="J188" s="88">
        <f t="shared" si="43"/>
        <v>0</v>
      </c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</row>
    <row r="189" spans="1:56" hidden="1" outlineLevel="1" thickBot="1">
      <c r="A189" s="78"/>
      <c r="B189" s="172" t="s">
        <v>102</v>
      </c>
      <c r="C189" s="76" t="s">
        <v>287</v>
      </c>
      <c r="D189" s="75">
        <v>251.1</v>
      </c>
      <c r="E189" s="85">
        <f t="shared" si="41"/>
        <v>50.22</v>
      </c>
      <c r="F189" s="86">
        <f t="shared" si="42"/>
        <v>301.32</v>
      </c>
      <c r="G189" s="89"/>
      <c r="I189" s="87"/>
      <c r="J189" s="88">
        <f t="shared" si="43"/>
        <v>0</v>
      </c>
    </row>
    <row r="190" spans="1:56" s="84" customFormat="1" hidden="1" outlineLevel="1" thickBot="1">
      <c r="A190" s="78"/>
      <c r="B190" s="166" t="s">
        <v>288</v>
      </c>
      <c r="C190" s="84" t="s">
        <v>289</v>
      </c>
      <c r="D190" s="85">
        <v>71.099999999999994</v>
      </c>
      <c r="E190" s="85">
        <f t="shared" si="41"/>
        <v>14.219999999999999</v>
      </c>
      <c r="F190" s="86">
        <f t="shared" si="42"/>
        <v>85.32</v>
      </c>
      <c r="G190" s="86"/>
      <c r="I190" s="87"/>
      <c r="J190" s="88">
        <f t="shared" si="43"/>
        <v>0</v>
      </c>
      <c r="K190" s="78"/>
      <c r="L190" s="78"/>
      <c r="M190" s="78"/>
      <c r="N190" s="78"/>
      <c r="O190" s="78"/>
      <c r="P190" s="78"/>
      <c r="Q190" s="78"/>
      <c r="R190" s="78"/>
      <c r="S190" s="78"/>
      <c r="T190" s="78"/>
      <c r="U190" s="78"/>
      <c r="V190" s="78"/>
      <c r="W190" s="78"/>
      <c r="X190" s="78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</row>
    <row r="191" spans="1:56" hidden="1" outlineLevel="1" thickBot="1">
      <c r="A191" s="78"/>
      <c r="B191" s="172" t="s">
        <v>290</v>
      </c>
      <c r="C191" s="76" t="s">
        <v>291</v>
      </c>
      <c r="D191" s="75">
        <v>80.099999999999994</v>
      </c>
      <c r="E191" s="85">
        <f t="shared" si="41"/>
        <v>16.02</v>
      </c>
      <c r="F191" s="86">
        <f t="shared" si="42"/>
        <v>96.11999999999999</v>
      </c>
      <c r="G191" s="89"/>
      <c r="I191" s="87"/>
      <c r="J191" s="88">
        <f t="shared" si="43"/>
        <v>0</v>
      </c>
    </row>
    <row r="192" spans="1:56" s="84" customFormat="1" ht="25" collapsed="1" thickBot="1">
      <c r="A192" s="78"/>
      <c r="B192" s="178">
        <v>3</v>
      </c>
      <c r="C192" s="92" t="s">
        <v>51</v>
      </c>
      <c r="D192" s="93"/>
      <c r="E192" s="94"/>
      <c r="F192" s="95"/>
      <c r="G192" s="91"/>
      <c r="H192" s="91"/>
      <c r="I192" s="96"/>
      <c r="J192" s="97">
        <f>SUM(J157:J191)</f>
        <v>0</v>
      </c>
      <c r="K192" s="78"/>
      <c r="L192" s="78"/>
      <c r="M192" s="78"/>
      <c r="N192" s="78"/>
      <c r="O192" s="78"/>
      <c r="P192" s="78"/>
      <c r="Q192" s="78"/>
      <c r="R192" s="78"/>
      <c r="S192" s="78"/>
      <c r="T192" s="78"/>
      <c r="U192" s="78"/>
      <c r="V192" s="78"/>
      <c r="W192" s="78"/>
      <c r="X192" s="78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</row>
    <row r="193" spans="1:56" s="79" customFormat="1" ht="24" outlineLevel="1" thickBot="1">
      <c r="A193" s="177">
        <v>1</v>
      </c>
      <c r="B193" s="169" t="s">
        <v>212</v>
      </c>
      <c r="C193" s="148"/>
      <c r="D193" s="149"/>
      <c r="E193" s="149"/>
      <c r="F193" s="148"/>
      <c r="G193" s="150"/>
      <c r="H193" s="148"/>
      <c r="I193" s="151"/>
      <c r="J193" s="152"/>
      <c r="K193" s="78"/>
      <c r="L193" s="78"/>
      <c r="M193" s="78"/>
      <c r="N193" s="78"/>
      <c r="O193" s="78"/>
      <c r="P193" s="78"/>
      <c r="Q193" s="78"/>
      <c r="R193" s="78"/>
      <c r="S193" s="78"/>
      <c r="T193" s="78"/>
      <c r="U193" s="78"/>
      <c r="V193" s="78"/>
      <c r="W193" s="78"/>
      <c r="X193" s="78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</row>
    <row r="194" spans="1:56" s="79" customFormat="1" ht="17" outlineLevel="1" thickBot="1">
      <c r="A194" s="78"/>
      <c r="B194" s="170" t="s">
        <v>52</v>
      </c>
      <c r="C194" s="153" t="s">
        <v>53</v>
      </c>
      <c r="D194" s="154" t="s">
        <v>198</v>
      </c>
      <c r="E194" s="154"/>
      <c r="F194" s="153"/>
      <c r="G194" s="153"/>
      <c r="H194" s="153"/>
      <c r="I194" s="153" t="s">
        <v>55</v>
      </c>
      <c r="J194" s="155" t="s">
        <v>56</v>
      </c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U194" s="78"/>
      <c r="V194" s="78"/>
      <c r="W194" s="78"/>
      <c r="X194" s="78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</row>
    <row r="195" spans="1:56" s="79" customFormat="1" ht="17" customHeight="1" outlineLevel="1" thickBot="1">
      <c r="A195" s="78"/>
      <c r="B195" s="170" t="s">
        <v>213</v>
      </c>
      <c r="C195" s="153"/>
      <c r="D195" s="154"/>
      <c r="E195" s="154"/>
      <c r="F195" s="153"/>
      <c r="G195" s="153"/>
      <c r="H195" s="153"/>
      <c r="I195" s="153"/>
      <c r="J195" s="155"/>
      <c r="K195" s="78"/>
      <c r="L195" s="78"/>
      <c r="M195" s="78"/>
      <c r="N195" s="78"/>
      <c r="O195" s="78"/>
      <c r="P195" s="78"/>
      <c r="Q195" s="78"/>
      <c r="R195" s="78"/>
      <c r="S195" s="78"/>
      <c r="T195" s="78"/>
      <c r="U195" s="78"/>
      <c r="V195" s="78"/>
      <c r="W195" s="78"/>
      <c r="X195" s="78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</row>
    <row r="196" spans="1:56" s="84" customFormat="1" outlineLevel="1" thickBot="1">
      <c r="A196" s="78"/>
      <c r="B196" s="166" t="s">
        <v>214</v>
      </c>
      <c r="C196" s="84" t="s">
        <v>215</v>
      </c>
      <c r="D196" s="85">
        <v>817.46</v>
      </c>
      <c r="E196" s="85"/>
      <c r="F196" s="85">
        <f t="shared" ref="F196:F219" si="44">D196*20%</f>
        <v>163.49200000000002</v>
      </c>
      <c r="G196" s="86">
        <f t="shared" ref="G196:G212" si="45">F196+D196</f>
        <v>980.952</v>
      </c>
      <c r="H196" s="84">
        <v>31.27</v>
      </c>
      <c r="I196" s="87"/>
      <c r="J196" s="88">
        <f t="shared" ref="J196:J219" si="46">SUM(I196*G196,H196*I196)</f>
        <v>0</v>
      </c>
      <c r="K196" s="78"/>
      <c r="L196" s="78"/>
      <c r="M196" s="78"/>
      <c r="N196" s="78"/>
      <c r="O196" s="78"/>
      <c r="P196" s="78"/>
      <c r="Q196" s="78"/>
      <c r="R196" s="78"/>
      <c r="S196" s="78"/>
      <c r="T196" s="78"/>
      <c r="U196" s="78"/>
      <c r="V196" s="78"/>
      <c r="W196" s="78"/>
      <c r="X196" s="78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</row>
    <row r="197" spans="1:56" outlineLevel="1" thickBot="1">
      <c r="A197" s="78"/>
      <c r="B197" s="172" t="s">
        <v>216</v>
      </c>
      <c r="C197" s="76" t="s">
        <v>217</v>
      </c>
      <c r="D197" s="75">
        <v>817.46</v>
      </c>
      <c r="E197" s="75"/>
      <c r="F197" s="85">
        <f t="shared" si="44"/>
        <v>163.49200000000002</v>
      </c>
      <c r="G197" s="89">
        <f t="shared" si="45"/>
        <v>980.952</v>
      </c>
      <c r="H197" s="76">
        <v>31.27</v>
      </c>
      <c r="I197" s="87"/>
      <c r="J197" s="88">
        <f t="shared" si="46"/>
        <v>0</v>
      </c>
    </row>
    <row r="198" spans="1:56" s="84" customFormat="1" outlineLevel="1" thickBot="1">
      <c r="A198" s="78"/>
      <c r="B198" s="166" t="s">
        <v>218</v>
      </c>
      <c r="C198" s="84" t="s">
        <v>219</v>
      </c>
      <c r="D198" s="85">
        <v>584.86</v>
      </c>
      <c r="E198" s="85"/>
      <c r="F198" s="85">
        <f t="shared" si="44"/>
        <v>116.97200000000001</v>
      </c>
      <c r="G198" s="86">
        <f t="shared" si="45"/>
        <v>701.83199999999999</v>
      </c>
      <c r="I198" s="87"/>
      <c r="J198" s="88">
        <f t="shared" si="46"/>
        <v>0</v>
      </c>
      <c r="K198" s="78"/>
      <c r="L198" s="78"/>
      <c r="M198" s="78"/>
      <c r="N198" s="78"/>
      <c r="O198" s="78"/>
      <c r="P198" s="78"/>
      <c r="Q198" s="78"/>
      <c r="R198" s="78"/>
      <c r="S198" s="78"/>
      <c r="T198" s="78"/>
      <c r="U198" s="78"/>
      <c r="V198" s="78"/>
      <c r="W198" s="78"/>
      <c r="X198" s="78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</row>
    <row r="199" spans="1:56" outlineLevel="1" thickBot="1">
      <c r="A199" s="78"/>
      <c r="B199" s="172" t="s">
        <v>220</v>
      </c>
      <c r="C199" s="76" t="s">
        <v>221</v>
      </c>
      <c r="D199" s="75">
        <v>584.86</v>
      </c>
      <c r="E199" s="75"/>
      <c r="F199" s="85">
        <f t="shared" si="44"/>
        <v>116.97200000000001</v>
      </c>
      <c r="G199" s="89">
        <f t="shared" si="45"/>
        <v>701.83199999999999</v>
      </c>
      <c r="I199" s="87"/>
      <c r="J199" s="88">
        <f t="shared" si="46"/>
        <v>0</v>
      </c>
    </row>
    <row r="200" spans="1:56" s="84" customFormat="1" outlineLevel="1" thickBot="1">
      <c r="A200" s="78"/>
      <c r="B200" s="166" t="s">
        <v>222</v>
      </c>
      <c r="C200" s="84" t="s">
        <v>223</v>
      </c>
      <c r="D200" s="85">
        <v>0</v>
      </c>
      <c r="E200" s="85"/>
      <c r="F200" s="85">
        <f t="shared" si="44"/>
        <v>0</v>
      </c>
      <c r="G200" s="86">
        <f t="shared" si="45"/>
        <v>0</v>
      </c>
      <c r="I200" s="87"/>
      <c r="J200" s="88">
        <f t="shared" si="46"/>
        <v>0</v>
      </c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</row>
    <row r="201" spans="1:56" outlineLevel="1" thickBot="1">
      <c r="A201" s="78"/>
      <c r="B201" s="172" t="s">
        <v>224</v>
      </c>
      <c r="C201" s="76" t="s">
        <v>225</v>
      </c>
      <c r="D201" s="75">
        <v>0</v>
      </c>
      <c r="E201" s="75"/>
      <c r="F201" s="85">
        <f t="shared" si="44"/>
        <v>0</v>
      </c>
      <c r="G201" s="89">
        <f t="shared" si="45"/>
        <v>0</v>
      </c>
      <c r="I201" s="87"/>
      <c r="J201" s="88">
        <f t="shared" si="46"/>
        <v>0</v>
      </c>
    </row>
    <row r="202" spans="1:56" s="84" customFormat="1" outlineLevel="1" thickBot="1">
      <c r="A202" s="78"/>
      <c r="B202" s="166"/>
      <c r="C202" s="84" t="s">
        <v>226</v>
      </c>
      <c r="D202" s="85">
        <v>0</v>
      </c>
      <c r="E202" s="85"/>
      <c r="F202" s="85">
        <f t="shared" si="44"/>
        <v>0</v>
      </c>
      <c r="G202" s="86">
        <f t="shared" si="45"/>
        <v>0</v>
      </c>
      <c r="I202" s="87"/>
      <c r="J202" s="88">
        <f t="shared" si="46"/>
        <v>0</v>
      </c>
      <c r="K202" s="78"/>
      <c r="L202" s="78"/>
      <c r="M202" s="78"/>
      <c r="N202" s="78"/>
      <c r="O202" s="78"/>
      <c r="P202" s="78"/>
      <c r="Q202" s="78"/>
      <c r="R202" s="78"/>
      <c r="S202" s="78"/>
      <c r="T202" s="78"/>
      <c r="U202" s="78"/>
      <c r="V202" s="78"/>
      <c r="W202" s="78"/>
      <c r="X202" s="78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</row>
    <row r="203" spans="1:56" s="84" customFormat="1" outlineLevel="1" thickBot="1">
      <c r="A203" s="78"/>
      <c r="B203" s="166"/>
      <c r="D203" s="85">
        <v>0</v>
      </c>
      <c r="E203" s="85"/>
      <c r="F203" s="85">
        <f t="shared" si="44"/>
        <v>0</v>
      </c>
      <c r="G203" s="86">
        <f t="shared" si="45"/>
        <v>0</v>
      </c>
      <c r="I203" s="87"/>
      <c r="J203" s="88">
        <f t="shared" si="46"/>
        <v>0</v>
      </c>
      <c r="K203" s="78"/>
      <c r="L203" s="78"/>
      <c r="M203" s="78"/>
      <c r="N203" s="78"/>
      <c r="O203" s="78"/>
      <c r="P203" s="78"/>
      <c r="Q203" s="78"/>
      <c r="R203" s="78"/>
      <c r="S203" s="78"/>
      <c r="T203" s="78"/>
      <c r="U203" s="78"/>
      <c r="V203" s="78"/>
      <c r="W203" s="78"/>
      <c r="X203" s="78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</row>
    <row r="204" spans="1:56" outlineLevel="1" thickBot="1">
      <c r="A204" s="78"/>
      <c r="B204" s="172"/>
      <c r="D204" s="75">
        <v>0</v>
      </c>
      <c r="E204" s="75"/>
      <c r="F204" s="85">
        <f t="shared" si="44"/>
        <v>0</v>
      </c>
      <c r="G204" s="89">
        <f t="shared" si="45"/>
        <v>0</v>
      </c>
      <c r="I204" s="87"/>
      <c r="J204" s="88">
        <f t="shared" si="46"/>
        <v>0</v>
      </c>
    </row>
    <row r="205" spans="1:56" s="84" customFormat="1" outlineLevel="1" thickBot="1">
      <c r="A205" s="78"/>
      <c r="B205" s="166"/>
      <c r="D205" s="85">
        <v>0</v>
      </c>
      <c r="E205" s="85"/>
      <c r="F205" s="85">
        <f t="shared" si="44"/>
        <v>0</v>
      </c>
      <c r="G205" s="86">
        <f t="shared" si="45"/>
        <v>0</v>
      </c>
      <c r="I205" s="87"/>
      <c r="J205" s="88">
        <f t="shared" si="46"/>
        <v>0</v>
      </c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</row>
    <row r="206" spans="1:56" outlineLevel="1" thickBot="1">
      <c r="A206" s="78"/>
      <c r="B206" s="172"/>
      <c r="D206" s="75">
        <v>0</v>
      </c>
      <c r="E206" s="75"/>
      <c r="F206" s="85">
        <f t="shared" si="44"/>
        <v>0</v>
      </c>
      <c r="G206" s="89">
        <f t="shared" si="45"/>
        <v>0</v>
      </c>
      <c r="I206" s="87"/>
      <c r="J206" s="88">
        <f t="shared" si="46"/>
        <v>0</v>
      </c>
    </row>
    <row r="207" spans="1:56" s="84" customFormat="1" outlineLevel="1" thickBot="1">
      <c r="A207" s="78"/>
      <c r="B207" s="166">
        <v>206121</v>
      </c>
      <c r="C207" s="84" t="s">
        <v>227</v>
      </c>
      <c r="D207" s="85">
        <v>83.36</v>
      </c>
      <c r="E207" s="85"/>
      <c r="F207" s="85">
        <f t="shared" si="44"/>
        <v>16.672000000000001</v>
      </c>
      <c r="G207" s="86">
        <f t="shared" si="45"/>
        <v>100.032</v>
      </c>
      <c r="I207" s="87">
        <v>2</v>
      </c>
      <c r="J207" s="88">
        <f t="shared" si="46"/>
        <v>200.06399999999999</v>
      </c>
      <c r="K207" s="78"/>
      <c r="L207" s="78"/>
      <c r="M207" s="78"/>
      <c r="N207" s="78"/>
      <c r="O207" s="78"/>
      <c r="P207" s="78"/>
      <c r="Q207" s="78"/>
      <c r="R207" s="78"/>
      <c r="S207" s="78"/>
      <c r="T207" s="78"/>
      <c r="U207" s="78"/>
      <c r="V207" s="78"/>
      <c r="W207" s="78"/>
      <c r="X207" s="78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</row>
    <row r="208" spans="1:56" outlineLevel="1" thickBot="1">
      <c r="A208" s="78"/>
      <c r="B208" s="172">
        <v>206122</v>
      </c>
      <c r="C208" s="76" t="s">
        <v>228</v>
      </c>
      <c r="D208" s="75">
        <v>110.57</v>
      </c>
      <c r="E208" s="75"/>
      <c r="F208" s="85">
        <f t="shared" si="44"/>
        <v>22.114000000000001</v>
      </c>
      <c r="G208" s="89">
        <f t="shared" si="45"/>
        <v>132.684</v>
      </c>
      <c r="I208" s="87">
        <v>1</v>
      </c>
      <c r="J208" s="88">
        <f t="shared" si="46"/>
        <v>132.684</v>
      </c>
    </row>
    <row r="209" spans="1:56" s="84" customFormat="1" outlineLevel="1" thickBot="1">
      <c r="A209" s="78"/>
      <c r="B209" s="166" t="s">
        <v>229</v>
      </c>
      <c r="C209" s="84" t="s">
        <v>230</v>
      </c>
      <c r="D209" s="85">
        <v>65.31</v>
      </c>
      <c r="E209" s="85"/>
      <c r="F209" s="85">
        <f t="shared" si="44"/>
        <v>13.062000000000001</v>
      </c>
      <c r="G209" s="86">
        <f t="shared" si="45"/>
        <v>78.372</v>
      </c>
      <c r="I209" s="87"/>
      <c r="J209" s="88">
        <f t="shared" si="46"/>
        <v>0</v>
      </c>
      <c r="K209" s="78"/>
      <c r="L209" s="78"/>
      <c r="M209" s="78"/>
      <c r="N209" s="78"/>
      <c r="O209" s="78"/>
      <c r="P209" s="78"/>
      <c r="Q209" s="78"/>
      <c r="R209" s="78"/>
      <c r="S209" s="78"/>
      <c r="T209" s="78"/>
      <c r="U209" s="78"/>
      <c r="V209" s="78"/>
      <c r="W209" s="78"/>
      <c r="X209" s="78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</row>
    <row r="210" spans="1:56" outlineLevel="1" thickBot="1">
      <c r="A210" s="78"/>
      <c r="B210" s="172" t="s">
        <v>231</v>
      </c>
      <c r="C210" s="76" t="s">
        <v>232</v>
      </c>
      <c r="D210" s="75">
        <v>65.31</v>
      </c>
      <c r="E210" s="75"/>
      <c r="F210" s="85">
        <f t="shared" si="44"/>
        <v>13.062000000000001</v>
      </c>
      <c r="G210" s="89">
        <f t="shared" si="45"/>
        <v>78.372</v>
      </c>
      <c r="I210" s="87"/>
      <c r="J210" s="88">
        <f t="shared" si="46"/>
        <v>0</v>
      </c>
    </row>
    <row r="211" spans="1:56" s="84" customFormat="1" outlineLevel="1" thickBot="1">
      <c r="A211" s="78"/>
      <c r="B211" s="166" t="s">
        <v>233</v>
      </c>
      <c r="C211" s="84" t="s">
        <v>234</v>
      </c>
      <c r="D211" s="85">
        <v>209.78</v>
      </c>
      <c r="E211" s="85"/>
      <c r="F211" s="85">
        <f t="shared" si="44"/>
        <v>41.956000000000003</v>
      </c>
      <c r="G211" s="86">
        <f t="shared" si="45"/>
        <v>251.73599999999999</v>
      </c>
      <c r="I211" s="87"/>
      <c r="J211" s="88">
        <f t="shared" si="46"/>
        <v>0</v>
      </c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8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</row>
    <row r="212" spans="1:56" outlineLevel="1" thickBot="1">
      <c r="A212" s="78"/>
      <c r="B212" s="172" t="s">
        <v>235</v>
      </c>
      <c r="C212" s="76" t="s">
        <v>236</v>
      </c>
      <c r="D212" s="75">
        <v>74.48</v>
      </c>
      <c r="E212" s="75"/>
      <c r="F212" s="85">
        <f t="shared" si="44"/>
        <v>14.896000000000001</v>
      </c>
      <c r="G212" s="89">
        <f t="shared" si="45"/>
        <v>89.376000000000005</v>
      </c>
      <c r="I212" s="87"/>
      <c r="J212" s="88">
        <f t="shared" si="46"/>
        <v>0</v>
      </c>
    </row>
    <row r="213" spans="1:56" s="79" customFormat="1" ht="14" customHeight="1" outlineLevel="1" thickBot="1">
      <c r="A213" s="78"/>
      <c r="B213" s="170" t="s">
        <v>237</v>
      </c>
      <c r="C213" s="153"/>
      <c r="D213" s="154"/>
      <c r="E213" s="154"/>
      <c r="F213" s="153"/>
      <c r="G213" s="153"/>
      <c r="H213" s="153"/>
      <c r="I213" s="153"/>
      <c r="J213" s="155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8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</row>
    <row r="214" spans="1:56" s="84" customFormat="1" outlineLevel="1" thickBot="1">
      <c r="A214" s="78"/>
      <c r="B214" s="166" t="s">
        <v>238</v>
      </c>
      <c r="C214" s="84" t="s">
        <v>239</v>
      </c>
      <c r="D214" s="85">
        <v>108.67</v>
      </c>
      <c r="E214" s="85"/>
      <c r="F214" s="85">
        <f t="shared" si="44"/>
        <v>21.734000000000002</v>
      </c>
      <c r="G214" s="86">
        <f t="shared" ref="G214:G220" si="47">F214+D214</f>
        <v>130.404</v>
      </c>
      <c r="I214" s="87"/>
      <c r="J214" s="88">
        <f t="shared" si="46"/>
        <v>0</v>
      </c>
      <c r="K214" s="78"/>
      <c r="L214" s="78"/>
      <c r="M214" s="78"/>
      <c r="N214" s="78"/>
      <c r="O214" s="78"/>
      <c r="P214" s="78"/>
      <c r="Q214" s="78"/>
      <c r="R214" s="78"/>
      <c r="S214" s="78"/>
      <c r="T214" s="78"/>
      <c r="U214" s="78"/>
      <c r="V214" s="78"/>
      <c r="W214" s="78"/>
      <c r="X214" s="78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</row>
    <row r="215" spans="1:56" outlineLevel="1" thickBot="1">
      <c r="A215" s="78"/>
      <c r="B215" s="172" t="s">
        <v>240</v>
      </c>
      <c r="C215" s="76" t="s">
        <v>241</v>
      </c>
      <c r="D215" s="75">
        <v>172.63</v>
      </c>
      <c r="E215" s="75"/>
      <c r="F215" s="85">
        <f t="shared" si="44"/>
        <v>34.526000000000003</v>
      </c>
      <c r="G215" s="89">
        <f t="shared" si="47"/>
        <v>207.15600000000001</v>
      </c>
      <c r="I215" s="87"/>
      <c r="J215" s="88">
        <f t="shared" si="46"/>
        <v>0</v>
      </c>
    </row>
    <row r="216" spans="1:56" s="84" customFormat="1" outlineLevel="1" thickBot="1">
      <c r="A216" s="78"/>
      <c r="B216" s="166" t="s">
        <v>242</v>
      </c>
      <c r="C216" s="84" t="s">
        <v>243</v>
      </c>
      <c r="D216" s="85">
        <v>27.14</v>
      </c>
      <c r="E216" s="85"/>
      <c r="F216" s="85">
        <f t="shared" si="44"/>
        <v>5.4280000000000008</v>
      </c>
      <c r="G216" s="86">
        <f t="shared" si="47"/>
        <v>32.567999999999998</v>
      </c>
      <c r="I216" s="87"/>
      <c r="J216" s="88">
        <f t="shared" si="46"/>
        <v>0</v>
      </c>
      <c r="K216" s="78"/>
      <c r="L216" s="78"/>
      <c r="M216" s="78"/>
      <c r="N216" s="78"/>
      <c r="O216" s="78"/>
      <c r="P216" s="78"/>
      <c r="Q216" s="78"/>
      <c r="R216" s="78"/>
      <c r="S216" s="78"/>
      <c r="T216" s="78"/>
      <c r="U216" s="78"/>
      <c r="V216" s="78"/>
      <c r="W216" s="78"/>
      <c r="X216" s="78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</row>
    <row r="217" spans="1:56" outlineLevel="1" thickBot="1">
      <c r="A217" s="78"/>
      <c r="B217" s="172" t="s">
        <v>244</v>
      </c>
      <c r="C217" s="76" t="s">
        <v>245</v>
      </c>
      <c r="D217" s="75">
        <v>0</v>
      </c>
      <c r="E217" s="75"/>
      <c r="F217" s="85">
        <f t="shared" si="44"/>
        <v>0</v>
      </c>
      <c r="G217" s="89">
        <f t="shared" si="47"/>
        <v>0</v>
      </c>
      <c r="I217" s="87"/>
      <c r="J217" s="88">
        <f t="shared" si="46"/>
        <v>0</v>
      </c>
    </row>
    <row r="218" spans="1:56" s="84" customFormat="1" outlineLevel="1" thickBot="1">
      <c r="A218" s="78"/>
      <c r="B218" s="166"/>
      <c r="D218" s="85">
        <v>0</v>
      </c>
      <c r="E218" s="85"/>
      <c r="F218" s="85">
        <f t="shared" si="44"/>
        <v>0</v>
      </c>
      <c r="G218" s="86">
        <f t="shared" si="47"/>
        <v>0</v>
      </c>
      <c r="I218" s="87"/>
      <c r="J218" s="88">
        <f t="shared" si="46"/>
        <v>0</v>
      </c>
      <c r="K218" s="78"/>
      <c r="L218" s="78"/>
      <c r="M218" s="78"/>
      <c r="N218" s="78"/>
      <c r="O218" s="78"/>
      <c r="P218" s="78"/>
      <c r="Q218" s="78"/>
      <c r="R218" s="78"/>
      <c r="S218" s="78"/>
      <c r="T218" s="78"/>
      <c r="U218" s="78"/>
      <c r="V218" s="78"/>
      <c r="W218" s="78"/>
      <c r="X218" s="78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</row>
    <row r="219" spans="1:56" outlineLevel="1" thickBot="1">
      <c r="A219" s="78"/>
      <c r="B219" s="172"/>
      <c r="D219" s="75">
        <v>0</v>
      </c>
      <c r="E219" s="75"/>
      <c r="F219" s="85">
        <f t="shared" si="44"/>
        <v>0</v>
      </c>
      <c r="G219" s="89">
        <f t="shared" si="47"/>
        <v>0</v>
      </c>
      <c r="I219" s="87"/>
      <c r="J219" s="88">
        <f t="shared" si="46"/>
        <v>0</v>
      </c>
    </row>
    <row r="220" spans="1:56" s="84" customFormat="1" outlineLevel="1" thickBot="1">
      <c r="A220" s="78"/>
      <c r="B220" s="166"/>
      <c r="D220" s="85">
        <v>0</v>
      </c>
      <c r="E220" s="85"/>
      <c r="F220" s="85">
        <f>D220*20%</f>
        <v>0</v>
      </c>
      <c r="G220" s="86">
        <f t="shared" si="47"/>
        <v>0</v>
      </c>
      <c r="I220" s="87"/>
      <c r="J220" s="88">
        <f>SUM(I220*G220,H220*I220)</f>
        <v>0</v>
      </c>
      <c r="K220" s="78"/>
      <c r="L220" s="78"/>
      <c r="M220" s="78"/>
      <c r="N220" s="78"/>
      <c r="O220" s="78"/>
      <c r="P220" s="78"/>
      <c r="Q220" s="78"/>
      <c r="R220" s="78"/>
      <c r="S220" s="78"/>
      <c r="T220" s="78"/>
      <c r="U220" s="78"/>
      <c r="V220" s="78"/>
      <c r="W220" s="78"/>
      <c r="X220" s="78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</row>
    <row r="221" spans="1:56" s="79" customFormat="1" ht="14" customHeight="1" outlineLevel="1" thickBot="1">
      <c r="A221" s="78"/>
      <c r="B221" s="170" t="s">
        <v>246</v>
      </c>
      <c r="C221" s="153"/>
      <c r="D221" s="154"/>
      <c r="E221" s="154"/>
      <c r="F221" s="153"/>
      <c r="G221" s="153"/>
      <c r="H221" s="153"/>
      <c r="I221" s="153"/>
      <c r="J221" s="155"/>
      <c r="K221" s="78"/>
      <c r="L221" s="78"/>
      <c r="M221" s="78"/>
      <c r="N221" s="78"/>
      <c r="O221" s="78"/>
      <c r="P221" s="78"/>
      <c r="Q221" s="78"/>
      <c r="R221" s="78"/>
      <c r="S221" s="78"/>
      <c r="T221" s="78"/>
      <c r="U221" s="78"/>
      <c r="V221" s="78"/>
      <c r="W221" s="78"/>
      <c r="X221" s="78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</row>
    <row r="222" spans="1:56" outlineLevel="1" thickBot="1">
      <c r="A222" s="78"/>
      <c r="B222" s="172" t="s">
        <v>247</v>
      </c>
      <c r="C222" s="76" t="s">
        <v>248</v>
      </c>
      <c r="D222" s="75">
        <v>200.91</v>
      </c>
      <c r="E222" s="75"/>
      <c r="F222" s="85">
        <f>D222*20%</f>
        <v>40.182000000000002</v>
      </c>
      <c r="G222" s="89">
        <f t="shared" ref="G222:G250" si="48">F222+D222</f>
        <v>241.09199999999998</v>
      </c>
      <c r="I222" s="87"/>
      <c r="J222" s="88">
        <f>SUM(I222*G222,H222*I222)</f>
        <v>0</v>
      </c>
    </row>
    <row r="223" spans="1:56" s="84" customFormat="1" outlineLevel="1" thickBot="1">
      <c r="A223" s="78"/>
      <c r="B223" s="166" t="s">
        <v>249</v>
      </c>
      <c r="C223" s="84" t="s">
        <v>250</v>
      </c>
      <c r="D223" s="85">
        <v>736.5</v>
      </c>
      <c r="E223" s="85"/>
      <c r="F223" s="85">
        <f>D223*20%</f>
        <v>147.30000000000001</v>
      </c>
      <c r="G223" s="86">
        <f t="shared" si="48"/>
        <v>883.8</v>
      </c>
      <c r="I223" s="87"/>
      <c r="J223" s="88">
        <f>SUM(I223*G223,H223*I223)</f>
        <v>0</v>
      </c>
      <c r="K223" s="78"/>
      <c r="L223" s="78"/>
      <c r="M223" s="78"/>
      <c r="N223" s="78"/>
      <c r="O223" s="78"/>
      <c r="P223" s="78"/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</row>
    <row r="224" spans="1:56" outlineLevel="1" thickBot="1">
      <c r="A224" s="78"/>
      <c r="B224" s="172" t="s">
        <v>251</v>
      </c>
      <c r="C224" s="76" t="s">
        <v>252</v>
      </c>
      <c r="D224" s="75">
        <v>0</v>
      </c>
      <c r="E224" s="75"/>
      <c r="F224" s="85">
        <f>D224*20%</f>
        <v>0</v>
      </c>
      <c r="G224" s="89">
        <f t="shared" si="48"/>
        <v>0</v>
      </c>
      <c r="I224" s="87"/>
      <c r="J224" s="88">
        <f>SUM(I224*G224,H224*I224)</f>
        <v>0</v>
      </c>
    </row>
    <row r="225" spans="1:56" s="79" customFormat="1" ht="17" customHeight="1" outlineLevel="1" thickBot="1">
      <c r="A225" s="78"/>
      <c r="B225" s="173" t="s">
        <v>253</v>
      </c>
      <c r="C225" s="158"/>
      <c r="D225" s="159"/>
      <c r="E225" s="159"/>
      <c r="F225" s="158"/>
      <c r="G225" s="160">
        <f t="shared" si="48"/>
        <v>0</v>
      </c>
      <c r="H225" s="158"/>
      <c r="I225" s="161"/>
      <c r="J225" s="162"/>
      <c r="K225" s="78"/>
      <c r="L225" s="78"/>
      <c r="M225" s="78"/>
      <c r="N225" s="78"/>
      <c r="O225" s="78"/>
      <c r="P225" s="78"/>
      <c r="Q225" s="78"/>
      <c r="R225" s="78"/>
      <c r="S225" s="78"/>
      <c r="T225" s="78"/>
      <c r="U225" s="78"/>
      <c r="V225" s="78"/>
      <c r="W225" s="78"/>
      <c r="X225" s="78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</row>
    <row r="226" spans="1:56" s="84" customFormat="1" outlineLevel="1" thickBot="1">
      <c r="A226" s="78"/>
      <c r="B226" s="166"/>
      <c r="D226" s="85">
        <v>0</v>
      </c>
      <c r="E226" s="85"/>
      <c r="F226" s="85">
        <f>D226*20%</f>
        <v>0</v>
      </c>
      <c r="G226" s="86">
        <f t="shared" si="48"/>
        <v>0</v>
      </c>
      <c r="I226" s="87"/>
      <c r="J226" s="88">
        <f>SUM(I226*G226,H226*I226)</f>
        <v>0</v>
      </c>
      <c r="K226" s="78"/>
      <c r="L226" s="78"/>
      <c r="M226" s="78"/>
      <c r="N226" s="78"/>
      <c r="O226" s="78"/>
      <c r="P226" s="78"/>
      <c r="Q226" s="78"/>
      <c r="R226" s="78"/>
      <c r="S226" s="78"/>
      <c r="T226" s="78"/>
      <c r="U226" s="78"/>
      <c r="V226" s="78"/>
      <c r="W226" s="78"/>
      <c r="X226" s="78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</row>
    <row r="227" spans="1:56" s="84" customFormat="1" outlineLevel="1" thickBot="1">
      <c r="A227" s="78"/>
      <c r="B227" s="166" t="s">
        <v>254</v>
      </c>
      <c r="C227" s="84" t="s">
        <v>255</v>
      </c>
      <c r="D227" s="85">
        <v>38.74</v>
      </c>
      <c r="E227" s="85"/>
      <c r="F227" s="85">
        <f t="shared" ref="F227:F233" si="49">D227*20%</f>
        <v>7.7480000000000011</v>
      </c>
      <c r="G227" s="86">
        <f t="shared" si="48"/>
        <v>46.488</v>
      </c>
      <c r="I227" s="87"/>
      <c r="J227" s="88">
        <f t="shared" ref="J227:J233" si="50">SUM(I227*G227,H227*I227)</f>
        <v>0</v>
      </c>
      <c r="K227" s="78"/>
      <c r="L227" s="78"/>
      <c r="M227" s="78"/>
      <c r="N227" s="78"/>
      <c r="O227" s="78"/>
      <c r="P227" s="78"/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</row>
    <row r="228" spans="1:56" outlineLevel="1" thickBot="1">
      <c r="A228" s="78"/>
      <c r="B228" s="172" t="s">
        <v>256</v>
      </c>
      <c r="C228" s="76" t="s">
        <v>257</v>
      </c>
      <c r="D228" s="75">
        <v>38.74</v>
      </c>
      <c r="E228" s="75"/>
      <c r="F228" s="85">
        <f t="shared" si="49"/>
        <v>7.7480000000000011</v>
      </c>
      <c r="G228" s="89">
        <f t="shared" si="48"/>
        <v>46.488</v>
      </c>
      <c r="I228" s="87"/>
      <c r="J228" s="88">
        <f t="shared" si="50"/>
        <v>0</v>
      </c>
    </row>
    <row r="229" spans="1:56" s="84" customFormat="1" outlineLevel="1" thickBot="1">
      <c r="A229" s="78"/>
      <c r="B229" s="166" t="s">
        <v>258</v>
      </c>
      <c r="C229" s="84" t="s">
        <v>259</v>
      </c>
      <c r="D229" s="85">
        <v>44.08</v>
      </c>
      <c r="E229" s="85"/>
      <c r="F229" s="85">
        <f t="shared" si="49"/>
        <v>8.8160000000000007</v>
      </c>
      <c r="G229" s="86">
        <f t="shared" si="48"/>
        <v>52.896000000000001</v>
      </c>
      <c r="I229" s="87"/>
      <c r="J229" s="88">
        <f t="shared" si="50"/>
        <v>0</v>
      </c>
      <c r="K229" s="78"/>
      <c r="L229" s="78"/>
      <c r="M229" s="78"/>
      <c r="N229" s="78"/>
      <c r="O229" s="78"/>
      <c r="P229" s="78"/>
      <c r="Q229" s="78"/>
      <c r="R229" s="78"/>
      <c r="S229" s="78"/>
      <c r="T229" s="78"/>
      <c r="U229" s="78"/>
      <c r="V229" s="78"/>
      <c r="W229" s="78"/>
      <c r="X229" s="78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</row>
    <row r="230" spans="1:56" outlineLevel="1" thickBot="1">
      <c r="A230" s="78"/>
      <c r="B230" s="172" t="s">
        <v>260</v>
      </c>
      <c r="C230" s="76" t="s">
        <v>261</v>
      </c>
      <c r="D230" s="75">
        <v>44.08</v>
      </c>
      <c r="E230" s="75"/>
      <c r="F230" s="85">
        <f t="shared" si="49"/>
        <v>8.8160000000000007</v>
      </c>
      <c r="G230" s="89">
        <f t="shared" si="48"/>
        <v>52.896000000000001</v>
      </c>
      <c r="I230" s="87"/>
      <c r="J230" s="88">
        <f t="shared" si="50"/>
        <v>0</v>
      </c>
    </row>
    <row r="231" spans="1:56" s="84" customFormat="1" outlineLevel="1" thickBot="1">
      <c r="A231" s="78"/>
      <c r="B231" s="166"/>
      <c r="D231" s="85">
        <v>0</v>
      </c>
      <c r="E231" s="85"/>
      <c r="F231" s="85">
        <f t="shared" si="49"/>
        <v>0</v>
      </c>
      <c r="G231" s="86">
        <f t="shared" si="48"/>
        <v>0</v>
      </c>
      <c r="I231" s="87"/>
      <c r="J231" s="88">
        <f t="shared" si="50"/>
        <v>0</v>
      </c>
      <c r="K231" s="78"/>
      <c r="L231" s="78"/>
      <c r="M231" s="78"/>
      <c r="N231" s="78"/>
      <c r="O231" s="78"/>
      <c r="P231" s="78"/>
      <c r="Q231" s="78"/>
      <c r="R231" s="78"/>
      <c r="S231" s="78"/>
      <c r="T231" s="78"/>
      <c r="U231" s="78"/>
      <c r="V231" s="78"/>
      <c r="W231" s="78"/>
      <c r="X231" s="78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</row>
    <row r="232" spans="1:56" outlineLevel="1" thickBot="1">
      <c r="A232" s="78"/>
      <c r="B232" s="172"/>
      <c r="D232" s="75">
        <v>0</v>
      </c>
      <c r="E232" s="75"/>
      <c r="F232" s="85">
        <f t="shared" si="49"/>
        <v>0</v>
      </c>
      <c r="G232" s="89">
        <f t="shared" si="48"/>
        <v>0</v>
      </c>
      <c r="I232" s="87"/>
      <c r="J232" s="88">
        <f t="shared" si="50"/>
        <v>0</v>
      </c>
    </row>
    <row r="233" spans="1:56" s="84" customFormat="1" outlineLevel="1" thickBot="1">
      <c r="A233" s="78"/>
      <c r="B233" s="166"/>
      <c r="D233" s="85">
        <v>0</v>
      </c>
      <c r="E233" s="85"/>
      <c r="F233" s="85">
        <f t="shared" si="49"/>
        <v>0</v>
      </c>
      <c r="G233" s="86">
        <f t="shared" si="48"/>
        <v>0</v>
      </c>
      <c r="I233" s="87"/>
      <c r="J233" s="88">
        <f t="shared" si="50"/>
        <v>0</v>
      </c>
      <c r="K233" s="78"/>
      <c r="L233" s="78"/>
      <c r="M233" s="78"/>
      <c r="N233" s="78"/>
      <c r="O233" s="78"/>
      <c r="P233" s="78"/>
      <c r="Q233" s="78"/>
      <c r="R233" s="78"/>
      <c r="S233" s="78"/>
      <c r="T233" s="78"/>
      <c r="U233" s="78"/>
      <c r="V233" s="78"/>
      <c r="W233" s="78"/>
      <c r="X233" s="78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</row>
    <row r="234" spans="1:56" s="79" customFormat="1" ht="17" customHeight="1" outlineLevel="1" thickBot="1">
      <c r="A234" s="78"/>
      <c r="B234" s="171" t="s">
        <v>262</v>
      </c>
      <c r="D234" s="80"/>
      <c r="E234" s="80"/>
      <c r="G234" s="81">
        <f t="shared" si="48"/>
        <v>0</v>
      </c>
      <c r="I234" s="82"/>
      <c r="J234" s="83"/>
      <c r="K234" s="78"/>
      <c r="L234" s="78"/>
      <c r="M234" s="78"/>
      <c r="N234" s="78"/>
      <c r="O234" s="78"/>
      <c r="P234" s="78"/>
      <c r="Q234" s="78"/>
      <c r="R234" s="78"/>
      <c r="S234" s="78"/>
      <c r="T234" s="78"/>
      <c r="U234" s="78"/>
      <c r="V234" s="78"/>
      <c r="W234" s="78"/>
      <c r="X234" s="78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</row>
    <row r="235" spans="1:56" outlineLevel="1" thickBot="1">
      <c r="A235" s="78"/>
      <c r="B235" s="172">
        <v>22850707</v>
      </c>
      <c r="C235" s="76" t="s">
        <v>263</v>
      </c>
      <c r="D235" s="75">
        <v>11.63</v>
      </c>
      <c r="E235" s="75"/>
      <c r="F235" s="85">
        <f>D235*20%</f>
        <v>2.3260000000000001</v>
      </c>
      <c r="G235" s="89">
        <f t="shared" si="48"/>
        <v>13.956000000000001</v>
      </c>
      <c r="I235" s="87"/>
      <c r="J235" s="88">
        <f>SUM(I235*G235,H235*I235)</f>
        <v>0</v>
      </c>
    </row>
    <row r="236" spans="1:56" s="84" customFormat="1" outlineLevel="1" thickBot="1">
      <c r="A236" s="78"/>
      <c r="B236" s="166">
        <v>22884386</v>
      </c>
      <c r="C236" s="84" t="s">
        <v>264</v>
      </c>
      <c r="D236" s="85">
        <v>4.25</v>
      </c>
      <c r="E236" s="85"/>
      <c r="F236" s="85">
        <f>D236*20%</f>
        <v>0.85000000000000009</v>
      </c>
      <c r="G236" s="86">
        <f t="shared" si="48"/>
        <v>5.0999999999999996</v>
      </c>
      <c r="I236" s="87"/>
      <c r="J236" s="88">
        <f>SUM(I236*G236,H236*I236)</f>
        <v>0</v>
      </c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</row>
    <row r="237" spans="1:56" outlineLevel="1" thickBot="1">
      <c r="A237" s="78"/>
      <c r="B237" s="172" t="s">
        <v>265</v>
      </c>
      <c r="C237" s="76" t="s">
        <v>266</v>
      </c>
      <c r="D237" s="75">
        <v>23.8</v>
      </c>
      <c r="E237" s="75"/>
      <c r="F237" s="85">
        <f>D237*20%</f>
        <v>4.7600000000000007</v>
      </c>
      <c r="G237" s="89">
        <f t="shared" si="48"/>
        <v>28.560000000000002</v>
      </c>
      <c r="I237" s="87"/>
      <c r="J237" s="88">
        <f>SUM(I237*G237,H237*I237)</f>
        <v>0</v>
      </c>
    </row>
    <row r="238" spans="1:56" s="84" customFormat="1" outlineLevel="1" thickBot="1">
      <c r="A238" s="78"/>
      <c r="B238" s="166" t="s">
        <v>267</v>
      </c>
      <c r="C238" s="84" t="s">
        <v>268</v>
      </c>
      <c r="D238" s="85">
        <v>52.28</v>
      </c>
      <c r="E238" s="85"/>
      <c r="F238" s="85">
        <f>D238*20%</f>
        <v>10.456000000000001</v>
      </c>
      <c r="G238" s="86">
        <f t="shared" si="48"/>
        <v>62.736000000000004</v>
      </c>
      <c r="I238" s="87"/>
      <c r="J238" s="88">
        <f>SUM(I238*G238,H238*I238)</f>
        <v>0</v>
      </c>
      <c r="K238" s="78"/>
      <c r="L238" s="78"/>
      <c r="M238" s="78"/>
      <c r="N238" s="78"/>
      <c r="O238" s="78"/>
      <c r="P238" s="78"/>
      <c r="Q238" s="78"/>
      <c r="R238" s="78"/>
      <c r="S238" s="78"/>
      <c r="T238" s="78"/>
      <c r="U238" s="78"/>
      <c r="V238" s="78"/>
      <c r="W238" s="78"/>
      <c r="X238" s="78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</row>
    <row r="239" spans="1:56" s="79" customFormat="1" ht="17" customHeight="1" outlineLevel="1" thickBot="1">
      <c r="A239" s="78"/>
      <c r="B239" s="171" t="s">
        <v>269</v>
      </c>
      <c r="D239" s="80"/>
      <c r="E239" s="80"/>
      <c r="G239" s="81">
        <f t="shared" si="48"/>
        <v>0</v>
      </c>
      <c r="I239" s="82"/>
      <c r="J239" s="83"/>
      <c r="K239" s="78"/>
      <c r="L239" s="78"/>
      <c r="M239" s="78"/>
      <c r="N239" s="78"/>
      <c r="O239" s="78"/>
      <c r="P239" s="78"/>
      <c r="Q239" s="78"/>
      <c r="R239" s="78"/>
      <c r="S239" s="78"/>
      <c r="T239" s="78"/>
      <c r="U239" s="78"/>
      <c r="V239" s="78"/>
      <c r="W239" s="78"/>
      <c r="X239" s="78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</row>
    <row r="240" spans="1:56" outlineLevel="1" thickBot="1">
      <c r="A240" s="78"/>
      <c r="B240" s="172" t="s">
        <v>270</v>
      </c>
      <c r="C240" s="76" t="s">
        <v>271</v>
      </c>
      <c r="D240" s="75">
        <v>131.4</v>
      </c>
      <c r="E240" s="75"/>
      <c r="F240" s="85">
        <f t="shared" ref="F240:F245" si="51">D240*20%</f>
        <v>26.28</v>
      </c>
      <c r="G240" s="89">
        <f t="shared" si="48"/>
        <v>157.68</v>
      </c>
      <c r="I240" s="87"/>
      <c r="J240" s="88">
        <f t="shared" ref="J240:J245" si="52">SUM(I240*G240,H240*I240)</f>
        <v>0</v>
      </c>
    </row>
    <row r="241" spans="1:56" s="84" customFormat="1" outlineLevel="1" thickBot="1">
      <c r="A241" s="78"/>
      <c r="B241" s="166" t="s">
        <v>272</v>
      </c>
      <c r="C241" s="84" t="s">
        <v>273</v>
      </c>
      <c r="D241" s="85">
        <v>25.52</v>
      </c>
      <c r="E241" s="85"/>
      <c r="F241" s="85">
        <f t="shared" si="51"/>
        <v>5.1040000000000001</v>
      </c>
      <c r="G241" s="86">
        <f t="shared" si="48"/>
        <v>30.623999999999999</v>
      </c>
      <c r="I241" s="87"/>
      <c r="J241" s="88">
        <f t="shared" si="52"/>
        <v>0</v>
      </c>
      <c r="K241" s="78"/>
      <c r="L241" s="78"/>
      <c r="M241" s="78"/>
      <c r="N241" s="78"/>
      <c r="O241" s="78"/>
      <c r="P241" s="78"/>
      <c r="Q241" s="78"/>
      <c r="R241" s="78"/>
      <c r="S241" s="78"/>
      <c r="T241" s="78"/>
      <c r="U241" s="78"/>
      <c r="V241" s="78"/>
      <c r="W241" s="78"/>
      <c r="X241" s="78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</row>
    <row r="242" spans="1:56" outlineLevel="1" thickBot="1">
      <c r="A242" s="78"/>
      <c r="B242" s="172"/>
      <c r="D242" s="75">
        <v>0</v>
      </c>
      <c r="E242" s="75"/>
      <c r="F242" s="85">
        <f t="shared" si="51"/>
        <v>0</v>
      </c>
      <c r="G242" s="89">
        <f t="shared" si="48"/>
        <v>0</v>
      </c>
      <c r="I242" s="87"/>
      <c r="J242" s="88">
        <f t="shared" si="52"/>
        <v>0</v>
      </c>
    </row>
    <row r="243" spans="1:56" s="84" customFormat="1" outlineLevel="1" thickBot="1">
      <c r="A243" s="78"/>
      <c r="B243" s="166" t="s">
        <v>274</v>
      </c>
      <c r="C243" s="84" t="s">
        <v>275</v>
      </c>
      <c r="D243" s="85">
        <v>677.35</v>
      </c>
      <c r="E243" s="85"/>
      <c r="F243" s="85">
        <f t="shared" si="51"/>
        <v>135.47</v>
      </c>
      <c r="G243" s="86">
        <f t="shared" si="48"/>
        <v>812.82</v>
      </c>
      <c r="I243" s="87"/>
      <c r="J243" s="88">
        <f t="shared" si="52"/>
        <v>0</v>
      </c>
      <c r="K243" s="78"/>
      <c r="L243" s="78"/>
      <c r="M243" s="78"/>
      <c r="N243" s="78"/>
      <c r="O243" s="78"/>
      <c r="P243" s="78"/>
      <c r="Q243" s="78"/>
      <c r="R243" s="78"/>
      <c r="S243" s="78"/>
      <c r="T243" s="78"/>
      <c r="U243" s="78"/>
      <c r="V243" s="78"/>
      <c r="W243" s="78"/>
      <c r="X243" s="78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</row>
    <row r="244" spans="1:56" outlineLevel="1" thickBot="1">
      <c r="A244" s="78"/>
      <c r="B244" s="172"/>
      <c r="D244" s="75">
        <v>0</v>
      </c>
      <c r="E244" s="75"/>
      <c r="F244" s="85">
        <f t="shared" si="51"/>
        <v>0</v>
      </c>
      <c r="G244" s="89">
        <f t="shared" si="48"/>
        <v>0</v>
      </c>
      <c r="I244" s="87"/>
      <c r="J244" s="88">
        <f t="shared" si="52"/>
        <v>0</v>
      </c>
    </row>
    <row r="245" spans="1:56" s="84" customFormat="1" outlineLevel="1" thickBot="1">
      <c r="A245" s="78"/>
      <c r="B245" s="166"/>
      <c r="D245" s="85">
        <v>0</v>
      </c>
      <c r="E245" s="85"/>
      <c r="F245" s="85">
        <f t="shared" si="51"/>
        <v>0</v>
      </c>
      <c r="G245" s="86">
        <f t="shared" si="48"/>
        <v>0</v>
      </c>
      <c r="I245" s="87"/>
      <c r="J245" s="88">
        <f t="shared" si="52"/>
        <v>0</v>
      </c>
      <c r="K245" s="78"/>
      <c r="L245" s="78"/>
      <c r="M245" s="78"/>
      <c r="N245" s="78"/>
      <c r="O245" s="78"/>
      <c r="P245" s="78"/>
      <c r="Q245" s="78"/>
      <c r="R245" s="78"/>
      <c r="S245" s="78"/>
      <c r="T245" s="78"/>
      <c r="U245" s="78"/>
      <c r="V245" s="78"/>
      <c r="W245" s="78"/>
      <c r="X245" s="78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</row>
    <row r="246" spans="1:56" s="79" customFormat="1" ht="17" customHeight="1" outlineLevel="1" thickBot="1">
      <c r="A246" s="78"/>
      <c r="B246" s="171" t="s">
        <v>276</v>
      </c>
      <c r="D246" s="80"/>
      <c r="E246" s="80"/>
      <c r="G246" s="81">
        <f t="shared" si="48"/>
        <v>0</v>
      </c>
      <c r="I246" s="82"/>
      <c r="J246" s="83"/>
      <c r="K246" s="78"/>
      <c r="L246" s="78"/>
      <c r="M246" s="78"/>
      <c r="N246" s="78"/>
      <c r="O246" s="78"/>
      <c r="P246" s="78"/>
      <c r="Q246" s="78"/>
      <c r="R246" s="78"/>
      <c r="S246" s="78"/>
      <c r="T246" s="78"/>
      <c r="U246" s="78"/>
      <c r="V246" s="78"/>
      <c r="W246" s="78"/>
      <c r="X246" s="78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</row>
    <row r="247" spans="1:56" outlineLevel="1" thickBot="1">
      <c r="A247" s="78"/>
      <c r="B247" s="172" t="s">
        <v>277</v>
      </c>
      <c r="C247" s="76" t="s">
        <v>278</v>
      </c>
      <c r="D247" s="75">
        <v>1179.1099999999999</v>
      </c>
      <c r="E247" s="75"/>
      <c r="F247" s="85">
        <f>D247*20%</f>
        <v>235.822</v>
      </c>
      <c r="G247" s="89">
        <f t="shared" si="48"/>
        <v>1414.9319999999998</v>
      </c>
      <c r="I247" s="87"/>
      <c r="J247" s="88">
        <f>SUM(I247*G247,H247*I247)</f>
        <v>0</v>
      </c>
    </row>
    <row r="248" spans="1:56" outlineLevel="1" thickBot="1">
      <c r="A248" s="78"/>
      <c r="B248" s="172"/>
      <c r="D248" s="75">
        <v>0</v>
      </c>
      <c r="E248" s="75"/>
      <c r="F248" s="85">
        <f>D248*20%</f>
        <v>0</v>
      </c>
      <c r="G248" s="89">
        <f t="shared" si="48"/>
        <v>0</v>
      </c>
      <c r="I248" s="87"/>
      <c r="J248" s="88">
        <f>SUM(I248*G248,H248*I248)</f>
        <v>0</v>
      </c>
    </row>
    <row r="249" spans="1:56" s="84" customFormat="1" outlineLevel="1" thickBot="1">
      <c r="A249" s="78"/>
      <c r="B249" s="166"/>
      <c r="D249" s="85">
        <v>0</v>
      </c>
      <c r="E249" s="85"/>
      <c r="F249" s="85">
        <f>D249*20%</f>
        <v>0</v>
      </c>
      <c r="G249" s="86">
        <f t="shared" si="48"/>
        <v>0</v>
      </c>
      <c r="I249" s="87"/>
      <c r="J249" s="88">
        <f>SUM(I249*G249,H249*I249)</f>
        <v>0</v>
      </c>
      <c r="K249" s="78"/>
      <c r="L249" s="78"/>
      <c r="M249" s="78"/>
      <c r="N249" s="78"/>
      <c r="O249" s="78"/>
      <c r="P249" s="78"/>
      <c r="Q249" s="78"/>
      <c r="R249" s="78"/>
      <c r="S249" s="78"/>
      <c r="T249" s="78"/>
      <c r="U249" s="78"/>
      <c r="V249" s="78"/>
      <c r="W249" s="78"/>
      <c r="X249" s="78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</row>
    <row r="250" spans="1:56" outlineLevel="1" thickBot="1">
      <c r="A250" s="78"/>
      <c r="B250" s="172"/>
      <c r="D250" s="75">
        <v>0</v>
      </c>
      <c r="E250" s="75"/>
      <c r="F250" s="85">
        <f>D250*20%</f>
        <v>0</v>
      </c>
      <c r="G250" s="89">
        <f t="shared" si="48"/>
        <v>0</v>
      </c>
      <c r="I250" s="87"/>
      <c r="J250" s="88">
        <f>SUM(I250*G250,H250*I250)</f>
        <v>0</v>
      </c>
    </row>
    <row r="251" spans="1:56" s="79" customFormat="1" ht="17" customHeight="1" outlineLevel="1" thickBot="1">
      <c r="A251" s="78"/>
      <c r="B251" s="171" t="s">
        <v>356</v>
      </c>
      <c r="D251" s="80"/>
      <c r="E251" s="80"/>
      <c r="G251" s="81">
        <f>F251+D251</f>
        <v>0</v>
      </c>
      <c r="I251" s="82"/>
      <c r="J251" s="83"/>
      <c r="K251" s="78"/>
      <c r="L251" s="78"/>
      <c r="M251" s="78"/>
      <c r="N251" s="78"/>
      <c r="O251" s="78"/>
      <c r="P251" s="78"/>
      <c r="Q251" s="78"/>
      <c r="R251" s="78"/>
      <c r="S251" s="78"/>
      <c r="T251" s="78"/>
      <c r="U251" s="78"/>
      <c r="V251" s="78"/>
      <c r="W251" s="78"/>
      <c r="X251" s="78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</row>
    <row r="252" spans="1:56" outlineLevel="1" thickBot="1">
      <c r="A252" s="78"/>
      <c r="B252" s="258" t="s">
        <v>357</v>
      </c>
      <c r="C252" s="76" t="s">
        <v>358</v>
      </c>
      <c r="D252" s="75">
        <v>6.46</v>
      </c>
      <c r="E252" s="75"/>
      <c r="F252" s="85">
        <f>D252*20%</f>
        <v>1.292</v>
      </c>
      <c r="G252" s="89">
        <f>F252+D252</f>
        <v>7.7519999999999998</v>
      </c>
      <c r="I252" s="87">
        <v>12</v>
      </c>
      <c r="J252" s="88">
        <f>SUM(I252*G252,H252*I252)</f>
        <v>93.024000000000001</v>
      </c>
    </row>
    <row r="253" spans="1:56" outlineLevel="1" thickBot="1">
      <c r="A253" s="78"/>
      <c r="B253" s="172"/>
      <c r="D253" s="75">
        <v>0</v>
      </c>
      <c r="E253" s="75"/>
      <c r="F253" s="85">
        <f>D253*20%</f>
        <v>0</v>
      </c>
      <c r="G253" s="89">
        <f>F253+D253</f>
        <v>0</v>
      </c>
      <c r="I253" s="87"/>
      <c r="J253" s="88">
        <f>SUM(I253*G253,H253*I253)</f>
        <v>0</v>
      </c>
    </row>
    <row r="254" spans="1:56" s="84" customFormat="1" outlineLevel="1" thickBot="1">
      <c r="A254" s="78"/>
      <c r="B254" s="166"/>
      <c r="D254" s="85">
        <v>0</v>
      </c>
      <c r="E254" s="85"/>
      <c r="F254" s="85">
        <f>D254*20%</f>
        <v>0</v>
      </c>
      <c r="G254" s="86">
        <f>F254+D254</f>
        <v>0</v>
      </c>
      <c r="I254" s="87"/>
      <c r="J254" s="88">
        <f>SUM(I254*G254,H254*I254)</f>
        <v>0</v>
      </c>
      <c r="K254" s="78"/>
      <c r="L254" s="78"/>
      <c r="M254" s="78"/>
      <c r="N254" s="78"/>
      <c r="O254" s="78"/>
      <c r="P254" s="78"/>
      <c r="Q254" s="78"/>
      <c r="R254" s="78"/>
      <c r="S254" s="78"/>
      <c r="T254" s="78"/>
      <c r="U254" s="78"/>
      <c r="V254" s="78"/>
      <c r="W254" s="78"/>
      <c r="X254" s="78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</row>
    <row r="255" spans="1:56" outlineLevel="1" thickBot="1">
      <c r="A255" s="78"/>
      <c r="B255" s="172"/>
      <c r="D255" s="75">
        <v>0</v>
      </c>
      <c r="E255" s="75"/>
      <c r="F255" s="85">
        <f>D255*20%</f>
        <v>0</v>
      </c>
      <c r="G255" s="89">
        <f>F255+D255</f>
        <v>0</v>
      </c>
      <c r="I255" s="87"/>
      <c r="J255" s="88">
        <f>SUM(I255*G255,H255*I255)</f>
        <v>0</v>
      </c>
    </row>
    <row r="256" spans="1:56" s="84" customFormat="1" ht="25" thickBot="1">
      <c r="A256" s="78"/>
      <c r="B256" s="179">
        <v>4</v>
      </c>
      <c r="C256" s="92" t="s">
        <v>494</v>
      </c>
      <c r="D256" s="93"/>
      <c r="E256" s="93"/>
      <c r="F256" s="94"/>
      <c r="G256" s="95"/>
      <c r="H256" s="91"/>
      <c r="I256" s="96">
        <f>SUM(I238:I255)</f>
        <v>12</v>
      </c>
      <c r="J256" s="97">
        <f>SUM(J196:J255)</f>
        <v>425.77199999999999</v>
      </c>
      <c r="K256" s="78"/>
      <c r="L256" s="78"/>
      <c r="M256" s="78"/>
      <c r="N256" s="78"/>
      <c r="O256" s="78"/>
      <c r="P256" s="78"/>
      <c r="Q256" s="78"/>
      <c r="R256" s="78"/>
      <c r="S256" s="78"/>
      <c r="T256" s="78"/>
      <c r="U256" s="78"/>
      <c r="V256" s="78"/>
      <c r="W256" s="78"/>
      <c r="X256" s="78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</row>
    <row r="257" spans="1:56" s="79" customFormat="1" ht="24" outlineLevel="1" thickBot="1">
      <c r="A257" s="177">
        <v>5</v>
      </c>
      <c r="B257" s="164" t="s">
        <v>359</v>
      </c>
      <c r="C257" s="99"/>
      <c r="D257" s="100"/>
      <c r="E257" s="99"/>
      <c r="F257" s="101"/>
      <c r="G257" s="99"/>
      <c r="H257" s="99"/>
      <c r="I257" s="102"/>
      <c r="J257" s="103" t="s">
        <v>19</v>
      </c>
      <c r="K257" s="78"/>
      <c r="L257" s="78"/>
      <c r="M257" s="78"/>
      <c r="N257" s="78"/>
      <c r="O257" s="78"/>
      <c r="P257" s="78"/>
      <c r="Q257" s="78"/>
      <c r="R257" s="78"/>
      <c r="S257" s="78"/>
      <c r="T257" s="78"/>
      <c r="U257" s="78"/>
      <c r="V257" s="78"/>
      <c r="W257" s="78"/>
      <c r="X257" s="78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</row>
    <row r="258" spans="1:56" s="79" customFormat="1" ht="17" outlineLevel="1" thickBot="1">
      <c r="A258" s="78"/>
      <c r="B258" s="165" t="s">
        <v>8</v>
      </c>
      <c r="C258" s="104" t="s">
        <v>53</v>
      </c>
      <c r="D258" s="105" t="s">
        <v>54</v>
      </c>
      <c r="E258" s="104"/>
      <c r="F258" s="104"/>
      <c r="G258" s="104" t="s">
        <v>22</v>
      </c>
      <c r="H258" s="104" t="s">
        <v>458</v>
      </c>
      <c r="I258" s="104" t="s">
        <v>360</v>
      </c>
      <c r="J258" s="106" t="s">
        <v>56</v>
      </c>
      <c r="K258" s="78"/>
      <c r="L258" s="78"/>
      <c r="M258" s="78"/>
      <c r="N258" s="78"/>
      <c r="O258" s="78"/>
      <c r="P258" s="78"/>
      <c r="Q258" s="78"/>
      <c r="R258" s="78"/>
      <c r="S258" s="78"/>
      <c r="T258" s="78"/>
      <c r="U258" s="78"/>
      <c r="V258" s="78"/>
      <c r="W258" s="78"/>
      <c r="X258" s="78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</row>
    <row r="259" spans="1:56" outlineLevel="1" thickBot="1">
      <c r="A259" s="78"/>
      <c r="B259" s="172" t="s">
        <v>438</v>
      </c>
      <c r="C259" s="172" t="s">
        <v>438</v>
      </c>
      <c r="D259" s="85">
        <v>2400</v>
      </c>
      <c r="E259" s="84"/>
      <c r="F259" s="107"/>
      <c r="G259" s="84">
        <v>1</v>
      </c>
      <c r="H259" s="84"/>
      <c r="I259" s="87"/>
      <c r="J259" s="88">
        <f>SUM(D259*G259)</f>
        <v>2400</v>
      </c>
    </row>
    <row r="260" spans="1:56" s="84" customFormat="1" outlineLevel="1" thickBot="1">
      <c r="A260" s="78"/>
      <c r="B260" s="166"/>
      <c r="D260" s="85">
        <v>0</v>
      </c>
      <c r="F260" s="86"/>
      <c r="I260" s="87"/>
      <c r="J260" s="88">
        <f>SUM(I260*D260)</f>
        <v>0</v>
      </c>
      <c r="K260" s="78"/>
      <c r="L260" s="78"/>
      <c r="M260" s="78"/>
      <c r="N260" s="78"/>
      <c r="O260" s="78"/>
      <c r="P260" s="78"/>
      <c r="Q260" s="78"/>
      <c r="R260" s="78"/>
      <c r="S260" s="78"/>
      <c r="T260" s="78"/>
      <c r="U260" s="78"/>
      <c r="V260" s="78"/>
      <c r="W260" s="78"/>
      <c r="X260" s="78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</row>
    <row r="261" spans="1:56" outlineLevel="1" thickBot="1">
      <c r="A261" s="78"/>
      <c r="B261" s="172" t="s">
        <v>452</v>
      </c>
      <c r="C261" s="76" t="s">
        <v>453</v>
      </c>
      <c r="D261" s="131">
        <v>180</v>
      </c>
      <c r="E261" s="133"/>
      <c r="F261" s="132"/>
      <c r="G261" s="133"/>
      <c r="H261" s="133"/>
      <c r="I261" s="87">
        <v>42</v>
      </c>
      <c r="J261" s="138">
        <f>SUM(D261*I261)</f>
        <v>7560</v>
      </c>
    </row>
    <row r="262" spans="1:56" s="84" customFormat="1" outlineLevel="1" thickBot="1">
      <c r="A262" s="78"/>
      <c r="B262" s="166" t="s">
        <v>456</v>
      </c>
      <c r="C262" s="84" t="s">
        <v>457</v>
      </c>
      <c r="D262" s="134">
        <v>52</v>
      </c>
      <c r="E262" s="131"/>
      <c r="F262" s="132"/>
      <c r="G262" s="135"/>
      <c r="H262" s="135">
        <v>20</v>
      </c>
      <c r="I262" s="87"/>
      <c r="J262" s="88">
        <f>SUM(D262*H262)</f>
        <v>1040</v>
      </c>
      <c r="K262" s="78"/>
      <c r="L262" s="78"/>
      <c r="M262" s="78"/>
      <c r="N262" s="78"/>
      <c r="O262" s="78"/>
      <c r="P262" s="78"/>
      <c r="Q262" s="78"/>
      <c r="R262" s="78"/>
      <c r="S262" s="78"/>
      <c r="T262" s="78"/>
      <c r="U262" s="78"/>
      <c r="V262" s="78"/>
      <c r="W262" s="78"/>
      <c r="X262" s="78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</row>
    <row r="263" spans="1:56" outlineLevel="1" thickBot="1">
      <c r="A263" s="78"/>
      <c r="B263" s="172" t="s">
        <v>454</v>
      </c>
      <c r="C263" s="76" t="s">
        <v>455</v>
      </c>
      <c r="D263" s="134">
        <v>875</v>
      </c>
      <c r="E263" s="135"/>
      <c r="F263" s="136"/>
      <c r="G263" s="135"/>
      <c r="H263" s="135">
        <v>1</v>
      </c>
      <c r="I263" s="87"/>
      <c r="J263" s="88">
        <f t="shared" ref="J263:J265" si="53">SUM(D263)</f>
        <v>875</v>
      </c>
    </row>
    <row r="264" spans="1:56" s="84" customFormat="1" outlineLevel="1" thickBot="1">
      <c r="A264" s="78"/>
      <c r="B264" s="166"/>
      <c r="D264" s="134">
        <v>0</v>
      </c>
      <c r="E264" s="131"/>
      <c r="F264" s="132"/>
      <c r="G264" s="135"/>
      <c r="H264" s="135"/>
      <c r="I264" s="87"/>
      <c r="J264" s="88">
        <f t="shared" si="53"/>
        <v>0</v>
      </c>
      <c r="K264" s="78"/>
      <c r="L264" s="78"/>
      <c r="M264" s="78"/>
      <c r="N264" s="78"/>
      <c r="O264" s="78"/>
      <c r="P264" s="78"/>
      <c r="Q264" s="78"/>
      <c r="R264" s="78"/>
      <c r="S264" s="78"/>
      <c r="T264" s="78"/>
      <c r="U264" s="78"/>
      <c r="V264" s="78"/>
      <c r="W264" s="78"/>
      <c r="X264" s="78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</row>
    <row r="265" spans="1:56" outlineLevel="1" thickBot="1">
      <c r="A265" s="78"/>
      <c r="B265" s="172"/>
      <c r="D265" s="134">
        <v>0</v>
      </c>
      <c r="E265" s="135"/>
      <c r="F265" s="136"/>
      <c r="G265" s="135"/>
      <c r="H265" s="135"/>
      <c r="I265" s="87"/>
      <c r="J265" s="88">
        <f t="shared" si="53"/>
        <v>0</v>
      </c>
    </row>
    <row r="266" spans="1:56" s="84" customFormat="1" outlineLevel="1" thickBot="1">
      <c r="A266" s="78"/>
      <c r="B266" s="166"/>
      <c r="D266" s="134"/>
      <c r="E266" s="135"/>
      <c r="F266" s="143"/>
      <c r="G266" s="134"/>
      <c r="H266" s="135"/>
      <c r="I266" s="87"/>
      <c r="J266" s="88">
        <f>SUM(G266*I266)</f>
        <v>0</v>
      </c>
      <c r="K266" s="78"/>
      <c r="L266" s="78"/>
      <c r="M266" s="78"/>
      <c r="N266" s="78"/>
      <c r="O266" s="78"/>
      <c r="P266" s="78"/>
      <c r="Q266" s="78"/>
      <c r="R266" s="78"/>
      <c r="S266" s="78"/>
      <c r="T266" s="78"/>
      <c r="U266" s="78"/>
      <c r="V266" s="78"/>
      <c r="W266" s="78"/>
      <c r="X266" s="78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</row>
    <row r="267" spans="1:56" outlineLevel="1" thickBot="1">
      <c r="A267" s="78"/>
      <c r="B267" s="172"/>
      <c r="D267" s="134">
        <v>0</v>
      </c>
      <c r="E267" s="135"/>
      <c r="F267" s="136"/>
      <c r="G267" s="135"/>
      <c r="H267" s="135"/>
      <c r="I267" s="87"/>
      <c r="J267" s="88">
        <f>SUM(D267*I267)</f>
        <v>0</v>
      </c>
    </row>
    <row r="268" spans="1:56" s="84" customFormat="1" outlineLevel="1" thickBot="1">
      <c r="A268" s="78"/>
      <c r="B268" s="166"/>
      <c r="D268" s="134">
        <v>0</v>
      </c>
      <c r="E268" s="135"/>
      <c r="F268" s="137"/>
      <c r="G268" s="135"/>
      <c r="H268" s="135"/>
      <c r="I268" s="87"/>
      <c r="J268" s="88">
        <f>SUM(D268)</f>
        <v>0</v>
      </c>
      <c r="K268" s="78"/>
      <c r="L268" s="78"/>
      <c r="M268" s="78"/>
      <c r="N268" s="78"/>
      <c r="O268" s="78"/>
      <c r="P268" s="78"/>
      <c r="Q268" s="78"/>
      <c r="R268" s="78"/>
      <c r="S268" s="78"/>
      <c r="T268" s="78"/>
      <c r="U268" s="78"/>
      <c r="V268" s="78"/>
      <c r="W268" s="78"/>
      <c r="X268" s="78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</row>
    <row r="269" spans="1:56" s="79" customFormat="1" ht="25" thickBot="1">
      <c r="A269" s="78"/>
      <c r="B269" s="183">
        <v>5</v>
      </c>
      <c r="C269" s="163" t="s">
        <v>404</v>
      </c>
      <c r="D269" s="109"/>
      <c r="E269" s="96"/>
      <c r="F269" s="110"/>
      <c r="G269" s="96"/>
      <c r="H269" s="96"/>
      <c r="I269" s="111"/>
      <c r="J269" s="112">
        <f>SUM(J259:J268)</f>
        <v>11875</v>
      </c>
      <c r="K269" s="78"/>
      <c r="L269" s="78"/>
      <c r="M269" s="78"/>
      <c r="N269" s="78"/>
      <c r="O269" s="78"/>
      <c r="P269" s="78"/>
      <c r="Q269" s="78"/>
      <c r="R269" s="78"/>
      <c r="S269" s="78"/>
      <c r="T269" s="78"/>
      <c r="U269" s="78"/>
      <c r="V269" s="78"/>
      <c r="W269" s="78"/>
      <c r="X269" s="78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</row>
    <row r="270" spans="1:56" s="79" customFormat="1" ht="24" outlineLevel="1" thickBot="1">
      <c r="A270" s="182">
        <v>6</v>
      </c>
      <c r="B270" s="164" t="s">
        <v>58</v>
      </c>
      <c r="C270" s="99"/>
      <c r="D270" s="100"/>
      <c r="E270" s="99"/>
      <c r="F270" s="101"/>
      <c r="G270" s="99"/>
      <c r="H270" s="99"/>
      <c r="I270" s="102"/>
      <c r="J270" s="103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U270" s="78"/>
      <c r="V270" s="78"/>
      <c r="W270" s="78"/>
      <c r="X270" s="78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</row>
    <row r="271" spans="1:56" s="79" customFormat="1" ht="17" outlineLevel="1" thickBot="1">
      <c r="A271" s="78"/>
      <c r="B271" s="165" t="s">
        <v>59</v>
      </c>
      <c r="C271" s="104" t="s">
        <v>53</v>
      </c>
      <c r="D271" s="105" t="s">
        <v>54</v>
      </c>
      <c r="E271" s="104"/>
      <c r="F271" s="104"/>
      <c r="G271" s="104"/>
      <c r="H271" s="104"/>
      <c r="I271" s="104" t="s">
        <v>55</v>
      </c>
      <c r="J271" s="106" t="s">
        <v>56</v>
      </c>
      <c r="K271" s="78"/>
      <c r="L271" s="78"/>
      <c r="M271" s="78"/>
      <c r="N271" s="78"/>
      <c r="O271" s="78"/>
      <c r="P271" s="78"/>
      <c r="Q271" s="78"/>
      <c r="R271" s="78"/>
      <c r="S271" s="78"/>
      <c r="T271" s="78"/>
      <c r="U271" s="78"/>
      <c r="V271" s="78"/>
      <c r="W271" s="78"/>
      <c r="X271" s="78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</row>
    <row r="272" spans="1:56" outlineLevel="1" thickBot="1">
      <c r="A272" s="78"/>
      <c r="B272" s="174"/>
      <c r="D272" s="75">
        <v>0</v>
      </c>
      <c r="E272" s="75"/>
      <c r="F272" s="89"/>
      <c r="I272" s="87">
        <v>0</v>
      </c>
      <c r="J272" s="108">
        <f>SUM(D272*I272)</f>
        <v>0</v>
      </c>
    </row>
    <row r="273" spans="1:56" s="84" customFormat="1" outlineLevel="1" thickBot="1">
      <c r="A273" s="78"/>
      <c r="B273" s="175"/>
      <c r="D273" s="85"/>
      <c r="F273" s="86"/>
      <c r="I273" s="87"/>
      <c r="J273" s="108"/>
      <c r="K273" s="78"/>
      <c r="L273" s="78"/>
      <c r="M273" s="78"/>
      <c r="N273" s="78"/>
      <c r="O273" s="78"/>
      <c r="P273" s="78"/>
      <c r="Q273" s="78"/>
      <c r="R273" s="78"/>
      <c r="S273" s="78"/>
      <c r="T273" s="78"/>
      <c r="U273" s="78"/>
      <c r="V273" s="78"/>
      <c r="W273" s="78"/>
      <c r="X273" s="78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</row>
    <row r="274" spans="1:56" outlineLevel="1" thickBot="1">
      <c r="A274" s="78"/>
      <c r="B274" s="195"/>
      <c r="F274" s="89"/>
      <c r="I274" s="87"/>
      <c r="J274" s="108"/>
    </row>
    <row r="275" spans="1:56" s="84" customFormat="1" outlineLevel="1" thickBot="1">
      <c r="A275" s="78"/>
      <c r="B275" s="175"/>
      <c r="D275" s="85"/>
      <c r="E275" s="75"/>
      <c r="F275" s="89"/>
      <c r="I275" s="87"/>
      <c r="J275" s="108"/>
      <c r="K275" s="78"/>
      <c r="L275" s="78"/>
      <c r="M275" s="78"/>
      <c r="N275" s="78"/>
      <c r="O275" s="78"/>
      <c r="P275" s="78"/>
      <c r="Q275" s="78"/>
      <c r="R275" s="78"/>
      <c r="S275" s="78"/>
      <c r="T275" s="78"/>
      <c r="U275" s="78"/>
      <c r="V275" s="78"/>
      <c r="W275" s="78"/>
      <c r="X275" s="78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</row>
    <row r="276" spans="1:56" outlineLevel="1" thickBot="1">
      <c r="A276" s="78"/>
      <c r="B276" s="174"/>
      <c r="D276" s="85"/>
      <c r="E276" s="84"/>
      <c r="F276" s="107"/>
      <c r="G276" s="84"/>
      <c r="H276" s="84"/>
      <c r="I276" s="87"/>
      <c r="J276" s="108"/>
    </row>
    <row r="277" spans="1:56" s="84" customFormat="1" outlineLevel="1" thickBot="1">
      <c r="A277" s="78"/>
      <c r="B277" s="175"/>
      <c r="D277" s="85"/>
      <c r="F277" s="86"/>
      <c r="I277" s="87"/>
      <c r="J277" s="108"/>
      <c r="K277" s="78"/>
      <c r="L277" s="78"/>
      <c r="M277" s="78"/>
      <c r="N277" s="78"/>
      <c r="O277" s="78"/>
      <c r="P277" s="78"/>
      <c r="Q277" s="78"/>
      <c r="R277" s="78"/>
      <c r="S277" s="78"/>
      <c r="T277" s="78"/>
      <c r="U277" s="78"/>
      <c r="V277" s="78"/>
      <c r="W277" s="78"/>
      <c r="X277" s="78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</row>
    <row r="278" spans="1:56" outlineLevel="1" thickBot="1">
      <c r="A278" s="78"/>
      <c r="B278" s="174"/>
      <c r="F278" s="89"/>
      <c r="I278" s="87"/>
      <c r="J278" s="108"/>
    </row>
    <row r="279" spans="1:56" s="84" customFormat="1" outlineLevel="1" thickBot="1">
      <c r="A279" s="78"/>
      <c r="B279" s="175"/>
      <c r="D279" s="85"/>
      <c r="E279" s="75"/>
      <c r="F279" s="89"/>
      <c r="I279" s="87"/>
      <c r="J279" s="108"/>
      <c r="K279" s="78"/>
      <c r="L279" s="78"/>
      <c r="M279" s="78"/>
      <c r="N279" s="78"/>
      <c r="O279" s="78"/>
      <c r="P279" s="78"/>
      <c r="Q279" s="78"/>
      <c r="R279" s="78"/>
      <c r="S279" s="78"/>
      <c r="T279" s="78"/>
      <c r="U279" s="78"/>
      <c r="V279" s="78"/>
      <c r="W279" s="78"/>
      <c r="X279" s="78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</row>
    <row r="280" spans="1:56" outlineLevel="1" thickBot="1">
      <c r="A280" s="78"/>
      <c r="B280" s="172"/>
      <c r="D280" s="85"/>
      <c r="E280" s="84"/>
      <c r="F280" s="107"/>
      <c r="G280" s="84"/>
      <c r="H280" s="84"/>
      <c r="I280" s="87"/>
      <c r="J280" s="108"/>
    </row>
    <row r="281" spans="1:56" s="84" customFormat="1" ht="13" customHeight="1" outlineLevel="1" thickBot="1">
      <c r="A281" s="78"/>
      <c r="B281" s="166" t="s">
        <v>439</v>
      </c>
      <c r="D281" s="85">
        <v>0</v>
      </c>
      <c r="E281" s="75"/>
      <c r="F281" s="89"/>
      <c r="I281" s="87">
        <v>0</v>
      </c>
      <c r="J281" s="108">
        <f>SUM(D281*I281)</f>
        <v>0</v>
      </c>
      <c r="K281" s="78"/>
      <c r="L281" s="78"/>
      <c r="M281" s="78"/>
      <c r="N281" s="78"/>
      <c r="O281" s="78"/>
      <c r="P281" s="78"/>
      <c r="Q281" s="78"/>
      <c r="R281" s="78"/>
      <c r="S281" s="78"/>
      <c r="T281" s="78"/>
      <c r="U281" s="78"/>
      <c r="V281" s="78"/>
      <c r="W281" s="78"/>
      <c r="X281" s="78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</row>
    <row r="282" spans="1:56" s="84" customFormat="1" ht="25" thickBot="1">
      <c r="A282" s="78"/>
      <c r="B282" s="178">
        <v>6</v>
      </c>
      <c r="C282" s="92" t="s">
        <v>292</v>
      </c>
      <c r="D282" s="93"/>
      <c r="E282" s="91"/>
      <c r="F282" s="95"/>
      <c r="G282" s="91"/>
      <c r="H282" s="91"/>
      <c r="I282" s="96"/>
      <c r="J282" s="97">
        <f>SUM(J272:J281)</f>
        <v>0</v>
      </c>
      <c r="K282" s="78"/>
      <c r="L282" s="78"/>
      <c r="M282" s="78"/>
      <c r="N282" s="78"/>
      <c r="O282" s="78"/>
      <c r="P282" s="78"/>
      <c r="Q282" s="78"/>
      <c r="R282" s="78"/>
      <c r="S282" s="78"/>
      <c r="T282" s="78"/>
      <c r="U282" s="78"/>
      <c r="V282" s="78"/>
      <c r="W282" s="78"/>
      <c r="X282" s="78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</row>
    <row r="283" spans="1:56" s="79" customFormat="1" ht="24" outlineLevel="1" thickBot="1">
      <c r="A283" s="177">
        <v>7</v>
      </c>
      <c r="B283" s="164" t="s">
        <v>60</v>
      </c>
      <c r="C283" s="99"/>
      <c r="D283" s="100"/>
      <c r="E283" s="99"/>
      <c r="F283" s="101"/>
      <c r="G283" s="99"/>
      <c r="H283" s="99"/>
      <c r="I283" s="102"/>
      <c r="J283" s="103"/>
      <c r="K283" s="78"/>
      <c r="L283" s="78"/>
      <c r="M283" s="78"/>
      <c r="N283" s="78"/>
      <c r="O283" s="78"/>
      <c r="P283" s="78"/>
      <c r="Q283" s="78"/>
      <c r="R283" s="78"/>
      <c r="S283" s="78"/>
      <c r="T283" s="78"/>
      <c r="U283" s="78"/>
      <c r="V283" s="78"/>
      <c r="W283" s="78"/>
      <c r="X283" s="78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</row>
    <row r="284" spans="1:56" s="79" customFormat="1" ht="17" outlineLevel="1" thickBot="1">
      <c r="A284" s="78"/>
      <c r="B284" s="165" t="s">
        <v>61</v>
      </c>
      <c r="C284" s="104" t="s">
        <v>53</v>
      </c>
      <c r="D284" s="105" t="s">
        <v>62</v>
      </c>
      <c r="E284" s="104"/>
      <c r="F284" s="104"/>
      <c r="G284" s="104"/>
      <c r="H284" s="104"/>
      <c r="I284" s="104" t="s">
        <v>63</v>
      </c>
      <c r="J284" s="106" t="s">
        <v>64</v>
      </c>
      <c r="K284" s="78"/>
      <c r="L284" s="78"/>
      <c r="M284" s="78"/>
      <c r="N284" s="78"/>
      <c r="O284" s="78"/>
      <c r="P284" s="78"/>
      <c r="Q284" s="78"/>
      <c r="R284" s="78"/>
      <c r="S284" s="78"/>
      <c r="T284" s="78"/>
      <c r="U284" s="78"/>
      <c r="V284" s="78"/>
      <c r="W284" s="78"/>
      <c r="X284" s="78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</row>
    <row r="285" spans="1:56" outlineLevel="1" thickBot="1">
      <c r="A285" s="78"/>
      <c r="B285" s="174" t="s">
        <v>440</v>
      </c>
      <c r="C285" s="113"/>
      <c r="D285" s="75">
        <v>70</v>
      </c>
      <c r="F285" s="89"/>
      <c r="I285" s="87">
        <v>432</v>
      </c>
      <c r="J285" s="88">
        <f t="shared" ref="J285:J288" si="54">SUM(D285*I285)</f>
        <v>30240</v>
      </c>
    </row>
    <row r="286" spans="1:56" s="84" customFormat="1" outlineLevel="1" thickBot="1">
      <c r="A286" s="78"/>
      <c r="B286" s="175" t="s">
        <v>441</v>
      </c>
      <c r="D286" s="85">
        <v>70</v>
      </c>
      <c r="F286" s="86"/>
      <c r="I286" s="87">
        <v>432</v>
      </c>
      <c r="J286" s="88">
        <f t="shared" si="54"/>
        <v>30240</v>
      </c>
      <c r="K286" s="78"/>
      <c r="L286" s="78"/>
      <c r="M286" s="78"/>
      <c r="N286" s="78"/>
      <c r="O286" s="78"/>
      <c r="P286" s="78"/>
      <c r="Q286" s="78"/>
      <c r="R286" s="78"/>
      <c r="S286" s="78"/>
      <c r="T286" s="78"/>
      <c r="U286" s="78"/>
      <c r="V286" s="78"/>
      <c r="W286" s="78"/>
      <c r="X286" s="78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</row>
    <row r="287" spans="1:56" outlineLevel="1" thickBot="1">
      <c r="A287" s="78"/>
      <c r="B287" s="174" t="s">
        <v>442</v>
      </c>
      <c r="D287" s="75">
        <v>70</v>
      </c>
      <c r="F287" s="89"/>
      <c r="I287" s="87">
        <v>432</v>
      </c>
      <c r="J287" s="88">
        <f t="shared" si="54"/>
        <v>30240</v>
      </c>
    </row>
    <row r="288" spans="1:56" s="84" customFormat="1" outlineLevel="1" thickBot="1">
      <c r="A288" s="78"/>
      <c r="B288" s="175"/>
      <c r="D288" s="85">
        <v>0</v>
      </c>
      <c r="F288" s="107"/>
      <c r="I288" s="87">
        <v>260</v>
      </c>
      <c r="J288" s="88">
        <f t="shared" si="54"/>
        <v>0</v>
      </c>
      <c r="K288" s="78"/>
      <c r="L288" s="78"/>
      <c r="M288" s="78"/>
      <c r="N288" s="78"/>
      <c r="O288" s="78"/>
      <c r="P288" s="78"/>
      <c r="Q288" s="78"/>
      <c r="R288" s="78"/>
      <c r="S288" s="78"/>
      <c r="T288" s="78"/>
      <c r="U288" s="78"/>
      <c r="V288" s="78"/>
      <c r="W288" s="78"/>
      <c r="X288" s="78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</row>
    <row r="289" spans="1:56" outlineLevel="1" thickBot="1">
      <c r="A289" s="78"/>
      <c r="B289" s="174"/>
      <c r="D289" s="85"/>
      <c r="E289" s="84"/>
      <c r="F289" s="107"/>
      <c r="G289" s="84" t="s">
        <v>65</v>
      </c>
      <c r="H289" s="87"/>
      <c r="J289" s="88">
        <f>SUM(D289*H289)</f>
        <v>0</v>
      </c>
    </row>
    <row r="290" spans="1:56" outlineLevel="1" thickBot="1">
      <c r="A290" s="78"/>
      <c r="B290" s="174"/>
      <c r="F290" s="89"/>
      <c r="H290" s="87"/>
      <c r="J290" s="88">
        <f>SUM(D290*H290)</f>
        <v>0</v>
      </c>
    </row>
    <row r="291" spans="1:56" s="84" customFormat="1" outlineLevel="1" thickBot="1">
      <c r="A291" s="78"/>
      <c r="B291" s="175"/>
      <c r="D291" s="85"/>
      <c r="F291" s="86"/>
      <c r="H291" s="87"/>
      <c r="J291" s="88">
        <f>SUM(D291*H291)</f>
        <v>0</v>
      </c>
      <c r="K291" s="78"/>
      <c r="L291" s="78"/>
      <c r="M291" s="78"/>
      <c r="N291" s="78"/>
      <c r="O291" s="78"/>
      <c r="P291" s="78"/>
      <c r="Q291" s="78"/>
      <c r="R291" s="78"/>
      <c r="S291" s="78"/>
      <c r="T291" s="78"/>
      <c r="U291" s="78"/>
      <c r="V291" s="78"/>
      <c r="W291" s="78"/>
      <c r="X291" s="78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</row>
    <row r="292" spans="1:56" outlineLevel="1" thickBot="1">
      <c r="A292" s="78"/>
      <c r="B292" s="174"/>
      <c r="F292" s="89"/>
      <c r="H292" s="87"/>
      <c r="J292" s="88">
        <f>SUM(D292*H292)</f>
        <v>0</v>
      </c>
    </row>
    <row r="293" spans="1:56" s="84" customFormat="1" ht="5" customHeight="1" outlineLevel="1" thickBot="1">
      <c r="A293" s="78"/>
      <c r="B293" s="206"/>
      <c r="C293" s="206"/>
      <c r="D293" s="115"/>
      <c r="E293" s="115"/>
      <c r="F293" s="115"/>
      <c r="G293" s="115"/>
      <c r="H293" s="115"/>
      <c r="I293" s="115"/>
      <c r="J293" s="114"/>
      <c r="K293" s="78"/>
      <c r="L293" s="78"/>
      <c r="M293" s="78"/>
      <c r="N293" s="78"/>
      <c r="O293" s="78"/>
      <c r="P293" s="78"/>
      <c r="Q293" s="78"/>
      <c r="R293" s="78"/>
      <c r="S293" s="78"/>
      <c r="T293" s="78"/>
      <c r="U293" s="78"/>
      <c r="V293" s="78"/>
      <c r="W293" s="78"/>
      <c r="X293" s="78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</row>
    <row r="294" spans="1:56" ht="17" outlineLevel="1" thickBot="1">
      <c r="A294" s="78"/>
      <c r="B294" s="207" t="s">
        <v>415</v>
      </c>
      <c r="C294" s="208" t="s">
        <v>416</v>
      </c>
      <c r="D294" s="202"/>
      <c r="E294" s="203"/>
      <c r="F294" s="216" t="s">
        <v>418</v>
      </c>
      <c r="G294" s="215"/>
      <c r="H294" s="203"/>
      <c r="I294" s="205">
        <f>SUM(I285:I293)</f>
        <v>1556</v>
      </c>
      <c r="J294" s="217">
        <f>SUM(J285:J292)</f>
        <v>90720</v>
      </c>
    </row>
    <row r="295" spans="1:56" s="84" customFormat="1" ht="5" customHeight="1" outlineLevel="1" thickBot="1">
      <c r="A295" s="78"/>
      <c r="B295" s="206"/>
      <c r="C295" s="206"/>
      <c r="D295" s="115"/>
      <c r="E295" s="115"/>
      <c r="F295" s="115"/>
      <c r="G295" s="115"/>
      <c r="H295" s="115"/>
      <c r="I295" s="115"/>
      <c r="J295" s="114"/>
      <c r="K295" s="78"/>
      <c r="L295" s="78"/>
      <c r="M295" s="78"/>
      <c r="N295" s="78"/>
      <c r="O295" s="78"/>
      <c r="P295" s="78"/>
      <c r="Q295" s="78"/>
      <c r="R295" s="78"/>
      <c r="S295" s="78"/>
      <c r="T295" s="78"/>
      <c r="U295" s="78"/>
      <c r="V295" s="78"/>
      <c r="W295" s="78"/>
      <c r="X295" s="78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</row>
    <row r="296" spans="1:56" outlineLevel="1" thickBot="1">
      <c r="A296" s="78"/>
      <c r="B296" s="175" t="s">
        <v>443</v>
      </c>
      <c r="C296" s="84"/>
      <c r="D296" s="85">
        <v>70</v>
      </c>
      <c r="E296" s="84"/>
      <c r="F296" s="107"/>
      <c r="G296" s="84"/>
      <c r="H296" s="84"/>
      <c r="I296" s="87">
        <v>20</v>
      </c>
      <c r="J296" s="88">
        <f>SUM(D296*I296)</f>
        <v>1400</v>
      </c>
    </row>
    <row r="297" spans="1:56" s="84" customFormat="1" outlineLevel="1" thickBot="1">
      <c r="A297" s="78"/>
      <c r="B297" s="218"/>
      <c r="C297" s="219"/>
      <c r="D297" s="228">
        <v>70</v>
      </c>
      <c r="E297" s="219"/>
      <c r="F297" s="229"/>
      <c r="G297" s="219"/>
      <c r="H297" s="219"/>
      <c r="I297" s="223"/>
      <c r="J297" s="224">
        <f t="shared" ref="J297:J300" si="55">SUM(D297*I297)</f>
        <v>0</v>
      </c>
      <c r="K297" s="78"/>
      <c r="L297" s="78"/>
      <c r="M297" s="78"/>
      <c r="N297" s="78"/>
      <c r="O297" s="78"/>
      <c r="P297" s="78"/>
      <c r="Q297" s="78"/>
      <c r="R297" s="78"/>
      <c r="S297" s="78"/>
      <c r="T297" s="78"/>
      <c r="U297" s="78"/>
      <c r="V297" s="78"/>
      <c r="W297" s="78"/>
      <c r="X297" s="78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</row>
    <row r="298" spans="1:56" outlineLevel="1" thickBot="1">
      <c r="A298" s="78"/>
      <c r="B298" s="174"/>
      <c r="D298" s="75">
        <v>70</v>
      </c>
      <c r="F298" s="89"/>
      <c r="I298" s="87"/>
      <c r="J298" s="88">
        <f t="shared" si="55"/>
        <v>0</v>
      </c>
    </row>
    <row r="299" spans="1:56" s="84" customFormat="1" outlineLevel="1" thickBot="1">
      <c r="A299" s="78"/>
      <c r="B299" s="175"/>
      <c r="D299" s="85">
        <v>70</v>
      </c>
      <c r="F299" s="107"/>
      <c r="I299" s="87"/>
      <c r="J299" s="88">
        <f t="shared" si="55"/>
        <v>0</v>
      </c>
      <c r="K299" s="78"/>
      <c r="L299" s="78"/>
      <c r="M299" s="78"/>
      <c r="N299" s="78"/>
      <c r="O299" s="78"/>
      <c r="P299" s="78"/>
      <c r="Q299" s="78"/>
      <c r="R299" s="78"/>
      <c r="S299" s="78"/>
      <c r="T299" s="78"/>
      <c r="U299" s="78"/>
      <c r="V299" s="78"/>
      <c r="W299" s="78"/>
      <c r="X299" s="78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</row>
    <row r="300" spans="1:56" outlineLevel="1" thickBot="1">
      <c r="A300" s="78"/>
      <c r="B300" s="174"/>
      <c r="D300" s="75">
        <v>70</v>
      </c>
      <c r="F300" s="89"/>
      <c r="I300" s="87"/>
      <c r="J300" s="88">
        <f t="shared" si="55"/>
        <v>0</v>
      </c>
    </row>
    <row r="301" spans="1:56" s="84" customFormat="1" outlineLevel="1" thickBot="1">
      <c r="A301" s="78"/>
      <c r="B301" s="175"/>
      <c r="D301" s="85">
        <v>70</v>
      </c>
      <c r="F301" s="86"/>
      <c r="I301" s="87"/>
      <c r="J301" s="88">
        <f t="shared" ref="J301:J303" si="56">SUM(D301*I301)</f>
        <v>0</v>
      </c>
      <c r="K301" s="78"/>
      <c r="L301" s="78"/>
      <c r="M301" s="78"/>
      <c r="N301" s="78"/>
      <c r="O301" s="78"/>
      <c r="P301" s="78"/>
      <c r="Q301" s="78"/>
      <c r="R301" s="78"/>
      <c r="S301" s="78"/>
      <c r="T301" s="78"/>
      <c r="U301" s="78"/>
      <c r="V301" s="78"/>
      <c r="W301" s="78"/>
      <c r="X301" s="78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</row>
    <row r="302" spans="1:56" outlineLevel="1" thickBot="1">
      <c r="A302" s="78"/>
      <c r="B302" s="174"/>
      <c r="D302" s="75">
        <v>70</v>
      </c>
      <c r="F302" s="89"/>
      <c r="I302" s="87"/>
      <c r="J302" s="88">
        <f t="shared" si="56"/>
        <v>0</v>
      </c>
    </row>
    <row r="303" spans="1:56" s="84" customFormat="1" ht="6" customHeight="1" outlineLevel="1" thickBot="1">
      <c r="A303" s="78"/>
      <c r="B303" s="209"/>
      <c r="C303" s="115"/>
      <c r="D303" s="114"/>
      <c r="E303" s="115"/>
      <c r="F303" s="116"/>
      <c r="G303" s="115"/>
      <c r="H303" s="115"/>
      <c r="I303" s="210"/>
      <c r="J303" s="211">
        <f t="shared" si="56"/>
        <v>0</v>
      </c>
      <c r="K303" s="78"/>
      <c r="L303" s="78"/>
      <c r="M303" s="78"/>
      <c r="N303" s="78"/>
      <c r="O303" s="78"/>
      <c r="P303" s="78"/>
      <c r="Q303" s="78"/>
      <c r="R303" s="78"/>
      <c r="S303" s="78"/>
      <c r="T303" s="78"/>
      <c r="U303" s="78"/>
      <c r="V303" s="78"/>
      <c r="W303" s="78"/>
      <c r="X303" s="78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</row>
    <row r="304" spans="1:56" s="84" customFormat="1" ht="17" outlineLevel="1" thickBot="1">
      <c r="A304" s="78"/>
      <c r="B304" s="212"/>
      <c r="C304" s="203"/>
      <c r="D304" s="213" t="s">
        <v>417</v>
      </c>
      <c r="E304" s="203"/>
      <c r="F304" s="204"/>
      <c r="G304" s="203"/>
      <c r="H304" s="203"/>
      <c r="I304" s="205">
        <f>SUM(I296:I303)</f>
        <v>20</v>
      </c>
      <c r="J304" s="214">
        <f>SUM(J296:J303)</f>
        <v>1400</v>
      </c>
      <c r="K304" s="78"/>
      <c r="L304" s="78"/>
      <c r="M304" s="78"/>
      <c r="N304" s="78"/>
      <c r="O304" s="78"/>
      <c r="P304" s="78"/>
      <c r="Q304" s="78"/>
      <c r="R304" s="78"/>
      <c r="S304" s="78"/>
      <c r="T304" s="78"/>
      <c r="U304" s="78"/>
      <c r="V304" s="78"/>
      <c r="W304" s="78"/>
      <c r="X304" s="78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</row>
    <row r="305" spans="1:56" ht="24" thickBot="1">
      <c r="A305" s="78"/>
      <c r="B305" s="185">
        <v>7</v>
      </c>
      <c r="C305" s="163" t="s">
        <v>66</v>
      </c>
      <c r="D305" s="114"/>
      <c r="E305" s="115"/>
      <c r="F305" s="116"/>
      <c r="G305" s="115"/>
      <c r="H305" s="115"/>
      <c r="I305" s="96">
        <f>SUM(I294,I304)</f>
        <v>1576</v>
      </c>
      <c r="J305" s="97">
        <f>SUM(J294,J304)</f>
        <v>92120</v>
      </c>
    </row>
    <row r="306" spans="1:56" s="79" customFormat="1" ht="24" outlineLevel="1" thickBot="1">
      <c r="A306" s="177">
        <v>8</v>
      </c>
      <c r="B306" s="164" t="s">
        <v>82</v>
      </c>
      <c r="C306" s="99"/>
      <c r="D306" s="100"/>
      <c r="E306" s="99"/>
      <c r="F306" s="101"/>
      <c r="G306" s="99"/>
      <c r="H306" s="99"/>
      <c r="I306" s="102"/>
      <c r="J306" s="103"/>
      <c r="K306" s="78"/>
      <c r="L306" s="78"/>
      <c r="M306" s="78"/>
      <c r="N306" s="78"/>
      <c r="O306" s="78"/>
      <c r="P306" s="78"/>
      <c r="Q306" s="78"/>
      <c r="R306" s="78"/>
      <c r="S306" s="78"/>
      <c r="T306" s="78"/>
      <c r="U306" s="78"/>
      <c r="V306" s="78"/>
      <c r="W306" s="78"/>
      <c r="X306" s="78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</row>
    <row r="307" spans="1:56" s="79" customFormat="1" ht="20" outlineLevel="1" thickBot="1">
      <c r="A307" s="78"/>
      <c r="B307" s="171" t="s">
        <v>61</v>
      </c>
      <c r="C307" s="225" t="s">
        <v>53</v>
      </c>
      <c r="D307" s="226" t="s">
        <v>62</v>
      </c>
      <c r="E307" s="225"/>
      <c r="F307" s="225"/>
      <c r="G307" s="225"/>
      <c r="H307" s="225"/>
      <c r="I307" s="225" t="s">
        <v>421</v>
      </c>
      <c r="J307" s="227" t="s">
        <v>64</v>
      </c>
      <c r="K307" s="78"/>
      <c r="L307" s="78"/>
      <c r="M307" s="78"/>
      <c r="N307" s="78"/>
      <c r="O307" s="78"/>
      <c r="P307" s="78"/>
      <c r="Q307" s="78"/>
      <c r="R307" s="78"/>
      <c r="S307" s="78"/>
      <c r="T307" s="78"/>
      <c r="U307" s="78"/>
      <c r="V307" s="78"/>
      <c r="W307" s="78"/>
      <c r="X307" s="78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</row>
    <row r="308" spans="1:56" outlineLevel="1" thickBot="1">
      <c r="A308" s="78"/>
      <c r="B308" s="174" t="s">
        <v>444</v>
      </c>
      <c r="C308" s="113" t="s">
        <v>440</v>
      </c>
      <c r="D308" s="75">
        <v>100</v>
      </c>
      <c r="F308" s="89"/>
      <c r="I308" s="87"/>
      <c r="J308" s="88">
        <f t="shared" ref="J308:J321" si="57">SUM(D308*I308)</f>
        <v>0</v>
      </c>
    </row>
    <row r="309" spans="1:56" s="84" customFormat="1" outlineLevel="1" thickBot="1">
      <c r="A309" s="78"/>
      <c r="B309" s="175" t="s">
        <v>444</v>
      </c>
      <c r="C309" s="84" t="s">
        <v>445</v>
      </c>
      <c r="D309" s="85">
        <v>100</v>
      </c>
      <c r="F309" s="86"/>
      <c r="I309" s="87"/>
      <c r="J309" s="88">
        <f t="shared" si="57"/>
        <v>0</v>
      </c>
      <c r="K309" s="78"/>
      <c r="L309" s="78"/>
      <c r="M309" s="78"/>
      <c r="N309" s="78"/>
      <c r="O309" s="78"/>
      <c r="P309" s="78"/>
      <c r="Q309" s="78"/>
      <c r="R309" s="78"/>
      <c r="S309" s="78"/>
      <c r="T309" s="78"/>
      <c r="U309" s="78"/>
      <c r="V309" s="78"/>
      <c r="W309" s="78"/>
      <c r="X309" s="78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</row>
    <row r="310" spans="1:56" outlineLevel="1" thickBot="1">
      <c r="A310" s="78"/>
      <c r="B310" s="234" t="s">
        <v>444</v>
      </c>
      <c r="C310" s="76" t="s">
        <v>442</v>
      </c>
      <c r="D310" s="75">
        <v>100</v>
      </c>
      <c r="F310" s="89"/>
      <c r="I310" s="87"/>
      <c r="J310" s="88">
        <f t="shared" si="57"/>
        <v>0</v>
      </c>
    </row>
    <row r="311" spans="1:56" s="84" customFormat="1" outlineLevel="1" thickBot="1">
      <c r="A311" s="78"/>
      <c r="B311" s="175" t="s">
        <v>444</v>
      </c>
      <c r="C311" s="84" t="s">
        <v>446</v>
      </c>
      <c r="D311" s="85">
        <v>100</v>
      </c>
      <c r="F311" s="107"/>
      <c r="I311" s="87"/>
      <c r="J311" s="88">
        <f t="shared" si="57"/>
        <v>0</v>
      </c>
      <c r="K311" s="78"/>
      <c r="L311" s="78"/>
      <c r="M311" s="78"/>
      <c r="N311" s="78"/>
      <c r="O311" s="78"/>
      <c r="P311" s="78"/>
      <c r="Q311" s="78"/>
      <c r="R311" s="78"/>
      <c r="S311" s="78"/>
      <c r="T311" s="78"/>
      <c r="U311" s="78"/>
      <c r="V311" s="78"/>
      <c r="W311" s="78"/>
      <c r="X311" s="78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</row>
    <row r="312" spans="1:56" outlineLevel="1" thickBot="1">
      <c r="A312" s="78"/>
      <c r="B312" s="174"/>
      <c r="D312" s="85"/>
      <c r="E312" s="84"/>
      <c r="F312" s="107"/>
      <c r="G312" s="84" t="s">
        <v>65</v>
      </c>
      <c r="H312" s="84"/>
      <c r="I312" s="87"/>
      <c r="J312" s="88">
        <f t="shared" si="57"/>
        <v>0</v>
      </c>
    </row>
    <row r="313" spans="1:56" s="84" customFormat="1" outlineLevel="1" thickBot="1">
      <c r="A313" s="78"/>
      <c r="B313" s="175"/>
      <c r="D313" s="85"/>
      <c r="F313" s="86"/>
      <c r="I313" s="87"/>
      <c r="J313" s="88">
        <f t="shared" ref="J313" si="58">SUM(D313*I313)</f>
        <v>0</v>
      </c>
      <c r="K313" s="78"/>
      <c r="L313" s="78"/>
      <c r="M313" s="78"/>
      <c r="N313" s="78"/>
      <c r="O313" s="78"/>
      <c r="P313" s="78"/>
      <c r="Q313" s="78"/>
      <c r="R313" s="78"/>
      <c r="S313" s="78"/>
      <c r="T313" s="78"/>
      <c r="U313" s="78"/>
      <c r="V313" s="78"/>
      <c r="W313" s="78"/>
      <c r="X313" s="78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</row>
    <row r="314" spans="1:56" outlineLevel="1" thickBot="1">
      <c r="A314" s="78"/>
      <c r="B314" s="174"/>
      <c r="F314" s="89"/>
      <c r="I314" s="87"/>
      <c r="J314" s="88">
        <f t="shared" si="57"/>
        <v>0</v>
      </c>
    </row>
    <row r="315" spans="1:56" s="84" customFormat="1" outlineLevel="1" thickBot="1">
      <c r="A315" s="78"/>
      <c r="B315" s="175"/>
      <c r="D315" s="85"/>
      <c r="F315" s="86"/>
      <c r="I315" s="87"/>
      <c r="J315" s="88">
        <f t="shared" si="57"/>
        <v>0</v>
      </c>
      <c r="K315" s="78"/>
      <c r="L315" s="78"/>
      <c r="M315" s="78"/>
      <c r="N315" s="78"/>
      <c r="O315" s="78"/>
      <c r="P315" s="78"/>
      <c r="Q315" s="78"/>
      <c r="R315" s="78"/>
      <c r="S315" s="78"/>
      <c r="T315" s="78"/>
      <c r="U315" s="78"/>
      <c r="V315" s="78"/>
      <c r="W315" s="78"/>
      <c r="X315" s="78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</row>
    <row r="316" spans="1:56" outlineLevel="1" thickBot="1">
      <c r="A316" s="78"/>
      <c r="B316" s="174"/>
      <c r="F316" s="89"/>
      <c r="I316" s="87"/>
      <c r="J316" s="88">
        <f t="shared" si="57"/>
        <v>0</v>
      </c>
    </row>
    <row r="317" spans="1:56" s="84" customFormat="1" ht="5" customHeight="1" outlineLevel="1" thickBot="1">
      <c r="A317" s="78"/>
      <c r="B317" s="206"/>
      <c r="C317" s="206"/>
      <c r="D317" s="115"/>
      <c r="E317" s="115"/>
      <c r="F317" s="115"/>
      <c r="G317" s="115"/>
      <c r="H317" s="115"/>
      <c r="I317" s="115"/>
      <c r="J317" s="114"/>
      <c r="K317" s="78"/>
      <c r="L317" s="78"/>
      <c r="M317" s="78"/>
      <c r="N317" s="78"/>
      <c r="O317" s="78"/>
      <c r="P317" s="78"/>
      <c r="Q317" s="78"/>
      <c r="R317" s="78"/>
      <c r="S317" s="78"/>
      <c r="T317" s="78"/>
      <c r="U317" s="78"/>
      <c r="V317" s="78"/>
      <c r="W317" s="78"/>
      <c r="X317" s="78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</row>
    <row r="318" spans="1:56" ht="17" outlineLevel="1" thickBot="1">
      <c r="A318" s="78"/>
      <c r="B318" s="260" t="s">
        <v>491</v>
      </c>
      <c r="C318" s="208"/>
      <c r="D318" s="202"/>
      <c r="E318" s="215" t="s">
        <v>420</v>
      </c>
      <c r="F318" s="216"/>
      <c r="G318" s="215"/>
      <c r="H318" s="203"/>
      <c r="I318" s="205">
        <f>SUM(I312:I317)</f>
        <v>0</v>
      </c>
      <c r="J318" s="217">
        <f>SUM(J309:J317)</f>
        <v>0</v>
      </c>
    </row>
    <row r="319" spans="1:56" s="84" customFormat="1" ht="5" customHeight="1" outlineLevel="1" thickBot="1">
      <c r="A319" s="78"/>
      <c r="B319" s="206"/>
      <c r="C319" s="206"/>
      <c r="D319" s="115"/>
      <c r="E319" s="115"/>
      <c r="F319" s="115"/>
      <c r="G319" s="115"/>
      <c r="H319" s="115"/>
      <c r="I319" s="115"/>
      <c r="J319" s="114"/>
      <c r="K319" s="78"/>
      <c r="L319" s="78"/>
      <c r="M319" s="78"/>
      <c r="N319" s="78"/>
      <c r="O319" s="78"/>
      <c r="P319" s="78"/>
      <c r="Q319" s="78"/>
      <c r="R319" s="78"/>
      <c r="S319" s="78"/>
      <c r="T319" s="78"/>
      <c r="U319" s="78"/>
      <c r="V319" s="78"/>
      <c r="W319" s="78"/>
      <c r="X319" s="78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</row>
    <row r="320" spans="1:56" s="84" customFormat="1" outlineLevel="1" thickBot="1">
      <c r="A320" s="78"/>
      <c r="B320" s="265" t="s">
        <v>498</v>
      </c>
      <c r="D320" s="85">
        <v>100</v>
      </c>
      <c r="F320" s="107"/>
      <c r="I320" s="87">
        <v>2</v>
      </c>
      <c r="J320" s="88">
        <f t="shared" si="57"/>
        <v>200</v>
      </c>
      <c r="K320" s="78"/>
      <c r="L320" s="78"/>
      <c r="M320" s="78"/>
      <c r="N320" s="78"/>
      <c r="O320" s="78"/>
      <c r="P320" s="78"/>
      <c r="Q320" s="78"/>
      <c r="R320" s="78"/>
      <c r="S320" s="78"/>
      <c r="T320" s="78"/>
      <c r="U320" s="78"/>
      <c r="V320" s="78"/>
      <c r="W320" s="78"/>
      <c r="X320" s="78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</row>
    <row r="321" spans="1:56" outlineLevel="1" thickBot="1">
      <c r="A321" s="78"/>
      <c r="B321" s="218"/>
      <c r="C321" s="219"/>
      <c r="D321" s="220"/>
      <c r="E321" s="221"/>
      <c r="F321" s="222"/>
      <c r="G321" s="221"/>
      <c r="H321" s="221"/>
      <c r="I321" s="223"/>
      <c r="J321" s="224">
        <f t="shared" si="57"/>
        <v>0</v>
      </c>
    </row>
    <row r="322" spans="1:56" s="84" customFormat="1" outlineLevel="1" thickBot="1">
      <c r="A322" s="78"/>
      <c r="B322" s="174"/>
      <c r="C322" s="76"/>
      <c r="D322" s="85"/>
      <c r="F322" s="107"/>
      <c r="I322" s="87"/>
      <c r="J322" s="88">
        <f t="shared" ref="J322:J328" si="59">SUM(D322*I322)</f>
        <v>0</v>
      </c>
      <c r="K322" s="78"/>
      <c r="L322" s="78"/>
      <c r="M322" s="78"/>
      <c r="N322" s="78"/>
      <c r="O322" s="78"/>
      <c r="P322" s="78"/>
      <c r="Q322" s="78"/>
      <c r="R322" s="78"/>
      <c r="S322" s="78"/>
      <c r="T322" s="78"/>
      <c r="U322" s="78"/>
      <c r="V322" s="78"/>
      <c r="W322" s="78"/>
      <c r="X322" s="78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</row>
    <row r="323" spans="1:56" outlineLevel="1" thickBot="1">
      <c r="A323" s="78"/>
      <c r="B323" s="175"/>
      <c r="C323" s="84"/>
      <c r="D323" s="85"/>
      <c r="E323" s="84"/>
      <c r="F323" s="107"/>
      <c r="G323" s="84" t="s">
        <v>65</v>
      </c>
      <c r="H323" s="84"/>
      <c r="I323" s="87"/>
      <c r="J323" s="88">
        <f t="shared" si="59"/>
        <v>0</v>
      </c>
    </row>
    <row r="324" spans="1:56" outlineLevel="1" thickBot="1">
      <c r="A324" s="78"/>
      <c r="B324" s="174"/>
      <c r="F324" s="89"/>
      <c r="I324" s="87"/>
      <c r="J324" s="88">
        <f t="shared" si="59"/>
        <v>0</v>
      </c>
    </row>
    <row r="325" spans="1:56" s="84" customFormat="1" outlineLevel="1" thickBot="1">
      <c r="A325" s="78"/>
      <c r="B325" s="175"/>
      <c r="D325" s="85"/>
      <c r="F325" s="86"/>
      <c r="I325" s="87"/>
      <c r="J325" s="88">
        <f t="shared" si="59"/>
        <v>0</v>
      </c>
      <c r="K325" s="78"/>
      <c r="L325" s="78"/>
      <c r="M325" s="78"/>
      <c r="N325" s="78"/>
      <c r="O325" s="78"/>
      <c r="P325" s="78"/>
      <c r="Q325" s="78"/>
      <c r="R325" s="78"/>
      <c r="S325" s="78"/>
      <c r="T325" s="78"/>
      <c r="U325" s="78"/>
      <c r="V325" s="78"/>
      <c r="W325" s="78"/>
      <c r="X325" s="78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</row>
    <row r="326" spans="1:56" outlineLevel="1" thickBot="1">
      <c r="A326" s="78"/>
      <c r="B326" s="174"/>
      <c r="F326" s="89"/>
      <c r="I326" s="87"/>
      <c r="J326" s="88">
        <f t="shared" si="59"/>
        <v>0</v>
      </c>
    </row>
    <row r="327" spans="1:56" s="84" customFormat="1" outlineLevel="1" thickBot="1">
      <c r="A327" s="78"/>
      <c r="B327" s="166"/>
      <c r="D327" s="85"/>
      <c r="F327" s="107"/>
      <c r="I327" s="87"/>
      <c r="J327" s="88">
        <f t="shared" si="59"/>
        <v>0</v>
      </c>
      <c r="K327" s="78"/>
      <c r="L327" s="78"/>
      <c r="M327" s="78"/>
      <c r="N327" s="78"/>
      <c r="O327" s="78"/>
      <c r="P327" s="78"/>
      <c r="Q327" s="78"/>
      <c r="R327" s="78"/>
      <c r="S327" s="78"/>
      <c r="T327" s="78"/>
      <c r="U327" s="78"/>
      <c r="V327" s="78"/>
      <c r="W327" s="78"/>
      <c r="X327" s="78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</row>
    <row r="328" spans="1:56" s="84" customFormat="1" ht="6" customHeight="1" outlineLevel="1" thickBot="1">
      <c r="A328" s="78"/>
      <c r="B328" s="209"/>
      <c r="C328" s="115"/>
      <c r="D328" s="114"/>
      <c r="E328" s="115"/>
      <c r="F328" s="116"/>
      <c r="G328" s="115"/>
      <c r="H328" s="115"/>
      <c r="I328" s="210"/>
      <c r="J328" s="211">
        <f t="shared" si="59"/>
        <v>0</v>
      </c>
      <c r="K328" s="78"/>
      <c r="L328" s="78"/>
      <c r="M328" s="78"/>
      <c r="N328" s="78"/>
      <c r="O328" s="78"/>
      <c r="P328" s="78"/>
      <c r="Q328" s="78"/>
      <c r="R328" s="78"/>
      <c r="S328" s="78"/>
      <c r="T328" s="78"/>
      <c r="U328" s="78"/>
      <c r="V328" s="78"/>
      <c r="W328" s="78"/>
      <c r="X328" s="78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</row>
    <row r="329" spans="1:56" s="84" customFormat="1" ht="17" outlineLevel="1" thickBot="1">
      <c r="A329" s="78"/>
      <c r="B329" s="212"/>
      <c r="C329" s="203"/>
      <c r="D329" s="213" t="s">
        <v>419</v>
      </c>
      <c r="E329" s="203"/>
      <c r="F329" s="204"/>
      <c r="G329" s="203"/>
      <c r="H329" s="203"/>
      <c r="I329" s="205">
        <f>SUM(I321:I328)</f>
        <v>0</v>
      </c>
      <c r="J329" s="214">
        <f>SUM(J320:J328)</f>
        <v>200</v>
      </c>
      <c r="K329" s="78"/>
      <c r="L329" s="78"/>
      <c r="M329" s="78"/>
      <c r="N329" s="78"/>
      <c r="O329" s="78"/>
      <c r="P329" s="78"/>
      <c r="Q329" s="78"/>
      <c r="R329" s="78"/>
      <c r="S329" s="78"/>
      <c r="T329" s="78"/>
      <c r="U329" s="78"/>
      <c r="V329" s="78"/>
      <c r="W329" s="78"/>
      <c r="X329" s="78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</row>
    <row r="330" spans="1:56" ht="24" thickBot="1">
      <c r="A330" s="78"/>
      <c r="B330" s="184">
        <v>8</v>
      </c>
      <c r="C330" s="163" t="s">
        <v>83</v>
      </c>
      <c r="D330" s="114"/>
      <c r="E330" s="115"/>
      <c r="F330" s="116"/>
      <c r="G330" s="115"/>
      <c r="H330" s="115"/>
      <c r="I330" s="96">
        <f>SUM(I308:I320)</f>
        <v>2</v>
      </c>
      <c r="J330" s="97">
        <f>SUM(J329,J318)</f>
        <v>200</v>
      </c>
    </row>
    <row r="331" spans="1:56" s="79" customFormat="1" ht="24" outlineLevel="1" thickBot="1">
      <c r="A331" s="177">
        <v>9</v>
      </c>
      <c r="B331" s="164" t="s">
        <v>67</v>
      </c>
      <c r="C331" s="99"/>
      <c r="D331" s="100"/>
      <c r="E331" s="99"/>
      <c r="F331" s="101"/>
      <c r="G331" s="99"/>
      <c r="H331" s="99"/>
      <c r="I331" s="117"/>
      <c r="J331" s="103"/>
      <c r="K331" s="78"/>
      <c r="L331" s="78"/>
      <c r="M331" s="78"/>
      <c r="N331" s="78"/>
      <c r="O331" s="78"/>
      <c r="P331" s="78"/>
      <c r="Q331" s="78"/>
      <c r="R331" s="78"/>
      <c r="S331" s="78"/>
      <c r="T331" s="78"/>
      <c r="U331" s="78"/>
      <c r="V331" s="78"/>
      <c r="W331" s="78"/>
      <c r="X331" s="78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</row>
    <row r="332" spans="1:56" s="79" customFormat="1" ht="17" outlineLevel="1" thickBot="1">
      <c r="A332" s="78"/>
      <c r="B332" s="165" t="s">
        <v>67</v>
      </c>
      <c r="C332" s="104" t="s">
        <v>53</v>
      </c>
      <c r="D332" s="105" t="s">
        <v>23</v>
      </c>
      <c r="E332" s="104"/>
      <c r="F332" s="104" t="s">
        <v>422</v>
      </c>
      <c r="G332" s="104" t="s">
        <v>423</v>
      </c>
      <c r="H332" s="104"/>
      <c r="I332" s="104" t="s">
        <v>22</v>
      </c>
      <c r="J332" s="106" t="s">
        <v>64</v>
      </c>
      <c r="K332" s="78"/>
      <c r="L332" s="78"/>
      <c r="M332" s="78"/>
      <c r="N332" s="78"/>
      <c r="O332" s="78"/>
      <c r="P332" s="78"/>
      <c r="Q332" s="78"/>
      <c r="R332" s="78"/>
      <c r="S332" s="78"/>
      <c r="T332" s="78"/>
      <c r="U332" s="78"/>
      <c r="V332" s="78"/>
      <c r="W332" s="78"/>
      <c r="X332" s="78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</row>
    <row r="333" spans="1:56" outlineLevel="1" thickBot="1">
      <c r="A333" s="78"/>
      <c r="B333" s="174" t="s">
        <v>68</v>
      </c>
      <c r="C333" s="113" t="s">
        <v>69</v>
      </c>
      <c r="D333" s="75">
        <v>850</v>
      </c>
      <c r="F333" s="118"/>
      <c r="I333" s="87">
        <v>1</v>
      </c>
      <c r="J333" s="88">
        <f>SUM(D333*I333)</f>
        <v>850</v>
      </c>
    </row>
    <row r="334" spans="1:56" s="84" customFormat="1" outlineLevel="1" thickBot="1">
      <c r="A334" s="78"/>
      <c r="B334" s="175" t="s">
        <v>345</v>
      </c>
      <c r="C334" s="84" t="s">
        <v>346</v>
      </c>
      <c r="D334" s="85">
        <v>225</v>
      </c>
      <c r="F334" s="119"/>
      <c r="I334" s="87">
        <v>1</v>
      </c>
      <c r="J334" s="88">
        <f>SUM(D334*I334)</f>
        <v>225</v>
      </c>
      <c r="K334" s="78"/>
      <c r="L334" s="78"/>
      <c r="M334" s="78"/>
      <c r="N334" s="78"/>
      <c r="O334" s="78"/>
      <c r="P334" s="78"/>
      <c r="Q334" s="78"/>
      <c r="R334" s="78"/>
      <c r="S334" s="78"/>
      <c r="T334" s="78"/>
      <c r="U334" s="78"/>
      <c r="V334" s="78"/>
      <c r="W334" s="78"/>
      <c r="X334" s="78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</row>
    <row r="335" spans="1:56" outlineLevel="1" thickBot="1">
      <c r="A335" s="78"/>
      <c r="B335" s="174" t="s">
        <v>449</v>
      </c>
      <c r="C335" s="76" t="s">
        <v>450</v>
      </c>
      <c r="D335" s="75">
        <v>2500</v>
      </c>
      <c r="F335" s="118"/>
      <c r="I335" s="87">
        <v>1</v>
      </c>
      <c r="J335" s="88">
        <f>SUM(D335*I335)</f>
        <v>2500</v>
      </c>
    </row>
    <row r="336" spans="1:56" s="84" customFormat="1" outlineLevel="1" thickBot="1">
      <c r="A336" s="78"/>
      <c r="B336" s="175" t="s">
        <v>347</v>
      </c>
      <c r="C336" s="84" t="s">
        <v>348</v>
      </c>
      <c r="D336" s="85">
        <v>90</v>
      </c>
      <c r="F336" s="119"/>
      <c r="I336" s="87">
        <v>1</v>
      </c>
      <c r="J336" s="88">
        <f>SUM(D336*I336)</f>
        <v>90</v>
      </c>
      <c r="K336" s="78"/>
      <c r="L336" s="78"/>
      <c r="M336" s="78"/>
      <c r="N336" s="78"/>
      <c r="O336" s="78"/>
      <c r="P336" s="78"/>
      <c r="Q336" s="78"/>
      <c r="R336" s="78"/>
      <c r="S336" s="78"/>
      <c r="T336" s="78"/>
      <c r="U336" s="78"/>
      <c r="V336" s="78"/>
      <c r="W336" s="78"/>
      <c r="X336" s="78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</row>
    <row r="337" spans="1:56" outlineLevel="1" thickBot="1">
      <c r="A337" s="78"/>
      <c r="B337" s="174" t="s">
        <v>349</v>
      </c>
      <c r="C337" s="113" t="s">
        <v>350</v>
      </c>
      <c r="D337" s="75">
        <v>250</v>
      </c>
      <c r="F337" s="118"/>
      <c r="I337" s="87">
        <v>1</v>
      </c>
      <c r="J337" s="88">
        <f>SUM(D337*I337)</f>
        <v>250</v>
      </c>
    </row>
    <row r="338" spans="1:56" s="84" customFormat="1" outlineLevel="1" thickBot="1">
      <c r="A338" s="78"/>
      <c r="B338" s="175" t="s">
        <v>447</v>
      </c>
      <c r="C338" s="84" t="s">
        <v>447</v>
      </c>
      <c r="D338" s="85">
        <v>1150</v>
      </c>
      <c r="F338" s="119"/>
      <c r="I338" s="87">
        <v>1</v>
      </c>
      <c r="J338" s="88">
        <f t="shared" ref="J338:J340" si="60">SUM(D338*I338)</f>
        <v>1150</v>
      </c>
      <c r="K338" s="78"/>
      <c r="L338" s="78"/>
      <c r="M338" s="78"/>
      <c r="N338" s="78"/>
      <c r="O338" s="78"/>
      <c r="P338" s="78"/>
      <c r="Q338" s="78"/>
      <c r="R338" s="78"/>
      <c r="S338" s="78"/>
      <c r="T338" s="78"/>
      <c r="U338" s="78"/>
      <c r="V338" s="78"/>
      <c r="W338" s="78"/>
      <c r="X338" s="78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</row>
    <row r="339" spans="1:56" outlineLevel="1" thickBot="1">
      <c r="A339" s="78"/>
      <c r="B339" s="174" t="s">
        <v>351</v>
      </c>
      <c r="C339" s="76" t="s">
        <v>352</v>
      </c>
      <c r="D339" s="75">
        <v>225</v>
      </c>
      <c r="F339" s="118"/>
      <c r="I339" s="87">
        <v>1</v>
      </c>
      <c r="J339" s="88">
        <f t="shared" si="60"/>
        <v>225</v>
      </c>
    </row>
    <row r="340" spans="1:56" s="84" customFormat="1" outlineLevel="1" thickBot="1">
      <c r="A340" s="78"/>
      <c r="B340" s="175" t="s">
        <v>353</v>
      </c>
      <c r="C340" s="84" t="s">
        <v>354</v>
      </c>
      <c r="D340" s="85">
        <v>175</v>
      </c>
      <c r="F340" s="119"/>
      <c r="I340" s="87">
        <v>1</v>
      </c>
      <c r="J340" s="88">
        <f t="shared" si="60"/>
        <v>175</v>
      </c>
      <c r="K340" s="78"/>
      <c r="L340" s="78"/>
      <c r="M340" s="78"/>
      <c r="N340" s="78"/>
      <c r="O340" s="78"/>
      <c r="P340" s="78"/>
      <c r="Q340" s="78"/>
      <c r="R340" s="78"/>
      <c r="S340" s="78"/>
      <c r="T340" s="78"/>
      <c r="U340" s="78"/>
      <c r="V340" s="78"/>
      <c r="W340" s="78"/>
      <c r="X340" s="78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</row>
    <row r="341" spans="1:56" outlineLevel="1" thickBot="1">
      <c r="A341" s="78"/>
      <c r="B341" s="174" t="s">
        <v>413</v>
      </c>
      <c r="C341" s="76" t="s">
        <v>414</v>
      </c>
      <c r="D341" s="75">
        <v>225</v>
      </c>
      <c r="F341" s="118"/>
      <c r="I341" s="87">
        <v>1</v>
      </c>
      <c r="J341" s="88">
        <f>SUM(D341*I341)</f>
        <v>225</v>
      </c>
    </row>
    <row r="342" spans="1:56" outlineLevel="1" thickBot="1">
      <c r="A342" s="78"/>
      <c r="B342" s="174"/>
      <c r="F342" s="118"/>
      <c r="I342" s="87"/>
      <c r="J342" s="88"/>
    </row>
    <row r="343" spans="1:56" s="84" customFormat="1" outlineLevel="1" thickBot="1">
      <c r="A343" s="78"/>
      <c r="B343" s="265" t="s">
        <v>489</v>
      </c>
      <c r="C343" s="257" t="s">
        <v>499</v>
      </c>
      <c r="D343" s="85">
        <v>2000</v>
      </c>
      <c r="F343" s="119"/>
      <c r="I343" s="87">
        <v>1</v>
      </c>
      <c r="J343" s="88">
        <v>2000</v>
      </c>
      <c r="K343" s="78"/>
      <c r="L343" s="78"/>
      <c r="M343" s="78"/>
      <c r="N343" s="78"/>
      <c r="O343" s="78"/>
      <c r="P343" s="78"/>
      <c r="Q343" s="78"/>
      <c r="R343" s="78"/>
      <c r="S343" s="78"/>
      <c r="T343" s="78"/>
      <c r="U343" s="78"/>
      <c r="V343" s="78"/>
      <c r="W343" s="78"/>
      <c r="X343" s="78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</row>
    <row r="344" spans="1:56" outlineLevel="1" thickBot="1">
      <c r="A344" s="78"/>
      <c r="B344" s="174"/>
      <c r="F344" s="118"/>
      <c r="I344" s="87"/>
      <c r="J344" s="88"/>
    </row>
    <row r="345" spans="1:56" s="84" customFormat="1" ht="25" thickBot="1">
      <c r="A345" s="78"/>
      <c r="B345" s="179">
        <v>9</v>
      </c>
      <c r="C345" s="92" t="s">
        <v>340</v>
      </c>
      <c r="D345" s="93"/>
      <c r="E345" s="91"/>
      <c r="F345" s="95"/>
      <c r="G345" s="91"/>
      <c r="H345" s="91"/>
      <c r="I345" s="96"/>
      <c r="J345" s="97">
        <f>SUM(J333:J344)</f>
        <v>7690</v>
      </c>
      <c r="K345" s="78"/>
      <c r="L345" s="78"/>
      <c r="M345" s="78"/>
      <c r="N345" s="78"/>
      <c r="O345" s="78"/>
      <c r="P345" s="78"/>
      <c r="Q345" s="78"/>
      <c r="R345" s="78"/>
      <c r="S345" s="78"/>
      <c r="T345" s="78"/>
      <c r="U345" s="78"/>
      <c r="V345" s="78"/>
      <c r="W345" s="78"/>
      <c r="X345" s="78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</row>
    <row r="346" spans="1:56" s="79" customFormat="1" ht="24" outlineLevel="1" thickBot="1">
      <c r="A346" s="177">
        <v>10</v>
      </c>
      <c r="B346" s="164" t="s">
        <v>361</v>
      </c>
      <c r="C346" s="99"/>
      <c r="D346" s="100"/>
      <c r="E346" s="99"/>
      <c r="F346" s="101"/>
      <c r="G346" s="99"/>
      <c r="H346" s="99"/>
      <c r="I346" s="102"/>
      <c r="J346" s="103" t="s">
        <v>19</v>
      </c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U346" s="78"/>
      <c r="V346" s="78"/>
      <c r="W346" s="78"/>
      <c r="X346" s="78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</row>
    <row r="347" spans="1:56" s="79" customFormat="1" ht="17" outlineLevel="1" thickBot="1">
      <c r="A347" s="78"/>
      <c r="B347" s="165" t="s">
        <v>52</v>
      </c>
      <c r="C347" s="104" t="s">
        <v>53</v>
      </c>
      <c r="D347" s="105" t="s">
        <v>54</v>
      </c>
      <c r="E347" s="104"/>
      <c r="F347" s="104"/>
      <c r="G347" s="104"/>
      <c r="H347" s="104"/>
      <c r="I347" s="104" t="s">
        <v>55</v>
      </c>
      <c r="J347" s="106" t="s">
        <v>56</v>
      </c>
      <c r="K347" s="78"/>
      <c r="L347" s="78"/>
      <c r="M347" s="78"/>
      <c r="N347" s="78"/>
      <c r="O347" s="78"/>
      <c r="P347" s="78"/>
      <c r="Q347" s="78"/>
      <c r="R347" s="78"/>
      <c r="S347" s="78"/>
      <c r="T347" s="78"/>
      <c r="U347" s="78"/>
      <c r="V347" s="78"/>
      <c r="W347" s="78"/>
      <c r="X347" s="78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</row>
    <row r="348" spans="1:56" outlineLevel="1" thickBot="1">
      <c r="A348" s="78"/>
      <c r="B348" s="172" t="s">
        <v>448</v>
      </c>
      <c r="C348" s="259" t="s">
        <v>490</v>
      </c>
      <c r="D348" s="85">
        <v>31.03</v>
      </c>
      <c r="E348" s="84"/>
      <c r="F348" s="107"/>
      <c r="G348" s="84"/>
      <c r="H348" s="84"/>
      <c r="I348" s="87">
        <v>6</v>
      </c>
      <c r="J348" s="88">
        <f t="shared" ref="J348:J355" si="61">SUM(I348*D348)</f>
        <v>186.18</v>
      </c>
    </row>
    <row r="349" spans="1:56" s="84" customFormat="1" outlineLevel="1" thickBot="1">
      <c r="A349" s="78"/>
      <c r="B349" s="166" t="s">
        <v>344</v>
      </c>
      <c r="C349" s="84" t="s">
        <v>451</v>
      </c>
      <c r="D349" s="85">
        <v>13.3</v>
      </c>
      <c r="F349" s="86"/>
      <c r="I349" s="87">
        <v>30</v>
      </c>
      <c r="J349" s="88">
        <f t="shared" si="61"/>
        <v>399</v>
      </c>
      <c r="K349" s="78"/>
      <c r="L349" s="78"/>
      <c r="M349" s="78"/>
      <c r="N349" s="78"/>
      <c r="O349" s="78"/>
      <c r="P349" s="78"/>
      <c r="Q349" s="78"/>
      <c r="R349" s="78"/>
      <c r="S349" s="78"/>
      <c r="T349" s="78"/>
      <c r="U349" s="78"/>
      <c r="V349" s="78"/>
      <c r="W349" s="78"/>
      <c r="X349" s="78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</row>
    <row r="350" spans="1:56" outlineLevel="1" thickBot="1">
      <c r="A350" s="78"/>
      <c r="B350" s="172"/>
      <c r="D350" s="131"/>
      <c r="E350" s="133"/>
      <c r="F350" s="132"/>
      <c r="G350" s="133"/>
      <c r="H350" s="133"/>
      <c r="I350" s="87"/>
      <c r="J350" s="88">
        <f t="shared" si="61"/>
        <v>0</v>
      </c>
    </row>
    <row r="351" spans="1:56" s="84" customFormat="1" outlineLevel="1" thickBot="1">
      <c r="A351" s="78"/>
      <c r="B351" s="175"/>
      <c r="D351" s="134"/>
      <c r="E351" s="131"/>
      <c r="F351" s="136"/>
      <c r="G351" s="134"/>
      <c r="H351" s="135"/>
      <c r="I351" s="87"/>
      <c r="J351" s="88">
        <f t="shared" si="61"/>
        <v>0</v>
      </c>
      <c r="K351" s="78"/>
      <c r="L351" s="78"/>
      <c r="M351" s="78"/>
      <c r="N351" s="78"/>
      <c r="O351" s="78"/>
      <c r="P351" s="78"/>
      <c r="Q351" s="78"/>
      <c r="R351" s="78"/>
      <c r="S351" s="78"/>
      <c r="T351" s="78"/>
      <c r="U351" s="78"/>
      <c r="V351" s="78"/>
      <c r="W351" s="78"/>
      <c r="X351" s="78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</row>
    <row r="352" spans="1:56" outlineLevel="1" thickBot="1">
      <c r="A352" s="78"/>
      <c r="B352" s="172"/>
      <c r="D352" s="134"/>
      <c r="E352" s="135"/>
      <c r="F352" s="136"/>
      <c r="G352" s="134"/>
      <c r="H352" s="135"/>
      <c r="I352" s="87"/>
      <c r="J352" s="88">
        <f t="shared" si="61"/>
        <v>0</v>
      </c>
    </row>
    <row r="353" spans="1:56" s="84" customFormat="1" outlineLevel="1" thickBot="1">
      <c r="A353" s="78"/>
      <c r="B353" s="175"/>
      <c r="D353" s="134"/>
      <c r="E353" s="131"/>
      <c r="F353" s="136"/>
      <c r="G353" s="134"/>
      <c r="H353" s="135"/>
      <c r="I353" s="87"/>
      <c r="J353" s="88">
        <f t="shared" si="61"/>
        <v>0</v>
      </c>
      <c r="K353" s="78"/>
      <c r="L353" s="78"/>
      <c r="M353" s="78"/>
      <c r="N353" s="78"/>
      <c r="O353" s="78"/>
      <c r="P353" s="78"/>
      <c r="Q353" s="78"/>
      <c r="R353" s="78"/>
      <c r="S353" s="78"/>
      <c r="T353" s="78"/>
      <c r="U353" s="78"/>
      <c r="V353" s="78"/>
      <c r="W353" s="78"/>
      <c r="X353" s="78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</row>
    <row r="354" spans="1:56" outlineLevel="1" thickBot="1">
      <c r="A354" s="78"/>
      <c r="B354" s="172"/>
      <c r="D354" s="134"/>
      <c r="E354" s="135"/>
      <c r="F354" s="136"/>
      <c r="G354" s="134"/>
      <c r="H354" s="135"/>
      <c r="I354" s="87"/>
      <c r="J354" s="88">
        <f t="shared" si="61"/>
        <v>0</v>
      </c>
    </row>
    <row r="355" spans="1:56" s="84" customFormat="1" outlineLevel="1" thickBot="1">
      <c r="A355" s="78"/>
      <c r="B355" s="166"/>
      <c r="D355" s="134"/>
      <c r="E355" s="135"/>
      <c r="F355" s="136"/>
      <c r="G355" s="134"/>
      <c r="H355" s="135"/>
      <c r="I355" s="87"/>
      <c r="J355" s="88">
        <f t="shared" si="61"/>
        <v>0</v>
      </c>
      <c r="K355" s="78"/>
      <c r="L355" s="78"/>
      <c r="M355" s="78"/>
      <c r="N355" s="78"/>
      <c r="O355" s="78"/>
      <c r="P355" s="78"/>
      <c r="Q355" s="78"/>
      <c r="R355" s="78"/>
      <c r="S355" s="78"/>
      <c r="T355" s="78"/>
      <c r="U355" s="78"/>
      <c r="V355" s="78"/>
      <c r="W355" s="78"/>
      <c r="X355" s="78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</row>
    <row r="356" spans="1:56" outlineLevel="1" thickBot="1">
      <c r="A356" s="78"/>
      <c r="B356" s="258"/>
      <c r="C356" s="259"/>
      <c r="D356" s="134"/>
      <c r="E356" s="135"/>
      <c r="F356" s="136"/>
      <c r="G356" s="134"/>
      <c r="H356" s="135"/>
      <c r="I356" s="87"/>
      <c r="J356" s="88">
        <f>SUM(I356*D356)</f>
        <v>0</v>
      </c>
    </row>
    <row r="357" spans="1:56" s="84" customFormat="1" outlineLevel="1" thickBot="1">
      <c r="A357" s="78"/>
      <c r="B357" s="166"/>
      <c r="D357" s="134"/>
      <c r="E357" s="135"/>
      <c r="F357" s="137"/>
      <c r="G357" s="134"/>
      <c r="H357" s="135"/>
      <c r="I357" s="87"/>
      <c r="J357" s="88">
        <f t="shared" ref="J357" si="62">SUM(I357*D357)</f>
        <v>0</v>
      </c>
      <c r="K357" s="78"/>
      <c r="L357" s="78"/>
      <c r="M357" s="78"/>
      <c r="N357" s="78"/>
      <c r="O357" s="78"/>
      <c r="P357" s="78"/>
      <c r="Q357" s="78"/>
      <c r="R357" s="78"/>
      <c r="S357" s="78"/>
      <c r="T357" s="78"/>
      <c r="U357" s="78"/>
      <c r="V357" s="78"/>
      <c r="W357" s="78"/>
      <c r="X357" s="78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</row>
    <row r="358" spans="1:56" s="79" customFormat="1" ht="25" thickBot="1">
      <c r="A358" s="78"/>
      <c r="B358" s="183">
        <v>10</v>
      </c>
      <c r="C358" s="163" t="s">
        <v>57</v>
      </c>
      <c r="D358" s="109"/>
      <c r="E358" s="96"/>
      <c r="F358" s="110"/>
      <c r="G358" s="96"/>
      <c r="H358" s="96"/>
      <c r="I358" s="111"/>
      <c r="J358" s="112">
        <f>SUM(J348:J357)</f>
        <v>585.18000000000006</v>
      </c>
      <c r="K358" s="78"/>
      <c r="L358" s="78"/>
      <c r="M358" s="78"/>
      <c r="N358" s="78"/>
      <c r="O358" s="78"/>
      <c r="P358" s="78"/>
      <c r="Q358" s="78"/>
      <c r="R358" s="78"/>
      <c r="S358" s="78"/>
      <c r="T358" s="78"/>
      <c r="U358" s="78"/>
      <c r="V358" s="78"/>
      <c r="W358" s="78"/>
      <c r="X358" s="78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</row>
    <row r="359" spans="1:56" s="78" customFormat="1" ht="20" thickBot="1">
      <c r="B359" s="176"/>
      <c r="C359" s="121"/>
      <c r="D359" s="122"/>
      <c r="E359" s="120"/>
      <c r="F359" s="123"/>
      <c r="G359" s="120"/>
      <c r="H359" s="121" t="s">
        <v>362</v>
      </c>
      <c r="I359" s="124"/>
      <c r="J359" s="125">
        <f>SUM(J114, J155, J192, J256, J269, J282, J305, J330, J345,J358)</f>
        <v>130565.3195</v>
      </c>
    </row>
    <row r="360" spans="1:56" s="78" customFormat="1" ht="20" thickBot="1">
      <c r="B360" s="193"/>
      <c r="C360" s="193"/>
      <c r="D360" s="187"/>
      <c r="E360" s="186"/>
      <c r="F360" s="186"/>
      <c r="G360" s="193"/>
      <c r="H360" s="186"/>
      <c r="I360" s="186"/>
      <c r="J360" s="194"/>
    </row>
    <row r="361" spans="1:56" s="78" customFormat="1" ht="20" thickBot="1">
      <c r="B361" s="188"/>
      <c r="C361" s="189"/>
      <c r="D361" s="190"/>
      <c r="E361" s="188"/>
      <c r="F361" s="191"/>
      <c r="G361" s="189"/>
      <c r="H361" s="188"/>
      <c r="I361" s="192"/>
      <c r="J361" s="125">
        <f>SUM(J359:J360)</f>
        <v>130565.3195</v>
      </c>
    </row>
    <row r="362" spans="1:56" s="78" customFormat="1" ht="13">
      <c r="D362" s="126"/>
      <c r="J362" s="126"/>
    </row>
    <row r="363" spans="1:56" s="78" customFormat="1" ht="13">
      <c r="D363" s="126"/>
    </row>
    <row r="364" spans="1:56" s="78" customFormat="1" ht="13">
      <c r="D364" s="126"/>
    </row>
    <row r="365" spans="1:56" s="78" customFormat="1" ht="13">
      <c r="D365" s="126"/>
    </row>
    <row r="366" spans="1:56" s="78" customFormat="1" ht="13">
      <c r="D366" s="126"/>
    </row>
    <row r="367" spans="1:56" s="78" customFormat="1" ht="13">
      <c r="D367" s="126"/>
    </row>
    <row r="368" spans="1:56" s="78" customFormat="1" ht="13">
      <c r="D368" s="126"/>
    </row>
    <row r="369" spans="4:4" s="78" customFormat="1" ht="13">
      <c r="D369" s="126"/>
    </row>
    <row r="370" spans="4:4" s="78" customFormat="1" ht="13">
      <c r="D370" s="126"/>
    </row>
    <row r="371" spans="4:4" s="78" customFormat="1" ht="13">
      <c r="D371" s="126"/>
    </row>
    <row r="372" spans="4:4" s="78" customFormat="1" ht="13">
      <c r="D372" s="126"/>
    </row>
    <row r="373" spans="4:4" s="78" customFormat="1" ht="13">
      <c r="D373" s="126"/>
    </row>
    <row r="374" spans="4:4" s="78" customFormat="1" ht="13">
      <c r="D374" s="126"/>
    </row>
    <row r="375" spans="4:4" s="78" customFormat="1" ht="13">
      <c r="D375" s="126"/>
    </row>
    <row r="376" spans="4:4" s="78" customFormat="1" ht="13">
      <c r="D376" s="126"/>
    </row>
    <row r="377" spans="4:4" s="78" customFormat="1" ht="13">
      <c r="D377" s="126"/>
    </row>
    <row r="378" spans="4:4" s="78" customFormat="1" ht="13">
      <c r="D378" s="126"/>
    </row>
    <row r="379" spans="4:4" s="78" customFormat="1" ht="13">
      <c r="D379" s="126"/>
    </row>
    <row r="380" spans="4:4" s="78" customFormat="1" ht="13">
      <c r="D380" s="126"/>
    </row>
    <row r="381" spans="4:4" s="78" customFormat="1" ht="13">
      <c r="D381" s="126"/>
    </row>
    <row r="382" spans="4:4" s="78" customFormat="1" ht="13">
      <c r="D382" s="126"/>
    </row>
    <row r="383" spans="4:4" s="78" customFormat="1" ht="13">
      <c r="D383" s="126"/>
    </row>
    <row r="384" spans="4:4" s="78" customFormat="1" ht="13">
      <c r="D384" s="126"/>
    </row>
    <row r="385" spans="4:4" s="78" customFormat="1" ht="13">
      <c r="D385" s="126"/>
    </row>
    <row r="386" spans="4:4" s="78" customFormat="1" ht="13">
      <c r="D386" s="126"/>
    </row>
    <row r="387" spans="4:4" s="78" customFormat="1" ht="13">
      <c r="D387" s="126"/>
    </row>
    <row r="388" spans="4:4" s="78" customFormat="1" ht="13">
      <c r="D388" s="126"/>
    </row>
    <row r="389" spans="4:4" s="78" customFormat="1" ht="13">
      <c r="D389" s="126"/>
    </row>
    <row r="390" spans="4:4" s="78" customFormat="1" ht="13">
      <c r="D390" s="126"/>
    </row>
    <row r="391" spans="4:4" s="78" customFormat="1" ht="13">
      <c r="D391" s="126"/>
    </row>
    <row r="392" spans="4:4" s="78" customFormat="1" ht="13">
      <c r="D392" s="126"/>
    </row>
    <row r="393" spans="4:4" s="78" customFormat="1" ht="13">
      <c r="D393" s="126"/>
    </row>
    <row r="394" spans="4:4" s="78" customFormat="1" ht="13">
      <c r="D394" s="126"/>
    </row>
    <row r="395" spans="4:4" s="78" customFormat="1" ht="13">
      <c r="D395" s="126"/>
    </row>
    <row r="396" spans="4:4" s="78" customFormat="1" ht="13">
      <c r="D396" s="126"/>
    </row>
    <row r="397" spans="4:4" s="78" customFormat="1" ht="13">
      <c r="D397" s="126"/>
    </row>
    <row r="398" spans="4:4" s="78" customFormat="1" ht="13">
      <c r="D398" s="126"/>
    </row>
    <row r="399" spans="4:4" s="78" customFormat="1" ht="13">
      <c r="D399" s="126"/>
    </row>
    <row r="400" spans="4:4" s="78" customFormat="1" ht="13">
      <c r="D400" s="126"/>
    </row>
    <row r="401" spans="4:4" s="78" customFormat="1" ht="13">
      <c r="D401" s="126"/>
    </row>
    <row r="402" spans="4:4" s="78" customFormat="1" ht="13">
      <c r="D402" s="126"/>
    </row>
    <row r="403" spans="4:4" s="78" customFormat="1" ht="13">
      <c r="D403" s="126"/>
    </row>
    <row r="404" spans="4:4" s="78" customFormat="1" ht="13">
      <c r="D404" s="126"/>
    </row>
    <row r="405" spans="4:4" s="78" customFormat="1" ht="13">
      <c r="D405" s="126"/>
    </row>
    <row r="406" spans="4:4" s="78" customFormat="1" ht="13">
      <c r="D406" s="126"/>
    </row>
    <row r="407" spans="4:4" s="78" customFormat="1" ht="13">
      <c r="D407" s="126"/>
    </row>
    <row r="408" spans="4:4" s="78" customFormat="1" ht="13">
      <c r="D408" s="126"/>
    </row>
    <row r="409" spans="4:4" s="78" customFormat="1" ht="13">
      <c r="D409" s="126"/>
    </row>
    <row r="410" spans="4:4" s="78" customFormat="1" ht="13">
      <c r="D410" s="126"/>
    </row>
    <row r="411" spans="4:4" s="78" customFormat="1" ht="13">
      <c r="D411" s="126"/>
    </row>
    <row r="412" spans="4:4" s="78" customFormat="1" ht="13">
      <c r="D412" s="126"/>
    </row>
    <row r="413" spans="4:4" s="78" customFormat="1" ht="13">
      <c r="D413" s="126"/>
    </row>
    <row r="414" spans="4:4" s="78" customFormat="1" ht="13">
      <c r="D414" s="126"/>
    </row>
    <row r="415" spans="4:4" s="78" customFormat="1" ht="13">
      <c r="D415" s="126"/>
    </row>
    <row r="416" spans="4:4" s="78" customFormat="1" ht="13">
      <c r="D416" s="126"/>
    </row>
    <row r="417" spans="4:4" s="78" customFormat="1" ht="13">
      <c r="D417" s="126"/>
    </row>
    <row r="418" spans="4:4" s="78" customFormat="1" ht="13">
      <c r="D418" s="126"/>
    </row>
    <row r="419" spans="4:4" s="78" customFormat="1" ht="13">
      <c r="D419" s="126"/>
    </row>
    <row r="420" spans="4:4" s="78" customFormat="1" ht="13">
      <c r="D420" s="126"/>
    </row>
    <row r="421" spans="4:4" s="78" customFormat="1" ht="13">
      <c r="D421" s="126"/>
    </row>
    <row r="422" spans="4:4" s="78" customFormat="1" ht="13">
      <c r="D422" s="126"/>
    </row>
    <row r="423" spans="4:4" s="78" customFormat="1" ht="13">
      <c r="D423" s="126"/>
    </row>
    <row r="424" spans="4:4" s="78" customFormat="1" ht="13">
      <c r="D424" s="126"/>
    </row>
    <row r="425" spans="4:4" s="78" customFormat="1" ht="13">
      <c r="D425" s="126"/>
    </row>
    <row r="426" spans="4:4" s="78" customFormat="1" ht="13">
      <c r="D426" s="126"/>
    </row>
    <row r="427" spans="4:4" s="78" customFormat="1" ht="13">
      <c r="D427" s="126"/>
    </row>
    <row r="428" spans="4:4" s="78" customFormat="1" ht="13">
      <c r="D428" s="126"/>
    </row>
    <row r="429" spans="4:4" s="78" customFormat="1" ht="13">
      <c r="D429" s="126"/>
    </row>
    <row r="430" spans="4:4" s="78" customFormat="1" ht="13">
      <c r="D430" s="126"/>
    </row>
    <row r="431" spans="4:4" s="78" customFormat="1" ht="13">
      <c r="D431" s="126"/>
    </row>
    <row r="432" spans="4:4" s="78" customFormat="1" ht="13">
      <c r="D432" s="126"/>
    </row>
    <row r="433" spans="4:4" s="78" customFormat="1" ht="13">
      <c r="D433" s="126"/>
    </row>
    <row r="434" spans="4:4" s="78" customFormat="1" ht="13">
      <c r="D434" s="126"/>
    </row>
    <row r="435" spans="4:4" s="78" customFormat="1" ht="13">
      <c r="D435" s="126"/>
    </row>
    <row r="436" spans="4:4" s="78" customFormat="1" ht="13">
      <c r="D436" s="126"/>
    </row>
    <row r="437" spans="4:4" s="78" customFormat="1" ht="13">
      <c r="D437" s="126"/>
    </row>
    <row r="438" spans="4:4" s="78" customFormat="1" ht="13">
      <c r="D438" s="126"/>
    </row>
    <row r="439" spans="4:4" s="78" customFormat="1" ht="13">
      <c r="D439" s="126"/>
    </row>
    <row r="440" spans="4:4" s="78" customFormat="1" ht="13">
      <c r="D440" s="126"/>
    </row>
    <row r="441" spans="4:4" s="78" customFormat="1" ht="13">
      <c r="D441" s="126"/>
    </row>
    <row r="442" spans="4:4" s="78" customFormat="1" ht="13">
      <c r="D442" s="126"/>
    </row>
    <row r="443" spans="4:4" s="78" customFormat="1" ht="13">
      <c r="D443" s="126"/>
    </row>
    <row r="444" spans="4:4" s="78" customFormat="1" ht="13">
      <c r="D444" s="126"/>
    </row>
    <row r="445" spans="4:4" s="78" customFormat="1" ht="13">
      <c r="D445" s="126"/>
    </row>
    <row r="446" spans="4:4" s="78" customFormat="1" ht="13">
      <c r="D446" s="126"/>
    </row>
    <row r="447" spans="4:4" s="78" customFormat="1" ht="13">
      <c r="D447" s="126"/>
    </row>
    <row r="448" spans="4:4" s="78" customFormat="1" ht="13">
      <c r="D448" s="126"/>
    </row>
    <row r="449" spans="4:4" s="78" customFormat="1" ht="13">
      <c r="D449" s="126"/>
    </row>
    <row r="450" spans="4:4" s="78" customFormat="1" ht="13">
      <c r="D450" s="126"/>
    </row>
    <row r="451" spans="4:4" s="78" customFormat="1" ht="13">
      <c r="D451" s="126"/>
    </row>
    <row r="452" spans="4:4" s="78" customFormat="1" ht="13">
      <c r="D452" s="126"/>
    </row>
    <row r="453" spans="4:4" s="78" customFormat="1" ht="13">
      <c r="D453" s="126"/>
    </row>
    <row r="454" spans="4:4" s="78" customFormat="1" ht="13">
      <c r="D454" s="126"/>
    </row>
    <row r="455" spans="4:4" s="78" customFormat="1" ht="13">
      <c r="D455" s="126"/>
    </row>
    <row r="456" spans="4:4" s="78" customFormat="1" ht="13">
      <c r="D456" s="126"/>
    </row>
    <row r="457" spans="4:4" s="78" customFormat="1" ht="13">
      <c r="D457" s="126"/>
    </row>
    <row r="458" spans="4:4" s="78" customFormat="1" ht="13">
      <c r="D458" s="126"/>
    </row>
    <row r="459" spans="4:4" s="78" customFormat="1" ht="13">
      <c r="D459" s="126"/>
    </row>
    <row r="460" spans="4:4" s="78" customFormat="1" ht="13">
      <c r="D460" s="126"/>
    </row>
    <row r="461" spans="4:4" s="78" customFormat="1" ht="13">
      <c r="D461" s="126"/>
    </row>
    <row r="462" spans="4:4" s="78" customFormat="1" ht="13">
      <c r="D462" s="126"/>
    </row>
    <row r="463" spans="4:4" s="78" customFormat="1" ht="13">
      <c r="D463" s="126"/>
    </row>
    <row r="464" spans="4:4" s="78" customFormat="1" ht="13">
      <c r="D464" s="126"/>
    </row>
    <row r="465" spans="4:4" s="78" customFormat="1" ht="13">
      <c r="D465" s="126"/>
    </row>
    <row r="466" spans="4:4" s="78" customFormat="1" ht="13">
      <c r="D466" s="126"/>
    </row>
    <row r="467" spans="4:4" s="78" customFormat="1" ht="13">
      <c r="D467" s="126"/>
    </row>
    <row r="468" spans="4:4" s="78" customFormat="1" ht="13">
      <c r="D468" s="126"/>
    </row>
    <row r="469" spans="4:4" s="78" customFormat="1" ht="13">
      <c r="D469" s="126"/>
    </row>
    <row r="470" spans="4:4" s="78" customFormat="1" ht="13">
      <c r="D470" s="126"/>
    </row>
    <row r="471" spans="4:4" s="78" customFormat="1" ht="13">
      <c r="D471" s="126"/>
    </row>
    <row r="472" spans="4:4" s="78" customFormat="1" ht="13">
      <c r="D472" s="126"/>
    </row>
    <row r="473" spans="4:4" s="78" customFormat="1" ht="13">
      <c r="D473" s="126"/>
    </row>
    <row r="474" spans="4:4" s="78" customFormat="1" ht="13">
      <c r="D474" s="126"/>
    </row>
    <row r="475" spans="4:4" s="78" customFormat="1" ht="13">
      <c r="D475" s="126"/>
    </row>
    <row r="476" spans="4:4" s="78" customFormat="1" ht="13">
      <c r="D476" s="126"/>
    </row>
    <row r="477" spans="4:4" s="78" customFormat="1" ht="13">
      <c r="D477" s="126"/>
    </row>
    <row r="478" spans="4:4" s="78" customFormat="1" ht="13">
      <c r="D478" s="126"/>
    </row>
    <row r="479" spans="4:4" s="78" customFormat="1" ht="13">
      <c r="D479" s="126"/>
    </row>
    <row r="480" spans="4:4" s="78" customFormat="1" ht="13">
      <c r="D480" s="126"/>
    </row>
    <row r="481" spans="4:4" s="78" customFormat="1" ht="13">
      <c r="D481" s="126"/>
    </row>
    <row r="482" spans="4:4" s="78" customFormat="1" ht="13">
      <c r="D482" s="126"/>
    </row>
    <row r="483" spans="4:4" s="78" customFormat="1" ht="13">
      <c r="D483" s="126"/>
    </row>
    <row r="484" spans="4:4" s="78" customFormat="1" ht="13">
      <c r="D484" s="126"/>
    </row>
    <row r="485" spans="4:4" s="78" customFormat="1" ht="13">
      <c r="D485" s="126"/>
    </row>
    <row r="486" spans="4:4" s="78" customFormat="1" ht="13">
      <c r="D486" s="126"/>
    </row>
    <row r="487" spans="4:4" s="78" customFormat="1" ht="13">
      <c r="D487" s="126"/>
    </row>
    <row r="488" spans="4:4" s="78" customFormat="1" ht="13">
      <c r="D488" s="126"/>
    </row>
    <row r="489" spans="4:4" s="78" customFormat="1" ht="13">
      <c r="D489" s="126"/>
    </row>
    <row r="490" spans="4:4" s="78" customFormat="1" ht="13">
      <c r="D490" s="126"/>
    </row>
    <row r="491" spans="4:4" s="78" customFormat="1" ht="13">
      <c r="D491" s="126"/>
    </row>
    <row r="492" spans="4:4" s="78" customFormat="1" ht="13">
      <c r="D492" s="126"/>
    </row>
    <row r="493" spans="4:4" s="78" customFormat="1" ht="13">
      <c r="D493" s="126"/>
    </row>
    <row r="494" spans="4:4" s="78" customFormat="1" ht="13">
      <c r="D494" s="126"/>
    </row>
    <row r="495" spans="4:4" s="78" customFormat="1" ht="13">
      <c r="D495" s="126"/>
    </row>
    <row r="496" spans="4:4" s="78" customFormat="1" ht="13">
      <c r="D496" s="126"/>
    </row>
    <row r="497" spans="4:4" s="78" customFormat="1" ht="13">
      <c r="D497" s="126"/>
    </row>
    <row r="498" spans="4:4" s="78" customFormat="1" ht="13">
      <c r="D498" s="126"/>
    </row>
    <row r="499" spans="4:4" s="78" customFormat="1" ht="13">
      <c r="D499" s="126"/>
    </row>
    <row r="500" spans="4:4" s="78" customFormat="1" ht="13">
      <c r="D500" s="126"/>
    </row>
    <row r="501" spans="4:4" s="78" customFormat="1" ht="13">
      <c r="D501" s="126"/>
    </row>
    <row r="502" spans="4:4" s="78" customFormat="1" ht="13">
      <c r="D502" s="126"/>
    </row>
    <row r="503" spans="4:4" s="78" customFormat="1" ht="13">
      <c r="D503" s="126"/>
    </row>
    <row r="504" spans="4:4" s="78" customFormat="1" ht="13">
      <c r="D504" s="126"/>
    </row>
    <row r="505" spans="4:4" s="78" customFormat="1" ht="13">
      <c r="D505" s="126"/>
    </row>
    <row r="506" spans="4:4" s="78" customFormat="1" ht="13">
      <c r="D506" s="126"/>
    </row>
    <row r="507" spans="4:4" s="78" customFormat="1" ht="13">
      <c r="D507" s="126"/>
    </row>
    <row r="508" spans="4:4" s="78" customFormat="1" ht="13">
      <c r="D508" s="126"/>
    </row>
    <row r="509" spans="4:4" s="78" customFormat="1" ht="13">
      <c r="D509" s="126"/>
    </row>
    <row r="510" spans="4:4" s="78" customFormat="1" ht="13">
      <c r="D510" s="126"/>
    </row>
    <row r="511" spans="4:4" s="78" customFormat="1" ht="13">
      <c r="D511" s="126"/>
    </row>
    <row r="512" spans="4:4" s="78" customFormat="1" ht="13">
      <c r="D512" s="126"/>
    </row>
    <row r="513" spans="4:4" s="78" customFormat="1" ht="13">
      <c r="D513" s="126"/>
    </row>
    <row r="514" spans="4:4" s="78" customFormat="1" ht="13">
      <c r="D514" s="126"/>
    </row>
    <row r="515" spans="4:4" s="78" customFormat="1" ht="13">
      <c r="D515" s="126"/>
    </row>
    <row r="516" spans="4:4" s="78" customFormat="1" ht="13">
      <c r="D516" s="126"/>
    </row>
    <row r="517" spans="4:4" s="78" customFormat="1" ht="13">
      <c r="D517" s="126"/>
    </row>
    <row r="518" spans="4:4" s="78" customFormat="1" ht="13">
      <c r="D518" s="126"/>
    </row>
    <row r="519" spans="4:4" s="78" customFormat="1" ht="13">
      <c r="D519" s="126"/>
    </row>
    <row r="520" spans="4:4" s="78" customFormat="1" ht="13">
      <c r="D520" s="126"/>
    </row>
    <row r="521" spans="4:4" s="78" customFormat="1" ht="13">
      <c r="D521" s="126"/>
    </row>
    <row r="522" spans="4:4" s="78" customFormat="1" ht="13">
      <c r="D522" s="126"/>
    </row>
    <row r="523" spans="4:4" s="78" customFormat="1" ht="13">
      <c r="D523" s="126"/>
    </row>
    <row r="524" spans="4:4" s="78" customFormat="1" ht="13">
      <c r="D524" s="126"/>
    </row>
    <row r="525" spans="4:4" s="78" customFormat="1" ht="13">
      <c r="D525" s="126"/>
    </row>
    <row r="526" spans="4:4" s="78" customFormat="1" ht="13">
      <c r="D526" s="126"/>
    </row>
    <row r="527" spans="4:4" s="78" customFormat="1" ht="13">
      <c r="D527" s="126"/>
    </row>
    <row r="528" spans="4:4" s="78" customFormat="1" ht="13">
      <c r="D528" s="126"/>
    </row>
    <row r="529" spans="4:4" s="78" customFormat="1" ht="13">
      <c r="D529" s="126"/>
    </row>
    <row r="530" spans="4:4" s="78" customFormat="1" ht="13">
      <c r="D530" s="126"/>
    </row>
    <row r="531" spans="4:4" s="78" customFormat="1" ht="13">
      <c r="D531" s="126"/>
    </row>
    <row r="532" spans="4:4" s="78" customFormat="1" ht="13">
      <c r="D532" s="126"/>
    </row>
    <row r="533" spans="4:4" s="78" customFormat="1" ht="13">
      <c r="D533" s="126"/>
    </row>
    <row r="534" spans="4:4" s="78" customFormat="1" ht="13">
      <c r="D534" s="126"/>
    </row>
    <row r="535" spans="4:4" s="78" customFormat="1" ht="13">
      <c r="D535" s="126"/>
    </row>
    <row r="536" spans="4:4" s="78" customFormat="1" ht="13">
      <c r="D536" s="126"/>
    </row>
    <row r="537" spans="4:4" s="78" customFormat="1" ht="13">
      <c r="D537" s="126"/>
    </row>
    <row r="538" spans="4:4" s="78" customFormat="1" ht="13">
      <c r="D538" s="126"/>
    </row>
    <row r="539" spans="4:4" s="78" customFormat="1" ht="13">
      <c r="D539" s="126"/>
    </row>
    <row r="540" spans="4:4" s="78" customFormat="1" ht="13">
      <c r="D540" s="126"/>
    </row>
    <row r="541" spans="4:4" s="78" customFormat="1" ht="13">
      <c r="D541" s="126"/>
    </row>
    <row r="542" spans="4:4" s="78" customFormat="1" ht="13">
      <c r="D542" s="126"/>
    </row>
    <row r="543" spans="4:4" s="78" customFormat="1" ht="13">
      <c r="D543" s="126"/>
    </row>
    <row r="544" spans="4:4" s="78" customFormat="1" ht="13">
      <c r="D544" s="126"/>
    </row>
    <row r="545" spans="4:4" s="78" customFormat="1" ht="13">
      <c r="D545" s="126"/>
    </row>
    <row r="546" spans="4:4" s="78" customFormat="1" ht="13">
      <c r="D546" s="126"/>
    </row>
    <row r="547" spans="4:4" s="78" customFormat="1" ht="13">
      <c r="D547" s="126"/>
    </row>
    <row r="548" spans="4:4" s="78" customFormat="1" ht="13">
      <c r="D548" s="126"/>
    </row>
    <row r="549" spans="4:4" s="78" customFormat="1" ht="13">
      <c r="D549" s="126"/>
    </row>
    <row r="550" spans="4:4" s="78" customFormat="1" ht="13">
      <c r="D550" s="126"/>
    </row>
    <row r="551" spans="4:4" s="78" customFormat="1" ht="13">
      <c r="D551" s="126"/>
    </row>
    <row r="552" spans="4:4" s="78" customFormat="1" ht="13">
      <c r="D552" s="126"/>
    </row>
    <row r="553" spans="4:4" s="78" customFormat="1" ht="13">
      <c r="D553" s="126"/>
    </row>
    <row r="554" spans="4:4" s="78" customFormat="1" ht="13">
      <c r="D554" s="126"/>
    </row>
    <row r="555" spans="4:4" s="78" customFormat="1" ht="13">
      <c r="D555" s="126"/>
    </row>
    <row r="556" spans="4:4" s="78" customFormat="1" ht="13">
      <c r="D556" s="126"/>
    </row>
    <row r="557" spans="4:4" s="78" customFormat="1" ht="13">
      <c r="D557" s="126"/>
    </row>
    <row r="558" spans="4:4" s="78" customFormat="1" ht="13">
      <c r="D558" s="126"/>
    </row>
    <row r="559" spans="4:4" s="78" customFormat="1" ht="13">
      <c r="D559" s="126"/>
    </row>
    <row r="560" spans="4:4" s="78" customFormat="1" ht="13">
      <c r="D560" s="126"/>
    </row>
    <row r="561" spans="4:4" s="78" customFormat="1" ht="13">
      <c r="D561" s="126"/>
    </row>
    <row r="562" spans="4:4" s="78" customFormat="1" ht="13">
      <c r="D562" s="126"/>
    </row>
    <row r="563" spans="4:4" s="78" customFormat="1" ht="13">
      <c r="D563" s="126"/>
    </row>
    <row r="564" spans="4:4" s="78" customFormat="1" ht="13">
      <c r="D564" s="126"/>
    </row>
    <row r="565" spans="4:4" s="78" customFormat="1" ht="13">
      <c r="D565" s="126"/>
    </row>
    <row r="566" spans="4:4" s="78" customFormat="1" ht="13">
      <c r="D566" s="126"/>
    </row>
    <row r="567" spans="4:4" s="78" customFormat="1" ht="13">
      <c r="D567" s="126"/>
    </row>
    <row r="568" spans="4:4" s="78" customFormat="1" ht="13">
      <c r="D568" s="126"/>
    </row>
    <row r="569" spans="4:4" s="78" customFormat="1" ht="13">
      <c r="D569" s="126"/>
    </row>
    <row r="570" spans="4:4" s="78" customFormat="1" ht="13">
      <c r="D570" s="126"/>
    </row>
    <row r="571" spans="4:4" s="78" customFormat="1" ht="13">
      <c r="D571" s="126"/>
    </row>
    <row r="572" spans="4:4" s="78" customFormat="1" ht="13">
      <c r="D572" s="126"/>
    </row>
    <row r="573" spans="4:4" s="78" customFormat="1" ht="13">
      <c r="D573" s="126"/>
    </row>
    <row r="574" spans="4:4" s="78" customFormat="1" ht="13">
      <c r="D574" s="126"/>
    </row>
    <row r="575" spans="4:4" s="78" customFormat="1" ht="13">
      <c r="D575" s="126"/>
    </row>
    <row r="576" spans="4:4" s="78" customFormat="1" ht="13">
      <c r="D576" s="126"/>
    </row>
    <row r="577" spans="4:4" s="78" customFormat="1" ht="13">
      <c r="D577" s="126"/>
    </row>
    <row r="578" spans="4:4" s="78" customFormat="1" ht="13">
      <c r="D578" s="126"/>
    </row>
    <row r="579" spans="4:4" s="78" customFormat="1" ht="13">
      <c r="D579" s="126"/>
    </row>
    <row r="580" spans="4:4" s="78" customFormat="1" ht="13">
      <c r="D580" s="126"/>
    </row>
    <row r="581" spans="4:4" s="78" customFormat="1" ht="13">
      <c r="D581" s="126"/>
    </row>
    <row r="582" spans="4:4" s="78" customFormat="1" ht="13">
      <c r="D582" s="126"/>
    </row>
    <row r="583" spans="4:4" s="78" customFormat="1" ht="13">
      <c r="D583" s="126"/>
    </row>
    <row r="584" spans="4:4" s="78" customFormat="1" ht="13">
      <c r="D584" s="126"/>
    </row>
    <row r="585" spans="4:4" s="78" customFormat="1" ht="13">
      <c r="D585" s="126"/>
    </row>
    <row r="586" spans="4:4" s="78" customFormat="1" ht="13">
      <c r="D586" s="126"/>
    </row>
    <row r="587" spans="4:4" s="78" customFormat="1" ht="13">
      <c r="D587" s="126"/>
    </row>
    <row r="588" spans="4:4" s="78" customFormat="1" ht="13">
      <c r="D588" s="126"/>
    </row>
    <row r="589" spans="4:4" s="78" customFormat="1" ht="13">
      <c r="D589" s="126"/>
    </row>
    <row r="590" spans="4:4" s="78" customFormat="1" ht="13">
      <c r="D590" s="126"/>
    </row>
    <row r="591" spans="4:4" s="78" customFormat="1" ht="13">
      <c r="D591" s="126"/>
    </row>
    <row r="592" spans="4:4" s="78" customFormat="1" ht="13">
      <c r="D592" s="126"/>
    </row>
    <row r="593" spans="4:4" s="78" customFormat="1" ht="13">
      <c r="D593" s="126"/>
    </row>
    <row r="594" spans="4:4" s="78" customFormat="1" ht="13">
      <c r="D594" s="126"/>
    </row>
    <row r="595" spans="4:4" s="78" customFormat="1" ht="13">
      <c r="D595" s="126"/>
    </row>
    <row r="596" spans="4:4" s="78" customFormat="1" ht="13">
      <c r="D596" s="126"/>
    </row>
    <row r="597" spans="4:4" s="78" customFormat="1" ht="13">
      <c r="D597" s="126"/>
    </row>
    <row r="598" spans="4:4" s="78" customFormat="1" ht="13">
      <c r="D598" s="126"/>
    </row>
    <row r="599" spans="4:4" s="78" customFormat="1" ht="13">
      <c r="D599" s="126"/>
    </row>
    <row r="600" spans="4:4" s="78" customFormat="1" ht="13">
      <c r="D600" s="126"/>
    </row>
    <row r="601" spans="4:4" s="78" customFormat="1" ht="13">
      <c r="D601" s="126"/>
    </row>
    <row r="602" spans="4:4" s="78" customFormat="1" ht="13">
      <c r="D602" s="126"/>
    </row>
    <row r="603" spans="4:4" s="78" customFormat="1" ht="13">
      <c r="D603" s="126"/>
    </row>
    <row r="604" spans="4:4" s="78" customFormat="1" ht="13">
      <c r="D604" s="126"/>
    </row>
    <row r="605" spans="4:4" s="78" customFormat="1" ht="13">
      <c r="D605" s="126"/>
    </row>
    <row r="606" spans="4:4" s="78" customFormat="1" ht="13">
      <c r="D606" s="126"/>
    </row>
    <row r="607" spans="4:4" s="78" customFormat="1" ht="13">
      <c r="D607" s="126"/>
    </row>
    <row r="608" spans="4:4" s="78" customFormat="1" ht="13">
      <c r="D608" s="126"/>
    </row>
    <row r="609" spans="4:4" s="78" customFormat="1" ht="13">
      <c r="D609" s="126"/>
    </row>
    <row r="610" spans="4:4" s="78" customFormat="1" ht="13">
      <c r="D610" s="126"/>
    </row>
    <row r="611" spans="4:4" s="78" customFormat="1" ht="13">
      <c r="D611" s="126"/>
    </row>
    <row r="612" spans="4:4" s="78" customFormat="1" ht="13">
      <c r="D612" s="126"/>
    </row>
    <row r="613" spans="4:4" s="78" customFormat="1" ht="13">
      <c r="D613" s="126"/>
    </row>
    <row r="614" spans="4:4" s="78" customFormat="1" ht="13">
      <c r="D614" s="126"/>
    </row>
    <row r="615" spans="4:4" s="78" customFormat="1" ht="13">
      <c r="D615" s="126"/>
    </row>
    <row r="616" spans="4:4" s="78" customFormat="1" ht="13">
      <c r="D616" s="126"/>
    </row>
    <row r="617" spans="4:4" s="78" customFormat="1" ht="13">
      <c r="D617" s="126"/>
    </row>
    <row r="618" spans="4:4" s="78" customFormat="1" ht="13">
      <c r="D618" s="126"/>
    </row>
    <row r="619" spans="4:4" s="78" customFormat="1" ht="13">
      <c r="D619" s="126"/>
    </row>
    <row r="620" spans="4:4" s="78" customFormat="1" ht="13">
      <c r="D620" s="126"/>
    </row>
    <row r="621" spans="4:4" s="78" customFormat="1" ht="13">
      <c r="D621" s="126"/>
    </row>
    <row r="622" spans="4:4" s="78" customFormat="1" ht="13">
      <c r="D622" s="126"/>
    </row>
    <row r="623" spans="4:4" s="78" customFormat="1" ht="13">
      <c r="D623" s="126"/>
    </row>
    <row r="624" spans="4:4" s="78" customFormat="1" ht="13">
      <c r="D624" s="126"/>
    </row>
    <row r="625" spans="4:4" s="78" customFormat="1" ht="13">
      <c r="D625" s="126"/>
    </row>
    <row r="626" spans="4:4" s="78" customFormat="1" ht="13">
      <c r="D626" s="126"/>
    </row>
    <row r="627" spans="4:4" s="78" customFormat="1" ht="13">
      <c r="D627" s="126"/>
    </row>
    <row r="628" spans="4:4" s="78" customFormat="1" ht="13">
      <c r="D628" s="126"/>
    </row>
    <row r="629" spans="4:4" s="78" customFormat="1" ht="13">
      <c r="D629" s="126"/>
    </row>
    <row r="630" spans="4:4" s="78" customFormat="1" ht="13">
      <c r="D630" s="126"/>
    </row>
    <row r="631" spans="4:4" s="78" customFormat="1" ht="13">
      <c r="D631" s="126"/>
    </row>
    <row r="632" spans="4:4" s="78" customFormat="1" ht="13">
      <c r="D632" s="126"/>
    </row>
    <row r="633" spans="4:4" s="78" customFormat="1" ht="13">
      <c r="D633" s="126"/>
    </row>
    <row r="634" spans="4:4" s="78" customFormat="1" ht="13">
      <c r="D634" s="126"/>
    </row>
    <row r="635" spans="4:4" s="78" customFormat="1" ht="13">
      <c r="D635" s="126"/>
    </row>
    <row r="636" spans="4:4" s="78" customFormat="1" ht="13">
      <c r="D636" s="126"/>
    </row>
    <row r="637" spans="4:4" s="78" customFormat="1" ht="13">
      <c r="D637" s="126"/>
    </row>
    <row r="638" spans="4:4" s="78" customFormat="1" ht="13">
      <c r="D638" s="126"/>
    </row>
    <row r="639" spans="4:4" s="78" customFormat="1" ht="13">
      <c r="D639" s="126"/>
    </row>
    <row r="640" spans="4:4" s="78" customFormat="1" ht="13">
      <c r="D640" s="126"/>
    </row>
    <row r="641" spans="4:4" s="78" customFormat="1" ht="13">
      <c r="D641" s="126"/>
    </row>
    <row r="642" spans="4:4" s="78" customFormat="1" ht="13">
      <c r="D642" s="126"/>
    </row>
    <row r="643" spans="4:4" s="78" customFormat="1" ht="13">
      <c r="D643" s="126"/>
    </row>
    <row r="644" spans="4:4" s="78" customFormat="1" ht="13">
      <c r="D644" s="126"/>
    </row>
    <row r="645" spans="4:4" s="78" customFormat="1" ht="13">
      <c r="D645" s="126"/>
    </row>
    <row r="646" spans="4:4" s="78" customFormat="1" ht="13">
      <c r="D646" s="126"/>
    </row>
    <row r="647" spans="4:4" s="78" customFormat="1" ht="13">
      <c r="D647" s="126"/>
    </row>
    <row r="648" spans="4:4" s="78" customFormat="1" ht="13">
      <c r="D648" s="126"/>
    </row>
    <row r="649" spans="4:4" s="78" customFormat="1" ht="13">
      <c r="D649" s="126"/>
    </row>
    <row r="650" spans="4:4" s="78" customFormat="1" ht="13">
      <c r="D650" s="126"/>
    </row>
    <row r="651" spans="4:4" s="78" customFormat="1" ht="13">
      <c r="D651" s="126"/>
    </row>
    <row r="652" spans="4:4" s="78" customFormat="1" ht="13">
      <c r="D652" s="126"/>
    </row>
    <row r="653" spans="4:4" s="78" customFormat="1" ht="13">
      <c r="D653" s="126"/>
    </row>
    <row r="654" spans="4:4" s="78" customFormat="1" ht="13">
      <c r="D654" s="126"/>
    </row>
    <row r="655" spans="4:4" s="78" customFormat="1" ht="13">
      <c r="D655" s="126"/>
    </row>
    <row r="656" spans="4:4" s="78" customFormat="1" ht="13">
      <c r="D656" s="126"/>
    </row>
    <row r="657" spans="4:4" s="78" customFormat="1" ht="13">
      <c r="D657" s="126"/>
    </row>
    <row r="658" spans="4:4" s="78" customFormat="1" ht="13">
      <c r="D658" s="126"/>
    </row>
    <row r="659" spans="4:4" s="78" customFormat="1" ht="13">
      <c r="D659" s="126"/>
    </row>
    <row r="660" spans="4:4" s="78" customFormat="1" ht="13">
      <c r="D660" s="126"/>
    </row>
    <row r="661" spans="4:4" s="78" customFormat="1" ht="13">
      <c r="D661" s="126"/>
    </row>
    <row r="662" spans="4:4" s="78" customFormat="1" ht="13">
      <c r="D662" s="126"/>
    </row>
    <row r="663" spans="4:4" s="78" customFormat="1" ht="13">
      <c r="D663" s="126"/>
    </row>
    <row r="664" spans="4:4" s="78" customFormat="1" ht="13">
      <c r="D664" s="126"/>
    </row>
    <row r="665" spans="4:4" s="78" customFormat="1" ht="13">
      <c r="D665" s="126"/>
    </row>
    <row r="666" spans="4:4" s="78" customFormat="1" ht="13">
      <c r="D666" s="126"/>
    </row>
    <row r="667" spans="4:4" s="78" customFormat="1" ht="13">
      <c r="D667" s="126"/>
    </row>
    <row r="668" spans="4:4" s="78" customFormat="1" ht="13">
      <c r="D668" s="126"/>
    </row>
    <row r="669" spans="4:4" s="78" customFormat="1" ht="13">
      <c r="D669" s="126"/>
    </row>
    <row r="670" spans="4:4" s="78" customFormat="1" ht="13">
      <c r="D670" s="126"/>
    </row>
    <row r="671" spans="4:4" s="78" customFormat="1" ht="13">
      <c r="D671" s="126"/>
    </row>
    <row r="672" spans="4:4" s="78" customFormat="1" ht="13">
      <c r="D672" s="126"/>
    </row>
    <row r="673" spans="4:4" s="78" customFormat="1" ht="13">
      <c r="D673" s="126"/>
    </row>
    <row r="674" spans="4:4" s="78" customFormat="1" ht="13">
      <c r="D674" s="126"/>
    </row>
    <row r="675" spans="4:4" s="78" customFormat="1" ht="13">
      <c r="D675" s="126"/>
    </row>
    <row r="676" spans="4:4" s="78" customFormat="1" ht="13">
      <c r="D676" s="126"/>
    </row>
    <row r="677" spans="4:4" s="78" customFormat="1" ht="13">
      <c r="D677" s="126"/>
    </row>
    <row r="678" spans="4:4" s="78" customFormat="1" ht="13">
      <c r="D678" s="126"/>
    </row>
    <row r="679" spans="4:4" s="78" customFormat="1" ht="13">
      <c r="D679" s="126"/>
    </row>
    <row r="680" spans="4:4" s="78" customFormat="1" ht="13">
      <c r="D680" s="126"/>
    </row>
    <row r="681" spans="4:4" s="78" customFormat="1" ht="13">
      <c r="D681" s="126"/>
    </row>
    <row r="682" spans="4:4" s="78" customFormat="1" ht="13">
      <c r="D682" s="126"/>
    </row>
    <row r="683" spans="4:4" s="78" customFormat="1" ht="13">
      <c r="D683" s="126"/>
    </row>
    <row r="684" spans="4:4" s="78" customFormat="1" ht="13">
      <c r="D684" s="126"/>
    </row>
    <row r="685" spans="4:4" s="78" customFormat="1" ht="13">
      <c r="D685" s="126"/>
    </row>
    <row r="686" spans="4:4" s="78" customFormat="1" ht="13">
      <c r="D686" s="126"/>
    </row>
    <row r="687" spans="4:4" s="78" customFormat="1" ht="13">
      <c r="D687" s="126"/>
    </row>
    <row r="688" spans="4:4" s="78" customFormat="1" ht="13">
      <c r="D688" s="126"/>
    </row>
    <row r="689" spans="4:4" s="78" customFormat="1" ht="13">
      <c r="D689" s="126"/>
    </row>
    <row r="690" spans="4:4" s="78" customFormat="1" ht="13">
      <c r="D690" s="126"/>
    </row>
    <row r="691" spans="4:4" s="78" customFormat="1" ht="13">
      <c r="D691" s="126"/>
    </row>
    <row r="692" spans="4:4" s="78" customFormat="1" ht="13">
      <c r="D692" s="126"/>
    </row>
    <row r="693" spans="4:4" s="78" customFormat="1" ht="13">
      <c r="D693" s="126"/>
    </row>
    <row r="694" spans="4:4" s="78" customFormat="1" ht="13">
      <c r="D694" s="126"/>
    </row>
    <row r="695" spans="4:4" s="78" customFormat="1" ht="13">
      <c r="D695" s="126"/>
    </row>
    <row r="696" spans="4:4" s="78" customFormat="1" ht="13">
      <c r="D696" s="126"/>
    </row>
    <row r="697" spans="4:4" s="78" customFormat="1" ht="13">
      <c r="D697" s="126"/>
    </row>
    <row r="698" spans="4:4" s="78" customFormat="1" ht="13">
      <c r="D698" s="126"/>
    </row>
    <row r="699" spans="4:4" s="78" customFormat="1" ht="13">
      <c r="D699" s="126"/>
    </row>
    <row r="700" spans="4:4" s="78" customFormat="1" ht="13">
      <c r="D700" s="126"/>
    </row>
    <row r="701" spans="4:4" s="78" customFormat="1" ht="13">
      <c r="D701" s="126"/>
    </row>
    <row r="702" spans="4:4" s="78" customFormat="1" ht="13">
      <c r="D702" s="126"/>
    </row>
    <row r="703" spans="4:4" s="78" customFormat="1" ht="13">
      <c r="D703" s="126"/>
    </row>
    <row r="704" spans="4:4" s="78" customFormat="1" ht="13">
      <c r="D704" s="126"/>
    </row>
    <row r="705" spans="4:4" s="78" customFormat="1" ht="13">
      <c r="D705" s="126"/>
    </row>
    <row r="706" spans="4:4" s="78" customFormat="1" ht="13">
      <c r="D706" s="126"/>
    </row>
    <row r="707" spans="4:4" s="78" customFormat="1" ht="13">
      <c r="D707" s="126"/>
    </row>
    <row r="708" spans="4:4" s="78" customFormat="1" ht="13">
      <c r="D708" s="126"/>
    </row>
    <row r="709" spans="4:4" s="78" customFormat="1" ht="13">
      <c r="D709" s="126"/>
    </row>
    <row r="710" spans="4:4" s="78" customFormat="1" ht="13">
      <c r="D710" s="126"/>
    </row>
    <row r="711" spans="4:4" s="78" customFormat="1" ht="13">
      <c r="D711" s="126"/>
    </row>
    <row r="712" spans="4:4" s="78" customFormat="1" ht="13">
      <c r="D712" s="126"/>
    </row>
    <row r="713" spans="4:4" s="78" customFormat="1" ht="13">
      <c r="D713" s="126"/>
    </row>
    <row r="714" spans="4:4" s="78" customFormat="1" ht="13">
      <c r="D714" s="126"/>
    </row>
    <row r="715" spans="4:4" s="78" customFormat="1" ht="13">
      <c r="D715" s="126"/>
    </row>
    <row r="716" spans="4:4" s="78" customFormat="1" ht="13">
      <c r="D716" s="126"/>
    </row>
    <row r="717" spans="4:4" s="78" customFormat="1" ht="13">
      <c r="D717" s="126"/>
    </row>
    <row r="718" spans="4:4" s="78" customFormat="1" ht="13">
      <c r="D718" s="126"/>
    </row>
    <row r="719" spans="4:4" s="78" customFormat="1" ht="13">
      <c r="D719" s="126"/>
    </row>
    <row r="720" spans="4:4" s="78" customFormat="1" ht="13">
      <c r="D720" s="126"/>
    </row>
    <row r="721" spans="4:4" s="78" customFormat="1" ht="13">
      <c r="D721" s="126"/>
    </row>
    <row r="722" spans="4:4" s="78" customFormat="1" ht="13">
      <c r="D722" s="126"/>
    </row>
    <row r="723" spans="4:4" s="78" customFormat="1" ht="13">
      <c r="D723" s="126"/>
    </row>
    <row r="724" spans="4:4" s="78" customFormat="1" ht="13">
      <c r="D724" s="126"/>
    </row>
    <row r="725" spans="4:4" s="78" customFormat="1" ht="13">
      <c r="D725" s="126"/>
    </row>
    <row r="726" spans="4:4" s="78" customFormat="1" ht="13">
      <c r="D726" s="126"/>
    </row>
    <row r="727" spans="4:4" s="78" customFormat="1" ht="13">
      <c r="D727" s="126"/>
    </row>
    <row r="728" spans="4:4" s="78" customFormat="1" ht="13">
      <c r="D728" s="126"/>
    </row>
    <row r="729" spans="4:4" s="78" customFormat="1" ht="13">
      <c r="D729" s="126"/>
    </row>
    <row r="730" spans="4:4" s="78" customFormat="1" ht="13">
      <c r="D730" s="126"/>
    </row>
    <row r="731" spans="4:4" s="78" customFormat="1" ht="13">
      <c r="D731" s="126"/>
    </row>
    <row r="732" spans="4:4" s="78" customFormat="1" ht="13">
      <c r="D732" s="126"/>
    </row>
    <row r="733" spans="4:4" s="78" customFormat="1" ht="13">
      <c r="D733" s="126"/>
    </row>
    <row r="734" spans="4:4" s="78" customFormat="1" ht="13">
      <c r="D734" s="126"/>
    </row>
    <row r="735" spans="4:4" s="78" customFormat="1" ht="13">
      <c r="D735" s="126"/>
    </row>
    <row r="736" spans="4:4" s="78" customFormat="1" ht="13">
      <c r="D736" s="126"/>
    </row>
    <row r="737" spans="4:4" s="78" customFormat="1" ht="13">
      <c r="D737" s="126"/>
    </row>
    <row r="738" spans="4:4" s="78" customFormat="1" ht="13">
      <c r="D738" s="126"/>
    </row>
    <row r="739" spans="4:4" s="78" customFormat="1" ht="13">
      <c r="D739" s="126"/>
    </row>
    <row r="740" spans="4:4" s="78" customFormat="1" ht="13">
      <c r="D740" s="126"/>
    </row>
    <row r="741" spans="4:4" s="78" customFormat="1" ht="13">
      <c r="D741" s="126"/>
    </row>
    <row r="742" spans="4:4" s="78" customFormat="1" ht="13">
      <c r="D742" s="126"/>
    </row>
    <row r="743" spans="4:4" s="78" customFormat="1" ht="13">
      <c r="D743" s="126"/>
    </row>
    <row r="744" spans="4:4" s="78" customFormat="1" ht="13">
      <c r="D744" s="126"/>
    </row>
    <row r="745" spans="4:4" s="78" customFormat="1" ht="13">
      <c r="D745" s="126"/>
    </row>
    <row r="746" spans="4:4" s="78" customFormat="1" ht="13">
      <c r="D746" s="126"/>
    </row>
    <row r="747" spans="4:4" s="78" customFormat="1" ht="13">
      <c r="D747" s="126"/>
    </row>
    <row r="748" spans="4:4" s="78" customFormat="1" ht="13">
      <c r="D748" s="126"/>
    </row>
    <row r="749" spans="4:4" s="78" customFormat="1" ht="13">
      <c r="D749" s="126"/>
    </row>
    <row r="750" spans="4:4" s="78" customFormat="1" ht="13">
      <c r="D750" s="126"/>
    </row>
    <row r="751" spans="4:4" s="78" customFormat="1" ht="13">
      <c r="D751" s="126"/>
    </row>
    <row r="752" spans="4:4" s="78" customFormat="1" ht="13">
      <c r="D752" s="126"/>
    </row>
    <row r="753" spans="4:4" s="78" customFormat="1" ht="13">
      <c r="D753" s="126"/>
    </row>
    <row r="754" spans="4:4" s="78" customFormat="1" ht="13">
      <c r="D754" s="126"/>
    </row>
    <row r="755" spans="4:4" s="78" customFormat="1" ht="13">
      <c r="D755" s="126"/>
    </row>
    <row r="756" spans="4:4" s="78" customFormat="1" ht="13">
      <c r="D756" s="126"/>
    </row>
    <row r="757" spans="4:4" s="78" customFormat="1" ht="13">
      <c r="D757" s="126"/>
    </row>
    <row r="758" spans="4:4" s="78" customFormat="1" ht="13">
      <c r="D758" s="126"/>
    </row>
    <row r="759" spans="4:4" s="78" customFormat="1" ht="13">
      <c r="D759" s="126"/>
    </row>
    <row r="760" spans="4:4" s="78" customFormat="1" ht="13">
      <c r="D760" s="126"/>
    </row>
    <row r="761" spans="4:4" s="78" customFormat="1" ht="13">
      <c r="D761" s="126"/>
    </row>
    <row r="762" spans="4:4" s="78" customFormat="1" ht="13">
      <c r="D762" s="126"/>
    </row>
    <row r="763" spans="4:4" s="78" customFormat="1" ht="13">
      <c r="D763" s="126"/>
    </row>
    <row r="764" spans="4:4" s="78" customFormat="1" ht="13">
      <c r="D764" s="126"/>
    </row>
    <row r="765" spans="4:4" s="78" customFormat="1" ht="13">
      <c r="D765" s="126"/>
    </row>
    <row r="766" spans="4:4" s="78" customFormat="1" ht="13">
      <c r="D766" s="126"/>
    </row>
    <row r="767" spans="4:4" s="78" customFormat="1" ht="13">
      <c r="D767" s="126"/>
    </row>
    <row r="768" spans="4:4" s="78" customFormat="1" ht="13">
      <c r="D768" s="126"/>
    </row>
    <row r="769" spans="4:4" s="78" customFormat="1" ht="13">
      <c r="D769" s="126"/>
    </row>
    <row r="770" spans="4:4" s="78" customFormat="1" ht="13">
      <c r="D770" s="126"/>
    </row>
    <row r="771" spans="4:4" s="78" customFormat="1" ht="13">
      <c r="D771" s="126"/>
    </row>
    <row r="772" spans="4:4" s="78" customFormat="1" ht="13">
      <c r="D772" s="126"/>
    </row>
    <row r="773" spans="4:4" s="78" customFormat="1" ht="13">
      <c r="D773" s="126"/>
    </row>
    <row r="774" spans="4:4" s="78" customFormat="1" ht="13">
      <c r="D774" s="126"/>
    </row>
    <row r="775" spans="4:4" s="78" customFormat="1" ht="13">
      <c r="D775" s="126"/>
    </row>
    <row r="776" spans="4:4" s="78" customFormat="1" ht="13">
      <c r="D776" s="126"/>
    </row>
    <row r="777" spans="4:4" s="78" customFormat="1" ht="13">
      <c r="D777" s="126"/>
    </row>
    <row r="778" spans="4:4" s="78" customFormat="1" ht="13">
      <c r="D778" s="126"/>
    </row>
    <row r="779" spans="4:4" s="78" customFormat="1" ht="13">
      <c r="D779" s="126"/>
    </row>
    <row r="780" spans="4:4" s="78" customFormat="1" ht="13">
      <c r="D780" s="126"/>
    </row>
    <row r="781" spans="4:4" s="78" customFormat="1" ht="13">
      <c r="D781" s="126"/>
    </row>
    <row r="782" spans="4:4" s="78" customFormat="1" ht="13">
      <c r="D782" s="126"/>
    </row>
    <row r="783" spans="4:4" s="78" customFormat="1" ht="13">
      <c r="D783" s="126"/>
    </row>
    <row r="784" spans="4:4" s="78" customFormat="1" ht="13">
      <c r="D784" s="126"/>
    </row>
    <row r="785" spans="4:4" s="78" customFormat="1" ht="13">
      <c r="D785" s="126"/>
    </row>
    <row r="786" spans="4:4" s="78" customFormat="1" ht="13">
      <c r="D786" s="126"/>
    </row>
    <row r="787" spans="4:4" s="78" customFormat="1" ht="13">
      <c r="D787" s="126"/>
    </row>
    <row r="788" spans="4:4" s="78" customFormat="1" ht="13">
      <c r="D788" s="126"/>
    </row>
    <row r="789" spans="4:4" s="78" customFormat="1" ht="13">
      <c r="D789" s="126"/>
    </row>
    <row r="790" spans="4:4" s="78" customFormat="1" ht="13">
      <c r="D790" s="126"/>
    </row>
    <row r="791" spans="4:4" s="78" customFormat="1" ht="13">
      <c r="D791" s="126"/>
    </row>
    <row r="792" spans="4:4" s="78" customFormat="1" ht="13">
      <c r="D792" s="126"/>
    </row>
    <row r="793" spans="4:4" s="78" customFormat="1" ht="13">
      <c r="D793" s="126"/>
    </row>
    <row r="794" spans="4:4" s="78" customFormat="1" ht="13">
      <c r="D794" s="126"/>
    </row>
    <row r="795" spans="4:4" s="78" customFormat="1" ht="13">
      <c r="D795" s="126"/>
    </row>
    <row r="796" spans="4:4" s="78" customFormat="1" ht="13">
      <c r="D796" s="126"/>
    </row>
    <row r="797" spans="4:4" s="78" customFormat="1" ht="13">
      <c r="D797" s="126"/>
    </row>
    <row r="798" spans="4:4" s="78" customFormat="1" ht="13">
      <c r="D798" s="126"/>
    </row>
    <row r="799" spans="4:4" s="78" customFormat="1" ht="13">
      <c r="D799" s="126"/>
    </row>
    <row r="800" spans="4:4" s="78" customFormat="1" ht="13">
      <c r="D800" s="126"/>
    </row>
    <row r="801" spans="4:4" s="78" customFormat="1" ht="13">
      <c r="D801" s="126"/>
    </row>
    <row r="802" spans="4:4" s="78" customFormat="1" ht="13">
      <c r="D802" s="126"/>
    </row>
    <row r="803" spans="4:4" s="78" customFormat="1" ht="13">
      <c r="D803" s="126"/>
    </row>
    <row r="804" spans="4:4" s="78" customFormat="1" ht="13">
      <c r="D804" s="126"/>
    </row>
    <row r="805" spans="4:4" s="78" customFormat="1" ht="13">
      <c r="D805" s="126"/>
    </row>
    <row r="806" spans="4:4" s="78" customFormat="1" ht="13">
      <c r="D806" s="126"/>
    </row>
    <row r="807" spans="4:4" s="78" customFormat="1" ht="13">
      <c r="D807" s="126"/>
    </row>
    <row r="808" spans="4:4" s="78" customFormat="1" ht="13">
      <c r="D808" s="126"/>
    </row>
    <row r="809" spans="4:4" s="78" customFormat="1" ht="13">
      <c r="D809" s="126"/>
    </row>
    <row r="810" spans="4:4" s="78" customFormat="1" ht="13">
      <c r="D810" s="126"/>
    </row>
    <row r="811" spans="4:4" s="78" customFormat="1" ht="13">
      <c r="D811" s="126"/>
    </row>
    <row r="812" spans="4:4" s="78" customFormat="1" ht="13">
      <c r="D812" s="126"/>
    </row>
    <row r="813" spans="4:4" s="78" customFormat="1" ht="13">
      <c r="D813" s="126"/>
    </row>
    <row r="814" spans="4:4" s="78" customFormat="1" ht="13">
      <c r="D814" s="126"/>
    </row>
    <row r="815" spans="4:4" s="78" customFormat="1" ht="13">
      <c r="D815" s="126"/>
    </row>
    <row r="816" spans="4:4" s="78" customFormat="1" ht="13">
      <c r="D816" s="126"/>
    </row>
    <row r="817" spans="4:56" s="78" customFormat="1" ht="13">
      <c r="D817" s="126"/>
    </row>
    <row r="818" spans="4:56" s="78" customFormat="1" ht="13">
      <c r="D818" s="126"/>
    </row>
    <row r="819" spans="4:56" s="78" customFormat="1" ht="13">
      <c r="D819" s="126"/>
    </row>
    <row r="820" spans="4:56" s="78" customFormat="1" ht="13">
      <c r="D820" s="126"/>
    </row>
    <row r="821" spans="4:56" s="78" customFormat="1" ht="13">
      <c r="D821" s="126"/>
    </row>
    <row r="822" spans="4:56" s="78" customFormat="1" ht="13">
      <c r="D822" s="126"/>
    </row>
    <row r="823" spans="4:56" s="78" customFormat="1" ht="13">
      <c r="D823" s="126"/>
    </row>
    <row r="824" spans="4:56" s="78" customFormat="1" thickBot="1">
      <c r="D824" s="126"/>
    </row>
    <row r="825" spans="4:56" thickBot="1"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  <c r="AI825" s="76"/>
      <c r="AJ825" s="76"/>
      <c r="AK825" s="76"/>
      <c r="AL825" s="76"/>
      <c r="AM825" s="76"/>
      <c r="AN825" s="76"/>
      <c r="AO825" s="76"/>
      <c r="AP825" s="76"/>
      <c r="AQ825" s="76"/>
      <c r="AR825" s="76"/>
      <c r="AS825" s="76"/>
      <c r="AT825" s="76"/>
      <c r="AU825" s="76"/>
      <c r="AV825" s="76"/>
      <c r="AW825" s="76"/>
      <c r="AX825" s="76"/>
      <c r="AY825" s="76"/>
      <c r="AZ825" s="76"/>
      <c r="BA825" s="76"/>
      <c r="BB825" s="76"/>
      <c r="BC825" s="76"/>
      <c r="BD825" s="76"/>
    </row>
    <row r="826" spans="4:56" ht="13"/>
    <row r="827" spans="4:56" ht="13"/>
    <row r="828" spans="4:56" ht="13"/>
    <row r="829" spans="4:56" ht="13"/>
    <row r="830" spans="4:56" ht="13"/>
    <row r="831" spans="4:56" ht="13"/>
    <row r="832" spans="4:56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</sheetData>
  <phoneticPr fontId="2" type="noConversion"/>
  <dataValidations disablePrompts="1" count="1">
    <dataValidation type="list" allowBlank="1" showInputMessage="1" showErrorMessage="1" sqref="C2" xr:uid="{00000000-0002-0000-0100-000000000000}">
      <formula1>"VIXXO, PROJECT FORUM, SHEETZ, WAWA, AECOM, SEI COMPLIANCE, TANKNOLOGY, MISC"</formula1>
    </dataValidation>
  </dataValidations>
  <pageMargins left="0.7" right="0.7" top="0.75" bottom="0.75" header="0.3" footer="0.3"/>
  <pageSetup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6"/>
  <sheetViews>
    <sheetView tabSelected="1" topLeftCell="A12" zoomScale="150" zoomScaleNormal="150" zoomScalePageLayoutView="150" workbookViewId="0">
      <selection activeCell="C27" sqref="A1:C27"/>
    </sheetView>
  </sheetViews>
  <sheetFormatPr baseColWidth="10" defaultRowHeight="13"/>
  <cols>
    <col min="1" max="1" width="21.33203125" customWidth="1"/>
    <col min="2" max="2" width="51.1640625" customWidth="1"/>
    <col min="3" max="3" width="10.33203125" customWidth="1"/>
  </cols>
  <sheetData>
    <row r="1" spans="1:3" ht="14">
      <c r="A1" s="236"/>
      <c r="B1" s="236"/>
      <c r="C1" s="235"/>
    </row>
    <row r="2" spans="1:3" ht="7" customHeight="1">
      <c r="A2" s="238"/>
      <c r="B2" s="239"/>
      <c r="C2" s="239"/>
    </row>
    <row r="3" spans="1:3" s="242" customFormat="1" ht="20" thickBot="1">
      <c r="A3" s="254" t="s">
        <v>523</v>
      </c>
      <c r="B3" s="254" t="s">
        <v>524</v>
      </c>
      <c r="C3" s="254"/>
    </row>
    <row r="4" spans="1:3" s="242" customFormat="1" ht="7" customHeight="1" thickBot="1">
      <c r="A4" s="253"/>
      <c r="B4" s="253"/>
      <c r="C4" s="253"/>
    </row>
    <row r="5" spans="1:3" s="242" customFormat="1" ht="26" customHeight="1" thickBot="1">
      <c r="A5" s="249" t="s">
        <v>424</v>
      </c>
      <c r="B5" s="399" t="s">
        <v>425</v>
      </c>
      <c r="C5" s="400"/>
    </row>
    <row r="6" spans="1:3" s="242" customFormat="1" ht="31" customHeight="1">
      <c r="A6" s="247" t="s">
        <v>429</v>
      </c>
      <c r="B6" s="397" t="s">
        <v>430</v>
      </c>
      <c r="C6" s="398"/>
    </row>
    <row r="7" spans="1:3" s="242" customFormat="1" ht="38" customHeight="1">
      <c r="A7" s="248" t="s">
        <v>520</v>
      </c>
      <c r="B7" s="397" t="s">
        <v>521</v>
      </c>
      <c r="C7" s="398"/>
    </row>
    <row r="8" spans="1:3" s="242" customFormat="1" ht="29" customHeight="1">
      <c r="A8" s="248" t="s">
        <v>478</v>
      </c>
      <c r="B8" s="397" t="s">
        <v>435</v>
      </c>
      <c r="C8" s="398"/>
    </row>
    <row r="9" spans="1:3">
      <c r="A9" s="395" t="s">
        <v>508</v>
      </c>
      <c r="B9" s="396"/>
      <c r="C9" s="240"/>
    </row>
    <row r="10" spans="1:3" ht="18" thickBot="1">
      <c r="A10" s="246" t="s">
        <v>246</v>
      </c>
      <c r="B10" s="246" t="s">
        <v>53</v>
      </c>
      <c r="C10" s="275" t="s">
        <v>460</v>
      </c>
    </row>
    <row r="11" spans="1:3" ht="14">
      <c r="A11" s="243" t="s">
        <v>461</v>
      </c>
      <c r="B11" s="243" t="s">
        <v>507</v>
      </c>
      <c r="C11" s="237">
        <v>2</v>
      </c>
    </row>
    <row r="12" spans="1:3" ht="14">
      <c r="A12" s="235" t="s">
        <v>238</v>
      </c>
      <c r="B12" s="235" t="s">
        <v>462</v>
      </c>
      <c r="C12" s="237">
        <v>24</v>
      </c>
    </row>
    <row r="13" spans="1:3" ht="14">
      <c r="A13" s="235" t="s">
        <v>463</v>
      </c>
      <c r="B13" s="235" t="s">
        <v>464</v>
      </c>
      <c r="C13" s="237">
        <v>4</v>
      </c>
    </row>
    <row r="14" spans="1:3" ht="14">
      <c r="A14" s="235" t="s">
        <v>465</v>
      </c>
      <c r="B14" s="235" t="s">
        <v>466</v>
      </c>
      <c r="C14" s="237">
        <v>8</v>
      </c>
    </row>
    <row r="15" spans="1:3" ht="14">
      <c r="A15" s="243" t="s">
        <v>467</v>
      </c>
      <c r="B15" s="243" t="s">
        <v>468</v>
      </c>
      <c r="C15" s="237">
        <v>8</v>
      </c>
    </row>
    <row r="16" spans="1:3" ht="14">
      <c r="A16" s="235" t="s">
        <v>242</v>
      </c>
      <c r="B16" s="235" t="s">
        <v>469</v>
      </c>
      <c r="C16" s="237">
        <v>4</v>
      </c>
    </row>
    <row r="17" spans="1:3" ht="14">
      <c r="A17" s="235" t="s">
        <v>470</v>
      </c>
      <c r="B17" s="235" t="s">
        <v>471</v>
      </c>
      <c r="C17" s="237">
        <v>4</v>
      </c>
    </row>
    <row r="18" spans="1:3" ht="14">
      <c r="A18" s="243" t="s">
        <v>472</v>
      </c>
      <c r="B18" s="243" t="s">
        <v>473</v>
      </c>
      <c r="C18" s="237">
        <v>12</v>
      </c>
    </row>
    <row r="19" spans="1:3" ht="14">
      <c r="A19" s="243" t="s">
        <v>474</v>
      </c>
      <c r="B19" s="243" t="s">
        <v>475</v>
      </c>
      <c r="C19" s="237">
        <v>4</v>
      </c>
    </row>
    <row r="20" spans="1:3" ht="15" thickBot="1">
      <c r="A20" s="245" t="s">
        <v>476</v>
      </c>
      <c r="B20" s="241"/>
      <c r="C20" s="244"/>
    </row>
    <row r="21" spans="1:3" ht="14">
      <c r="A21" s="243">
        <v>50210101</v>
      </c>
      <c r="B21" s="235" t="s">
        <v>522</v>
      </c>
      <c r="C21" s="237">
        <v>3</v>
      </c>
    </row>
    <row r="22" spans="1:3" ht="14">
      <c r="A22" s="235" t="s">
        <v>477</v>
      </c>
      <c r="B22" s="235" t="s">
        <v>479</v>
      </c>
      <c r="C22" s="237">
        <v>6</v>
      </c>
    </row>
    <row r="23" spans="1:3" s="250" customFormat="1" ht="15" hidden="1" thickBot="1">
      <c r="A23" s="262" t="s">
        <v>511</v>
      </c>
      <c r="B23" s="251"/>
      <c r="C23" s="252"/>
    </row>
    <row r="24" spans="1:3" ht="14" hidden="1">
      <c r="A24" s="276" t="s">
        <v>509</v>
      </c>
      <c r="B24" s="277" t="s">
        <v>510</v>
      </c>
    </row>
    <row r="25" spans="1:3" ht="15" thickBot="1">
      <c r="A25" s="245" t="s">
        <v>525</v>
      </c>
      <c r="B25" s="241"/>
      <c r="C25" s="244"/>
    </row>
    <row r="26" spans="1:3">
      <c r="A26" s="401" t="s">
        <v>526</v>
      </c>
    </row>
  </sheetData>
  <mergeCells count="5">
    <mergeCell ref="A9:B9"/>
    <mergeCell ref="B5:C5"/>
    <mergeCell ref="B8:C8"/>
    <mergeCell ref="B6:C6"/>
    <mergeCell ref="B7:C7"/>
  </mergeCells>
  <phoneticPr fontId="2" type="noConversion"/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2"/>
  <sheetViews>
    <sheetView workbookViewId="0">
      <selection activeCell="A41" sqref="A41:E45"/>
    </sheetView>
  </sheetViews>
  <sheetFormatPr baseColWidth="10" defaultRowHeight="13"/>
  <sheetData>
    <row r="1" spans="1:5">
      <c r="A1" s="201" t="s">
        <v>412</v>
      </c>
    </row>
    <row r="2" spans="1:5">
      <c r="A2" s="199"/>
    </row>
    <row r="3" spans="1:5">
      <c r="A3" s="199"/>
    </row>
    <row r="4" spans="1:5">
      <c r="A4" s="199"/>
    </row>
    <row r="5" spans="1:5">
      <c r="A5" s="199"/>
    </row>
    <row r="6" spans="1:5">
      <c r="A6" s="199"/>
    </row>
    <row r="7" spans="1:5">
      <c r="A7" s="199"/>
    </row>
    <row r="8" spans="1:5">
      <c r="A8" s="199"/>
    </row>
    <row r="9" spans="1:5">
      <c r="A9" s="199"/>
    </row>
    <row r="10" spans="1:5">
      <c r="A10" s="199"/>
    </row>
    <row r="11" spans="1:5">
      <c r="A11" s="199"/>
    </row>
    <row r="12" spans="1:5">
      <c r="A12" s="199"/>
    </row>
    <row r="13" spans="1:5" ht="7" customHeight="1">
      <c r="A13" s="198"/>
      <c r="B13" s="198"/>
      <c r="C13" s="198"/>
      <c r="D13" s="198"/>
      <c r="E13" s="198"/>
    </row>
    <row r="14" spans="1:5">
      <c r="A14" s="199"/>
    </row>
    <row r="16" spans="1:5">
      <c r="A16" s="201"/>
    </row>
    <row r="17" spans="1:5">
      <c r="A17" s="200"/>
    </row>
    <row r="18" spans="1:5">
      <c r="A18" s="200"/>
    </row>
    <row r="19" spans="1:5">
      <c r="A19" s="200"/>
    </row>
    <row r="20" spans="1:5" ht="9" customHeight="1">
      <c r="A20" s="198"/>
      <c r="B20" s="198"/>
      <c r="C20" s="198"/>
      <c r="D20" s="198"/>
      <c r="E20" s="198"/>
    </row>
    <row r="21" spans="1:5">
      <c r="A21" s="200"/>
    </row>
    <row r="23" spans="1:5">
      <c r="A23" s="201"/>
    </row>
    <row r="24" spans="1:5">
      <c r="A24" s="200"/>
    </row>
    <row r="25" spans="1:5">
      <c r="A25" s="200"/>
    </row>
    <row r="26" spans="1:5">
      <c r="A26" s="200"/>
    </row>
    <row r="27" spans="1:5">
      <c r="A27" s="200"/>
    </row>
    <row r="28" spans="1:5">
      <c r="A28" s="200"/>
    </row>
    <row r="29" spans="1:5">
      <c r="A29" s="200"/>
    </row>
    <row r="30" spans="1:5">
      <c r="A30" s="200"/>
    </row>
    <row r="31" spans="1:5" ht="9" customHeight="1">
      <c r="A31" s="198"/>
      <c r="B31" s="198"/>
      <c r="C31" s="198"/>
      <c r="D31" s="198"/>
      <c r="E31" s="198"/>
    </row>
    <row r="32" spans="1:5">
      <c r="A32" s="200"/>
    </row>
    <row r="35" spans="1:5">
      <c r="A35" s="201"/>
    </row>
    <row r="39" spans="1:5" ht="10" customHeight="1">
      <c r="A39" s="198"/>
      <c r="B39" s="198"/>
      <c r="C39" s="198"/>
      <c r="D39" s="198"/>
      <c r="E39" s="198"/>
    </row>
    <row r="42" spans="1:5">
      <c r="E42" s="199"/>
    </row>
  </sheetData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INVOICE</vt:lpstr>
      <vt:lpstr>MATERIAL AND LABOR BREAKDOWN</vt:lpstr>
      <vt:lpstr>Source List</vt:lpstr>
      <vt:lpstr>Total Receipts</vt:lpstr>
      <vt:lpstr>INVOICE!Print_Area</vt:lpstr>
      <vt:lpstr>'Source List'!Print_Area</vt:lpstr>
    </vt:vector>
  </TitlesOfParts>
  <Company>PR Construction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</dc:creator>
  <cp:lastModifiedBy>Microsoft Office User</cp:lastModifiedBy>
  <cp:lastPrinted>2021-02-01T22:24:07Z</cp:lastPrinted>
  <dcterms:created xsi:type="dcterms:W3CDTF">2005-02-17T00:11:27Z</dcterms:created>
  <dcterms:modified xsi:type="dcterms:W3CDTF">2021-02-01T22:24:56Z</dcterms:modified>
</cp:coreProperties>
</file>