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Memos" sheetId="14" state="visible" r:id="rId14"/>
    <sheet name="DailyLog" sheetId="15" state="visible" r:id="rId15"/>
    <sheet name="PT" sheetId="16" state="visible" r:id="rId16"/>
    <sheet name="Medical" sheetId="17" state="visible" r:id="rId17"/>
    <sheet name="Certifications" sheetId="18" state="visible" r:id="rId18"/>
    <sheet name="StateExam" sheetId="19" state="visible" r:id="rId19"/>
    <sheet name="AdvisoryBoard" sheetId="20" state="visible" r:id="rId20"/>
    <sheet name="DismissalLog" sheetId="21" state="visible" r:id="rId21"/>
    <sheet name="ScoresGrid" sheetId="22" state="visible" r:id="rId22"/>
    <sheet name="Ranking" sheetId="23" state="visible" r:id="rId23"/>
    <sheet name="WatchList" sheetId="24" state="visible" r:id="rId24"/>
    <sheet name="CadetProfile" sheetId="25" state="visible" r:id="rId25"/>
    <sheet name="Transcript" sheetId="26" state="visible" r:id="rId26"/>
    <sheet name="GradChecklist" sheetId="27" state="visible" r:id="rId27"/>
    <sheet name="Audit" sheetId="28" state="visible" r:id="rId28"/>
    <sheet name="Addendum" sheetId="29" state="visible" r:id="rId29"/>
    <sheet name="ChapterPacket" sheetId="30" state="visible" r:id="rId30"/>
    <sheet name="ExamSheet" sheetId="31" state="visible" r:id="rId31"/>
    <sheet name="SignIn" sheetId="32" state="visible" r:id="rId32"/>
    <sheet name="EvalSheet" sheetId="33" state="visible" r:id="rId33"/>
    <sheet name="SpellingPrint" sheetId="34" state="visible" r:id="rId34"/>
    <sheet name="WritingHandout" sheetId="35" state="visible" r:id="rId35"/>
    <sheet name="EmailPreview" sheetId="36" state="visible" r:id="rId36"/>
    <sheet name="EmailLog" sheetId="37" state="visible" r:id="rId37"/>
    <sheet name="Settings" sheetId="38" state="visible" r:id="rId38"/>
    <sheet name="Lists" sheetId="39" state="visible" r:id="rId39"/>
    <sheet name="Agencies" sheetId="40" state="visible" r:id="rId40"/>
    <sheet name="Instructors" sheetId="41" state="visible" r:id="rId41"/>
    <sheet name="InstructorBanks" sheetId="42" state="visible" r:id="rId42"/>
    <sheet name="ChapterMaster" sheetId="43" state="visible" r:id="rId43"/>
    <sheet name="ExamMaster" sheetId="44" state="visible" r:id="rId44"/>
    <sheet name="ExamPlan" sheetId="45" state="visible" r:id="rId45"/>
    <sheet name="SkillsMaster" sheetId="46" state="visible" r:id="rId46"/>
    <sheet name="SpellingMaster" sheetId="47" state="visible" r:id="rId47"/>
    <sheet name="WritingMaster" sheetId="48" state="visible" r:id="rId48"/>
    <sheet name="Control" sheetId="49" state="visible" r:id="rId49"/>
    <sheet name="Schedule" sheetId="50" state="visible" r:id="rId50"/>
    <sheet name="sysGrades" sheetId="51" state="visible" r:id="rId51"/>
    <sheet name="sysAttendance" sheetId="52" state="visible" r:id="rId52"/>
    <sheet name="sysSkills" sheetId="53" state="visible" r:id="rId53"/>
    <sheet name="sysIncidents" sheetId="54" state="visible" r:id="rId54"/>
    <sheet name="sysFlags" sheetId="55" state="visible" r:id="rId55"/>
    <sheet name="sysChecks" sheetId="56" state="visible" r:id="rId56"/>
    <sheet name="sysAwards" sheetId="57" state="visible" r:id="rId57"/>
    <sheet name="sysAudit" sheetId="58" state="visible" r:id="rId58"/>
    <sheet name="sysListsHelper" sheetId="59" state="veryHidden" r:id="rId59"/>
    <sheet name="NamedRanges" sheetId="60" state="visible" r:id="rId60"/>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ClassroomCapPct">'Settings'!$C$21</definedName>
    <definedName name="cfgPTCapSessions">'Settings'!$C$22</definedName>
    <definedName name="cfgAttendanceAdvisoryPct">'Settings'!$C$23</definedName>
    <definedName name="cfgAttendanceCriticalPct">'Settings'!$C$24</definedName>
    <definedName name="cfgHomeAgency">'Settings'!$C$25</definedName>
    <definedName name="cfgCurrentExamNum">'Settings'!$C$26</definedName>
    <definedName name="cfgCurrentSpellingNum">'Settings'!$C$27</definedName>
    <definedName name="cfgWritingDueTime">'Settings'!$C$28</definedName>
    <definedName name="cfgPTFinalMinPoints">'Settings'!$C$29</definedName>
    <definedName name="cfgFlagConsecFails">'Settings'!$C$30</definedName>
    <definedName name="cfgFlagGradeDrop">'Settings'!$C$31</definedName>
    <definedName name="cfgFlagCategoryMargin">'Settings'!$C$32</definedName>
    <definedName name="cfgFlagAttendancePct">'Settings'!$C$33</definedName>
    <definedName name="cfgFlagOpenIncidents">'Settings'!$C$34</definedName>
    <definedName name="cfgFlagOverdueWriting">'Settings'!$C$35</definedName>
    <definedName name="cfgClassroomCapMinutes">'Settings'!$C$36</definedName>
    <definedName name="cfgWeightsTotal">'Settings'!$C$37</definedName>
    <definedName name="nrPTRubricEvents">'Settings'!$B$43:$B$49</definedName>
    <definedName name="nrPTRubricPoints">'Settings'!$D$43:$H$49</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'Lists'!$AC$6:$AC$10</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BankTopics">'InstructorBanks'!$B$6:$B$80</definedName>
    <definedName name="nrBankGrid">'InstructorBanks'!$C$6:$L$80</definedName>
    <definedName name="nrBankSel">'InstructorBanks'!$M$6:$V$80</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handoutOpt">'ChapterMaster'!$R$6:$R$49</definedName>
    <definedName name="nrCHspecial">'ChapterMaster'!$S$6:$S$49</definedName>
    <definedName name="nrCHspecialMet">'ChapterMaster'!$T$6:$T$49</definedName>
    <definedName name="nrCHfileOK">'ChapterMaster'!$U$6:$U$49</definedName>
    <definedName name="nrCHtotalDelivered">'ChapterMaster'!$G$51</definedName>
    <definedName name="nrSUBname">'ChapterMaster'!$B$56:$B$70</definedName>
    <definedName name="nrSUBparent">'ChapterMaster'!$E$56:$E$70</definedName>
    <definedName name="nrSUBtarget">'ChapterMaster'!$F$56:$F$70</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'sysListsHelper'!$B$6:$B$89</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ES_Absence">'ExamScores'!$Y$6:$Y$1505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RowCheck">'Skills'!$S$6:$S$605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missedExam">'sysFlags'!$U$6:$U$55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CKexamsPending">'sysChecks'!$V$6:$V$55</definedName>
    <definedName name="nrCKenrollDocs">'sysChecks'!$W$6:$W$55</definedName>
    <definedName name="nrAWfinal">'sysAwards'!$F$6:$F$9</definedName>
    <definedName name="nrAWnames">'sysAwards'!$B$6:$B$9</definedName>
    <definedName name="cfgRequiredHours">'sysAudit'!$H$6</definedName>
    <definedName name="nrAUDstatus">'sysAudit'!$E$6:$E$37</definedName>
    <definedName name="nrAUDcheck">'sysAudit'!$B$6:$B$37</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'Audit'!$B$48:$B$65</definedName>
    <definedName name="nrPRGmet">'Audit'!$F$48:$F$65</definedName>
    <definedName name="nrENRall">'Audit'!$J$69:$J$118</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'ExamScores'!$B$5:$Y$5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1" hidden="1">'Incidents'!$B$5:$O$5</definedName>
    <definedName name="_xlnm._FilterDatabase" localSheetId="12" hidden="1">'Counseling'!$B$5:$N$5</definedName>
    <definedName name="_xlnm._FilterDatabase" localSheetId="13" hidden="1">'Memos'!$B$5:$N$5</definedName>
    <definedName name="_xlnm._FilterDatabase" localSheetId="14" hidden="1">'DailyLog'!$B$5:$N$5</definedName>
    <definedName name="_xlnm._FilterDatabase" localSheetId="16" hidden="1">'Medical'!$B$5:$N$5</definedName>
    <definedName name="_xlnm._FilterDatabase" localSheetId="20" hidden="1">'DismissalLog'!$B$5:$P$5</definedName>
    <definedName name="_xlnm.Print_Titles" localSheetId="22">'Ranking'!$5:$5</definedName>
    <definedName name="_xlnm.Print_Area" localSheetId="22">'Ranking'!$B$5:$J$60</definedName>
    <definedName name="_xlnm.Print_Titles" localSheetId="23">'WatchList'!$5:$5</definedName>
    <definedName name="_xlnm.Print_Area" localSheetId="23">'WatchList'!$B$5:$I$60</definedName>
    <definedName name="_xlnm.Print_Area" localSheetId="24">'CadetProfile'!$B$5:$J$86</definedName>
    <definedName name="_xlnm.Print_Area" localSheetId="25">'Transcript'!$B$5:$J$58</definedName>
    <definedName name="_xlnm.Print_Titles" localSheetId="26">'GradChecklist'!$5:$5</definedName>
    <definedName name="_xlnm.Print_Area" localSheetId="26">'GradChecklist'!$B$5:$Q$55</definedName>
    <definedName name="_xlnm.Print_Area" localSheetId="27">'Audit'!$B$5:$J$118</definedName>
    <definedName name="_xlnm.Print_Titles" localSheetId="28">'Addendum'!$5:$8</definedName>
    <definedName name="_xlnm.Print_Area" localSheetId="28">'Addendum'!$B$5:$G$60</definedName>
    <definedName name="_xlnm.Print_Area" localSheetId="29">'ChapterPacket'!$B$5:$I$75</definedName>
    <definedName name="_xlnm.Print_Titles" localSheetId="30">'ExamSheet'!$7:$10</definedName>
    <definedName name="_xlnm.Print_Area" localSheetId="30">'ExamSheet'!$B$7:$J$64</definedName>
    <definedName name="_xlnm.Print_Area" localSheetId="31">'SignIn'!$B$5:$H$81</definedName>
    <definedName name="_xlnm.Print_Area" localSheetId="32">'EvalSheet'!$B$7:$H$36</definedName>
    <definedName name="_xlnm.Print_Area" localSheetId="33">'SpellingPrint'!$B$7:$F$26</definedName>
    <definedName name="_xlnm.Print_Area" localSheetId="34">'WritingHandout'!$B$7:$F$19</definedName>
    <definedName name="_xlnm._FilterDatabase" localSheetId="36" hidden="1">'EmailLog'!$B$5:$I$5</definedName>
    <definedName name="_xlnm._FilterDatabase" localSheetId="49" hidden="1">'Schedule'!$B$5:$O$5</definedName>
    <definedName name="_xlnm.Print_Titles" localSheetId="49">'Schedule'!$5:$5</definedName>
    <definedName name="_xlnm.Print_Area" localSheetId="49">'Schedule'!$B$5:$O$905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8">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5" fillId="6" borderId="1" pivotButton="0" quotePrefix="0" xfId="0"/>
    <xf numFmtId="0" fontId="0" fillId="0" borderId="5" pivotButton="0" quotePrefix="0" xfId="0"/>
    <xf numFmtId="0" fontId="5" fillId="3" borderId="1" applyAlignment="1" pivotButton="0" quotePrefix="0" xfId="0">
      <alignment horizontal="left" vertical="top" wrapText="1"/>
    </xf>
    <xf numFmtId="0" fontId="5" fillId="3" borderId="1" applyProtection="1" pivotButton="0" quotePrefix="0" xfId="0">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49" fontId="5" fillId="3" borderId="1" pivotButton="0" quotePrefix="0" xfId="0"/>
    <xf numFmtId="0" fontId="4" fillId="4" borderId="0" pivotButton="0" quotePrefix="0" xfId="0"/>
    <xf numFmtId="164" fontId="4" fillId="4" borderId="0" pivotButton="0" quotePrefix="0" xfId="0"/>
    <xf numFmtId="18" fontId="5" fillId="3" borderId="1" pivotButton="0" quotePrefix="0" xfId="0"/>
    <xf numFmtId="165" fontId="6" fillId="4" borderId="1"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FCE8B2"/>
        </patternFill>
      </fill>
    </dxf>
    <dxf>
      <fill>
        <patternFill patternType="solid">
          <fgColor rgb="00D6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styles" Target="styles.xml" Id="rId61" /><Relationship Type="http://schemas.openxmlformats.org/officeDocument/2006/relationships/theme" Target="theme/theme1.xml" Id="rId62"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8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s="2">
        <f>IF(COUNTIF(nrDL_Date,TODAY())=0,"DailyLog: no entry for today yet","DailyLog: entered ✓")</f>
        <v/>
      </c>
      <c r="H11" s="3">
        <f>IFERROR("Training Day #"&amp;_xlfn.XLOOKUP(TODAY(),nrCDdate,nrCDnum)&amp;"  (Week "&amp;_xlfn.XLOOKUP(TODAY(),nrCDdate,nrCDweek)&amp;")","(not a class day)")</f>
        <v/>
      </c>
    </row>
    <row r="12"/>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AM/PM"),nrSCH_Act,nrSCH_Instr,nrSCH_Loc),(nrSCH_Date&lt;&gt;"")*(nrSCH_Date=TODAY()),"No class scheduled today"),9),"⚠ LIST UNAVAILABLE - a reference in this panel is broken; do NOT read it as 'nothing to report'")</f>
        <v/>
      </c>
    </row>
    <row r="15"/>
    <row r="16"/>
    <row r="17"/>
    <row r="18"/>
    <row r="19"/>
    <row r="20"/>
    <row r="21"/>
    <row r="22"/>
    <row r="23">
      <c r="B23" s="4" t="inlineStr">
        <is>
          <t>Separated / total enrolled</t>
        </is>
      </c>
      <c r="C23" s="5" t="n"/>
      <c r="D23" s="4" t="inlineStr">
        <is>
          <t>Class current avg</t>
        </is>
      </c>
      <c r="E23" s="5" t="n"/>
      <c r="F23" s="4" t="inlineStr">
        <is>
          <t>Graduation eligible</t>
        </is>
      </c>
      <c r="G23" s="5" t="n"/>
      <c r="H23" s="4" t="inlineStr">
        <is>
          <t>Flagged cadets</t>
        </is>
      </c>
      <c r="I23" s="5" t="n"/>
      <c r="J23" s="4" t="inlineStr">
        <is>
          <t>Retests overdue / late / undated</t>
        </is>
      </c>
      <c r="K23" s="5" t="n"/>
    </row>
    <row r="24">
      <c r="B24" s="6">
        <f>SUMPRODUCT((nrCadetStatus="Separated")*1)&amp;" / "&amp;SUMPRODUCT((nrCadetStatus&lt;&gt;"")*1)</f>
        <v/>
      </c>
      <c r="C24" s="5" t="n"/>
      <c r="D24" s="6">
        <f>IFERROR(ROUND(AVERAGEIF(nrCadetStatus,"Active",nrGRcurrent),1),"—")</f>
        <v/>
      </c>
      <c r="E24" s="5" t="n"/>
      <c r="F24" s="6">
        <f>SUMPRODUCT((nrCadetStatus="Active")*(nrCKgradElig="Yes"))</f>
        <v/>
      </c>
      <c r="G24" s="5" t="n"/>
      <c r="H24" s="6">
        <f>SUMPRODUCT((nrCadetStatus="Active")*(nrFLcount&gt;0))</f>
        <v/>
      </c>
      <c r="I24" s="5" t="n"/>
      <c r="J24" s="6">
        <f>COUNTIF(nrES_RetStat,"OVERDUE")+COUNTIF(nrES_RetStat,"CHECK DATE")+COUNTIF(nrES_RetStat,"LATE RETEST*")+COUNTIF(nrES_RetStat,"RETEST UNDATED")+COUNTIF(nrES_RetStat,"RETEST DATE UNCHECKED")</f>
        <v/>
      </c>
      <c r="K24" s="5" t="n"/>
    </row>
    <row r="25"/>
    <row r="26">
      <c r="B26" s="4" t="inlineStr">
        <is>
          <t>Spelling interventions</t>
        </is>
      </c>
      <c r="C26" s="5" t="n"/>
      <c r="D26" s="4" t="inlineStr">
        <is>
          <t>Makeup owed (cadets)</t>
        </is>
      </c>
      <c r="E26" s="5" t="n"/>
      <c r="F26" s="4" t="inlineStr">
        <is>
          <t>Delivered hours</t>
        </is>
      </c>
      <c r="G26" s="5" t="n"/>
      <c r="H26" s="4" t="inlineStr">
        <is>
          <t>Audit checks failing</t>
        </is>
      </c>
      <c r="I26" s="5" t="n"/>
      <c r="J26" s="4" t="inlineStr">
        <is>
          <t>Days to graduation</t>
        </is>
      </c>
      <c r="K26" s="5" t="n"/>
      <c r="L26" s="4" t="inlineStr">
        <is>
          <t>Cert copies to collect</t>
        </is>
      </c>
      <c r="M26" s="5" t="n"/>
    </row>
    <row r="27">
      <c r="B27" s="6">
        <f>COUNTIF(nrSpellFlag,"INTERVENTION")</f>
        <v/>
      </c>
      <c r="C27" s="5" t="n"/>
      <c r="D27" s="6">
        <f>SUMPRODUCT((nrCadetStatus="Active")*(nrATTmakeupOK="No"))</f>
        <v/>
      </c>
      <c r="E27" s="5" t="n"/>
      <c r="F27" s="6">
        <f>ROUND(N(nrCHtotalDelivered),0)&amp;" / "&amp;cfgRequiredHours</f>
        <v/>
      </c>
      <c r="G27" s="5" t="n"/>
      <c r="H27" s="6">
        <f>SUMPRODUCT((nrAUDstatus&lt;&gt;"OK")*(nrAUDstatus&lt;&gt;""))</f>
        <v/>
      </c>
      <c r="I27" s="5" t="n"/>
      <c r="J27" s="6">
        <f>MAX(0,cfgEndDate-TODAY())</f>
        <v/>
      </c>
      <c r="K27" s="5" t="n"/>
      <c r="L27" s="6">
        <f>SUMPRODUCT((nrCadetStatus="Active")*(nrCERTmissing&lt;&gt;""))</f>
        <v/>
      </c>
      <c r="M27" s="5" t="n"/>
    </row>
    <row r="28"/>
    <row r="29" ht="16" customHeight="1">
      <c r="B29" s="7" t="inlineStr">
        <is>
          <t>Watch list — highest flag counts first (full list on WatchList)</t>
        </is>
      </c>
      <c r="C29" s="8" t="n"/>
      <c r="D29" s="8" t="n"/>
      <c r="E29" s="8" t="n"/>
      <c r="F29" s="8" t="n"/>
      <c r="G29" s="8" t="n"/>
      <c r="H29" s="8" t="n"/>
      <c r="I29" s="8" t="n"/>
      <c r="J29" s="8" t="n"/>
      <c r="K29" s="8" t="n"/>
    </row>
    <row r="30">
      <c r="B30">
        <f>IFERROR(_xlfn.TAKE(_xlfn.SORTBY(_xlfn._xlws.FILTER(_xlfn.HSTACK(rngCadetNames,nrCadetAgency,nrFLcount,nrFLreasons),(nrFLcount&gt;0)*(nrCadetStatus="Active"),"No flags — clear"),_xlfn._xlws.FILTER(nrFLcount,(nrFLcount&gt;0)*(nrCadetStatus="Active"),"No flags — clear"),-1),11),"⚠ LIST UNAVAILABLE - a reference in this panel is broken; do NOT read it as 'nothing to report'")</f>
        <v/>
      </c>
    </row>
    <row r="31"/>
    <row r="32"/>
    <row r="33"/>
    <row r="34"/>
    <row r="35"/>
    <row r="36"/>
    <row r="37"/>
    <row r="38"/>
    <row r="39"/>
    <row r="40"/>
    <row r="41" ht="16" customHeight="1">
      <c r="B41" s="7" t="inlineStr">
        <is>
          <t>Certification reminders — copies to collect from cadets (Certifications sheet)</t>
        </is>
      </c>
      <c r="C41" s="8" t="n"/>
      <c r="D41" s="8" t="n"/>
      <c r="E41" s="8" t="n"/>
      <c r="F41" s="8" t="n"/>
      <c r="G41" s="8" t="n"/>
      <c r="H41" s="8" t="n"/>
      <c r="I41" s="8" t="n"/>
      <c r="J41" s="8" t="n"/>
      <c r="K41" s="8" t="n"/>
    </row>
    <row r="42">
      <c r="B42">
        <f>IFERROR(_xlfn.TAKE(_xlfn._xlws.FILTER(_xlfn.HSTACK(rngCadetNames,nrCadetAgency,nrCERTmissing),(nrCERTmissing&lt;&gt;"")*(nrCadetStatus="Active"),"All certification copies collected"),9),"⚠ LIST UNAVAILABLE - a reference in this panel is broken; do NOT read it as 'nothing to report'")</f>
        <v/>
      </c>
    </row>
    <row r="43"/>
    <row r="44"/>
    <row r="45"/>
    <row r="46"/>
    <row r="47"/>
    <row r="48"/>
    <row r="49"/>
    <row r="50"/>
    <row r="51" ht="16" customHeight="1">
      <c r="B51" s="7" t="inlineStr">
        <is>
          <t>Open missed-time events — not yet made up (Attendance ↔ Makeup by EventID)</t>
        </is>
      </c>
      <c r="C51" s="8" t="n"/>
      <c r="D51" s="8" t="n"/>
      <c r="E51" s="8" t="n"/>
      <c r="F51" s="8" t="n"/>
      <c r="G51" s="8" t="n"/>
      <c r="H51" s="8" t="n"/>
      <c r="I51" s="8" t="n"/>
      <c r="J51" s="8" t="n"/>
      <c r="K51" s="8" t="n"/>
    </row>
    <row r="52">
      <c r="B52">
        <f>IFERROR(_xlfn.TAKE(_xlfn.SORTBY(_xlfn._xlws.FILTER(_xlfn.HSTACK(nrAT_ID,Attendance!$D$6:$D$805,TEXT(nrAT_Date,"mm/dd"),Attendance!$G$6:$G$805,Attendance!$H$6:$H$805,nrAT_Balance),(nrAT_Cleared="OPEN"),"All missed time cleared"),_xlfn._xlws.FILTER(nrAT_Date,(nrAT_Cleared="OPEN"),"All missed time cleared"),-1),9),"⚠ LIST UNAVAILABLE - a reference in this panel is broken; do NOT read it as 'nothing to report'")</f>
        <v/>
      </c>
    </row>
    <row r="53"/>
    <row r="54"/>
    <row r="55"/>
    <row r="56"/>
    <row r="57"/>
    <row r="58"/>
    <row r="59"/>
    <row r="60"/>
    <row r="61" ht="16" customHeight="1">
      <c r="B61" s="7" t="inlineStr">
        <is>
          <t>Outstanding memos (pending / overdue)</t>
        </is>
      </c>
      <c r="C61" s="8" t="n"/>
      <c r="D61" s="8" t="n"/>
      <c r="E61" s="8" t="n"/>
      <c r="F61" s="8" t="n"/>
      <c r="G61" s="8" t="n"/>
      <c r="H61" s="8" t="n"/>
      <c r="I61" s="8" t="n"/>
      <c r="J61" s="8" t="n"/>
      <c r="K61" s="8" t="n"/>
    </row>
    <row r="62">
      <c r="B62">
        <f>IFERROR(_xlfn.TAKE(_xlfn.SORTBY(_xlfn._xlws.FILTER(_xlfn.HSTACK(Memos!$B$6:$B$305,nrME_Cadet,TEXT(nrME_Assigned,"mm/dd"),nrME_Ref,nrME_Subject,TEXT(nrME_Due,"mm/dd"),nrME_Status),(nrME_Cadet&lt;&gt;"")*(nrME_Received=""),"No memos outstanding"),_xlfn._xlws.FILTER(nrME_Due,(nrME_Cadet&lt;&gt;"")*(nrME_Received=""),"No memos outstanding"),1),8),"⚠ LIST UNAVAILABLE - a reference in this panel is broken; do NOT read it as 'nothing to report'")</f>
        <v/>
      </c>
    </row>
    <row r="63"/>
    <row r="64"/>
    <row r="65"/>
    <row r="66"/>
    <row r="67"/>
    <row r="68"/>
    <row r="69"/>
    <row r="70" ht="16" customHeight="1">
      <c r="B70" s="7" t="inlineStr">
        <is>
          <t>Class average by exam</t>
        </is>
      </c>
      <c r="C70" s="8" t="n"/>
      <c r="D70" s="8" t="n"/>
      <c r="E70" s="8" t="n"/>
      <c r="F70" s="8" t="n"/>
      <c r="G70" s="8" t="n"/>
      <c r="H70" s="8" t="n"/>
      <c r="I70" s="8" t="n"/>
      <c r="J70" s="8" t="n"/>
      <c r="K70" s="8" t="n"/>
    </row>
    <row r="71"/>
    <row r="72"/>
    <row r="73"/>
    <row r="74"/>
    <row r="75"/>
    <row r="76"/>
    <row r="77"/>
    <row r="78"/>
    <row r="79"/>
    <row r="80"/>
    <row r="81"/>
    <row r="82"/>
    <row r="83"/>
    <row r="84"/>
    <row r="85"/>
    <row r="86" ht="16" customHeight="1">
      <c r="B86" s="7" t="inlineStr">
        <is>
          <t>Spelling class average by test</t>
        </is>
      </c>
      <c r="C86" s="8" t="n"/>
      <c r="D86" s="8" t="n"/>
      <c r="E86" s="8" t="n"/>
      <c r="F86" s="8" t="n"/>
      <c r="G86" s="8" t="n"/>
      <c r="H86" s="8" t="n"/>
      <c r="I86" s="8" t="n"/>
      <c r="J86" s="8" t="n"/>
      <c r="K86" s="8" t="n"/>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B7:C7"/>
    <mergeCell ref="B51:K51"/>
    <mergeCell ref="B27:C27"/>
    <mergeCell ref="F7:G7"/>
    <mergeCell ref="B41:K41"/>
    <mergeCell ref="F24:G24"/>
    <mergeCell ref="J23:K23"/>
    <mergeCell ref="J24:K24"/>
    <mergeCell ref="D27:E27"/>
    <mergeCell ref="B23:C23"/>
    <mergeCell ref="J8:K8"/>
    <mergeCell ref="J27:K27"/>
    <mergeCell ref="D26:E26"/>
    <mergeCell ref="F26:G26"/>
    <mergeCell ref="B8:C8"/>
    <mergeCell ref="J26:K26"/>
    <mergeCell ref="F8:G8"/>
    <mergeCell ref="L26:M26"/>
    <mergeCell ref="D7:E7"/>
    <mergeCell ref="H7:I7"/>
    <mergeCell ref="J7:K7"/>
    <mergeCell ref="F23:G23"/>
    <mergeCell ref="B70:K70"/>
    <mergeCell ref="B86:K86"/>
    <mergeCell ref="F27:G27"/>
    <mergeCell ref="H27:I27"/>
    <mergeCell ref="D8:E8"/>
    <mergeCell ref="B24:C24"/>
    <mergeCell ref="B61:K61"/>
    <mergeCell ref="D24:E24"/>
    <mergeCell ref="B26:C26"/>
    <mergeCell ref="H24:I24"/>
    <mergeCell ref="D23:E23"/>
    <mergeCell ref="B29:K29"/>
    <mergeCell ref="H23:I23"/>
    <mergeCell ref="L27:M27"/>
    <mergeCell ref="H8:I8"/>
    <mergeCell ref="B10:K10"/>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white boxes with a blue border are yours to type (your entries show in blue),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2"/>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White boxes with a blue border are yours to type (what you type shows in blue); gray cells calculate.</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HYPERLINK("#Writing!B6","Writing")</f>
        <v/>
      </c>
      <c r="C27" s="13" t="inlineStr">
        <is>
          <t>Type X when an assignment is received (auto-capitalizes).</t>
        </is>
      </c>
    </row>
    <row r="28" ht="26" customHeight="1">
      <c r="B28" s="3">
        <f>HYPERLINK("#Incidents!B6","Incidents")</f>
        <v/>
      </c>
      <c r="C28" s="13" t="inlineStr">
        <is>
          <t>Positive/negative incidents with severity and resolution.</t>
        </is>
      </c>
    </row>
    <row r="29" ht="26" customHeight="1">
      <c r="B29" s="3">
        <f>HYPERLINK("#Counseling!B6","Counseling")</f>
        <v/>
      </c>
      <c r="C29" s="13" t="inlineStr">
        <is>
          <t>Every intervention: tutoring, counseling, agency notification, performance plans. 'Agency Notified?' = Yes puts it in the next email digest.</t>
        </is>
      </c>
    </row>
    <row r="30" ht="26" customHeight="1">
      <c r="B30" s="3">
        <f>HYPERLINK("#Memos!B6","Memos")</f>
        <v/>
      </c>
      <c r="C30" s="13" t="inlineStr">
        <is>
          <t>Deficiency memos: assign, link to the I/A/C record, due auto-computes, mark received. 'Report to Agency?' is your call.</t>
        </is>
      </c>
    </row>
    <row r="31" ht="26" customHeight="1">
      <c r="B31" s="3">
        <f>HYPERLINK("#DailyLog!B6","DailyLog")</f>
        <v/>
      </c>
      <c r="C31" s="13" t="inlineStr">
        <is>
          <t>One row per training day — the digital daily report. Counters compute; mark when the leader's signed report is scanned.</t>
        </is>
      </c>
    </row>
    <row r="32" ht="26" customHeight="1">
      <c r="B32" s="3">
        <f>HYPERLINK("#PT!B6","PT")</f>
        <v/>
      </c>
      <c r="C32" s="13" t="inlineStr">
        <is>
          <t>Baseline and final raw values per event; final points once the rubric arrives.</t>
        </is>
      </c>
    </row>
    <row r="33" ht="26" customHeight="1">
      <c r="B33" s="3">
        <f>HYPERLINK("#Medical!B6","Medical")</f>
        <v/>
      </c>
      <c r="C33" s="13" t="inlineStr">
        <is>
          <t>Injuries, restrictions, clearances and expirations.</t>
        </is>
      </c>
    </row>
    <row r="34" ht="26" customHeight="1">
      <c r="B34" s="3">
        <f>HYPERLINK("#Certifications!B6","Certifications")</f>
        <v/>
      </c>
      <c r="C34" s="13" t="inlineStr">
        <is>
          <t>Per-cadet TIM/SFST/TCIC/CPR/ALERRT/ICS completion dates and certificate copies collected.</t>
        </is>
      </c>
    </row>
    <row r="35" ht="26" customHeight="1">
      <c r="B35" s="3">
        <f>HYPERLINK("#StateExam!B6","StateExam")</f>
        <v/>
      </c>
      <c r="C35" s="13" t="inlineStr">
        <is>
          <t>TCOLE licensing exam attempts and results (3 max).</t>
        </is>
      </c>
    </row>
    <row r="36" ht="26" customHeight="1">
      <c r="B36" s="3">
        <f>HYPERLINK("#DismissalLog!B6","DismissalLog")</f>
        <v/>
      </c>
      <c r="C36" s="13" t="inlineStr">
        <is>
          <t>Formal reviews: trigger, decision, approvals.</t>
        </is>
      </c>
    </row>
    <row r="37" ht="26" customHeight="1">
      <c r="B37" s="3">
        <f>HYPERLINK("#AdvisoryBoard!B6","AdvisoryBoard")</f>
        <v/>
      </c>
      <c r="C37" s="13" t="inlineStr">
        <is>
          <t>Governance: this academy's alignment record (policy version, minutes reviewed, workbook aligned) + the running board-meeting list with minutes folder locations. The Startup Review button fills it.</t>
        </is>
      </c>
    </row>
    <row r="38" ht="16" customHeight="1">
      <c r="B38" s="7" t="inlineStr">
        <is>
          <t>End of academy / as needed</t>
        </is>
      </c>
      <c r="C38" s="8" t="n"/>
      <c r="D38" s="8" t="n"/>
      <c r="E38" s="8" t="n"/>
      <c r="F38" s="8" t="n"/>
      <c r="G38" s="8" t="n"/>
      <c r="H38" s="8" t="n"/>
    </row>
    <row r="39" ht="26" customHeight="1">
      <c r="B39" s="3">
        <f>HYPERLINK("#Audit!B6","Audit")</f>
        <v/>
      </c>
      <c r="C39" s="13" t="inlineStr">
        <is>
          <t>Program-requirement checklist answers + per-cadet enrollment documents grid.</t>
        </is>
      </c>
    </row>
    <row r="40" ht="26" customHeight="1">
      <c r="B40" s="3">
        <f>HYPERLINK("#EmailPreview!B6","EmailPreview")</f>
        <v/>
      </c>
      <c r="C40" s="13" t="inlineStr">
        <is>
          <t>Pick an agency to preview its email; the button builds Outlook drafts.</t>
        </is>
      </c>
    </row>
    <row r="41" ht="26" customHeight="1">
      <c r="B41" s="3">
        <f>HYPERLINK("#sysAwards!B6","sysAwards")</f>
        <v/>
      </c>
      <c r="C41" s="13" t="inlineStr">
        <is>
          <t>Award override cells — your pick always wins.</t>
        </is>
      </c>
    </row>
    <row r="42" ht="26" customHeight="1">
      <c r="B42" s="3">
        <f>HYPERLINK("#PrintCenter!B6","PrintCenter")</f>
        <v/>
      </c>
      <c r="C42"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7">
    <mergeCell ref="C25:H25"/>
    <mergeCell ref="C10:H10"/>
    <mergeCell ref="C16:H16"/>
    <mergeCell ref="C41:H41"/>
    <mergeCell ref="C22:H22"/>
    <mergeCell ref="C40:H40"/>
    <mergeCell ref="C9:H9"/>
    <mergeCell ref="C31:H31"/>
    <mergeCell ref="B6:H6"/>
    <mergeCell ref="C12:H12"/>
    <mergeCell ref="B20:H20"/>
    <mergeCell ref="C21:H21"/>
    <mergeCell ref="C11:H11"/>
    <mergeCell ref="C36:H36"/>
    <mergeCell ref="C27:H27"/>
    <mergeCell ref="C23:H23"/>
    <mergeCell ref="C39:H39"/>
    <mergeCell ref="C8:H8"/>
    <mergeCell ref="C17:H17"/>
    <mergeCell ref="C7:H7"/>
    <mergeCell ref="C32:H32"/>
    <mergeCell ref="C19:H19"/>
    <mergeCell ref="C28:H28"/>
    <mergeCell ref="C13:H13"/>
    <mergeCell ref="C37:H37"/>
    <mergeCell ref="C18:H18"/>
    <mergeCell ref="C34:H34"/>
    <mergeCell ref="C30:H30"/>
    <mergeCell ref="C15:H15"/>
    <mergeCell ref="C33:H33"/>
    <mergeCell ref="C24:H24"/>
    <mergeCell ref="C42:H42"/>
    <mergeCell ref="C14:H14"/>
    <mergeCell ref="B38:H38"/>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Y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 width="12" customWidth="1" min="25" max="25"/>
  </cols>
  <sheetData>
    <row r="1">
      <c r="B1" s="10">
        <f>HYPERLINK("#Dashboard!B5","◄ Dashboard")</f>
        <v/>
      </c>
    </row>
    <row r="2"/>
    <row r="3"/>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 ABSENCE (last column): Unexcused = key Raw Score 0 as well - the zero is the record and it starts the retest clock; Excused = leave Raw Score blank, the first attempt is simply taken later and Retest Status reads EXCUSED - 1st attempt pending until the score is keyed on this same row.</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c r="Y5" s="12" t="inlineStr">
        <is>
          <t>Absence</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IF($C6="","",IF(AND($Y6="Excused",$L6="",N($K6)&lt;=1),"EXCUSED - 1st attempt pending",IF(OR($L6="",$K6&lt;&gt;1,NOT(ISNUMBER($L6)),$L6&gt;=$J6),"",IF(COUNTIFS(nrES_PID,$D6,nrES_Code,$F6,nrES_Att,2,nrES_Raw,"&gt;=0")&gt;0,IF(IFERROR(_xlfn.MINIFS(nrES_Date,nrES_PID,$D6,nrES_Code,$F6,nrES_Att,2,nrES_Raw,"&gt;=0",nrES_Date,"&gt;0"),0)=0,"RETEST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RANGE",IF(AND($Y6="Unexcused",OR($L6="",NOT(ISNUMBER($L6)),$L6&lt;&gt;0)),"UNEXCUSED ABSENCE MUST RECORD 0",IF(COUNTIF(nrES_RecID,$B6)&gt;1,"DUPLICATE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c r="Y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IF($C7="","",IF(AND($Y7="Excused",$L7="",N($K7)&lt;=1),"EXCUSED - 1st attempt pending",IF(OR($L7="",$K7&lt;&gt;1,NOT(ISNUMBER($L7)),$L7&gt;=$J7),"",IF(COUNTIFS(nrES_PID,$D7,nrES_Code,$F7,nrES_Att,2,nrES_Raw,"&gt;=0")&gt;0,IF(IFERROR(_xlfn.MINIFS(nrES_Date,nrES_PID,$D7,nrES_Code,$F7,nrES_Att,2,nrES_Raw,"&gt;=0",nrES_Date,"&gt;0"),0)=0,"RETEST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RANGE",IF(AND($Y7="Unexcused",OR($L7="",NOT(ISNUMBER($L7)),$L7&lt;&gt;0)),"UNEXCUSED ABSENCE MUST RECORD 0",IF(COUNTIF(nrES_RecID,$B7)&gt;1,"DUPLICATE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c r="Y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IF($C8="","",IF(AND($Y8="Excused",$L8="",N($K8)&lt;=1),"EXCUSED - 1st attempt pending",IF(OR($L8="",$K8&lt;&gt;1,NOT(ISNUMBER($L8)),$L8&gt;=$J8),"",IF(COUNTIFS(nrES_PID,$D8,nrES_Code,$F8,nrES_Att,2,nrES_Raw,"&gt;=0")&gt;0,IF(IFERROR(_xlfn.MINIFS(nrES_Date,nrES_PID,$D8,nrES_Code,$F8,nrES_Att,2,nrES_Raw,"&gt;=0",nrES_Date,"&gt;0"),0)=0,"RETEST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RANGE",IF(AND($Y8="Unexcused",OR($L8="",NOT(ISNUMBER($L8)),$L8&lt;&gt;0)),"UNEXCUSED ABSENCE MUST RECORD 0",IF(COUNTIF(nrES_RecID,$B8)&gt;1,"DUPLICATE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c r="Y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IF($C9="","",IF(AND($Y9="Excused",$L9="",N($K9)&lt;=1),"EXCUSED - 1st attempt pending",IF(OR($L9="",$K9&lt;&gt;1,NOT(ISNUMBER($L9)),$L9&gt;=$J9),"",IF(COUNTIFS(nrES_PID,$D9,nrES_Code,$F9,nrES_Att,2,nrES_Raw,"&gt;=0")&gt;0,IF(IFERROR(_xlfn.MINIFS(nrES_Date,nrES_PID,$D9,nrES_Code,$F9,nrES_Att,2,nrES_Raw,"&gt;=0",nrES_Date,"&gt;0"),0)=0,"RETEST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RANGE",IF(AND($Y9="Unexcused",OR($L9="",NOT(ISNUMBER($L9)),$L9&lt;&gt;0)),"UNEXCUSED ABSENCE MUST RECORD 0",IF(COUNTIF(nrES_RecID,$B9)&gt;1,"DUPLICATE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c r="Y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IF($C10="","",IF(AND($Y10="Excused",$L10="",N($K10)&lt;=1),"EXCUSED - 1st attempt pending",IF(OR($L10="",$K10&lt;&gt;1,NOT(ISNUMBER($L10)),$L10&gt;=$J10),"",IF(COUNTIFS(nrES_PID,$D10,nrES_Code,$F10,nrES_Att,2,nrES_Raw,"&gt;=0")&gt;0,IF(IFERROR(_xlfn.MINIFS(nrES_Date,nrES_PID,$D10,nrES_Code,$F10,nrES_Att,2,nrES_Raw,"&gt;=0",nrES_Date,"&gt;0"),0)=0,"RETEST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RANGE",IF(AND($Y10="Unexcused",OR($L10="",NOT(ISNUMBER($L10)),$L10&lt;&gt;0)),"UNEXCUSED ABSENCE MUST RECORD 0",IF(COUNTIF(nrES_RecID,$B10)&gt;1,"DUPLICATE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c r="Y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IF($C11="","",IF(AND($Y11="Excused",$L11="",N($K11)&lt;=1),"EXCUSED - 1st attempt pending",IF(OR($L11="",$K11&lt;&gt;1,NOT(ISNUMBER($L11)),$L11&gt;=$J11),"",IF(COUNTIFS(nrES_PID,$D11,nrES_Code,$F11,nrES_Att,2,nrES_Raw,"&gt;=0")&gt;0,IF(IFERROR(_xlfn.MINIFS(nrES_Date,nrES_PID,$D11,nrES_Code,$F11,nrES_Att,2,nrES_Raw,"&gt;=0",nrES_Date,"&gt;0"),0)=0,"RETEST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RANGE",IF(AND($Y11="Unexcused",OR($L11="",NOT(ISNUMBER($L11)),$L11&lt;&gt;0)),"UNEXCUSED ABSENCE MUST RECORD 0",IF(COUNTIF(nrES_RecID,$B11)&gt;1,"DUPLICATE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c r="Y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IF($C12="","",IF(AND($Y12="Excused",$L12="",N($K12)&lt;=1),"EXCUSED - 1st attempt pending",IF(OR($L12="",$K12&lt;&gt;1,NOT(ISNUMBER($L12)),$L12&gt;=$J12),"",IF(COUNTIFS(nrES_PID,$D12,nrES_Code,$F12,nrES_Att,2,nrES_Raw,"&gt;=0")&gt;0,IF(IFERROR(_xlfn.MINIFS(nrES_Date,nrES_PID,$D12,nrES_Code,$F12,nrES_Att,2,nrES_Raw,"&gt;=0",nrES_Date,"&gt;0"),0)=0,"RETEST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RANGE",IF(AND($Y12="Unexcused",OR($L12="",NOT(ISNUMBER($L12)),$L12&lt;&gt;0)),"UNEXCUSED ABSENCE MUST RECORD 0",IF(COUNTIF(nrES_RecID,$B12)&gt;1,"DUPLICATE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c r="Y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IF($C13="","",IF(AND($Y13="Excused",$L13="",N($K13)&lt;=1),"EXCUSED - 1st attempt pending",IF(OR($L13="",$K13&lt;&gt;1,NOT(ISNUMBER($L13)),$L13&gt;=$J13),"",IF(COUNTIFS(nrES_PID,$D13,nrES_Code,$F13,nrES_Att,2,nrES_Raw,"&gt;=0")&gt;0,IF(IFERROR(_xlfn.MINIFS(nrES_Date,nrES_PID,$D13,nrES_Code,$F13,nrES_Att,2,nrES_Raw,"&gt;=0",nrES_Date,"&gt;0"),0)=0,"RETEST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RANGE",IF(AND($Y13="Unexcused",OR($L13="",NOT(ISNUMBER($L13)),$L13&lt;&gt;0)),"UNEXCUSED ABSENCE MUST RECORD 0",IF(COUNTIF(nrES_RecID,$B13)&gt;1,"DUPLICATE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c r="Y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IF($C14="","",IF(AND($Y14="Excused",$L14="",N($K14)&lt;=1),"EXCUSED - 1st attempt pending",IF(OR($L14="",$K14&lt;&gt;1,NOT(ISNUMBER($L14)),$L14&gt;=$J14),"",IF(COUNTIFS(nrES_PID,$D14,nrES_Code,$F14,nrES_Att,2,nrES_Raw,"&gt;=0")&gt;0,IF(IFERROR(_xlfn.MINIFS(nrES_Date,nrES_PID,$D14,nrES_Code,$F14,nrES_Att,2,nrES_Raw,"&gt;=0",nrES_Date,"&gt;0"),0)=0,"RETEST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RANGE",IF(AND($Y14="Unexcused",OR($L14="",NOT(ISNUMBER($L14)),$L14&lt;&gt;0)),"UNEXCUSED ABSENCE MUST RECORD 0",IF(COUNTIF(nrES_RecID,$B14)&gt;1,"DUPLICATE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c r="Y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IF($C15="","",IF(AND($Y15="Excused",$L15="",N($K15)&lt;=1),"EXCUSED - 1st attempt pending",IF(OR($L15="",$K15&lt;&gt;1,NOT(ISNUMBER($L15)),$L15&gt;=$J15),"",IF(COUNTIFS(nrES_PID,$D15,nrES_Code,$F15,nrES_Att,2,nrES_Raw,"&gt;=0")&gt;0,IF(IFERROR(_xlfn.MINIFS(nrES_Date,nrES_PID,$D15,nrES_Code,$F15,nrES_Att,2,nrES_Raw,"&gt;=0",nrES_Date,"&gt;0"),0)=0,"RETEST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RANGE",IF(AND($Y15="Unexcused",OR($L15="",NOT(ISNUMBER($L15)),$L15&lt;&gt;0)),"UNEXCUSED ABSENCE MUST RECORD 0",IF(COUNTIF(nrES_RecID,$B15)&gt;1,"DUPLICATE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c r="Y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IF($C16="","",IF(AND($Y16="Excused",$L16="",N($K16)&lt;=1),"EXCUSED - 1st attempt pending",IF(OR($L16="",$K16&lt;&gt;1,NOT(ISNUMBER($L16)),$L16&gt;=$J16),"",IF(COUNTIFS(nrES_PID,$D16,nrES_Code,$F16,nrES_Att,2,nrES_Raw,"&gt;=0")&gt;0,IF(IFERROR(_xlfn.MINIFS(nrES_Date,nrES_PID,$D16,nrES_Code,$F16,nrES_Att,2,nrES_Raw,"&gt;=0",nrES_Date,"&gt;0"),0)=0,"RETEST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RANGE",IF(AND($Y16="Unexcused",OR($L16="",NOT(ISNUMBER($L16)),$L16&lt;&gt;0)),"UNEXCUSED ABSENCE MUST RECORD 0",IF(COUNTIF(nrES_RecID,$B16)&gt;1,"DUPLICATE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c r="Y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IF($C17="","",IF(AND($Y17="Excused",$L17="",N($K17)&lt;=1),"EXCUSED - 1st attempt pending",IF(OR($L17="",$K17&lt;&gt;1,NOT(ISNUMBER($L17)),$L17&gt;=$J17),"",IF(COUNTIFS(nrES_PID,$D17,nrES_Code,$F17,nrES_Att,2,nrES_Raw,"&gt;=0")&gt;0,IF(IFERROR(_xlfn.MINIFS(nrES_Date,nrES_PID,$D17,nrES_Code,$F17,nrES_Att,2,nrES_Raw,"&gt;=0",nrES_Date,"&gt;0"),0)=0,"RETEST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RANGE",IF(AND($Y17="Unexcused",OR($L17="",NOT(ISNUMBER($L17)),$L17&lt;&gt;0)),"UNEXCUSED ABSENCE MUST RECORD 0",IF(COUNTIF(nrES_RecID,$B17)&gt;1,"DUPLICATE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c r="Y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IF($C18="","",IF(AND($Y18="Excused",$L18="",N($K18)&lt;=1),"EXCUSED - 1st attempt pending",IF(OR($L18="",$K18&lt;&gt;1,NOT(ISNUMBER($L18)),$L18&gt;=$J18),"",IF(COUNTIFS(nrES_PID,$D18,nrES_Code,$F18,nrES_Att,2,nrES_Raw,"&gt;=0")&gt;0,IF(IFERROR(_xlfn.MINIFS(nrES_Date,nrES_PID,$D18,nrES_Code,$F18,nrES_Att,2,nrES_Raw,"&gt;=0",nrES_Date,"&gt;0"),0)=0,"RETEST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RANGE",IF(AND($Y18="Unexcused",OR($L18="",NOT(ISNUMBER($L18)),$L18&lt;&gt;0)),"UNEXCUSED ABSENCE MUST RECORD 0",IF(COUNTIF(nrES_RecID,$B18)&gt;1,"DUPLICATE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c r="Y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IF($C19="","",IF(AND($Y19="Excused",$L19="",N($K19)&lt;=1),"EXCUSED - 1st attempt pending",IF(OR($L19="",$K19&lt;&gt;1,NOT(ISNUMBER($L19)),$L19&gt;=$J19),"",IF(COUNTIFS(nrES_PID,$D19,nrES_Code,$F19,nrES_Att,2,nrES_Raw,"&gt;=0")&gt;0,IF(IFERROR(_xlfn.MINIFS(nrES_Date,nrES_PID,$D19,nrES_Code,$F19,nrES_Att,2,nrES_Raw,"&gt;=0",nrES_Date,"&gt;0"),0)=0,"RETEST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RANGE",IF(AND($Y19="Unexcused",OR($L19="",NOT(ISNUMBER($L19)),$L19&lt;&gt;0)),"UNEXCUSED ABSENCE MUST RECORD 0",IF(COUNTIF(nrES_RecID,$B19)&gt;1,"DUPLICATE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c r="Y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IF($C20="","",IF(AND($Y20="Excused",$L20="",N($K20)&lt;=1),"EXCUSED - 1st attempt pending",IF(OR($L20="",$K20&lt;&gt;1,NOT(ISNUMBER($L20)),$L20&gt;=$J20),"",IF(COUNTIFS(nrES_PID,$D20,nrES_Code,$F20,nrES_Att,2,nrES_Raw,"&gt;=0")&gt;0,IF(IFERROR(_xlfn.MINIFS(nrES_Date,nrES_PID,$D20,nrES_Code,$F20,nrES_Att,2,nrES_Raw,"&gt;=0",nrES_Date,"&gt;0"),0)=0,"RETEST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RANGE",IF(AND($Y20="Unexcused",OR($L20="",NOT(ISNUMBER($L20)),$L20&lt;&gt;0)),"UNEXCUSED ABSENCE MUST RECORD 0",IF(COUNTIF(nrES_RecID,$B20)&gt;1,"DUPLICATE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c r="Y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IF($C21="","",IF(AND($Y21="Excused",$L21="",N($K21)&lt;=1),"EXCUSED - 1st attempt pending",IF(OR($L21="",$K21&lt;&gt;1,NOT(ISNUMBER($L21)),$L21&gt;=$J21),"",IF(COUNTIFS(nrES_PID,$D21,nrES_Code,$F21,nrES_Att,2,nrES_Raw,"&gt;=0")&gt;0,IF(IFERROR(_xlfn.MINIFS(nrES_Date,nrES_PID,$D21,nrES_Code,$F21,nrES_Att,2,nrES_Raw,"&gt;=0",nrES_Date,"&gt;0"),0)=0,"RETEST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RANGE",IF(AND($Y21="Unexcused",OR($L21="",NOT(ISNUMBER($L21)),$L21&lt;&gt;0)),"UNEXCUSED ABSENCE MUST RECORD 0",IF(COUNTIF(nrES_RecID,$B21)&gt;1,"DUPLICATE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c r="Y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IF($C22="","",IF(AND($Y22="Excused",$L22="",N($K22)&lt;=1),"EXCUSED - 1st attempt pending",IF(OR($L22="",$K22&lt;&gt;1,NOT(ISNUMBER($L22)),$L22&gt;=$J22),"",IF(COUNTIFS(nrES_PID,$D22,nrES_Code,$F22,nrES_Att,2,nrES_Raw,"&gt;=0")&gt;0,IF(IFERROR(_xlfn.MINIFS(nrES_Date,nrES_PID,$D22,nrES_Code,$F22,nrES_Att,2,nrES_Raw,"&gt;=0",nrES_Date,"&gt;0"),0)=0,"RETEST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RANGE",IF(AND($Y22="Unexcused",OR($L22="",NOT(ISNUMBER($L22)),$L22&lt;&gt;0)),"UNEXCUSED ABSENCE MUST RECORD 0",IF(COUNTIF(nrES_RecID,$B22)&gt;1,"DUPLICATE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c r="Y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IF($C23="","",IF(AND($Y23="Excused",$L23="",N($K23)&lt;=1),"EXCUSED - 1st attempt pending",IF(OR($L23="",$K23&lt;&gt;1,NOT(ISNUMBER($L23)),$L23&gt;=$J23),"",IF(COUNTIFS(nrES_PID,$D23,nrES_Code,$F23,nrES_Att,2,nrES_Raw,"&gt;=0")&gt;0,IF(IFERROR(_xlfn.MINIFS(nrES_Date,nrES_PID,$D23,nrES_Code,$F23,nrES_Att,2,nrES_Raw,"&gt;=0",nrES_Date,"&gt;0"),0)=0,"RETEST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RANGE",IF(AND($Y23="Unexcused",OR($L23="",NOT(ISNUMBER($L23)),$L23&lt;&gt;0)),"UNEXCUSED ABSENCE MUST RECORD 0",IF(COUNTIF(nrES_RecID,$B23)&gt;1,"DUPLICATE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c r="Y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IF($C24="","",IF(AND($Y24="Excused",$L24="",N($K24)&lt;=1),"EXCUSED - 1st attempt pending",IF(OR($L24="",$K24&lt;&gt;1,NOT(ISNUMBER($L24)),$L24&gt;=$J24),"",IF(COUNTIFS(nrES_PID,$D24,nrES_Code,$F24,nrES_Att,2,nrES_Raw,"&gt;=0")&gt;0,IF(IFERROR(_xlfn.MINIFS(nrES_Date,nrES_PID,$D24,nrES_Code,$F24,nrES_Att,2,nrES_Raw,"&gt;=0",nrES_Date,"&gt;0"),0)=0,"RETEST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RANGE",IF(AND($Y24="Unexcused",OR($L24="",NOT(ISNUMBER($L24)),$L24&lt;&gt;0)),"UNEXCUSED ABSENCE MUST RECORD 0",IF(COUNTIF(nrES_RecID,$B24)&gt;1,"DUPLICATE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c r="Y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IF($C25="","",IF(AND($Y25="Excused",$L25="",N($K25)&lt;=1),"EXCUSED - 1st attempt pending",IF(OR($L25="",$K25&lt;&gt;1,NOT(ISNUMBER($L25)),$L25&gt;=$J25),"",IF(COUNTIFS(nrES_PID,$D25,nrES_Code,$F25,nrES_Att,2,nrES_Raw,"&gt;=0")&gt;0,IF(IFERROR(_xlfn.MINIFS(nrES_Date,nrES_PID,$D25,nrES_Code,$F25,nrES_Att,2,nrES_Raw,"&gt;=0",nrES_Date,"&gt;0"),0)=0,"RETEST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RANGE",IF(AND($Y25="Unexcused",OR($L25="",NOT(ISNUMBER($L25)),$L25&lt;&gt;0)),"UNEXCUSED ABSENCE MUST RECORD 0",IF(COUNTIF(nrES_RecID,$B25)&gt;1,"DUPLICATE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c r="Y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IF($C26="","",IF(AND($Y26="Excused",$L26="",N($K26)&lt;=1),"EXCUSED - 1st attempt pending",IF(OR($L26="",$K26&lt;&gt;1,NOT(ISNUMBER($L26)),$L26&gt;=$J26),"",IF(COUNTIFS(nrES_PID,$D26,nrES_Code,$F26,nrES_Att,2,nrES_Raw,"&gt;=0")&gt;0,IF(IFERROR(_xlfn.MINIFS(nrES_Date,nrES_PID,$D26,nrES_Code,$F26,nrES_Att,2,nrES_Raw,"&gt;=0",nrES_Date,"&gt;0"),0)=0,"RETEST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RANGE",IF(AND($Y26="Unexcused",OR($L26="",NOT(ISNUMBER($L26)),$L26&lt;&gt;0)),"UNEXCUSED ABSENCE MUST RECORD 0",IF(COUNTIF(nrES_RecID,$B26)&gt;1,"DUPLICATE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c r="Y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IF($C27="","",IF(AND($Y27="Excused",$L27="",N($K27)&lt;=1),"EXCUSED - 1st attempt pending",IF(OR($L27="",$K27&lt;&gt;1,NOT(ISNUMBER($L27)),$L27&gt;=$J27),"",IF(COUNTIFS(nrES_PID,$D27,nrES_Code,$F27,nrES_Att,2,nrES_Raw,"&gt;=0")&gt;0,IF(IFERROR(_xlfn.MINIFS(nrES_Date,nrES_PID,$D27,nrES_Code,$F27,nrES_Att,2,nrES_Raw,"&gt;=0",nrES_Date,"&gt;0"),0)=0,"RETEST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RANGE",IF(AND($Y27="Unexcused",OR($L27="",NOT(ISNUMBER($L27)),$L27&lt;&gt;0)),"UNEXCUSED ABSENCE MUST RECORD 0",IF(COUNTIF(nrES_RecID,$B27)&gt;1,"DUPLICATE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c r="Y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IF($C28="","",IF(AND($Y28="Excused",$L28="",N($K28)&lt;=1),"EXCUSED - 1st attempt pending",IF(OR($L28="",$K28&lt;&gt;1,NOT(ISNUMBER($L28)),$L28&gt;=$J28),"",IF(COUNTIFS(nrES_PID,$D28,nrES_Code,$F28,nrES_Att,2,nrES_Raw,"&gt;=0")&gt;0,IF(IFERROR(_xlfn.MINIFS(nrES_Date,nrES_PID,$D28,nrES_Code,$F28,nrES_Att,2,nrES_Raw,"&gt;=0",nrES_Date,"&gt;0"),0)=0,"RETEST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RANGE",IF(AND($Y28="Unexcused",OR($L28="",NOT(ISNUMBER($L28)),$L28&lt;&gt;0)),"UNEXCUSED ABSENCE MUST RECORD 0",IF(COUNTIF(nrES_RecID,$B28)&gt;1,"DUPLICATE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c r="Y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IF($C29="","",IF(AND($Y29="Excused",$L29="",N($K29)&lt;=1),"EXCUSED - 1st attempt pending",IF(OR($L29="",$K29&lt;&gt;1,NOT(ISNUMBER($L29)),$L29&gt;=$J29),"",IF(COUNTIFS(nrES_PID,$D29,nrES_Code,$F29,nrES_Att,2,nrES_Raw,"&gt;=0")&gt;0,IF(IFERROR(_xlfn.MINIFS(nrES_Date,nrES_PID,$D29,nrES_Code,$F29,nrES_Att,2,nrES_Raw,"&gt;=0",nrES_Date,"&gt;0"),0)=0,"RETEST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RANGE",IF(AND($Y29="Unexcused",OR($L29="",NOT(ISNUMBER($L29)),$L29&lt;&gt;0)),"UNEXCUSED ABSENCE MUST RECORD 0",IF(COUNTIF(nrES_RecID,$B29)&gt;1,"DUPLICATE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c r="Y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IF($C30="","",IF(AND($Y30="Excused",$L30="",N($K30)&lt;=1),"EXCUSED - 1st attempt pending",IF(OR($L30="",$K30&lt;&gt;1,NOT(ISNUMBER($L30)),$L30&gt;=$J30),"",IF(COUNTIFS(nrES_PID,$D30,nrES_Code,$F30,nrES_Att,2,nrES_Raw,"&gt;=0")&gt;0,IF(IFERROR(_xlfn.MINIFS(nrES_Date,nrES_PID,$D30,nrES_Code,$F30,nrES_Att,2,nrES_Raw,"&gt;=0",nrES_Date,"&gt;0"),0)=0,"RETEST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RANGE",IF(AND($Y30="Unexcused",OR($L30="",NOT(ISNUMBER($L30)),$L30&lt;&gt;0)),"UNEXCUSED ABSENCE MUST RECORD 0",IF(COUNTIF(nrES_RecID,$B30)&gt;1,"DUPLICATE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c r="Y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IF($C31="","",IF(AND($Y31="Excused",$L31="",N($K31)&lt;=1),"EXCUSED - 1st attempt pending",IF(OR($L31="",$K31&lt;&gt;1,NOT(ISNUMBER($L31)),$L31&gt;=$J31),"",IF(COUNTIFS(nrES_PID,$D31,nrES_Code,$F31,nrES_Att,2,nrES_Raw,"&gt;=0")&gt;0,IF(IFERROR(_xlfn.MINIFS(nrES_Date,nrES_PID,$D31,nrES_Code,$F31,nrES_Att,2,nrES_Raw,"&gt;=0",nrES_Date,"&gt;0"),0)=0,"RETEST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RANGE",IF(AND($Y31="Unexcused",OR($L31="",NOT(ISNUMBER($L31)),$L31&lt;&gt;0)),"UNEXCUSED ABSENCE MUST RECORD 0",IF(COUNTIF(nrES_RecID,$B31)&gt;1,"DUPLICATE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c r="Y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IF($C32="","",IF(AND($Y32="Excused",$L32="",N($K32)&lt;=1),"EXCUSED - 1st attempt pending",IF(OR($L32="",$K32&lt;&gt;1,NOT(ISNUMBER($L32)),$L32&gt;=$J32),"",IF(COUNTIFS(nrES_PID,$D32,nrES_Code,$F32,nrES_Att,2,nrES_Raw,"&gt;=0")&gt;0,IF(IFERROR(_xlfn.MINIFS(nrES_Date,nrES_PID,$D32,nrES_Code,$F32,nrES_Att,2,nrES_Raw,"&gt;=0",nrES_Date,"&gt;0"),0)=0,"RETEST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RANGE",IF(AND($Y32="Unexcused",OR($L32="",NOT(ISNUMBER($L32)),$L32&lt;&gt;0)),"UNEXCUSED ABSENCE MUST RECORD 0",IF(COUNTIF(nrES_RecID,$B32)&gt;1,"DUPLICATE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c r="Y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IF($C33="","",IF(AND($Y33="Excused",$L33="",N($K33)&lt;=1),"EXCUSED - 1st attempt pending",IF(OR($L33="",$K33&lt;&gt;1,NOT(ISNUMBER($L33)),$L33&gt;=$J33),"",IF(COUNTIFS(nrES_PID,$D33,nrES_Code,$F33,nrES_Att,2,nrES_Raw,"&gt;=0")&gt;0,IF(IFERROR(_xlfn.MINIFS(nrES_Date,nrES_PID,$D33,nrES_Code,$F33,nrES_Att,2,nrES_Raw,"&gt;=0",nrES_Date,"&gt;0"),0)=0,"RETEST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RANGE",IF(AND($Y33="Unexcused",OR($L33="",NOT(ISNUMBER($L33)),$L33&lt;&gt;0)),"UNEXCUSED ABSENCE MUST RECORD 0",IF(COUNTIF(nrES_RecID,$B33)&gt;1,"DUPLICATE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c r="Y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IF($C34="","",IF(AND($Y34="Excused",$L34="",N($K34)&lt;=1),"EXCUSED - 1st attempt pending",IF(OR($L34="",$K34&lt;&gt;1,NOT(ISNUMBER($L34)),$L34&gt;=$J34),"",IF(COUNTIFS(nrES_PID,$D34,nrES_Code,$F34,nrES_Att,2,nrES_Raw,"&gt;=0")&gt;0,IF(IFERROR(_xlfn.MINIFS(nrES_Date,nrES_PID,$D34,nrES_Code,$F34,nrES_Att,2,nrES_Raw,"&gt;=0",nrES_Date,"&gt;0"),0)=0,"RETEST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RANGE",IF(AND($Y34="Unexcused",OR($L34="",NOT(ISNUMBER($L34)),$L34&lt;&gt;0)),"UNEXCUSED ABSENCE MUST RECORD 0",IF(COUNTIF(nrES_RecID,$B34)&gt;1,"DUPLICATE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c r="Y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IF($C35="","",IF(AND($Y35="Excused",$L35="",N($K35)&lt;=1),"EXCUSED - 1st attempt pending",IF(OR($L35="",$K35&lt;&gt;1,NOT(ISNUMBER($L35)),$L35&gt;=$J35),"",IF(COUNTIFS(nrES_PID,$D35,nrES_Code,$F35,nrES_Att,2,nrES_Raw,"&gt;=0")&gt;0,IF(IFERROR(_xlfn.MINIFS(nrES_Date,nrES_PID,$D35,nrES_Code,$F35,nrES_Att,2,nrES_Raw,"&gt;=0",nrES_Date,"&gt;0"),0)=0,"RETEST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RANGE",IF(AND($Y35="Unexcused",OR($L35="",NOT(ISNUMBER($L35)),$L35&lt;&gt;0)),"UNEXCUSED ABSENCE MUST RECORD 0",IF(COUNTIF(nrES_RecID,$B35)&gt;1,"DUPLICATE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c r="Y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IF($C36="","",IF(AND($Y36="Excused",$L36="",N($K36)&lt;=1),"EXCUSED - 1st attempt pending",IF(OR($L36="",$K36&lt;&gt;1,NOT(ISNUMBER($L36)),$L36&gt;=$J36),"",IF(COUNTIFS(nrES_PID,$D36,nrES_Code,$F36,nrES_Att,2,nrES_Raw,"&gt;=0")&gt;0,IF(IFERROR(_xlfn.MINIFS(nrES_Date,nrES_PID,$D36,nrES_Code,$F36,nrES_Att,2,nrES_Raw,"&gt;=0",nrES_Date,"&gt;0"),0)=0,"RETEST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RANGE",IF(AND($Y36="Unexcused",OR($L36="",NOT(ISNUMBER($L36)),$L36&lt;&gt;0)),"UNEXCUSED ABSENCE MUST RECORD 0",IF(COUNTIF(nrES_RecID,$B36)&gt;1,"DUPLICATE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c r="Y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IF($C37="","",IF(AND($Y37="Excused",$L37="",N($K37)&lt;=1),"EXCUSED - 1st attempt pending",IF(OR($L37="",$K37&lt;&gt;1,NOT(ISNUMBER($L37)),$L37&gt;=$J37),"",IF(COUNTIFS(nrES_PID,$D37,nrES_Code,$F37,nrES_Att,2,nrES_Raw,"&gt;=0")&gt;0,IF(IFERROR(_xlfn.MINIFS(nrES_Date,nrES_PID,$D37,nrES_Code,$F37,nrES_Att,2,nrES_Raw,"&gt;=0",nrES_Date,"&gt;0"),0)=0,"RETEST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RANGE",IF(AND($Y37="Unexcused",OR($L37="",NOT(ISNUMBER($L37)),$L37&lt;&gt;0)),"UNEXCUSED ABSENCE MUST RECORD 0",IF(COUNTIF(nrES_RecID,$B37)&gt;1,"DUPLICATE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c r="Y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IF($C38="","",IF(AND($Y38="Excused",$L38="",N($K38)&lt;=1),"EXCUSED - 1st attempt pending",IF(OR($L38="",$K38&lt;&gt;1,NOT(ISNUMBER($L38)),$L38&gt;=$J38),"",IF(COUNTIFS(nrES_PID,$D38,nrES_Code,$F38,nrES_Att,2,nrES_Raw,"&gt;=0")&gt;0,IF(IFERROR(_xlfn.MINIFS(nrES_Date,nrES_PID,$D38,nrES_Code,$F38,nrES_Att,2,nrES_Raw,"&gt;=0",nrES_Date,"&gt;0"),0)=0,"RETEST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RANGE",IF(AND($Y38="Unexcused",OR($L38="",NOT(ISNUMBER($L38)),$L38&lt;&gt;0)),"UNEXCUSED ABSENCE MUST RECORD 0",IF(COUNTIF(nrES_RecID,$B38)&gt;1,"DUPLICATE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c r="Y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IF($C39="","",IF(AND($Y39="Excused",$L39="",N($K39)&lt;=1),"EXCUSED - 1st attempt pending",IF(OR($L39="",$K39&lt;&gt;1,NOT(ISNUMBER($L39)),$L39&gt;=$J39),"",IF(COUNTIFS(nrES_PID,$D39,nrES_Code,$F39,nrES_Att,2,nrES_Raw,"&gt;=0")&gt;0,IF(IFERROR(_xlfn.MINIFS(nrES_Date,nrES_PID,$D39,nrES_Code,$F39,nrES_Att,2,nrES_Raw,"&gt;=0",nrES_Date,"&gt;0"),0)=0,"RETEST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RANGE",IF(AND($Y39="Unexcused",OR($L39="",NOT(ISNUMBER($L39)),$L39&lt;&gt;0)),"UNEXCUSED ABSENCE MUST RECORD 0",IF(COUNTIF(nrES_RecID,$B39)&gt;1,"DUPLICATE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c r="Y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IF($C40="","",IF(AND($Y40="Excused",$L40="",N($K40)&lt;=1),"EXCUSED - 1st attempt pending",IF(OR($L40="",$K40&lt;&gt;1,NOT(ISNUMBER($L40)),$L40&gt;=$J40),"",IF(COUNTIFS(nrES_PID,$D40,nrES_Code,$F40,nrES_Att,2,nrES_Raw,"&gt;=0")&gt;0,IF(IFERROR(_xlfn.MINIFS(nrES_Date,nrES_PID,$D40,nrES_Code,$F40,nrES_Att,2,nrES_Raw,"&gt;=0",nrES_Date,"&gt;0"),0)=0,"RETEST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RANGE",IF(AND($Y40="Unexcused",OR($L40="",NOT(ISNUMBER($L40)),$L40&lt;&gt;0)),"UNEXCUSED ABSENCE MUST RECORD 0",IF(COUNTIF(nrES_RecID,$B40)&gt;1,"DUPLICATE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c r="Y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IF($C41="","",IF(AND($Y41="Excused",$L41="",N($K41)&lt;=1),"EXCUSED - 1st attempt pending",IF(OR($L41="",$K41&lt;&gt;1,NOT(ISNUMBER($L41)),$L41&gt;=$J41),"",IF(COUNTIFS(nrES_PID,$D41,nrES_Code,$F41,nrES_Att,2,nrES_Raw,"&gt;=0")&gt;0,IF(IFERROR(_xlfn.MINIFS(nrES_Date,nrES_PID,$D41,nrES_Code,$F41,nrES_Att,2,nrES_Raw,"&gt;=0",nrES_Date,"&gt;0"),0)=0,"RETEST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RANGE",IF(AND($Y41="Unexcused",OR($L41="",NOT(ISNUMBER($L41)),$L41&lt;&gt;0)),"UNEXCUSED ABSENCE MUST RECORD 0",IF(COUNTIF(nrES_RecID,$B41)&gt;1,"DUPLICATE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c r="Y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IF($C42="","",IF(AND($Y42="Excused",$L42="",N($K42)&lt;=1),"EXCUSED - 1st attempt pending",IF(OR($L42="",$K42&lt;&gt;1,NOT(ISNUMBER($L42)),$L42&gt;=$J42),"",IF(COUNTIFS(nrES_PID,$D42,nrES_Code,$F42,nrES_Att,2,nrES_Raw,"&gt;=0")&gt;0,IF(IFERROR(_xlfn.MINIFS(nrES_Date,nrES_PID,$D42,nrES_Code,$F42,nrES_Att,2,nrES_Raw,"&gt;=0",nrES_Date,"&gt;0"),0)=0,"RETEST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RANGE",IF(AND($Y42="Unexcused",OR($L42="",NOT(ISNUMBER($L42)),$L42&lt;&gt;0)),"UNEXCUSED ABSENCE MUST RECORD 0",IF(COUNTIF(nrES_RecID,$B42)&gt;1,"DUPLICATE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c r="Y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IF($C43="","",IF(AND($Y43="Excused",$L43="",N($K43)&lt;=1),"EXCUSED - 1st attempt pending",IF(OR($L43="",$K43&lt;&gt;1,NOT(ISNUMBER($L43)),$L43&gt;=$J43),"",IF(COUNTIFS(nrES_PID,$D43,nrES_Code,$F43,nrES_Att,2,nrES_Raw,"&gt;=0")&gt;0,IF(IFERROR(_xlfn.MINIFS(nrES_Date,nrES_PID,$D43,nrES_Code,$F43,nrES_Att,2,nrES_Raw,"&gt;=0",nrES_Date,"&gt;0"),0)=0,"RETEST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RANGE",IF(AND($Y43="Unexcused",OR($L43="",NOT(ISNUMBER($L43)),$L43&lt;&gt;0)),"UNEXCUSED ABSENCE MUST RECORD 0",IF(COUNTIF(nrES_RecID,$B43)&gt;1,"DUPLICATE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c r="Y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IF($C44="","",IF(AND($Y44="Excused",$L44="",N($K44)&lt;=1),"EXCUSED - 1st attempt pending",IF(OR($L44="",$K44&lt;&gt;1,NOT(ISNUMBER($L44)),$L44&gt;=$J44),"",IF(COUNTIFS(nrES_PID,$D44,nrES_Code,$F44,nrES_Att,2,nrES_Raw,"&gt;=0")&gt;0,IF(IFERROR(_xlfn.MINIFS(nrES_Date,nrES_PID,$D44,nrES_Code,$F44,nrES_Att,2,nrES_Raw,"&gt;=0",nrES_Date,"&gt;0"),0)=0,"RETEST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RANGE",IF(AND($Y44="Unexcused",OR($L44="",NOT(ISNUMBER($L44)),$L44&lt;&gt;0)),"UNEXCUSED ABSENCE MUST RECORD 0",IF(COUNTIF(nrES_RecID,$B44)&gt;1,"DUPLICATE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c r="Y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IF($C45="","",IF(AND($Y45="Excused",$L45="",N($K45)&lt;=1),"EXCUSED - 1st attempt pending",IF(OR($L45="",$K45&lt;&gt;1,NOT(ISNUMBER($L45)),$L45&gt;=$J45),"",IF(COUNTIFS(nrES_PID,$D45,nrES_Code,$F45,nrES_Att,2,nrES_Raw,"&gt;=0")&gt;0,IF(IFERROR(_xlfn.MINIFS(nrES_Date,nrES_PID,$D45,nrES_Code,$F45,nrES_Att,2,nrES_Raw,"&gt;=0",nrES_Date,"&gt;0"),0)=0,"RETEST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RANGE",IF(AND($Y45="Unexcused",OR($L45="",NOT(ISNUMBER($L45)),$L45&lt;&gt;0)),"UNEXCUSED ABSENCE MUST RECORD 0",IF(COUNTIF(nrES_RecID,$B45)&gt;1,"DUPLICATE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c r="Y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IF($C46="","",IF(AND($Y46="Excused",$L46="",N($K46)&lt;=1),"EXCUSED - 1st attempt pending",IF(OR($L46="",$K46&lt;&gt;1,NOT(ISNUMBER($L46)),$L46&gt;=$J46),"",IF(COUNTIFS(nrES_PID,$D46,nrES_Code,$F46,nrES_Att,2,nrES_Raw,"&gt;=0")&gt;0,IF(IFERROR(_xlfn.MINIFS(nrES_Date,nrES_PID,$D46,nrES_Code,$F46,nrES_Att,2,nrES_Raw,"&gt;=0",nrES_Date,"&gt;0"),0)=0,"RETEST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RANGE",IF(AND($Y46="Unexcused",OR($L46="",NOT(ISNUMBER($L46)),$L46&lt;&gt;0)),"UNEXCUSED ABSENCE MUST RECORD 0",IF(COUNTIF(nrES_RecID,$B46)&gt;1,"DUPLICATE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c r="Y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IF($C47="","",IF(AND($Y47="Excused",$L47="",N($K47)&lt;=1),"EXCUSED - 1st attempt pending",IF(OR($L47="",$K47&lt;&gt;1,NOT(ISNUMBER($L47)),$L47&gt;=$J47),"",IF(COUNTIFS(nrES_PID,$D47,nrES_Code,$F47,nrES_Att,2,nrES_Raw,"&gt;=0")&gt;0,IF(IFERROR(_xlfn.MINIFS(nrES_Date,nrES_PID,$D47,nrES_Code,$F47,nrES_Att,2,nrES_Raw,"&gt;=0",nrES_Date,"&gt;0"),0)=0,"RETEST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RANGE",IF(AND($Y47="Unexcused",OR($L47="",NOT(ISNUMBER($L47)),$L47&lt;&gt;0)),"UNEXCUSED ABSENCE MUST RECORD 0",IF(COUNTIF(nrES_RecID,$B47)&gt;1,"DUPLICATE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c r="Y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IF($C48="","",IF(AND($Y48="Excused",$L48="",N($K48)&lt;=1),"EXCUSED - 1st attempt pending",IF(OR($L48="",$K48&lt;&gt;1,NOT(ISNUMBER($L48)),$L48&gt;=$J48),"",IF(COUNTIFS(nrES_PID,$D48,nrES_Code,$F48,nrES_Att,2,nrES_Raw,"&gt;=0")&gt;0,IF(IFERROR(_xlfn.MINIFS(nrES_Date,nrES_PID,$D48,nrES_Code,$F48,nrES_Att,2,nrES_Raw,"&gt;=0",nrES_Date,"&gt;0"),0)=0,"RETEST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RANGE",IF(AND($Y48="Unexcused",OR($L48="",NOT(ISNUMBER($L48)),$L48&lt;&gt;0)),"UNEXCUSED ABSENCE MUST RECORD 0",IF(COUNTIF(nrES_RecID,$B48)&gt;1,"DUPLICATE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c r="Y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IF($C49="","",IF(AND($Y49="Excused",$L49="",N($K49)&lt;=1),"EXCUSED - 1st attempt pending",IF(OR($L49="",$K49&lt;&gt;1,NOT(ISNUMBER($L49)),$L49&gt;=$J49),"",IF(COUNTIFS(nrES_PID,$D49,nrES_Code,$F49,nrES_Att,2,nrES_Raw,"&gt;=0")&gt;0,IF(IFERROR(_xlfn.MINIFS(nrES_Date,nrES_PID,$D49,nrES_Code,$F49,nrES_Att,2,nrES_Raw,"&gt;=0",nrES_Date,"&gt;0"),0)=0,"RETEST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RANGE",IF(AND($Y49="Unexcused",OR($L49="",NOT(ISNUMBER($L49)),$L49&lt;&gt;0)),"UNEXCUSED ABSENCE MUST RECORD 0",IF(COUNTIF(nrES_RecID,$B49)&gt;1,"DUPLICATE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c r="Y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IF($C50="","",IF(AND($Y50="Excused",$L50="",N($K50)&lt;=1),"EXCUSED - 1st attempt pending",IF(OR($L50="",$K50&lt;&gt;1,NOT(ISNUMBER($L50)),$L50&gt;=$J50),"",IF(COUNTIFS(nrES_PID,$D50,nrES_Code,$F50,nrES_Att,2,nrES_Raw,"&gt;=0")&gt;0,IF(IFERROR(_xlfn.MINIFS(nrES_Date,nrES_PID,$D50,nrES_Code,$F50,nrES_Att,2,nrES_Raw,"&gt;=0",nrES_Date,"&gt;0"),0)=0,"RETEST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RANGE",IF(AND($Y50="Unexcused",OR($L50="",NOT(ISNUMBER($L50)),$L50&lt;&gt;0)),"UNEXCUSED ABSENCE MUST RECORD 0",IF(COUNTIF(nrES_RecID,$B50)&gt;1,"DUPLICATE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c r="Y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IF($C51="","",IF(AND($Y51="Excused",$L51="",N($K51)&lt;=1),"EXCUSED - 1st attempt pending",IF(OR($L51="",$K51&lt;&gt;1,NOT(ISNUMBER($L51)),$L51&gt;=$J51),"",IF(COUNTIFS(nrES_PID,$D51,nrES_Code,$F51,nrES_Att,2,nrES_Raw,"&gt;=0")&gt;0,IF(IFERROR(_xlfn.MINIFS(nrES_Date,nrES_PID,$D51,nrES_Code,$F51,nrES_Att,2,nrES_Raw,"&gt;=0",nrES_Date,"&gt;0"),0)=0,"RETEST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RANGE",IF(AND($Y51="Unexcused",OR($L51="",NOT(ISNUMBER($L51)),$L51&lt;&gt;0)),"UNEXCUSED ABSENCE MUST RECORD 0",IF(COUNTIF(nrES_RecID,$B51)&gt;1,"DUPLICATE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c r="Y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IF($C52="","",IF(AND($Y52="Excused",$L52="",N($K52)&lt;=1),"EXCUSED - 1st attempt pending",IF(OR($L52="",$K52&lt;&gt;1,NOT(ISNUMBER($L52)),$L52&gt;=$J52),"",IF(COUNTIFS(nrES_PID,$D52,nrES_Code,$F52,nrES_Att,2,nrES_Raw,"&gt;=0")&gt;0,IF(IFERROR(_xlfn.MINIFS(nrES_Date,nrES_PID,$D52,nrES_Code,$F52,nrES_Att,2,nrES_Raw,"&gt;=0",nrES_Date,"&gt;0"),0)=0,"RETEST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RANGE",IF(AND($Y52="Unexcused",OR($L52="",NOT(ISNUMBER($L52)),$L52&lt;&gt;0)),"UNEXCUSED ABSENCE MUST RECORD 0",IF(COUNTIF(nrES_RecID,$B52)&gt;1,"DUPLICATE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c r="Y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IF($C53="","",IF(AND($Y53="Excused",$L53="",N($K53)&lt;=1),"EXCUSED - 1st attempt pending",IF(OR($L53="",$K53&lt;&gt;1,NOT(ISNUMBER($L53)),$L53&gt;=$J53),"",IF(COUNTIFS(nrES_PID,$D53,nrES_Code,$F53,nrES_Att,2,nrES_Raw,"&gt;=0")&gt;0,IF(IFERROR(_xlfn.MINIFS(nrES_Date,nrES_PID,$D53,nrES_Code,$F53,nrES_Att,2,nrES_Raw,"&gt;=0",nrES_Date,"&gt;0"),0)=0,"RETEST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RANGE",IF(AND($Y53="Unexcused",OR($L53="",NOT(ISNUMBER($L53)),$L53&lt;&gt;0)),"UNEXCUSED ABSENCE MUST RECORD 0",IF(COUNTIF(nrES_RecID,$B53)&gt;1,"DUPLICATE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c r="Y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IF($C54="","",IF(AND($Y54="Excused",$L54="",N($K54)&lt;=1),"EXCUSED - 1st attempt pending",IF(OR($L54="",$K54&lt;&gt;1,NOT(ISNUMBER($L54)),$L54&gt;=$J54),"",IF(COUNTIFS(nrES_PID,$D54,nrES_Code,$F54,nrES_Att,2,nrES_Raw,"&gt;=0")&gt;0,IF(IFERROR(_xlfn.MINIFS(nrES_Date,nrES_PID,$D54,nrES_Code,$F54,nrES_Att,2,nrES_Raw,"&gt;=0",nrES_Date,"&gt;0"),0)=0,"RETEST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RANGE",IF(AND($Y54="Unexcused",OR($L54="",NOT(ISNUMBER($L54)),$L54&lt;&gt;0)),"UNEXCUSED ABSENCE MUST RECORD 0",IF(COUNTIF(nrES_RecID,$B54)&gt;1,"DUPLICATE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c r="Y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IF($C55="","",IF(AND($Y55="Excused",$L55="",N($K55)&lt;=1),"EXCUSED - 1st attempt pending",IF(OR($L55="",$K55&lt;&gt;1,NOT(ISNUMBER($L55)),$L55&gt;=$J55),"",IF(COUNTIFS(nrES_PID,$D55,nrES_Code,$F55,nrES_Att,2,nrES_Raw,"&gt;=0")&gt;0,IF(IFERROR(_xlfn.MINIFS(nrES_Date,nrES_PID,$D55,nrES_Code,$F55,nrES_Att,2,nrES_Raw,"&gt;=0",nrES_Date,"&gt;0"),0)=0,"RETEST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RANGE",IF(AND($Y55="Unexcused",OR($L55="",NOT(ISNUMBER($L55)),$L55&lt;&gt;0)),"UNEXCUSED ABSENCE MUST RECORD 0",IF(COUNTIF(nrES_RecID,$B55)&gt;1,"DUPLICATE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c r="Y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IF($C56="","",IF(AND($Y56="Excused",$L56="",N($K56)&lt;=1),"EXCUSED - 1st attempt pending",IF(OR($L56="",$K56&lt;&gt;1,NOT(ISNUMBER($L56)),$L56&gt;=$J56),"",IF(COUNTIFS(nrES_PID,$D56,nrES_Code,$F56,nrES_Att,2,nrES_Raw,"&gt;=0")&gt;0,IF(IFERROR(_xlfn.MINIFS(nrES_Date,nrES_PID,$D56,nrES_Code,$F56,nrES_Att,2,nrES_Raw,"&gt;=0",nrES_Date,"&gt;0"),0)=0,"RETEST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RANGE",IF(AND($Y56="Unexcused",OR($L56="",NOT(ISNUMBER($L56)),$L56&lt;&gt;0)),"UNEXCUSED ABSENCE MUST RECORD 0",IF(COUNTIF(nrES_RecID,$B56)&gt;1,"DUPLICATE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c r="Y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IF($C57="","",IF(AND($Y57="Excused",$L57="",N($K57)&lt;=1),"EXCUSED - 1st attempt pending",IF(OR($L57="",$K57&lt;&gt;1,NOT(ISNUMBER($L57)),$L57&gt;=$J57),"",IF(COUNTIFS(nrES_PID,$D57,nrES_Code,$F57,nrES_Att,2,nrES_Raw,"&gt;=0")&gt;0,IF(IFERROR(_xlfn.MINIFS(nrES_Date,nrES_PID,$D57,nrES_Code,$F57,nrES_Att,2,nrES_Raw,"&gt;=0",nrES_Date,"&gt;0"),0)=0,"RETEST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RANGE",IF(AND($Y57="Unexcused",OR($L57="",NOT(ISNUMBER($L57)),$L57&lt;&gt;0)),"UNEXCUSED ABSENCE MUST RECORD 0",IF(COUNTIF(nrES_RecID,$B57)&gt;1,"DUPLICATE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c r="Y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IF($C58="","",IF(AND($Y58="Excused",$L58="",N($K58)&lt;=1),"EXCUSED - 1st attempt pending",IF(OR($L58="",$K58&lt;&gt;1,NOT(ISNUMBER($L58)),$L58&gt;=$J58),"",IF(COUNTIFS(nrES_PID,$D58,nrES_Code,$F58,nrES_Att,2,nrES_Raw,"&gt;=0")&gt;0,IF(IFERROR(_xlfn.MINIFS(nrES_Date,nrES_PID,$D58,nrES_Code,$F58,nrES_Att,2,nrES_Raw,"&gt;=0",nrES_Date,"&gt;0"),0)=0,"RETEST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RANGE",IF(AND($Y58="Unexcused",OR($L58="",NOT(ISNUMBER($L58)),$L58&lt;&gt;0)),"UNEXCUSED ABSENCE MUST RECORD 0",IF(COUNTIF(nrES_RecID,$B58)&gt;1,"DUPLICATE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c r="Y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IF($C59="","",IF(AND($Y59="Excused",$L59="",N($K59)&lt;=1),"EXCUSED - 1st attempt pending",IF(OR($L59="",$K59&lt;&gt;1,NOT(ISNUMBER($L59)),$L59&gt;=$J59),"",IF(COUNTIFS(nrES_PID,$D59,nrES_Code,$F59,nrES_Att,2,nrES_Raw,"&gt;=0")&gt;0,IF(IFERROR(_xlfn.MINIFS(nrES_Date,nrES_PID,$D59,nrES_Code,$F59,nrES_Att,2,nrES_Raw,"&gt;=0",nrES_Date,"&gt;0"),0)=0,"RETEST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RANGE",IF(AND($Y59="Unexcused",OR($L59="",NOT(ISNUMBER($L59)),$L59&lt;&gt;0)),"UNEXCUSED ABSENCE MUST RECORD 0",IF(COUNTIF(nrES_RecID,$B59)&gt;1,"DUPLICATE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c r="Y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IF($C60="","",IF(AND($Y60="Excused",$L60="",N($K60)&lt;=1),"EXCUSED - 1st attempt pending",IF(OR($L60="",$K60&lt;&gt;1,NOT(ISNUMBER($L60)),$L60&gt;=$J60),"",IF(COUNTIFS(nrES_PID,$D60,nrES_Code,$F60,nrES_Att,2,nrES_Raw,"&gt;=0")&gt;0,IF(IFERROR(_xlfn.MINIFS(nrES_Date,nrES_PID,$D60,nrES_Code,$F60,nrES_Att,2,nrES_Raw,"&gt;=0",nrES_Date,"&gt;0"),0)=0,"RETEST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RANGE",IF(AND($Y60="Unexcused",OR($L60="",NOT(ISNUMBER($L60)),$L60&lt;&gt;0)),"UNEXCUSED ABSENCE MUST RECORD 0",IF(COUNTIF(nrES_RecID,$B60)&gt;1,"DUPLICATE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c r="Y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IF($C61="","",IF(AND($Y61="Excused",$L61="",N($K61)&lt;=1),"EXCUSED - 1st attempt pending",IF(OR($L61="",$K61&lt;&gt;1,NOT(ISNUMBER($L61)),$L61&gt;=$J61),"",IF(COUNTIFS(nrES_PID,$D61,nrES_Code,$F61,nrES_Att,2,nrES_Raw,"&gt;=0")&gt;0,IF(IFERROR(_xlfn.MINIFS(nrES_Date,nrES_PID,$D61,nrES_Code,$F61,nrES_Att,2,nrES_Raw,"&gt;=0",nrES_Date,"&gt;0"),0)=0,"RETEST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RANGE",IF(AND($Y61="Unexcused",OR($L61="",NOT(ISNUMBER($L61)),$L61&lt;&gt;0)),"UNEXCUSED ABSENCE MUST RECORD 0",IF(COUNTIF(nrES_RecID,$B61)&gt;1,"DUPLICATE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c r="Y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IF($C62="","",IF(AND($Y62="Excused",$L62="",N($K62)&lt;=1),"EXCUSED - 1st attempt pending",IF(OR($L62="",$K62&lt;&gt;1,NOT(ISNUMBER($L62)),$L62&gt;=$J62),"",IF(COUNTIFS(nrES_PID,$D62,nrES_Code,$F62,nrES_Att,2,nrES_Raw,"&gt;=0")&gt;0,IF(IFERROR(_xlfn.MINIFS(nrES_Date,nrES_PID,$D62,nrES_Code,$F62,nrES_Att,2,nrES_Raw,"&gt;=0",nrES_Date,"&gt;0"),0)=0,"RETEST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RANGE",IF(AND($Y62="Unexcused",OR($L62="",NOT(ISNUMBER($L62)),$L62&lt;&gt;0)),"UNEXCUSED ABSENCE MUST RECORD 0",IF(COUNTIF(nrES_RecID,$B62)&gt;1,"DUPLICATE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c r="Y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IF($C63="","",IF(AND($Y63="Excused",$L63="",N($K63)&lt;=1),"EXCUSED - 1st attempt pending",IF(OR($L63="",$K63&lt;&gt;1,NOT(ISNUMBER($L63)),$L63&gt;=$J63),"",IF(COUNTIFS(nrES_PID,$D63,nrES_Code,$F63,nrES_Att,2,nrES_Raw,"&gt;=0")&gt;0,IF(IFERROR(_xlfn.MINIFS(nrES_Date,nrES_PID,$D63,nrES_Code,$F63,nrES_Att,2,nrES_Raw,"&gt;=0",nrES_Date,"&gt;0"),0)=0,"RETEST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RANGE",IF(AND($Y63="Unexcused",OR($L63="",NOT(ISNUMBER($L63)),$L63&lt;&gt;0)),"UNEXCUSED ABSENCE MUST RECORD 0",IF(COUNTIF(nrES_RecID,$B63)&gt;1,"DUPLICATE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c r="Y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IF($C64="","",IF(AND($Y64="Excused",$L64="",N($K64)&lt;=1),"EXCUSED - 1st attempt pending",IF(OR($L64="",$K64&lt;&gt;1,NOT(ISNUMBER($L64)),$L64&gt;=$J64),"",IF(COUNTIFS(nrES_PID,$D64,nrES_Code,$F64,nrES_Att,2,nrES_Raw,"&gt;=0")&gt;0,IF(IFERROR(_xlfn.MINIFS(nrES_Date,nrES_PID,$D64,nrES_Code,$F64,nrES_Att,2,nrES_Raw,"&gt;=0",nrES_Date,"&gt;0"),0)=0,"RETEST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RANGE",IF(AND($Y64="Unexcused",OR($L64="",NOT(ISNUMBER($L64)),$L64&lt;&gt;0)),"UNEXCUSED ABSENCE MUST RECORD 0",IF(COUNTIF(nrES_RecID,$B64)&gt;1,"DUPLICATE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c r="Y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IF($C65="","",IF(AND($Y65="Excused",$L65="",N($K65)&lt;=1),"EXCUSED - 1st attempt pending",IF(OR($L65="",$K65&lt;&gt;1,NOT(ISNUMBER($L65)),$L65&gt;=$J65),"",IF(COUNTIFS(nrES_PID,$D65,nrES_Code,$F65,nrES_Att,2,nrES_Raw,"&gt;=0")&gt;0,IF(IFERROR(_xlfn.MINIFS(nrES_Date,nrES_PID,$D65,nrES_Code,$F65,nrES_Att,2,nrES_Raw,"&gt;=0",nrES_Date,"&gt;0"),0)=0,"RETEST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RANGE",IF(AND($Y65="Unexcused",OR($L65="",NOT(ISNUMBER($L65)),$L65&lt;&gt;0)),"UNEXCUSED ABSENCE MUST RECORD 0",IF(COUNTIF(nrES_RecID,$B65)&gt;1,"DUPLICATE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c r="Y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IF($C66="","",IF(AND($Y66="Excused",$L66="",N($K66)&lt;=1),"EXCUSED - 1st attempt pending",IF(OR($L66="",$K66&lt;&gt;1,NOT(ISNUMBER($L66)),$L66&gt;=$J66),"",IF(COUNTIFS(nrES_PID,$D66,nrES_Code,$F66,nrES_Att,2,nrES_Raw,"&gt;=0")&gt;0,IF(IFERROR(_xlfn.MINIFS(nrES_Date,nrES_PID,$D66,nrES_Code,$F66,nrES_Att,2,nrES_Raw,"&gt;=0",nrES_Date,"&gt;0"),0)=0,"RETEST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RANGE",IF(AND($Y66="Unexcused",OR($L66="",NOT(ISNUMBER($L66)),$L66&lt;&gt;0)),"UNEXCUSED ABSENCE MUST RECORD 0",IF(COUNTIF(nrES_RecID,$B66)&gt;1,"DUPLICATE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c r="Y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IF($C67="","",IF(AND($Y67="Excused",$L67="",N($K67)&lt;=1),"EXCUSED - 1st attempt pending",IF(OR($L67="",$K67&lt;&gt;1,NOT(ISNUMBER($L67)),$L67&gt;=$J67),"",IF(COUNTIFS(nrES_PID,$D67,nrES_Code,$F67,nrES_Att,2,nrES_Raw,"&gt;=0")&gt;0,IF(IFERROR(_xlfn.MINIFS(nrES_Date,nrES_PID,$D67,nrES_Code,$F67,nrES_Att,2,nrES_Raw,"&gt;=0",nrES_Date,"&gt;0"),0)=0,"RETEST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RANGE",IF(AND($Y67="Unexcused",OR($L67="",NOT(ISNUMBER($L67)),$L67&lt;&gt;0)),"UNEXCUSED ABSENCE MUST RECORD 0",IF(COUNTIF(nrES_RecID,$B67)&gt;1,"DUPLICATE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c r="Y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IF($C68="","",IF(AND($Y68="Excused",$L68="",N($K68)&lt;=1),"EXCUSED - 1st attempt pending",IF(OR($L68="",$K68&lt;&gt;1,NOT(ISNUMBER($L68)),$L68&gt;=$J68),"",IF(COUNTIFS(nrES_PID,$D68,nrES_Code,$F68,nrES_Att,2,nrES_Raw,"&gt;=0")&gt;0,IF(IFERROR(_xlfn.MINIFS(nrES_Date,nrES_PID,$D68,nrES_Code,$F68,nrES_Att,2,nrES_Raw,"&gt;=0",nrES_Date,"&gt;0"),0)=0,"RETEST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RANGE",IF(AND($Y68="Unexcused",OR($L68="",NOT(ISNUMBER($L68)),$L68&lt;&gt;0)),"UNEXCUSED ABSENCE MUST RECORD 0",IF(COUNTIF(nrES_RecID,$B68)&gt;1,"DUPLICATE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c r="Y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IF($C69="","",IF(AND($Y69="Excused",$L69="",N($K69)&lt;=1),"EXCUSED - 1st attempt pending",IF(OR($L69="",$K69&lt;&gt;1,NOT(ISNUMBER($L69)),$L69&gt;=$J69),"",IF(COUNTIFS(nrES_PID,$D69,nrES_Code,$F69,nrES_Att,2,nrES_Raw,"&gt;=0")&gt;0,IF(IFERROR(_xlfn.MINIFS(nrES_Date,nrES_PID,$D69,nrES_Code,$F69,nrES_Att,2,nrES_Raw,"&gt;=0",nrES_Date,"&gt;0"),0)=0,"RETEST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RANGE",IF(AND($Y69="Unexcused",OR($L69="",NOT(ISNUMBER($L69)),$L69&lt;&gt;0)),"UNEXCUSED ABSENCE MUST RECORD 0",IF(COUNTIF(nrES_RecID,$B69)&gt;1,"DUPLICATE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c r="Y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IF($C70="","",IF(AND($Y70="Excused",$L70="",N($K70)&lt;=1),"EXCUSED - 1st attempt pending",IF(OR($L70="",$K70&lt;&gt;1,NOT(ISNUMBER($L70)),$L70&gt;=$J70),"",IF(COUNTIFS(nrES_PID,$D70,nrES_Code,$F70,nrES_Att,2,nrES_Raw,"&gt;=0")&gt;0,IF(IFERROR(_xlfn.MINIFS(nrES_Date,nrES_PID,$D70,nrES_Code,$F70,nrES_Att,2,nrES_Raw,"&gt;=0",nrES_Date,"&gt;0"),0)=0,"RETEST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RANGE",IF(AND($Y70="Unexcused",OR($L70="",NOT(ISNUMBER($L70)),$L70&lt;&gt;0)),"UNEXCUSED ABSENCE MUST RECORD 0",IF(COUNTIF(nrES_RecID,$B70)&gt;1,"DUPLICATE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c r="Y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IF($C71="","",IF(AND($Y71="Excused",$L71="",N($K71)&lt;=1),"EXCUSED - 1st attempt pending",IF(OR($L71="",$K71&lt;&gt;1,NOT(ISNUMBER($L71)),$L71&gt;=$J71),"",IF(COUNTIFS(nrES_PID,$D71,nrES_Code,$F71,nrES_Att,2,nrES_Raw,"&gt;=0")&gt;0,IF(IFERROR(_xlfn.MINIFS(nrES_Date,nrES_PID,$D71,nrES_Code,$F71,nrES_Att,2,nrES_Raw,"&gt;=0",nrES_Date,"&gt;0"),0)=0,"RETEST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RANGE",IF(AND($Y71="Unexcused",OR($L71="",NOT(ISNUMBER($L71)),$L71&lt;&gt;0)),"UNEXCUSED ABSENCE MUST RECORD 0",IF(COUNTIF(nrES_RecID,$B71)&gt;1,"DUPLICATE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c r="Y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IF($C72="","",IF(AND($Y72="Excused",$L72="",N($K72)&lt;=1),"EXCUSED - 1st attempt pending",IF(OR($L72="",$K72&lt;&gt;1,NOT(ISNUMBER($L72)),$L72&gt;=$J72),"",IF(COUNTIFS(nrES_PID,$D72,nrES_Code,$F72,nrES_Att,2,nrES_Raw,"&gt;=0")&gt;0,IF(IFERROR(_xlfn.MINIFS(nrES_Date,nrES_PID,$D72,nrES_Code,$F72,nrES_Att,2,nrES_Raw,"&gt;=0",nrES_Date,"&gt;0"),0)=0,"RETEST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RANGE",IF(AND($Y72="Unexcused",OR($L72="",NOT(ISNUMBER($L72)),$L72&lt;&gt;0)),"UNEXCUSED ABSENCE MUST RECORD 0",IF(COUNTIF(nrES_RecID,$B72)&gt;1,"DUPLICATE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c r="Y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IF($C73="","",IF(AND($Y73="Excused",$L73="",N($K73)&lt;=1),"EXCUSED - 1st attempt pending",IF(OR($L73="",$K73&lt;&gt;1,NOT(ISNUMBER($L73)),$L73&gt;=$J73),"",IF(COUNTIFS(nrES_PID,$D73,nrES_Code,$F73,nrES_Att,2,nrES_Raw,"&gt;=0")&gt;0,IF(IFERROR(_xlfn.MINIFS(nrES_Date,nrES_PID,$D73,nrES_Code,$F73,nrES_Att,2,nrES_Raw,"&gt;=0",nrES_Date,"&gt;0"),0)=0,"RETEST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RANGE",IF(AND($Y73="Unexcused",OR($L73="",NOT(ISNUMBER($L73)),$L73&lt;&gt;0)),"UNEXCUSED ABSENCE MUST RECORD 0",IF(COUNTIF(nrES_RecID,$B73)&gt;1,"DUPLICATE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c r="Y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IF($C74="","",IF(AND($Y74="Excused",$L74="",N($K74)&lt;=1),"EXCUSED - 1st attempt pending",IF(OR($L74="",$K74&lt;&gt;1,NOT(ISNUMBER($L74)),$L74&gt;=$J74),"",IF(COUNTIFS(nrES_PID,$D74,nrES_Code,$F74,nrES_Att,2,nrES_Raw,"&gt;=0")&gt;0,IF(IFERROR(_xlfn.MINIFS(nrES_Date,nrES_PID,$D74,nrES_Code,$F74,nrES_Att,2,nrES_Raw,"&gt;=0",nrES_Date,"&gt;0"),0)=0,"RETEST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RANGE",IF(AND($Y74="Unexcused",OR($L74="",NOT(ISNUMBER($L74)),$L74&lt;&gt;0)),"UNEXCUSED ABSENCE MUST RECORD 0",IF(COUNTIF(nrES_RecID,$B74)&gt;1,"DUPLICATE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c r="Y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IF($C75="","",IF(AND($Y75="Excused",$L75="",N($K75)&lt;=1),"EXCUSED - 1st attempt pending",IF(OR($L75="",$K75&lt;&gt;1,NOT(ISNUMBER($L75)),$L75&gt;=$J75),"",IF(COUNTIFS(nrES_PID,$D75,nrES_Code,$F75,nrES_Att,2,nrES_Raw,"&gt;=0")&gt;0,IF(IFERROR(_xlfn.MINIFS(nrES_Date,nrES_PID,$D75,nrES_Code,$F75,nrES_Att,2,nrES_Raw,"&gt;=0",nrES_Date,"&gt;0"),0)=0,"RETEST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RANGE",IF(AND($Y75="Unexcused",OR($L75="",NOT(ISNUMBER($L75)),$L75&lt;&gt;0)),"UNEXCUSED ABSENCE MUST RECORD 0",IF(COUNTIF(nrES_RecID,$B75)&gt;1,"DUPLICATE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c r="Y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IF($C76="","",IF(AND($Y76="Excused",$L76="",N($K76)&lt;=1),"EXCUSED - 1st attempt pending",IF(OR($L76="",$K76&lt;&gt;1,NOT(ISNUMBER($L76)),$L76&gt;=$J76),"",IF(COUNTIFS(nrES_PID,$D76,nrES_Code,$F76,nrES_Att,2,nrES_Raw,"&gt;=0")&gt;0,IF(IFERROR(_xlfn.MINIFS(nrES_Date,nrES_PID,$D76,nrES_Code,$F76,nrES_Att,2,nrES_Raw,"&gt;=0",nrES_Date,"&gt;0"),0)=0,"RETEST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RANGE",IF(AND($Y76="Unexcused",OR($L76="",NOT(ISNUMBER($L76)),$L76&lt;&gt;0)),"UNEXCUSED ABSENCE MUST RECORD 0",IF(COUNTIF(nrES_RecID,$B76)&gt;1,"DUPLICATE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c r="Y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IF($C77="","",IF(AND($Y77="Excused",$L77="",N($K77)&lt;=1),"EXCUSED - 1st attempt pending",IF(OR($L77="",$K77&lt;&gt;1,NOT(ISNUMBER($L77)),$L77&gt;=$J77),"",IF(COUNTIFS(nrES_PID,$D77,nrES_Code,$F77,nrES_Att,2,nrES_Raw,"&gt;=0")&gt;0,IF(IFERROR(_xlfn.MINIFS(nrES_Date,nrES_PID,$D77,nrES_Code,$F77,nrES_Att,2,nrES_Raw,"&gt;=0",nrES_Date,"&gt;0"),0)=0,"RETEST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RANGE",IF(AND($Y77="Unexcused",OR($L77="",NOT(ISNUMBER($L77)),$L77&lt;&gt;0)),"UNEXCUSED ABSENCE MUST RECORD 0",IF(COUNTIF(nrES_RecID,$B77)&gt;1,"DUPLICATE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c r="Y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IF($C78="","",IF(AND($Y78="Excused",$L78="",N($K78)&lt;=1),"EXCUSED - 1st attempt pending",IF(OR($L78="",$K78&lt;&gt;1,NOT(ISNUMBER($L78)),$L78&gt;=$J78),"",IF(COUNTIFS(nrES_PID,$D78,nrES_Code,$F78,nrES_Att,2,nrES_Raw,"&gt;=0")&gt;0,IF(IFERROR(_xlfn.MINIFS(nrES_Date,nrES_PID,$D78,nrES_Code,$F78,nrES_Att,2,nrES_Raw,"&gt;=0",nrES_Date,"&gt;0"),0)=0,"RETEST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RANGE",IF(AND($Y78="Unexcused",OR($L78="",NOT(ISNUMBER($L78)),$L78&lt;&gt;0)),"UNEXCUSED ABSENCE MUST RECORD 0",IF(COUNTIF(nrES_RecID,$B78)&gt;1,"DUPLICATE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c r="Y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IF($C79="","",IF(AND($Y79="Excused",$L79="",N($K79)&lt;=1),"EXCUSED - 1st attempt pending",IF(OR($L79="",$K79&lt;&gt;1,NOT(ISNUMBER($L79)),$L79&gt;=$J79),"",IF(COUNTIFS(nrES_PID,$D79,nrES_Code,$F79,nrES_Att,2,nrES_Raw,"&gt;=0")&gt;0,IF(IFERROR(_xlfn.MINIFS(nrES_Date,nrES_PID,$D79,nrES_Code,$F79,nrES_Att,2,nrES_Raw,"&gt;=0",nrES_Date,"&gt;0"),0)=0,"RETEST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RANGE",IF(AND($Y79="Unexcused",OR($L79="",NOT(ISNUMBER($L79)),$L79&lt;&gt;0)),"UNEXCUSED ABSENCE MUST RECORD 0",IF(COUNTIF(nrES_RecID,$B79)&gt;1,"DUPLICATE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c r="Y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IF($C80="","",IF(AND($Y80="Excused",$L80="",N($K80)&lt;=1),"EXCUSED - 1st attempt pending",IF(OR($L80="",$K80&lt;&gt;1,NOT(ISNUMBER($L80)),$L80&gt;=$J80),"",IF(COUNTIFS(nrES_PID,$D80,nrES_Code,$F80,nrES_Att,2,nrES_Raw,"&gt;=0")&gt;0,IF(IFERROR(_xlfn.MINIFS(nrES_Date,nrES_PID,$D80,nrES_Code,$F80,nrES_Att,2,nrES_Raw,"&gt;=0",nrES_Date,"&gt;0"),0)=0,"RETEST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RANGE",IF(AND($Y80="Unexcused",OR($L80="",NOT(ISNUMBER($L80)),$L80&lt;&gt;0)),"UNEXCUSED ABSENCE MUST RECORD 0",IF(COUNTIF(nrES_RecID,$B80)&gt;1,"DUPLICATE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c r="Y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IF($C81="","",IF(AND($Y81="Excused",$L81="",N($K81)&lt;=1),"EXCUSED - 1st attempt pending",IF(OR($L81="",$K81&lt;&gt;1,NOT(ISNUMBER($L81)),$L81&gt;=$J81),"",IF(COUNTIFS(nrES_PID,$D81,nrES_Code,$F81,nrES_Att,2,nrES_Raw,"&gt;=0")&gt;0,IF(IFERROR(_xlfn.MINIFS(nrES_Date,nrES_PID,$D81,nrES_Code,$F81,nrES_Att,2,nrES_Raw,"&gt;=0",nrES_Date,"&gt;0"),0)=0,"RETEST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RANGE",IF(AND($Y81="Unexcused",OR($L81="",NOT(ISNUMBER($L81)),$L81&lt;&gt;0)),"UNEXCUSED ABSENCE MUST RECORD 0",IF(COUNTIF(nrES_RecID,$B81)&gt;1,"DUPLICATE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c r="Y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IF($C82="","",IF(AND($Y82="Excused",$L82="",N($K82)&lt;=1),"EXCUSED - 1st attempt pending",IF(OR($L82="",$K82&lt;&gt;1,NOT(ISNUMBER($L82)),$L82&gt;=$J82),"",IF(COUNTIFS(nrES_PID,$D82,nrES_Code,$F82,nrES_Att,2,nrES_Raw,"&gt;=0")&gt;0,IF(IFERROR(_xlfn.MINIFS(nrES_Date,nrES_PID,$D82,nrES_Code,$F82,nrES_Att,2,nrES_Raw,"&gt;=0",nrES_Date,"&gt;0"),0)=0,"RETEST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RANGE",IF(AND($Y82="Unexcused",OR($L82="",NOT(ISNUMBER($L82)),$L82&lt;&gt;0)),"UNEXCUSED ABSENCE MUST RECORD 0",IF(COUNTIF(nrES_RecID,$B82)&gt;1,"DUPLICATE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c r="Y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IF($C83="","",IF(AND($Y83="Excused",$L83="",N($K83)&lt;=1),"EXCUSED - 1st attempt pending",IF(OR($L83="",$K83&lt;&gt;1,NOT(ISNUMBER($L83)),$L83&gt;=$J83),"",IF(COUNTIFS(nrES_PID,$D83,nrES_Code,$F83,nrES_Att,2,nrES_Raw,"&gt;=0")&gt;0,IF(IFERROR(_xlfn.MINIFS(nrES_Date,nrES_PID,$D83,nrES_Code,$F83,nrES_Att,2,nrES_Raw,"&gt;=0",nrES_Date,"&gt;0"),0)=0,"RETEST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RANGE",IF(AND($Y83="Unexcused",OR($L83="",NOT(ISNUMBER($L83)),$L83&lt;&gt;0)),"UNEXCUSED ABSENCE MUST RECORD 0",IF(COUNTIF(nrES_RecID,$B83)&gt;1,"DUPLICATE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c r="Y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IF($C84="","",IF(AND($Y84="Excused",$L84="",N($K84)&lt;=1),"EXCUSED - 1st attempt pending",IF(OR($L84="",$K84&lt;&gt;1,NOT(ISNUMBER($L84)),$L84&gt;=$J84),"",IF(COUNTIFS(nrES_PID,$D84,nrES_Code,$F84,nrES_Att,2,nrES_Raw,"&gt;=0")&gt;0,IF(IFERROR(_xlfn.MINIFS(nrES_Date,nrES_PID,$D84,nrES_Code,$F84,nrES_Att,2,nrES_Raw,"&gt;=0",nrES_Date,"&gt;0"),0)=0,"RETEST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RANGE",IF(AND($Y84="Unexcused",OR($L84="",NOT(ISNUMBER($L84)),$L84&lt;&gt;0)),"UNEXCUSED ABSENCE MUST RECORD 0",IF(COUNTIF(nrES_RecID,$B84)&gt;1,"DUPLICATE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c r="Y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IF($C85="","",IF(AND($Y85="Excused",$L85="",N($K85)&lt;=1),"EXCUSED - 1st attempt pending",IF(OR($L85="",$K85&lt;&gt;1,NOT(ISNUMBER($L85)),$L85&gt;=$J85),"",IF(COUNTIFS(nrES_PID,$D85,nrES_Code,$F85,nrES_Att,2,nrES_Raw,"&gt;=0")&gt;0,IF(IFERROR(_xlfn.MINIFS(nrES_Date,nrES_PID,$D85,nrES_Code,$F85,nrES_Att,2,nrES_Raw,"&gt;=0",nrES_Date,"&gt;0"),0)=0,"RETEST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RANGE",IF(AND($Y85="Unexcused",OR($L85="",NOT(ISNUMBER($L85)),$L85&lt;&gt;0)),"UNEXCUSED ABSENCE MUST RECORD 0",IF(COUNTIF(nrES_RecID,$B85)&gt;1,"DUPLICATE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c r="Y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IF($C86="","",IF(AND($Y86="Excused",$L86="",N($K86)&lt;=1),"EXCUSED - 1st attempt pending",IF(OR($L86="",$K86&lt;&gt;1,NOT(ISNUMBER($L86)),$L86&gt;=$J86),"",IF(COUNTIFS(nrES_PID,$D86,nrES_Code,$F86,nrES_Att,2,nrES_Raw,"&gt;=0")&gt;0,IF(IFERROR(_xlfn.MINIFS(nrES_Date,nrES_PID,$D86,nrES_Code,$F86,nrES_Att,2,nrES_Raw,"&gt;=0",nrES_Date,"&gt;0"),0)=0,"RETEST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RANGE",IF(AND($Y86="Unexcused",OR($L86="",NOT(ISNUMBER($L86)),$L86&lt;&gt;0)),"UNEXCUSED ABSENCE MUST RECORD 0",IF(COUNTIF(nrES_RecID,$B86)&gt;1,"DUPLICATE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c r="Y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IF($C87="","",IF(AND($Y87="Excused",$L87="",N($K87)&lt;=1),"EXCUSED - 1st attempt pending",IF(OR($L87="",$K87&lt;&gt;1,NOT(ISNUMBER($L87)),$L87&gt;=$J87),"",IF(COUNTIFS(nrES_PID,$D87,nrES_Code,$F87,nrES_Att,2,nrES_Raw,"&gt;=0")&gt;0,IF(IFERROR(_xlfn.MINIFS(nrES_Date,nrES_PID,$D87,nrES_Code,$F87,nrES_Att,2,nrES_Raw,"&gt;=0",nrES_Date,"&gt;0"),0)=0,"RETEST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RANGE",IF(AND($Y87="Unexcused",OR($L87="",NOT(ISNUMBER($L87)),$L87&lt;&gt;0)),"UNEXCUSED ABSENCE MUST RECORD 0",IF(COUNTIF(nrES_RecID,$B87)&gt;1,"DUPLICATE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c r="Y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IF($C88="","",IF(AND($Y88="Excused",$L88="",N($K88)&lt;=1),"EXCUSED - 1st attempt pending",IF(OR($L88="",$K88&lt;&gt;1,NOT(ISNUMBER($L88)),$L88&gt;=$J88),"",IF(COUNTIFS(nrES_PID,$D88,nrES_Code,$F88,nrES_Att,2,nrES_Raw,"&gt;=0")&gt;0,IF(IFERROR(_xlfn.MINIFS(nrES_Date,nrES_PID,$D88,nrES_Code,$F88,nrES_Att,2,nrES_Raw,"&gt;=0",nrES_Date,"&gt;0"),0)=0,"RETEST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RANGE",IF(AND($Y88="Unexcused",OR($L88="",NOT(ISNUMBER($L88)),$L88&lt;&gt;0)),"UNEXCUSED ABSENCE MUST RECORD 0",IF(COUNTIF(nrES_RecID,$B88)&gt;1,"DUPLICATE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c r="Y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IF($C89="","",IF(AND($Y89="Excused",$L89="",N($K89)&lt;=1),"EXCUSED - 1st attempt pending",IF(OR($L89="",$K89&lt;&gt;1,NOT(ISNUMBER($L89)),$L89&gt;=$J89),"",IF(COUNTIFS(nrES_PID,$D89,nrES_Code,$F89,nrES_Att,2,nrES_Raw,"&gt;=0")&gt;0,IF(IFERROR(_xlfn.MINIFS(nrES_Date,nrES_PID,$D89,nrES_Code,$F89,nrES_Att,2,nrES_Raw,"&gt;=0",nrES_Date,"&gt;0"),0)=0,"RETEST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RANGE",IF(AND($Y89="Unexcused",OR($L89="",NOT(ISNUMBER($L89)),$L89&lt;&gt;0)),"UNEXCUSED ABSENCE MUST RECORD 0",IF(COUNTIF(nrES_RecID,$B89)&gt;1,"DUPLICATE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c r="Y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IF($C90="","",IF(AND($Y90="Excused",$L90="",N($K90)&lt;=1),"EXCUSED - 1st attempt pending",IF(OR($L90="",$K90&lt;&gt;1,NOT(ISNUMBER($L90)),$L90&gt;=$J90),"",IF(COUNTIFS(nrES_PID,$D90,nrES_Code,$F90,nrES_Att,2,nrES_Raw,"&gt;=0")&gt;0,IF(IFERROR(_xlfn.MINIFS(nrES_Date,nrES_PID,$D90,nrES_Code,$F90,nrES_Att,2,nrES_Raw,"&gt;=0",nrES_Date,"&gt;0"),0)=0,"RETEST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RANGE",IF(AND($Y90="Unexcused",OR($L90="",NOT(ISNUMBER($L90)),$L90&lt;&gt;0)),"UNEXCUSED ABSENCE MUST RECORD 0",IF(COUNTIF(nrES_RecID,$B90)&gt;1,"DUPLICATE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c r="Y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IF($C91="","",IF(AND($Y91="Excused",$L91="",N($K91)&lt;=1),"EXCUSED - 1st attempt pending",IF(OR($L91="",$K91&lt;&gt;1,NOT(ISNUMBER($L91)),$L91&gt;=$J91),"",IF(COUNTIFS(nrES_PID,$D91,nrES_Code,$F91,nrES_Att,2,nrES_Raw,"&gt;=0")&gt;0,IF(IFERROR(_xlfn.MINIFS(nrES_Date,nrES_PID,$D91,nrES_Code,$F91,nrES_Att,2,nrES_Raw,"&gt;=0",nrES_Date,"&gt;0"),0)=0,"RETEST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RANGE",IF(AND($Y91="Unexcused",OR($L91="",NOT(ISNUMBER($L91)),$L91&lt;&gt;0)),"UNEXCUSED ABSENCE MUST RECORD 0",IF(COUNTIF(nrES_RecID,$B91)&gt;1,"DUPLICATE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c r="Y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IF($C92="","",IF(AND($Y92="Excused",$L92="",N($K92)&lt;=1),"EXCUSED - 1st attempt pending",IF(OR($L92="",$K92&lt;&gt;1,NOT(ISNUMBER($L92)),$L92&gt;=$J92),"",IF(COUNTIFS(nrES_PID,$D92,nrES_Code,$F92,nrES_Att,2,nrES_Raw,"&gt;=0")&gt;0,IF(IFERROR(_xlfn.MINIFS(nrES_Date,nrES_PID,$D92,nrES_Code,$F92,nrES_Att,2,nrES_Raw,"&gt;=0",nrES_Date,"&gt;0"),0)=0,"RETEST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RANGE",IF(AND($Y92="Unexcused",OR($L92="",NOT(ISNUMBER($L92)),$L92&lt;&gt;0)),"UNEXCUSED ABSENCE MUST RECORD 0",IF(COUNTIF(nrES_RecID,$B92)&gt;1,"DUPLICATE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c r="Y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IF($C93="","",IF(AND($Y93="Excused",$L93="",N($K93)&lt;=1),"EXCUSED - 1st attempt pending",IF(OR($L93="",$K93&lt;&gt;1,NOT(ISNUMBER($L93)),$L93&gt;=$J93),"",IF(COUNTIFS(nrES_PID,$D93,nrES_Code,$F93,nrES_Att,2,nrES_Raw,"&gt;=0")&gt;0,IF(IFERROR(_xlfn.MINIFS(nrES_Date,nrES_PID,$D93,nrES_Code,$F93,nrES_Att,2,nrES_Raw,"&gt;=0",nrES_Date,"&gt;0"),0)=0,"RETEST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RANGE",IF(AND($Y93="Unexcused",OR($L93="",NOT(ISNUMBER($L93)),$L93&lt;&gt;0)),"UNEXCUSED ABSENCE MUST RECORD 0",IF(COUNTIF(nrES_RecID,$B93)&gt;1,"DUPLICATE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c r="Y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IF($C94="","",IF(AND($Y94="Excused",$L94="",N($K94)&lt;=1),"EXCUSED - 1st attempt pending",IF(OR($L94="",$K94&lt;&gt;1,NOT(ISNUMBER($L94)),$L94&gt;=$J94),"",IF(COUNTIFS(nrES_PID,$D94,nrES_Code,$F94,nrES_Att,2,nrES_Raw,"&gt;=0")&gt;0,IF(IFERROR(_xlfn.MINIFS(nrES_Date,nrES_PID,$D94,nrES_Code,$F94,nrES_Att,2,nrES_Raw,"&gt;=0",nrES_Date,"&gt;0"),0)=0,"RETEST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RANGE",IF(AND($Y94="Unexcused",OR($L94="",NOT(ISNUMBER($L94)),$L94&lt;&gt;0)),"UNEXCUSED ABSENCE MUST RECORD 0",IF(COUNTIF(nrES_RecID,$B94)&gt;1,"DUPLICATE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c r="Y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IF($C95="","",IF(AND($Y95="Excused",$L95="",N($K95)&lt;=1),"EXCUSED - 1st attempt pending",IF(OR($L95="",$K95&lt;&gt;1,NOT(ISNUMBER($L95)),$L95&gt;=$J95),"",IF(COUNTIFS(nrES_PID,$D95,nrES_Code,$F95,nrES_Att,2,nrES_Raw,"&gt;=0")&gt;0,IF(IFERROR(_xlfn.MINIFS(nrES_Date,nrES_PID,$D95,nrES_Code,$F95,nrES_Att,2,nrES_Raw,"&gt;=0",nrES_Date,"&gt;0"),0)=0,"RETEST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RANGE",IF(AND($Y95="Unexcused",OR($L95="",NOT(ISNUMBER($L95)),$L95&lt;&gt;0)),"UNEXCUSED ABSENCE MUST RECORD 0",IF(COUNTIF(nrES_RecID,$B95)&gt;1,"DUPLICATE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c r="Y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IF($C96="","",IF(AND($Y96="Excused",$L96="",N($K96)&lt;=1),"EXCUSED - 1st attempt pending",IF(OR($L96="",$K96&lt;&gt;1,NOT(ISNUMBER($L96)),$L96&gt;=$J96),"",IF(COUNTIFS(nrES_PID,$D96,nrES_Code,$F96,nrES_Att,2,nrES_Raw,"&gt;=0")&gt;0,IF(IFERROR(_xlfn.MINIFS(nrES_Date,nrES_PID,$D96,nrES_Code,$F96,nrES_Att,2,nrES_Raw,"&gt;=0",nrES_Date,"&gt;0"),0)=0,"RETEST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RANGE",IF(AND($Y96="Unexcused",OR($L96="",NOT(ISNUMBER($L96)),$L96&lt;&gt;0)),"UNEXCUSED ABSENCE MUST RECORD 0",IF(COUNTIF(nrES_RecID,$B96)&gt;1,"DUPLICATE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c r="Y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IF($C97="","",IF(AND($Y97="Excused",$L97="",N($K97)&lt;=1),"EXCUSED - 1st attempt pending",IF(OR($L97="",$K97&lt;&gt;1,NOT(ISNUMBER($L97)),$L97&gt;=$J97),"",IF(COUNTIFS(nrES_PID,$D97,nrES_Code,$F97,nrES_Att,2,nrES_Raw,"&gt;=0")&gt;0,IF(IFERROR(_xlfn.MINIFS(nrES_Date,nrES_PID,$D97,nrES_Code,$F97,nrES_Att,2,nrES_Raw,"&gt;=0",nrES_Date,"&gt;0"),0)=0,"RETEST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RANGE",IF(AND($Y97="Unexcused",OR($L97="",NOT(ISNUMBER($L97)),$L97&lt;&gt;0)),"UNEXCUSED ABSENCE MUST RECORD 0",IF(COUNTIF(nrES_RecID,$B97)&gt;1,"DUPLICATE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c r="Y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IF($C98="","",IF(AND($Y98="Excused",$L98="",N($K98)&lt;=1),"EXCUSED - 1st attempt pending",IF(OR($L98="",$K98&lt;&gt;1,NOT(ISNUMBER($L98)),$L98&gt;=$J98),"",IF(COUNTIFS(nrES_PID,$D98,nrES_Code,$F98,nrES_Att,2,nrES_Raw,"&gt;=0")&gt;0,IF(IFERROR(_xlfn.MINIFS(nrES_Date,nrES_PID,$D98,nrES_Code,$F98,nrES_Att,2,nrES_Raw,"&gt;=0",nrES_Date,"&gt;0"),0)=0,"RETEST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RANGE",IF(AND($Y98="Unexcused",OR($L98="",NOT(ISNUMBER($L98)),$L98&lt;&gt;0)),"UNEXCUSED ABSENCE MUST RECORD 0",IF(COUNTIF(nrES_RecID,$B98)&gt;1,"DUPLICATE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c r="Y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IF($C99="","",IF(AND($Y99="Excused",$L99="",N($K99)&lt;=1),"EXCUSED - 1st attempt pending",IF(OR($L99="",$K99&lt;&gt;1,NOT(ISNUMBER($L99)),$L99&gt;=$J99),"",IF(COUNTIFS(nrES_PID,$D99,nrES_Code,$F99,nrES_Att,2,nrES_Raw,"&gt;=0")&gt;0,IF(IFERROR(_xlfn.MINIFS(nrES_Date,nrES_PID,$D99,nrES_Code,$F99,nrES_Att,2,nrES_Raw,"&gt;=0",nrES_Date,"&gt;0"),0)=0,"RETEST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RANGE",IF(AND($Y99="Unexcused",OR($L99="",NOT(ISNUMBER($L99)),$L99&lt;&gt;0)),"UNEXCUSED ABSENCE MUST RECORD 0",IF(COUNTIF(nrES_RecID,$B99)&gt;1,"DUPLICATE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c r="Y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IF($C100="","",IF(AND($Y100="Excused",$L100="",N($K100)&lt;=1),"EXCUSED - 1st attempt pending",IF(OR($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RANGE",IF(AND($Y100="Unexcused",OR($L100="",NOT(ISNUMBER($L100)),$L100&lt;&gt;0)),"UNEXCUSED ABSENCE MUST RECORD 0",IF(COUNTIF(nrES_RecID,$B100)&gt;1,"DUPLICATE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c r="Y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IF($C101="","",IF(AND($Y101="Excused",$L101="",N($K101)&lt;=1),"EXCUSED - 1st attempt pending",IF(OR($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RANGE",IF(AND($Y101="Unexcused",OR($L101="",NOT(ISNUMBER($L101)),$L101&lt;&gt;0)),"UNEXCUSED ABSENCE MUST RECORD 0",IF(COUNTIF(nrES_RecID,$B101)&gt;1,"DUPLICATE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c r="Y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IF($C102="","",IF(AND($Y102="Excused",$L102="",N($K102)&lt;=1),"EXCUSED - 1st attempt pending",IF(OR($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RANGE",IF(AND($Y102="Unexcused",OR($L102="",NOT(ISNUMBER($L102)),$L102&lt;&gt;0)),"UNEXCUSED ABSENCE MUST RECORD 0",IF(COUNTIF(nrES_RecID,$B102)&gt;1,"DUPLICATE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c r="Y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IF($C103="","",IF(AND($Y103="Excused",$L103="",N($K103)&lt;=1),"EXCUSED - 1st attempt pending",IF(OR($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RANGE",IF(AND($Y103="Unexcused",OR($L103="",NOT(ISNUMBER($L103)),$L103&lt;&gt;0)),"UNEXCUSED ABSENCE MUST RECORD 0",IF(COUNTIF(nrES_RecID,$B103)&gt;1,"DUPLICATE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c r="Y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IF($C104="","",IF(AND($Y104="Excused",$L104="",N($K104)&lt;=1),"EXCUSED - 1st attempt pending",IF(OR($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RANGE",IF(AND($Y104="Unexcused",OR($L104="",NOT(ISNUMBER($L104)),$L104&lt;&gt;0)),"UNEXCUSED ABSENCE MUST RECORD 0",IF(COUNTIF(nrES_RecID,$B104)&gt;1,"DUPLICATE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c r="Y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IF($C105="","",IF(AND($Y105="Excused",$L105="",N($K105)&lt;=1),"EXCUSED - 1st attempt pending",IF(OR($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RANGE",IF(AND($Y105="Unexcused",OR($L105="",NOT(ISNUMBER($L105)),$L105&lt;&gt;0)),"UNEXCUSED ABSENCE MUST RECORD 0",IF(COUNTIF(nrES_RecID,$B105)&gt;1,"DUPLICATE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c r="Y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IF($C106="","",IF(AND($Y106="Excused",$L106="",N($K106)&lt;=1),"EXCUSED - 1st attempt pending",IF(OR($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RANGE",IF(AND($Y106="Unexcused",OR($L106="",NOT(ISNUMBER($L106)),$L106&lt;&gt;0)),"UNEXCUSED ABSENCE MUST RECORD 0",IF(COUNTIF(nrES_RecID,$B106)&gt;1,"DUPLICATE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c r="Y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IF($C107="","",IF(AND($Y107="Excused",$L107="",N($K107)&lt;=1),"EXCUSED - 1st attempt pending",IF(OR($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RANGE",IF(AND($Y107="Unexcused",OR($L107="",NOT(ISNUMBER($L107)),$L107&lt;&gt;0)),"UNEXCUSED ABSENCE MUST RECORD 0",IF(COUNTIF(nrES_RecID,$B107)&gt;1,"DUPLICATE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c r="Y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IF($C108="","",IF(AND($Y108="Excused",$L108="",N($K108)&lt;=1),"EXCUSED - 1st attempt pending",IF(OR($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RANGE",IF(AND($Y108="Unexcused",OR($L108="",NOT(ISNUMBER($L108)),$L108&lt;&gt;0)),"UNEXCUSED ABSENCE MUST RECORD 0",IF(COUNTIF(nrES_RecID,$B108)&gt;1,"DUPLICATE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c r="Y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IF($C109="","",IF(AND($Y109="Excused",$L109="",N($K109)&lt;=1),"EXCUSED - 1st attempt pending",IF(OR($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RANGE",IF(AND($Y109="Unexcused",OR($L109="",NOT(ISNUMBER($L109)),$L109&lt;&gt;0)),"UNEXCUSED ABSENCE MUST RECORD 0",IF(COUNTIF(nrES_RecID,$B109)&gt;1,"DUPLICATE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c r="Y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IF($C110="","",IF(AND($Y110="Excused",$L110="",N($K110)&lt;=1),"EXCUSED - 1st attempt pending",IF(OR($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RANGE",IF(AND($Y110="Unexcused",OR($L110="",NOT(ISNUMBER($L110)),$L110&lt;&gt;0)),"UNEXCUSED ABSENCE MUST RECORD 0",IF(COUNTIF(nrES_RecID,$B110)&gt;1,"DUPLICATE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c r="Y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IF($C111="","",IF(AND($Y111="Excused",$L111="",N($K111)&lt;=1),"EXCUSED - 1st attempt pending",IF(OR($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RANGE",IF(AND($Y111="Unexcused",OR($L111="",NOT(ISNUMBER($L111)),$L111&lt;&gt;0)),"UNEXCUSED ABSENCE MUST RECORD 0",IF(COUNTIF(nrES_RecID,$B111)&gt;1,"DUPLICATE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c r="Y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IF($C112="","",IF(AND($Y112="Excused",$L112="",N($K112)&lt;=1),"EXCUSED - 1st attempt pending",IF(OR($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RANGE",IF(AND($Y112="Unexcused",OR($L112="",NOT(ISNUMBER($L112)),$L112&lt;&gt;0)),"UNEXCUSED ABSENCE MUST RECORD 0",IF(COUNTIF(nrES_RecID,$B112)&gt;1,"DUPLICATE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c r="Y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IF($C113="","",IF(AND($Y113="Excused",$L113="",N($K113)&lt;=1),"EXCUSED - 1st attempt pending",IF(OR($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RANGE",IF(AND($Y113="Unexcused",OR($L113="",NOT(ISNUMBER($L113)),$L113&lt;&gt;0)),"UNEXCUSED ABSENCE MUST RECORD 0",IF(COUNTIF(nrES_RecID,$B113)&gt;1,"DUPLICATE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c r="Y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IF($C114="","",IF(AND($Y114="Excused",$L114="",N($K114)&lt;=1),"EXCUSED - 1st attempt pending",IF(OR($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RANGE",IF(AND($Y114="Unexcused",OR($L114="",NOT(ISNUMBER($L114)),$L114&lt;&gt;0)),"UNEXCUSED ABSENCE MUST RECORD 0",IF(COUNTIF(nrES_RecID,$B114)&gt;1,"DUPLICATE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c r="Y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IF($C115="","",IF(AND($Y115="Excused",$L115="",N($K115)&lt;=1),"EXCUSED - 1st attempt pending",IF(OR($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RANGE",IF(AND($Y115="Unexcused",OR($L115="",NOT(ISNUMBER($L115)),$L115&lt;&gt;0)),"UNEXCUSED ABSENCE MUST RECORD 0",IF(COUNTIF(nrES_RecID,$B115)&gt;1,"DUPLICATE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c r="Y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IF($C116="","",IF(AND($Y116="Excused",$L116="",N($K116)&lt;=1),"EXCUSED - 1st attempt pending",IF(OR($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RANGE",IF(AND($Y116="Unexcused",OR($L116="",NOT(ISNUMBER($L116)),$L116&lt;&gt;0)),"UNEXCUSED ABSENCE MUST RECORD 0",IF(COUNTIF(nrES_RecID,$B116)&gt;1,"DUPLICATE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c r="Y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IF($C117="","",IF(AND($Y117="Excused",$L117="",N($K117)&lt;=1),"EXCUSED - 1st attempt pending",IF(OR($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RANGE",IF(AND($Y117="Unexcused",OR($L117="",NOT(ISNUMBER($L117)),$L117&lt;&gt;0)),"UNEXCUSED ABSENCE MUST RECORD 0",IF(COUNTIF(nrES_RecID,$B117)&gt;1,"DUPLICATE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c r="Y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IF($C118="","",IF(AND($Y118="Excused",$L118="",N($K118)&lt;=1),"EXCUSED - 1st attempt pending",IF(OR($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RANGE",IF(AND($Y118="Unexcused",OR($L118="",NOT(ISNUMBER($L118)),$L118&lt;&gt;0)),"UNEXCUSED ABSENCE MUST RECORD 0",IF(COUNTIF(nrES_RecID,$B118)&gt;1,"DUPLICATE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c r="Y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IF($C119="","",IF(AND($Y119="Excused",$L119="",N($K119)&lt;=1),"EXCUSED - 1st attempt pending",IF(OR($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RANGE",IF(AND($Y119="Unexcused",OR($L119="",NOT(ISNUMBER($L119)),$L119&lt;&gt;0)),"UNEXCUSED ABSENCE MUST RECORD 0",IF(COUNTIF(nrES_RecID,$B119)&gt;1,"DUPLICATE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c r="Y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IF($C120="","",IF(AND($Y120="Excused",$L120="",N($K120)&lt;=1),"EXCUSED - 1st attempt pending",IF(OR($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RANGE",IF(AND($Y120="Unexcused",OR($L120="",NOT(ISNUMBER($L120)),$L120&lt;&gt;0)),"UNEXCUSED ABSENCE MUST RECORD 0",IF(COUNTIF(nrES_RecID,$B120)&gt;1,"DUPLICATE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c r="Y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IF($C121="","",IF(AND($Y121="Excused",$L121="",N($K121)&lt;=1),"EXCUSED - 1st attempt pending",IF(OR($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RANGE",IF(AND($Y121="Unexcused",OR($L121="",NOT(ISNUMBER($L121)),$L121&lt;&gt;0)),"UNEXCUSED ABSENCE MUST RECORD 0",IF(COUNTIF(nrES_RecID,$B121)&gt;1,"DUPLICATE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c r="Y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IF($C122="","",IF(AND($Y122="Excused",$L122="",N($K122)&lt;=1),"EXCUSED - 1st attempt pending",IF(OR($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RANGE",IF(AND($Y122="Unexcused",OR($L122="",NOT(ISNUMBER($L122)),$L122&lt;&gt;0)),"UNEXCUSED ABSENCE MUST RECORD 0",IF(COUNTIF(nrES_RecID,$B122)&gt;1,"DUPLICATE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c r="Y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IF($C123="","",IF(AND($Y123="Excused",$L123="",N($K123)&lt;=1),"EXCUSED - 1st attempt pending",IF(OR($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RANGE",IF(AND($Y123="Unexcused",OR($L123="",NOT(ISNUMBER($L123)),$L123&lt;&gt;0)),"UNEXCUSED ABSENCE MUST RECORD 0",IF(COUNTIF(nrES_RecID,$B123)&gt;1,"DUPLICATE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c r="Y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IF($C124="","",IF(AND($Y124="Excused",$L124="",N($K124)&lt;=1),"EXCUSED - 1st attempt pending",IF(OR($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RANGE",IF(AND($Y124="Unexcused",OR($L124="",NOT(ISNUMBER($L124)),$L124&lt;&gt;0)),"UNEXCUSED ABSENCE MUST RECORD 0",IF(COUNTIF(nrES_RecID,$B124)&gt;1,"DUPLICATE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c r="Y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IF($C125="","",IF(AND($Y125="Excused",$L125="",N($K125)&lt;=1),"EXCUSED - 1st attempt pending",IF(OR($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RANGE",IF(AND($Y125="Unexcused",OR($L125="",NOT(ISNUMBER($L125)),$L125&lt;&gt;0)),"UNEXCUSED ABSENCE MUST RECORD 0",IF(COUNTIF(nrES_RecID,$B125)&gt;1,"DUPLICATE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c r="Y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IF($C126="","",IF(AND($Y126="Excused",$L126="",N($K126)&lt;=1),"EXCUSED - 1st attempt pending",IF(OR($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RANGE",IF(AND($Y126="Unexcused",OR($L126="",NOT(ISNUMBER($L126)),$L126&lt;&gt;0)),"UNEXCUSED ABSENCE MUST RECORD 0",IF(COUNTIF(nrES_RecID,$B126)&gt;1,"DUPLICATE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c r="Y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IF($C127="","",IF(AND($Y127="Excused",$L127="",N($K127)&lt;=1),"EXCUSED - 1st attempt pending",IF(OR($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RANGE",IF(AND($Y127="Unexcused",OR($L127="",NOT(ISNUMBER($L127)),$L127&lt;&gt;0)),"UNEXCUSED ABSENCE MUST RECORD 0",IF(COUNTIF(nrES_RecID,$B127)&gt;1,"DUPLICATE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c r="Y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IF($C128="","",IF(AND($Y128="Excused",$L128="",N($K128)&lt;=1),"EXCUSED - 1st attempt pending",IF(OR($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RANGE",IF(AND($Y128="Unexcused",OR($L128="",NOT(ISNUMBER($L128)),$L128&lt;&gt;0)),"UNEXCUSED ABSENCE MUST RECORD 0",IF(COUNTIF(nrES_RecID,$B128)&gt;1,"DUPLICATE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c r="Y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IF($C129="","",IF(AND($Y129="Excused",$L129="",N($K129)&lt;=1),"EXCUSED - 1st attempt pending",IF(OR($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RANGE",IF(AND($Y129="Unexcused",OR($L129="",NOT(ISNUMBER($L129)),$L129&lt;&gt;0)),"UNEXCUSED ABSENCE MUST RECORD 0",IF(COUNTIF(nrES_RecID,$B129)&gt;1,"DUPLICATE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c r="Y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IF($C130="","",IF(AND($Y130="Excused",$L130="",N($K130)&lt;=1),"EXCUSED - 1st attempt pending",IF(OR($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RANGE",IF(AND($Y130="Unexcused",OR($L130="",NOT(ISNUMBER($L130)),$L130&lt;&gt;0)),"UNEXCUSED ABSENCE MUST RECORD 0",IF(COUNTIF(nrES_RecID,$B130)&gt;1,"DUPLICATE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c r="Y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IF($C131="","",IF(AND($Y131="Excused",$L131="",N($K131)&lt;=1),"EXCUSED - 1st attempt pending",IF(OR($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RANGE",IF(AND($Y131="Unexcused",OR($L131="",NOT(ISNUMBER($L131)),$L131&lt;&gt;0)),"UNEXCUSED ABSENCE MUST RECORD 0",IF(COUNTIF(nrES_RecID,$B131)&gt;1,"DUPLICATE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c r="Y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IF($C132="","",IF(AND($Y132="Excused",$L132="",N($K132)&lt;=1),"EXCUSED - 1st attempt pending",IF(OR($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RANGE",IF(AND($Y132="Unexcused",OR($L132="",NOT(ISNUMBER($L132)),$L132&lt;&gt;0)),"UNEXCUSED ABSENCE MUST RECORD 0",IF(COUNTIF(nrES_RecID,$B132)&gt;1,"DUPLICATE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c r="Y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IF($C133="","",IF(AND($Y133="Excused",$L133="",N($K133)&lt;=1),"EXCUSED - 1st attempt pending",IF(OR($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RANGE",IF(AND($Y133="Unexcused",OR($L133="",NOT(ISNUMBER($L133)),$L133&lt;&gt;0)),"UNEXCUSED ABSENCE MUST RECORD 0",IF(COUNTIF(nrES_RecID,$B133)&gt;1,"DUPLICATE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c r="Y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IF($C134="","",IF(AND($Y134="Excused",$L134="",N($K134)&lt;=1),"EXCUSED - 1st attempt pending",IF(OR($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RANGE",IF(AND($Y134="Unexcused",OR($L134="",NOT(ISNUMBER($L134)),$L134&lt;&gt;0)),"UNEXCUSED ABSENCE MUST RECORD 0",IF(COUNTIF(nrES_RecID,$B134)&gt;1,"DUPLICATE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c r="Y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IF($C135="","",IF(AND($Y135="Excused",$L135="",N($K135)&lt;=1),"EXCUSED - 1st attempt pending",IF(OR($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RANGE",IF(AND($Y135="Unexcused",OR($L135="",NOT(ISNUMBER($L135)),$L135&lt;&gt;0)),"UNEXCUSED ABSENCE MUST RECORD 0",IF(COUNTIF(nrES_RecID,$B135)&gt;1,"DUPLICATE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c r="Y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IF($C136="","",IF(AND($Y136="Excused",$L136="",N($K136)&lt;=1),"EXCUSED - 1st attempt pending",IF(OR($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RANGE",IF(AND($Y136="Unexcused",OR($L136="",NOT(ISNUMBER($L136)),$L136&lt;&gt;0)),"UNEXCUSED ABSENCE MUST RECORD 0",IF(COUNTIF(nrES_RecID,$B136)&gt;1,"DUPLICATE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c r="Y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IF($C137="","",IF(AND($Y137="Excused",$L137="",N($K137)&lt;=1),"EXCUSED - 1st attempt pending",IF(OR($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RANGE",IF(AND($Y137="Unexcused",OR($L137="",NOT(ISNUMBER($L137)),$L137&lt;&gt;0)),"UNEXCUSED ABSENCE MUST RECORD 0",IF(COUNTIF(nrES_RecID,$B137)&gt;1,"DUPLICATE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c r="Y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IF($C138="","",IF(AND($Y138="Excused",$L138="",N($K138)&lt;=1),"EXCUSED - 1st attempt pending",IF(OR($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RANGE",IF(AND($Y138="Unexcused",OR($L138="",NOT(ISNUMBER($L138)),$L138&lt;&gt;0)),"UNEXCUSED ABSENCE MUST RECORD 0",IF(COUNTIF(nrES_RecID,$B138)&gt;1,"DUPLICATE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c r="Y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IF($C139="","",IF(AND($Y139="Excused",$L139="",N($K139)&lt;=1),"EXCUSED - 1st attempt pending",IF(OR($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RANGE",IF(AND($Y139="Unexcused",OR($L139="",NOT(ISNUMBER($L139)),$L139&lt;&gt;0)),"UNEXCUSED ABSENCE MUST RECORD 0",IF(COUNTIF(nrES_RecID,$B139)&gt;1,"DUPLICATE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c r="Y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IF($C140="","",IF(AND($Y140="Excused",$L140="",N($K140)&lt;=1),"EXCUSED - 1st attempt pending",IF(OR($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RANGE",IF(AND($Y140="Unexcused",OR($L140="",NOT(ISNUMBER($L140)),$L140&lt;&gt;0)),"UNEXCUSED ABSENCE MUST RECORD 0",IF(COUNTIF(nrES_RecID,$B140)&gt;1,"DUPLICATE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c r="Y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IF($C141="","",IF(AND($Y141="Excused",$L141="",N($K141)&lt;=1),"EXCUSED - 1st attempt pending",IF(OR($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RANGE",IF(AND($Y141="Unexcused",OR($L141="",NOT(ISNUMBER($L141)),$L141&lt;&gt;0)),"UNEXCUSED ABSENCE MUST RECORD 0",IF(COUNTIF(nrES_RecID,$B141)&gt;1,"DUPLICATE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c r="Y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IF($C142="","",IF(AND($Y142="Excused",$L142="",N($K142)&lt;=1),"EXCUSED - 1st attempt pending",IF(OR($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RANGE",IF(AND($Y142="Unexcused",OR($L142="",NOT(ISNUMBER($L142)),$L142&lt;&gt;0)),"UNEXCUSED ABSENCE MUST RECORD 0",IF(COUNTIF(nrES_RecID,$B142)&gt;1,"DUPLICATE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c r="Y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IF($C143="","",IF(AND($Y143="Excused",$L143="",N($K143)&lt;=1),"EXCUSED - 1st attempt pending",IF(OR($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RANGE",IF(AND($Y143="Unexcused",OR($L143="",NOT(ISNUMBER($L143)),$L143&lt;&gt;0)),"UNEXCUSED ABSENCE MUST RECORD 0",IF(COUNTIF(nrES_RecID,$B143)&gt;1,"DUPLICATE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c r="Y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IF($C144="","",IF(AND($Y144="Excused",$L144="",N($K144)&lt;=1),"EXCUSED - 1st attempt pending",IF(OR($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RANGE",IF(AND($Y144="Unexcused",OR($L144="",NOT(ISNUMBER($L144)),$L144&lt;&gt;0)),"UNEXCUSED ABSENCE MUST RECORD 0",IF(COUNTIF(nrES_RecID,$B144)&gt;1,"DUPLICATE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c r="Y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IF($C145="","",IF(AND($Y145="Excused",$L145="",N($K145)&lt;=1),"EXCUSED - 1st attempt pending",IF(OR($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RANGE",IF(AND($Y145="Unexcused",OR($L145="",NOT(ISNUMBER($L145)),$L145&lt;&gt;0)),"UNEXCUSED ABSENCE MUST RECORD 0",IF(COUNTIF(nrES_RecID,$B145)&gt;1,"DUPLICATE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c r="Y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IF($C146="","",IF(AND($Y146="Excused",$L146="",N($K146)&lt;=1),"EXCUSED - 1st attempt pending",IF(OR($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RANGE",IF(AND($Y146="Unexcused",OR($L146="",NOT(ISNUMBER($L146)),$L146&lt;&gt;0)),"UNEXCUSED ABSENCE MUST RECORD 0",IF(COUNTIF(nrES_RecID,$B146)&gt;1,"DUPLICATE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c r="Y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IF($C147="","",IF(AND($Y147="Excused",$L147="",N($K147)&lt;=1),"EXCUSED - 1st attempt pending",IF(OR($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RANGE",IF(AND($Y147="Unexcused",OR($L147="",NOT(ISNUMBER($L147)),$L147&lt;&gt;0)),"UNEXCUSED ABSENCE MUST RECORD 0",IF(COUNTIF(nrES_RecID,$B147)&gt;1,"DUPLICATE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c r="Y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IF($C148="","",IF(AND($Y148="Excused",$L148="",N($K148)&lt;=1),"EXCUSED - 1st attempt pending",IF(OR($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RANGE",IF(AND($Y148="Unexcused",OR($L148="",NOT(ISNUMBER($L148)),$L148&lt;&gt;0)),"UNEXCUSED ABSENCE MUST RECORD 0",IF(COUNTIF(nrES_RecID,$B148)&gt;1,"DUPLICATE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c r="Y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IF($C149="","",IF(AND($Y149="Excused",$L149="",N($K149)&lt;=1),"EXCUSED - 1st attempt pending",IF(OR($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RANGE",IF(AND($Y149="Unexcused",OR($L149="",NOT(ISNUMBER($L149)),$L149&lt;&gt;0)),"UNEXCUSED ABSENCE MUST RECORD 0",IF(COUNTIF(nrES_RecID,$B149)&gt;1,"DUPLICATE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c r="Y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IF($C150="","",IF(AND($Y150="Excused",$L150="",N($K150)&lt;=1),"EXCUSED - 1st attempt pending",IF(OR($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RANGE",IF(AND($Y150="Unexcused",OR($L150="",NOT(ISNUMBER($L150)),$L150&lt;&gt;0)),"UNEXCUSED ABSENCE MUST RECORD 0",IF(COUNTIF(nrES_RecID,$B150)&gt;1,"DUPLICATE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c r="Y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IF($C151="","",IF(AND($Y151="Excused",$L151="",N($K151)&lt;=1),"EXCUSED - 1st attempt pending",IF(OR($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RANGE",IF(AND($Y151="Unexcused",OR($L151="",NOT(ISNUMBER($L151)),$L151&lt;&gt;0)),"UNEXCUSED ABSENCE MUST RECORD 0",IF(COUNTIF(nrES_RecID,$B151)&gt;1,"DUPLICATE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c r="Y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IF($C152="","",IF(AND($Y152="Excused",$L152="",N($K152)&lt;=1),"EXCUSED - 1st attempt pending",IF(OR($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RANGE",IF(AND($Y152="Unexcused",OR($L152="",NOT(ISNUMBER($L152)),$L152&lt;&gt;0)),"UNEXCUSED ABSENCE MUST RECORD 0",IF(COUNTIF(nrES_RecID,$B152)&gt;1,"DUPLICATE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c r="Y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IF($C153="","",IF(AND($Y153="Excused",$L153="",N($K153)&lt;=1),"EXCUSED - 1st attempt pending",IF(OR($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RANGE",IF(AND($Y153="Unexcused",OR($L153="",NOT(ISNUMBER($L153)),$L153&lt;&gt;0)),"UNEXCUSED ABSENCE MUST RECORD 0",IF(COUNTIF(nrES_RecID,$B153)&gt;1,"DUPLICATE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c r="Y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IF($C154="","",IF(AND($Y154="Excused",$L154="",N($K154)&lt;=1),"EXCUSED - 1st attempt pending",IF(OR($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RANGE",IF(AND($Y154="Unexcused",OR($L154="",NOT(ISNUMBER($L154)),$L154&lt;&gt;0)),"UNEXCUSED ABSENCE MUST RECORD 0",IF(COUNTIF(nrES_RecID,$B154)&gt;1,"DUPLICATE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c r="Y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IF($C155="","",IF(AND($Y155="Excused",$L155="",N($K155)&lt;=1),"EXCUSED - 1st attempt pending",IF(OR($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RANGE",IF(AND($Y155="Unexcused",OR($L155="",NOT(ISNUMBER($L155)),$L155&lt;&gt;0)),"UNEXCUSED ABSENCE MUST RECORD 0",IF(COUNTIF(nrES_RecID,$B155)&gt;1,"DUPLICATE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c r="Y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IF($C156="","",IF(AND($Y156="Excused",$L156="",N($K156)&lt;=1),"EXCUSED - 1st attempt pending",IF(OR($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RANGE",IF(AND($Y156="Unexcused",OR($L156="",NOT(ISNUMBER($L156)),$L156&lt;&gt;0)),"UNEXCUSED ABSENCE MUST RECORD 0",IF(COUNTIF(nrES_RecID,$B156)&gt;1,"DUPLICATE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c r="Y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IF($C157="","",IF(AND($Y157="Excused",$L157="",N($K157)&lt;=1),"EXCUSED - 1st attempt pending",IF(OR($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RANGE",IF(AND($Y157="Unexcused",OR($L157="",NOT(ISNUMBER($L157)),$L157&lt;&gt;0)),"UNEXCUSED ABSENCE MUST RECORD 0",IF(COUNTIF(nrES_RecID,$B157)&gt;1,"DUPLICATE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c r="Y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IF($C158="","",IF(AND($Y158="Excused",$L158="",N($K158)&lt;=1),"EXCUSED - 1st attempt pending",IF(OR($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RANGE",IF(AND($Y158="Unexcused",OR($L158="",NOT(ISNUMBER($L158)),$L158&lt;&gt;0)),"UNEXCUSED ABSENCE MUST RECORD 0",IF(COUNTIF(nrES_RecID,$B158)&gt;1,"DUPLICATE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c r="Y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IF($C159="","",IF(AND($Y159="Excused",$L159="",N($K159)&lt;=1),"EXCUSED - 1st attempt pending",IF(OR($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RANGE",IF(AND($Y159="Unexcused",OR($L159="",NOT(ISNUMBER($L159)),$L159&lt;&gt;0)),"UNEXCUSED ABSENCE MUST RECORD 0",IF(COUNTIF(nrES_RecID,$B159)&gt;1,"DUPLICATE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c r="Y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IF($C160="","",IF(AND($Y160="Excused",$L160="",N($K160)&lt;=1),"EXCUSED - 1st attempt pending",IF(OR($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RANGE",IF(AND($Y160="Unexcused",OR($L160="",NOT(ISNUMBER($L160)),$L160&lt;&gt;0)),"UNEXCUSED ABSENCE MUST RECORD 0",IF(COUNTIF(nrES_RecID,$B160)&gt;1,"DUPLICATE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c r="Y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IF($C161="","",IF(AND($Y161="Excused",$L161="",N($K161)&lt;=1),"EXCUSED - 1st attempt pending",IF(OR($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RANGE",IF(AND($Y161="Unexcused",OR($L161="",NOT(ISNUMBER($L161)),$L161&lt;&gt;0)),"UNEXCUSED ABSENCE MUST RECORD 0",IF(COUNTIF(nrES_RecID,$B161)&gt;1,"DUPLICATE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c r="Y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IF($C162="","",IF(AND($Y162="Excused",$L162="",N($K162)&lt;=1),"EXCUSED - 1st attempt pending",IF(OR($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RANGE",IF(AND($Y162="Unexcused",OR($L162="",NOT(ISNUMBER($L162)),$L162&lt;&gt;0)),"UNEXCUSED ABSENCE MUST RECORD 0",IF(COUNTIF(nrES_RecID,$B162)&gt;1,"DUPLICATE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c r="Y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IF($C163="","",IF(AND($Y163="Excused",$L163="",N($K163)&lt;=1),"EXCUSED - 1st attempt pending",IF(OR($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RANGE",IF(AND($Y163="Unexcused",OR($L163="",NOT(ISNUMBER($L163)),$L163&lt;&gt;0)),"UNEXCUSED ABSENCE MUST RECORD 0",IF(COUNTIF(nrES_RecID,$B163)&gt;1,"DUPLICATE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c r="Y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IF($C164="","",IF(AND($Y164="Excused",$L164="",N($K164)&lt;=1),"EXCUSED - 1st attempt pending",IF(OR($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RANGE",IF(AND($Y164="Unexcused",OR($L164="",NOT(ISNUMBER($L164)),$L164&lt;&gt;0)),"UNEXCUSED ABSENCE MUST RECORD 0",IF(COUNTIF(nrES_RecID,$B164)&gt;1,"DUPLICATE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c r="Y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IF($C165="","",IF(AND($Y165="Excused",$L165="",N($K165)&lt;=1),"EXCUSED - 1st attempt pending",IF(OR($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RANGE",IF(AND($Y165="Unexcused",OR($L165="",NOT(ISNUMBER($L165)),$L165&lt;&gt;0)),"UNEXCUSED ABSENCE MUST RECORD 0",IF(COUNTIF(nrES_RecID,$B165)&gt;1,"DUPLICATE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c r="Y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IF($C166="","",IF(AND($Y166="Excused",$L166="",N($K166)&lt;=1),"EXCUSED - 1st attempt pending",IF(OR($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RANGE",IF(AND($Y166="Unexcused",OR($L166="",NOT(ISNUMBER($L166)),$L166&lt;&gt;0)),"UNEXCUSED ABSENCE MUST RECORD 0",IF(COUNTIF(nrES_RecID,$B166)&gt;1,"DUPLICATE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c r="Y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IF($C167="","",IF(AND($Y167="Excused",$L167="",N($K167)&lt;=1),"EXCUSED - 1st attempt pending",IF(OR($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RANGE",IF(AND($Y167="Unexcused",OR($L167="",NOT(ISNUMBER($L167)),$L167&lt;&gt;0)),"UNEXCUSED ABSENCE MUST RECORD 0",IF(COUNTIF(nrES_RecID,$B167)&gt;1,"DUPLICATE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c r="Y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IF($C168="","",IF(AND($Y168="Excused",$L168="",N($K168)&lt;=1),"EXCUSED - 1st attempt pending",IF(OR($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RANGE",IF(AND($Y168="Unexcused",OR($L168="",NOT(ISNUMBER($L168)),$L168&lt;&gt;0)),"UNEXCUSED ABSENCE MUST RECORD 0",IF(COUNTIF(nrES_RecID,$B168)&gt;1,"DUPLICATE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c r="Y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IF($C169="","",IF(AND($Y169="Excused",$L169="",N($K169)&lt;=1),"EXCUSED - 1st attempt pending",IF(OR($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RANGE",IF(AND($Y169="Unexcused",OR($L169="",NOT(ISNUMBER($L169)),$L169&lt;&gt;0)),"UNEXCUSED ABSENCE MUST RECORD 0",IF(COUNTIF(nrES_RecID,$B169)&gt;1,"DUPLICATE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c r="Y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IF($C170="","",IF(AND($Y170="Excused",$L170="",N($K170)&lt;=1),"EXCUSED - 1st attempt pending",IF(OR($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RANGE",IF(AND($Y170="Unexcused",OR($L170="",NOT(ISNUMBER($L170)),$L170&lt;&gt;0)),"UNEXCUSED ABSENCE MUST RECORD 0",IF(COUNTIF(nrES_RecID,$B170)&gt;1,"DUPLICATE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c r="Y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IF($C171="","",IF(AND($Y171="Excused",$L171="",N($K171)&lt;=1),"EXCUSED - 1st attempt pending",IF(OR($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RANGE",IF(AND($Y171="Unexcused",OR($L171="",NOT(ISNUMBER($L171)),$L171&lt;&gt;0)),"UNEXCUSED ABSENCE MUST RECORD 0",IF(COUNTIF(nrES_RecID,$B171)&gt;1,"DUPLICATE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c r="Y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IF($C172="","",IF(AND($Y172="Excused",$L172="",N($K172)&lt;=1),"EXCUSED - 1st attempt pending",IF(OR($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RANGE",IF(AND($Y172="Unexcused",OR($L172="",NOT(ISNUMBER($L172)),$L172&lt;&gt;0)),"UNEXCUSED ABSENCE MUST RECORD 0",IF(COUNTIF(nrES_RecID,$B172)&gt;1,"DUPLICATE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c r="Y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IF($C173="","",IF(AND($Y173="Excused",$L173="",N($K173)&lt;=1),"EXCUSED - 1st attempt pending",IF(OR($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RANGE",IF(AND($Y173="Unexcused",OR($L173="",NOT(ISNUMBER($L173)),$L173&lt;&gt;0)),"UNEXCUSED ABSENCE MUST RECORD 0",IF(COUNTIF(nrES_RecID,$B173)&gt;1,"DUPLICATE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c r="Y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IF($C174="","",IF(AND($Y174="Excused",$L174="",N($K174)&lt;=1),"EXCUSED - 1st attempt pending",IF(OR($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RANGE",IF(AND($Y174="Unexcused",OR($L174="",NOT(ISNUMBER($L174)),$L174&lt;&gt;0)),"UNEXCUSED ABSENCE MUST RECORD 0",IF(COUNTIF(nrES_RecID,$B174)&gt;1,"DUPLICATE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c r="Y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IF($C175="","",IF(AND($Y175="Excused",$L175="",N($K175)&lt;=1),"EXCUSED - 1st attempt pending",IF(OR($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RANGE",IF(AND($Y175="Unexcused",OR($L175="",NOT(ISNUMBER($L175)),$L175&lt;&gt;0)),"UNEXCUSED ABSENCE MUST RECORD 0",IF(COUNTIF(nrES_RecID,$B175)&gt;1,"DUPLICATE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c r="Y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IF($C176="","",IF(AND($Y176="Excused",$L176="",N($K176)&lt;=1),"EXCUSED - 1st attempt pending",IF(OR($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RANGE",IF(AND($Y176="Unexcused",OR($L176="",NOT(ISNUMBER($L176)),$L176&lt;&gt;0)),"UNEXCUSED ABSENCE MUST RECORD 0",IF(COUNTIF(nrES_RecID,$B176)&gt;1,"DUPLICATE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c r="Y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IF($C177="","",IF(AND($Y177="Excused",$L177="",N($K177)&lt;=1),"EXCUSED - 1st attempt pending",IF(OR($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RANGE",IF(AND($Y177="Unexcused",OR($L177="",NOT(ISNUMBER($L177)),$L177&lt;&gt;0)),"UNEXCUSED ABSENCE MUST RECORD 0",IF(COUNTIF(nrES_RecID,$B177)&gt;1,"DUPLICATE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c r="Y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IF($C178="","",IF(AND($Y178="Excused",$L178="",N($K178)&lt;=1),"EXCUSED - 1st attempt pending",IF(OR($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RANGE",IF(AND($Y178="Unexcused",OR($L178="",NOT(ISNUMBER($L178)),$L178&lt;&gt;0)),"UNEXCUSED ABSENCE MUST RECORD 0",IF(COUNTIF(nrES_RecID,$B178)&gt;1,"DUPLICATE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c r="Y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IF($C179="","",IF(AND($Y179="Excused",$L179="",N($K179)&lt;=1),"EXCUSED - 1st attempt pending",IF(OR($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RANGE",IF(AND($Y179="Unexcused",OR($L179="",NOT(ISNUMBER($L179)),$L179&lt;&gt;0)),"UNEXCUSED ABSENCE MUST RECORD 0",IF(COUNTIF(nrES_RecID,$B179)&gt;1,"DUPLICATE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c r="Y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IF($C180="","",IF(AND($Y180="Excused",$L180="",N($K180)&lt;=1),"EXCUSED - 1st attempt pending",IF(OR($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RANGE",IF(AND($Y180="Unexcused",OR($L180="",NOT(ISNUMBER($L180)),$L180&lt;&gt;0)),"UNEXCUSED ABSENCE MUST RECORD 0",IF(COUNTIF(nrES_RecID,$B180)&gt;1,"DUPLICATE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c r="Y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IF($C181="","",IF(AND($Y181="Excused",$L181="",N($K181)&lt;=1),"EXCUSED - 1st attempt pending",IF(OR($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RANGE",IF(AND($Y181="Unexcused",OR($L181="",NOT(ISNUMBER($L181)),$L181&lt;&gt;0)),"UNEXCUSED ABSENCE MUST RECORD 0",IF(COUNTIF(nrES_RecID,$B181)&gt;1,"DUPLICATE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c r="Y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IF($C182="","",IF(AND($Y182="Excused",$L182="",N($K182)&lt;=1),"EXCUSED - 1st attempt pending",IF(OR($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RANGE",IF(AND($Y182="Unexcused",OR($L182="",NOT(ISNUMBER($L182)),$L182&lt;&gt;0)),"UNEXCUSED ABSENCE MUST RECORD 0",IF(COUNTIF(nrES_RecID,$B182)&gt;1,"DUPLICATE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c r="Y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IF($C183="","",IF(AND($Y183="Excused",$L183="",N($K183)&lt;=1),"EXCUSED - 1st attempt pending",IF(OR($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RANGE",IF(AND($Y183="Unexcused",OR($L183="",NOT(ISNUMBER($L183)),$L183&lt;&gt;0)),"UNEXCUSED ABSENCE MUST RECORD 0",IF(COUNTIF(nrES_RecID,$B183)&gt;1,"DUPLICATE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c r="Y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IF($C184="","",IF(AND($Y184="Excused",$L184="",N($K184)&lt;=1),"EXCUSED - 1st attempt pending",IF(OR($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RANGE",IF(AND($Y184="Unexcused",OR($L184="",NOT(ISNUMBER($L184)),$L184&lt;&gt;0)),"UNEXCUSED ABSENCE MUST RECORD 0",IF(COUNTIF(nrES_RecID,$B184)&gt;1,"DUPLICATE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c r="Y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IF($C185="","",IF(AND($Y185="Excused",$L185="",N($K185)&lt;=1),"EXCUSED - 1st attempt pending",IF(OR($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RANGE",IF(AND($Y185="Unexcused",OR($L185="",NOT(ISNUMBER($L185)),$L185&lt;&gt;0)),"UNEXCUSED ABSENCE MUST RECORD 0",IF(COUNTIF(nrES_RecID,$B185)&gt;1,"DUPLICATE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c r="Y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IF($C186="","",IF(AND($Y186="Excused",$L186="",N($K186)&lt;=1),"EXCUSED - 1st attempt pending",IF(OR($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RANGE",IF(AND($Y186="Unexcused",OR($L186="",NOT(ISNUMBER($L186)),$L186&lt;&gt;0)),"UNEXCUSED ABSENCE MUST RECORD 0",IF(COUNTIF(nrES_RecID,$B186)&gt;1,"DUPLICATE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c r="Y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IF($C187="","",IF(AND($Y187="Excused",$L187="",N($K187)&lt;=1),"EXCUSED - 1st attempt pending",IF(OR($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RANGE",IF(AND($Y187="Unexcused",OR($L187="",NOT(ISNUMBER($L187)),$L187&lt;&gt;0)),"UNEXCUSED ABSENCE MUST RECORD 0",IF(COUNTIF(nrES_RecID,$B187)&gt;1,"DUPLICATE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c r="Y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IF($C188="","",IF(AND($Y188="Excused",$L188="",N($K188)&lt;=1),"EXCUSED - 1st attempt pending",IF(OR($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RANGE",IF(AND($Y188="Unexcused",OR($L188="",NOT(ISNUMBER($L188)),$L188&lt;&gt;0)),"UNEXCUSED ABSENCE MUST RECORD 0",IF(COUNTIF(nrES_RecID,$B188)&gt;1,"DUPLICATE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c r="Y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IF($C189="","",IF(AND($Y189="Excused",$L189="",N($K189)&lt;=1),"EXCUSED - 1st attempt pending",IF(OR($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RANGE",IF(AND($Y189="Unexcused",OR($L189="",NOT(ISNUMBER($L189)),$L189&lt;&gt;0)),"UNEXCUSED ABSENCE MUST RECORD 0",IF(COUNTIF(nrES_RecID,$B189)&gt;1,"DUPLICATE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c r="Y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IF($C190="","",IF(AND($Y190="Excused",$L190="",N($K190)&lt;=1),"EXCUSED - 1st attempt pending",IF(OR($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RANGE",IF(AND($Y190="Unexcused",OR($L190="",NOT(ISNUMBER($L190)),$L190&lt;&gt;0)),"UNEXCUSED ABSENCE MUST RECORD 0",IF(COUNTIF(nrES_RecID,$B190)&gt;1,"DUPLICATE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c r="Y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IF($C191="","",IF(AND($Y191="Excused",$L191="",N($K191)&lt;=1),"EXCUSED - 1st attempt pending",IF(OR($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RANGE",IF(AND($Y191="Unexcused",OR($L191="",NOT(ISNUMBER($L191)),$L191&lt;&gt;0)),"UNEXCUSED ABSENCE MUST RECORD 0",IF(COUNTIF(nrES_RecID,$B191)&gt;1,"DUPLICATE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c r="Y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IF($C192="","",IF(AND($Y192="Excused",$L192="",N($K192)&lt;=1),"EXCUSED - 1st attempt pending",IF(OR($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RANGE",IF(AND($Y192="Unexcused",OR($L192="",NOT(ISNUMBER($L192)),$L192&lt;&gt;0)),"UNEXCUSED ABSENCE MUST RECORD 0",IF(COUNTIF(nrES_RecID,$B192)&gt;1,"DUPLICATE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c r="Y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IF($C193="","",IF(AND($Y193="Excused",$L193="",N($K193)&lt;=1),"EXCUSED - 1st attempt pending",IF(OR($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RANGE",IF(AND($Y193="Unexcused",OR($L193="",NOT(ISNUMBER($L193)),$L193&lt;&gt;0)),"UNEXCUSED ABSENCE MUST RECORD 0",IF(COUNTIF(nrES_RecID,$B193)&gt;1,"DUPLICATE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c r="Y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IF($C194="","",IF(AND($Y194="Excused",$L194="",N($K194)&lt;=1),"EXCUSED - 1st attempt pending",IF(OR($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RANGE",IF(AND($Y194="Unexcused",OR($L194="",NOT(ISNUMBER($L194)),$L194&lt;&gt;0)),"UNEXCUSED ABSENCE MUST RECORD 0",IF(COUNTIF(nrES_RecID,$B194)&gt;1,"DUPLICATE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c r="Y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IF($C195="","",IF(AND($Y195="Excused",$L195="",N($K195)&lt;=1),"EXCUSED - 1st attempt pending",IF(OR($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RANGE",IF(AND($Y195="Unexcused",OR($L195="",NOT(ISNUMBER($L195)),$L195&lt;&gt;0)),"UNEXCUSED ABSENCE MUST RECORD 0",IF(COUNTIF(nrES_RecID,$B195)&gt;1,"DUPLICATE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c r="Y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IF($C196="","",IF(AND($Y196="Excused",$L196="",N($K196)&lt;=1),"EXCUSED - 1st attempt pending",IF(OR($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RANGE",IF(AND($Y196="Unexcused",OR($L196="",NOT(ISNUMBER($L196)),$L196&lt;&gt;0)),"UNEXCUSED ABSENCE MUST RECORD 0",IF(COUNTIF(nrES_RecID,$B196)&gt;1,"DUPLICATE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c r="Y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IF($C197="","",IF(AND($Y197="Excused",$L197="",N($K197)&lt;=1),"EXCUSED - 1st attempt pending",IF(OR($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RANGE",IF(AND($Y197="Unexcused",OR($L197="",NOT(ISNUMBER($L197)),$L197&lt;&gt;0)),"UNEXCUSED ABSENCE MUST RECORD 0",IF(COUNTIF(nrES_RecID,$B197)&gt;1,"DUPLICATE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c r="Y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IF($C198="","",IF(AND($Y198="Excused",$L198="",N($K198)&lt;=1),"EXCUSED - 1st attempt pending",IF(OR($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RANGE",IF(AND($Y198="Unexcused",OR($L198="",NOT(ISNUMBER($L198)),$L198&lt;&gt;0)),"UNEXCUSED ABSENCE MUST RECORD 0",IF(COUNTIF(nrES_RecID,$B198)&gt;1,"DUPLICATE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c r="Y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IF($C199="","",IF(AND($Y199="Excused",$L199="",N($K199)&lt;=1),"EXCUSED - 1st attempt pending",IF(OR($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RANGE",IF(AND($Y199="Unexcused",OR($L199="",NOT(ISNUMBER($L199)),$L199&lt;&gt;0)),"UNEXCUSED ABSENCE MUST RECORD 0",IF(COUNTIF(nrES_RecID,$B199)&gt;1,"DUPLICATE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c r="Y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IF($C200="","",IF(AND($Y200="Excused",$L200="",N($K200)&lt;=1),"EXCUSED - 1st attempt pending",IF(OR($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RANGE",IF(AND($Y200="Unexcused",OR($L200="",NOT(ISNUMBER($L200)),$L200&lt;&gt;0)),"UNEXCUSED ABSENCE MUST RECORD 0",IF(COUNTIF(nrES_RecID,$B200)&gt;1,"DUPLICATE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c r="Y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IF($C201="","",IF(AND($Y201="Excused",$L201="",N($K201)&lt;=1),"EXCUSED - 1st attempt pending",IF(OR($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RANGE",IF(AND($Y201="Unexcused",OR($L201="",NOT(ISNUMBER($L201)),$L201&lt;&gt;0)),"UNEXCUSED ABSENCE MUST RECORD 0",IF(COUNTIF(nrES_RecID,$B201)&gt;1,"DUPLICATE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c r="Y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IF($C202="","",IF(AND($Y202="Excused",$L202="",N($K202)&lt;=1),"EXCUSED - 1st attempt pending",IF(OR($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RANGE",IF(AND($Y202="Unexcused",OR($L202="",NOT(ISNUMBER($L202)),$L202&lt;&gt;0)),"UNEXCUSED ABSENCE MUST RECORD 0",IF(COUNTIF(nrES_RecID,$B202)&gt;1,"DUPLICATE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c r="Y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IF($C203="","",IF(AND($Y203="Excused",$L203="",N($K203)&lt;=1),"EXCUSED - 1st attempt pending",IF(OR($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RANGE",IF(AND($Y203="Unexcused",OR($L203="",NOT(ISNUMBER($L203)),$L203&lt;&gt;0)),"UNEXCUSED ABSENCE MUST RECORD 0",IF(COUNTIF(nrES_RecID,$B203)&gt;1,"DUPLICATE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c r="Y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IF($C204="","",IF(AND($Y204="Excused",$L204="",N($K204)&lt;=1),"EXCUSED - 1st attempt pending",IF(OR($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RANGE",IF(AND($Y204="Unexcused",OR($L204="",NOT(ISNUMBER($L204)),$L204&lt;&gt;0)),"UNEXCUSED ABSENCE MUST RECORD 0",IF(COUNTIF(nrES_RecID,$B204)&gt;1,"DUPLICATE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c r="Y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IF($C205="","",IF(AND($Y205="Excused",$L205="",N($K205)&lt;=1),"EXCUSED - 1st attempt pending",IF(OR($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RANGE",IF(AND($Y205="Unexcused",OR($L205="",NOT(ISNUMBER($L205)),$L205&lt;&gt;0)),"UNEXCUSED ABSENCE MUST RECORD 0",IF(COUNTIF(nrES_RecID,$B205)&gt;1,"DUPLICATE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c r="Y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IF($C206="","",IF(AND($Y206="Excused",$L206="",N($K206)&lt;=1),"EXCUSED - 1st attempt pending",IF(OR($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RANGE",IF(AND($Y206="Unexcused",OR($L206="",NOT(ISNUMBER($L206)),$L206&lt;&gt;0)),"UNEXCUSED ABSENCE MUST RECORD 0",IF(COUNTIF(nrES_RecID,$B206)&gt;1,"DUPLICATE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c r="Y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IF($C207="","",IF(AND($Y207="Excused",$L207="",N($K207)&lt;=1),"EXCUSED - 1st attempt pending",IF(OR($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RANGE",IF(AND($Y207="Unexcused",OR($L207="",NOT(ISNUMBER($L207)),$L207&lt;&gt;0)),"UNEXCUSED ABSENCE MUST RECORD 0",IF(COUNTIF(nrES_RecID,$B207)&gt;1,"DUPLICATE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c r="Y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IF($C208="","",IF(AND($Y208="Excused",$L208="",N($K208)&lt;=1),"EXCUSED - 1st attempt pending",IF(OR($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RANGE",IF(AND($Y208="Unexcused",OR($L208="",NOT(ISNUMBER($L208)),$L208&lt;&gt;0)),"UNEXCUSED ABSENCE MUST RECORD 0",IF(COUNTIF(nrES_RecID,$B208)&gt;1,"DUPLICATE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c r="Y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IF($C209="","",IF(AND($Y209="Excused",$L209="",N($K209)&lt;=1),"EXCUSED - 1st attempt pending",IF(OR($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RANGE",IF(AND($Y209="Unexcused",OR($L209="",NOT(ISNUMBER($L209)),$L209&lt;&gt;0)),"UNEXCUSED ABSENCE MUST RECORD 0",IF(COUNTIF(nrES_RecID,$B209)&gt;1,"DUPLICATE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c r="Y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IF($C210="","",IF(AND($Y210="Excused",$L210="",N($K210)&lt;=1),"EXCUSED - 1st attempt pending",IF(OR($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RANGE",IF(AND($Y210="Unexcused",OR($L210="",NOT(ISNUMBER($L210)),$L210&lt;&gt;0)),"UNEXCUSED ABSENCE MUST RECORD 0",IF(COUNTIF(nrES_RecID,$B210)&gt;1,"DUPLICATE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c r="Y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IF($C211="","",IF(AND($Y211="Excused",$L211="",N($K211)&lt;=1),"EXCUSED - 1st attempt pending",IF(OR($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RANGE",IF(AND($Y211="Unexcused",OR($L211="",NOT(ISNUMBER($L211)),$L211&lt;&gt;0)),"UNEXCUSED ABSENCE MUST RECORD 0",IF(COUNTIF(nrES_RecID,$B211)&gt;1,"DUPLICATE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c r="Y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IF($C212="","",IF(AND($Y212="Excused",$L212="",N($K212)&lt;=1),"EXCUSED - 1st attempt pending",IF(OR($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RANGE",IF(AND($Y212="Unexcused",OR($L212="",NOT(ISNUMBER($L212)),$L212&lt;&gt;0)),"UNEXCUSED ABSENCE MUST RECORD 0",IF(COUNTIF(nrES_RecID,$B212)&gt;1,"DUPLICATE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c r="Y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IF($C213="","",IF(AND($Y213="Excused",$L213="",N($K213)&lt;=1),"EXCUSED - 1st attempt pending",IF(OR($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RANGE",IF(AND($Y213="Unexcused",OR($L213="",NOT(ISNUMBER($L213)),$L213&lt;&gt;0)),"UNEXCUSED ABSENCE MUST RECORD 0",IF(COUNTIF(nrES_RecID,$B213)&gt;1,"DUPLICATE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c r="Y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IF($C214="","",IF(AND($Y214="Excused",$L214="",N($K214)&lt;=1),"EXCUSED - 1st attempt pending",IF(OR($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RANGE",IF(AND($Y214="Unexcused",OR($L214="",NOT(ISNUMBER($L214)),$L214&lt;&gt;0)),"UNEXCUSED ABSENCE MUST RECORD 0",IF(COUNTIF(nrES_RecID,$B214)&gt;1,"DUPLICATE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c r="Y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IF($C215="","",IF(AND($Y215="Excused",$L215="",N($K215)&lt;=1),"EXCUSED - 1st attempt pending",IF(OR($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RANGE",IF(AND($Y215="Unexcused",OR($L215="",NOT(ISNUMBER($L215)),$L215&lt;&gt;0)),"UNEXCUSED ABSENCE MUST RECORD 0",IF(COUNTIF(nrES_RecID,$B215)&gt;1,"DUPLICATE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c r="Y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IF($C216="","",IF(AND($Y216="Excused",$L216="",N($K216)&lt;=1),"EXCUSED - 1st attempt pending",IF(OR($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RANGE",IF(AND($Y216="Unexcused",OR($L216="",NOT(ISNUMBER($L216)),$L216&lt;&gt;0)),"UNEXCUSED ABSENCE MUST RECORD 0",IF(COUNTIF(nrES_RecID,$B216)&gt;1,"DUPLICATE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c r="Y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IF($C217="","",IF(AND($Y217="Excused",$L217="",N($K217)&lt;=1),"EXCUSED - 1st attempt pending",IF(OR($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RANGE",IF(AND($Y217="Unexcused",OR($L217="",NOT(ISNUMBER($L217)),$L217&lt;&gt;0)),"UNEXCUSED ABSENCE MUST RECORD 0",IF(COUNTIF(nrES_RecID,$B217)&gt;1,"DUPLICATE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c r="Y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IF($C218="","",IF(AND($Y218="Excused",$L218="",N($K218)&lt;=1),"EXCUSED - 1st attempt pending",IF(OR($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RANGE",IF(AND($Y218="Unexcused",OR($L218="",NOT(ISNUMBER($L218)),$L218&lt;&gt;0)),"UNEXCUSED ABSENCE MUST RECORD 0",IF(COUNTIF(nrES_RecID,$B218)&gt;1,"DUPLICATE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c r="Y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IF($C219="","",IF(AND($Y219="Excused",$L219="",N($K219)&lt;=1),"EXCUSED - 1st attempt pending",IF(OR($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RANGE",IF(AND($Y219="Unexcused",OR($L219="",NOT(ISNUMBER($L219)),$L219&lt;&gt;0)),"UNEXCUSED ABSENCE MUST RECORD 0",IF(COUNTIF(nrES_RecID,$B219)&gt;1,"DUPLICATE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c r="Y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IF($C220="","",IF(AND($Y220="Excused",$L220="",N($K220)&lt;=1),"EXCUSED - 1st attempt pending",IF(OR($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RANGE",IF(AND($Y220="Unexcused",OR($L220="",NOT(ISNUMBER($L220)),$L220&lt;&gt;0)),"UNEXCUSED ABSENCE MUST RECORD 0",IF(COUNTIF(nrES_RecID,$B220)&gt;1,"DUPLICATE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c r="Y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IF($C221="","",IF(AND($Y221="Excused",$L221="",N($K221)&lt;=1),"EXCUSED - 1st attempt pending",IF(OR($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RANGE",IF(AND($Y221="Unexcused",OR($L221="",NOT(ISNUMBER($L221)),$L221&lt;&gt;0)),"UNEXCUSED ABSENCE MUST RECORD 0",IF(COUNTIF(nrES_RecID,$B221)&gt;1,"DUPLICATE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c r="Y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IF($C222="","",IF(AND($Y222="Excused",$L222="",N($K222)&lt;=1),"EXCUSED - 1st attempt pending",IF(OR($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RANGE",IF(AND($Y222="Unexcused",OR($L222="",NOT(ISNUMBER($L222)),$L222&lt;&gt;0)),"UNEXCUSED ABSENCE MUST RECORD 0",IF(COUNTIF(nrES_RecID,$B222)&gt;1,"DUPLICATE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c r="Y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IF($C223="","",IF(AND($Y223="Excused",$L223="",N($K223)&lt;=1),"EXCUSED - 1st attempt pending",IF(OR($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RANGE",IF(AND($Y223="Unexcused",OR($L223="",NOT(ISNUMBER($L223)),$L223&lt;&gt;0)),"UNEXCUSED ABSENCE MUST RECORD 0",IF(COUNTIF(nrES_RecID,$B223)&gt;1,"DUPLICATE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c r="Y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IF($C224="","",IF(AND($Y224="Excused",$L224="",N($K224)&lt;=1),"EXCUSED - 1st attempt pending",IF(OR($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RANGE",IF(AND($Y224="Unexcused",OR($L224="",NOT(ISNUMBER($L224)),$L224&lt;&gt;0)),"UNEXCUSED ABSENCE MUST RECORD 0",IF(COUNTIF(nrES_RecID,$B224)&gt;1,"DUPLICATE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c r="Y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IF($C225="","",IF(AND($Y225="Excused",$L225="",N($K225)&lt;=1),"EXCUSED - 1st attempt pending",IF(OR($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RANGE",IF(AND($Y225="Unexcused",OR($L225="",NOT(ISNUMBER($L225)),$L225&lt;&gt;0)),"UNEXCUSED ABSENCE MUST RECORD 0",IF(COUNTIF(nrES_RecID,$B225)&gt;1,"DUPLICATE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c r="Y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IF($C226="","",IF(AND($Y226="Excused",$L226="",N($K226)&lt;=1),"EXCUSED - 1st attempt pending",IF(OR($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RANGE",IF(AND($Y226="Unexcused",OR($L226="",NOT(ISNUMBER($L226)),$L226&lt;&gt;0)),"UNEXCUSED ABSENCE MUST RECORD 0",IF(COUNTIF(nrES_RecID,$B226)&gt;1,"DUPLICATE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c r="Y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IF($C227="","",IF(AND($Y227="Excused",$L227="",N($K227)&lt;=1),"EXCUSED - 1st attempt pending",IF(OR($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RANGE",IF(AND($Y227="Unexcused",OR($L227="",NOT(ISNUMBER($L227)),$L227&lt;&gt;0)),"UNEXCUSED ABSENCE MUST RECORD 0",IF(COUNTIF(nrES_RecID,$B227)&gt;1,"DUPLICATE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c r="Y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IF($C228="","",IF(AND($Y228="Excused",$L228="",N($K228)&lt;=1),"EXCUSED - 1st attempt pending",IF(OR($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RANGE",IF(AND($Y228="Unexcused",OR($L228="",NOT(ISNUMBER($L228)),$L228&lt;&gt;0)),"UNEXCUSED ABSENCE MUST RECORD 0",IF(COUNTIF(nrES_RecID,$B228)&gt;1,"DUPLICATE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c r="Y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IF($C229="","",IF(AND($Y229="Excused",$L229="",N($K229)&lt;=1),"EXCUSED - 1st attempt pending",IF(OR($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RANGE",IF(AND($Y229="Unexcused",OR($L229="",NOT(ISNUMBER($L229)),$L229&lt;&gt;0)),"UNEXCUSED ABSENCE MUST RECORD 0",IF(COUNTIF(nrES_RecID,$B229)&gt;1,"DUPLICATE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c r="Y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IF($C230="","",IF(AND($Y230="Excused",$L230="",N($K230)&lt;=1),"EXCUSED - 1st attempt pending",IF(OR($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RANGE",IF(AND($Y230="Unexcused",OR($L230="",NOT(ISNUMBER($L230)),$L230&lt;&gt;0)),"UNEXCUSED ABSENCE MUST RECORD 0",IF(COUNTIF(nrES_RecID,$B230)&gt;1,"DUPLICATE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c r="Y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IF($C231="","",IF(AND($Y231="Excused",$L231="",N($K231)&lt;=1),"EXCUSED - 1st attempt pending",IF(OR($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RANGE",IF(AND($Y231="Unexcused",OR($L231="",NOT(ISNUMBER($L231)),$L231&lt;&gt;0)),"UNEXCUSED ABSENCE MUST RECORD 0",IF(COUNTIF(nrES_RecID,$B231)&gt;1,"DUPLICATE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c r="Y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IF($C232="","",IF(AND($Y232="Excused",$L232="",N($K232)&lt;=1),"EXCUSED - 1st attempt pending",IF(OR($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RANGE",IF(AND($Y232="Unexcused",OR($L232="",NOT(ISNUMBER($L232)),$L232&lt;&gt;0)),"UNEXCUSED ABSENCE MUST RECORD 0",IF(COUNTIF(nrES_RecID,$B232)&gt;1,"DUPLICATE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c r="Y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IF($C233="","",IF(AND($Y233="Excused",$L233="",N($K233)&lt;=1),"EXCUSED - 1st attempt pending",IF(OR($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RANGE",IF(AND($Y233="Unexcused",OR($L233="",NOT(ISNUMBER($L233)),$L233&lt;&gt;0)),"UNEXCUSED ABSENCE MUST RECORD 0",IF(COUNTIF(nrES_RecID,$B233)&gt;1,"DUPLICATE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c r="Y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IF($C234="","",IF(AND($Y234="Excused",$L234="",N($K234)&lt;=1),"EXCUSED - 1st attempt pending",IF(OR($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RANGE",IF(AND($Y234="Unexcused",OR($L234="",NOT(ISNUMBER($L234)),$L234&lt;&gt;0)),"UNEXCUSED ABSENCE MUST RECORD 0",IF(COUNTIF(nrES_RecID,$B234)&gt;1,"DUPLICATE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c r="Y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IF($C235="","",IF(AND($Y235="Excused",$L235="",N($K235)&lt;=1),"EXCUSED - 1st attempt pending",IF(OR($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RANGE",IF(AND($Y235="Unexcused",OR($L235="",NOT(ISNUMBER($L235)),$L235&lt;&gt;0)),"UNEXCUSED ABSENCE MUST RECORD 0",IF(COUNTIF(nrES_RecID,$B235)&gt;1,"DUPLICATE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c r="Y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IF($C236="","",IF(AND($Y236="Excused",$L236="",N($K236)&lt;=1),"EXCUSED - 1st attempt pending",IF(OR($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RANGE",IF(AND($Y236="Unexcused",OR($L236="",NOT(ISNUMBER($L236)),$L236&lt;&gt;0)),"UNEXCUSED ABSENCE MUST RECORD 0",IF(COUNTIF(nrES_RecID,$B236)&gt;1,"DUPLICATE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c r="Y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IF($C237="","",IF(AND($Y237="Excused",$L237="",N($K237)&lt;=1),"EXCUSED - 1st attempt pending",IF(OR($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RANGE",IF(AND($Y237="Unexcused",OR($L237="",NOT(ISNUMBER($L237)),$L237&lt;&gt;0)),"UNEXCUSED ABSENCE MUST RECORD 0",IF(COUNTIF(nrES_RecID,$B237)&gt;1,"DUPLICATE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c r="Y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IF($C238="","",IF(AND($Y238="Excused",$L238="",N($K238)&lt;=1),"EXCUSED - 1st attempt pending",IF(OR($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RANGE",IF(AND($Y238="Unexcused",OR($L238="",NOT(ISNUMBER($L238)),$L238&lt;&gt;0)),"UNEXCUSED ABSENCE MUST RECORD 0",IF(COUNTIF(nrES_RecID,$B238)&gt;1,"DUPLICATE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c r="Y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IF($C239="","",IF(AND($Y239="Excused",$L239="",N($K239)&lt;=1),"EXCUSED - 1st attempt pending",IF(OR($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RANGE",IF(AND($Y239="Unexcused",OR($L239="",NOT(ISNUMBER($L239)),$L239&lt;&gt;0)),"UNEXCUSED ABSENCE MUST RECORD 0",IF(COUNTIF(nrES_RecID,$B239)&gt;1,"DUPLICATE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c r="Y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IF($C240="","",IF(AND($Y240="Excused",$L240="",N($K240)&lt;=1),"EXCUSED - 1st attempt pending",IF(OR($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RANGE",IF(AND($Y240="Unexcused",OR($L240="",NOT(ISNUMBER($L240)),$L240&lt;&gt;0)),"UNEXCUSED ABSENCE MUST RECORD 0",IF(COUNTIF(nrES_RecID,$B240)&gt;1,"DUPLICATE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c r="Y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IF($C241="","",IF(AND($Y241="Excused",$L241="",N($K241)&lt;=1),"EXCUSED - 1st attempt pending",IF(OR($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RANGE",IF(AND($Y241="Unexcused",OR($L241="",NOT(ISNUMBER($L241)),$L241&lt;&gt;0)),"UNEXCUSED ABSENCE MUST RECORD 0",IF(COUNTIF(nrES_RecID,$B241)&gt;1,"DUPLICATE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c r="Y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IF($C242="","",IF(AND($Y242="Excused",$L242="",N($K242)&lt;=1),"EXCUSED - 1st attempt pending",IF(OR($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RANGE",IF(AND($Y242="Unexcused",OR($L242="",NOT(ISNUMBER($L242)),$L242&lt;&gt;0)),"UNEXCUSED ABSENCE MUST RECORD 0",IF(COUNTIF(nrES_RecID,$B242)&gt;1,"DUPLICATE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c r="Y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IF($C243="","",IF(AND($Y243="Excused",$L243="",N($K243)&lt;=1),"EXCUSED - 1st attempt pending",IF(OR($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RANGE",IF(AND($Y243="Unexcused",OR($L243="",NOT(ISNUMBER($L243)),$L243&lt;&gt;0)),"UNEXCUSED ABSENCE MUST RECORD 0",IF(COUNTIF(nrES_RecID,$B243)&gt;1,"DUPLICATE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c r="Y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IF($C244="","",IF(AND($Y244="Excused",$L244="",N($K244)&lt;=1),"EXCUSED - 1st attempt pending",IF(OR($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RANGE",IF(AND($Y244="Unexcused",OR($L244="",NOT(ISNUMBER($L244)),$L244&lt;&gt;0)),"UNEXCUSED ABSENCE MUST RECORD 0",IF(COUNTIF(nrES_RecID,$B244)&gt;1,"DUPLICATE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c r="Y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IF($C245="","",IF(AND($Y245="Excused",$L245="",N($K245)&lt;=1),"EXCUSED - 1st attempt pending",IF(OR($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RANGE",IF(AND($Y245="Unexcused",OR($L245="",NOT(ISNUMBER($L245)),$L245&lt;&gt;0)),"UNEXCUSED ABSENCE MUST RECORD 0",IF(COUNTIF(nrES_RecID,$B245)&gt;1,"DUPLICATE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c r="Y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IF($C246="","",IF(AND($Y246="Excused",$L246="",N($K246)&lt;=1),"EXCUSED - 1st attempt pending",IF(OR($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RANGE",IF(AND($Y246="Unexcused",OR($L246="",NOT(ISNUMBER($L246)),$L246&lt;&gt;0)),"UNEXCUSED ABSENCE MUST RECORD 0",IF(COUNTIF(nrES_RecID,$B246)&gt;1,"DUPLICATE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c r="Y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IF($C247="","",IF(AND($Y247="Excused",$L247="",N($K247)&lt;=1),"EXCUSED - 1st attempt pending",IF(OR($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RANGE",IF(AND($Y247="Unexcused",OR($L247="",NOT(ISNUMBER($L247)),$L247&lt;&gt;0)),"UNEXCUSED ABSENCE MUST RECORD 0",IF(COUNTIF(nrES_RecID,$B247)&gt;1,"DUPLICATE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c r="Y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IF($C248="","",IF(AND($Y248="Excused",$L248="",N($K248)&lt;=1),"EXCUSED - 1st attempt pending",IF(OR($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RANGE",IF(AND($Y248="Unexcused",OR($L248="",NOT(ISNUMBER($L248)),$L248&lt;&gt;0)),"UNEXCUSED ABSENCE MUST RECORD 0",IF(COUNTIF(nrES_RecID,$B248)&gt;1,"DUPLICATE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c r="Y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IF($C249="","",IF(AND($Y249="Excused",$L249="",N($K249)&lt;=1),"EXCUSED - 1st attempt pending",IF(OR($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RANGE",IF(AND($Y249="Unexcused",OR($L249="",NOT(ISNUMBER($L249)),$L249&lt;&gt;0)),"UNEXCUSED ABSENCE MUST RECORD 0",IF(COUNTIF(nrES_RecID,$B249)&gt;1,"DUPLICATE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c r="Y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IF($C250="","",IF(AND($Y250="Excused",$L250="",N($K250)&lt;=1),"EXCUSED - 1st attempt pending",IF(OR($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RANGE",IF(AND($Y250="Unexcused",OR($L250="",NOT(ISNUMBER($L250)),$L250&lt;&gt;0)),"UNEXCUSED ABSENCE MUST RECORD 0",IF(COUNTIF(nrES_RecID,$B250)&gt;1,"DUPLICATE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c r="Y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IF($C251="","",IF(AND($Y251="Excused",$L251="",N($K251)&lt;=1),"EXCUSED - 1st attempt pending",IF(OR($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RANGE",IF(AND($Y251="Unexcused",OR($L251="",NOT(ISNUMBER($L251)),$L251&lt;&gt;0)),"UNEXCUSED ABSENCE MUST RECORD 0",IF(COUNTIF(nrES_RecID,$B251)&gt;1,"DUPLICATE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c r="Y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IF($C252="","",IF(AND($Y252="Excused",$L252="",N($K252)&lt;=1),"EXCUSED - 1st attempt pending",IF(OR($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RANGE",IF(AND($Y252="Unexcused",OR($L252="",NOT(ISNUMBER($L252)),$L252&lt;&gt;0)),"UNEXCUSED ABSENCE MUST RECORD 0",IF(COUNTIF(nrES_RecID,$B252)&gt;1,"DUPLICATE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c r="Y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IF($C253="","",IF(AND($Y253="Excused",$L253="",N($K253)&lt;=1),"EXCUSED - 1st attempt pending",IF(OR($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RANGE",IF(AND($Y253="Unexcused",OR($L253="",NOT(ISNUMBER($L253)),$L253&lt;&gt;0)),"UNEXCUSED ABSENCE MUST RECORD 0",IF(COUNTIF(nrES_RecID,$B253)&gt;1,"DUPLICATE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c r="Y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IF($C254="","",IF(AND($Y254="Excused",$L254="",N($K254)&lt;=1),"EXCUSED - 1st attempt pending",IF(OR($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RANGE",IF(AND($Y254="Unexcused",OR($L254="",NOT(ISNUMBER($L254)),$L254&lt;&gt;0)),"UNEXCUSED ABSENCE MUST RECORD 0",IF(COUNTIF(nrES_RecID,$B254)&gt;1,"DUPLICATE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c r="Y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IF($C255="","",IF(AND($Y255="Excused",$L255="",N($K255)&lt;=1),"EXCUSED - 1st attempt pending",IF(OR($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RANGE",IF(AND($Y255="Unexcused",OR($L255="",NOT(ISNUMBER($L255)),$L255&lt;&gt;0)),"UNEXCUSED ABSENCE MUST RECORD 0",IF(COUNTIF(nrES_RecID,$B255)&gt;1,"DUPLICATE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c r="Y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IF($C256="","",IF(AND($Y256="Excused",$L256="",N($K256)&lt;=1),"EXCUSED - 1st attempt pending",IF(OR($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RANGE",IF(AND($Y256="Unexcused",OR($L256="",NOT(ISNUMBER($L256)),$L256&lt;&gt;0)),"UNEXCUSED ABSENCE MUST RECORD 0",IF(COUNTIF(nrES_RecID,$B256)&gt;1,"DUPLICATE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c r="Y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IF($C257="","",IF(AND($Y257="Excused",$L257="",N($K257)&lt;=1),"EXCUSED - 1st attempt pending",IF(OR($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RANGE",IF(AND($Y257="Unexcused",OR($L257="",NOT(ISNUMBER($L257)),$L257&lt;&gt;0)),"UNEXCUSED ABSENCE MUST RECORD 0",IF(COUNTIF(nrES_RecID,$B257)&gt;1,"DUPLICATE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c r="Y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IF($C258="","",IF(AND($Y258="Excused",$L258="",N($K258)&lt;=1),"EXCUSED - 1st attempt pending",IF(OR($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RANGE",IF(AND($Y258="Unexcused",OR($L258="",NOT(ISNUMBER($L258)),$L258&lt;&gt;0)),"UNEXCUSED ABSENCE MUST RECORD 0",IF(COUNTIF(nrES_RecID,$B258)&gt;1,"DUPLICATE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c r="Y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IF($C259="","",IF(AND($Y259="Excused",$L259="",N($K259)&lt;=1),"EXCUSED - 1st attempt pending",IF(OR($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RANGE",IF(AND($Y259="Unexcused",OR($L259="",NOT(ISNUMBER($L259)),$L259&lt;&gt;0)),"UNEXCUSED ABSENCE MUST RECORD 0",IF(COUNTIF(nrES_RecID,$B259)&gt;1,"DUPLICATE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c r="Y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IF($C260="","",IF(AND($Y260="Excused",$L260="",N($K260)&lt;=1),"EXCUSED - 1st attempt pending",IF(OR($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RANGE",IF(AND($Y260="Unexcused",OR($L260="",NOT(ISNUMBER($L260)),$L260&lt;&gt;0)),"UNEXCUSED ABSENCE MUST RECORD 0",IF(COUNTIF(nrES_RecID,$B260)&gt;1,"DUPLICATE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c r="Y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IF($C261="","",IF(AND($Y261="Excused",$L261="",N($K261)&lt;=1),"EXCUSED - 1st attempt pending",IF(OR($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RANGE",IF(AND($Y261="Unexcused",OR($L261="",NOT(ISNUMBER($L261)),$L261&lt;&gt;0)),"UNEXCUSED ABSENCE MUST RECORD 0",IF(COUNTIF(nrES_RecID,$B261)&gt;1,"DUPLICATE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c r="Y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IF($C262="","",IF(AND($Y262="Excused",$L262="",N($K262)&lt;=1),"EXCUSED - 1st attempt pending",IF(OR($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RANGE",IF(AND($Y262="Unexcused",OR($L262="",NOT(ISNUMBER($L262)),$L262&lt;&gt;0)),"UNEXCUSED ABSENCE MUST RECORD 0",IF(COUNTIF(nrES_RecID,$B262)&gt;1,"DUPLICATE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c r="Y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IF($C263="","",IF(AND($Y263="Excused",$L263="",N($K263)&lt;=1),"EXCUSED - 1st attempt pending",IF(OR($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RANGE",IF(AND($Y263="Unexcused",OR($L263="",NOT(ISNUMBER($L263)),$L263&lt;&gt;0)),"UNEXCUSED ABSENCE MUST RECORD 0",IF(COUNTIF(nrES_RecID,$B263)&gt;1,"DUPLICATE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c r="Y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IF($C264="","",IF(AND($Y264="Excused",$L264="",N($K264)&lt;=1),"EXCUSED - 1st attempt pending",IF(OR($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RANGE",IF(AND($Y264="Unexcused",OR($L264="",NOT(ISNUMBER($L264)),$L264&lt;&gt;0)),"UNEXCUSED ABSENCE MUST RECORD 0",IF(COUNTIF(nrES_RecID,$B264)&gt;1,"DUPLICATE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c r="Y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IF($C265="","",IF(AND($Y265="Excused",$L265="",N($K265)&lt;=1),"EXCUSED - 1st attempt pending",IF(OR($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RANGE",IF(AND($Y265="Unexcused",OR($L265="",NOT(ISNUMBER($L265)),$L265&lt;&gt;0)),"UNEXCUSED ABSENCE MUST RECORD 0",IF(COUNTIF(nrES_RecID,$B265)&gt;1,"DUPLICATE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c r="Y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IF($C266="","",IF(AND($Y266="Excused",$L266="",N($K266)&lt;=1),"EXCUSED - 1st attempt pending",IF(OR($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RANGE",IF(AND($Y266="Unexcused",OR($L266="",NOT(ISNUMBER($L266)),$L266&lt;&gt;0)),"UNEXCUSED ABSENCE MUST RECORD 0",IF(COUNTIF(nrES_RecID,$B266)&gt;1,"DUPLICATE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c r="Y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IF($C267="","",IF(AND($Y267="Excused",$L267="",N($K267)&lt;=1),"EXCUSED - 1st attempt pending",IF(OR($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RANGE",IF(AND($Y267="Unexcused",OR($L267="",NOT(ISNUMBER($L267)),$L267&lt;&gt;0)),"UNEXCUSED ABSENCE MUST RECORD 0",IF(COUNTIF(nrES_RecID,$B267)&gt;1,"DUPLICATE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c r="Y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IF($C268="","",IF(AND($Y268="Excused",$L268="",N($K268)&lt;=1),"EXCUSED - 1st attempt pending",IF(OR($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RANGE",IF(AND($Y268="Unexcused",OR($L268="",NOT(ISNUMBER($L268)),$L268&lt;&gt;0)),"UNEXCUSED ABSENCE MUST RECORD 0",IF(COUNTIF(nrES_RecID,$B268)&gt;1,"DUPLICATE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c r="Y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IF($C269="","",IF(AND($Y269="Excused",$L269="",N($K269)&lt;=1),"EXCUSED - 1st attempt pending",IF(OR($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RANGE",IF(AND($Y269="Unexcused",OR($L269="",NOT(ISNUMBER($L269)),$L269&lt;&gt;0)),"UNEXCUSED ABSENCE MUST RECORD 0",IF(COUNTIF(nrES_RecID,$B269)&gt;1,"DUPLICATE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c r="Y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IF($C270="","",IF(AND($Y270="Excused",$L270="",N($K270)&lt;=1),"EXCUSED - 1st attempt pending",IF(OR($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RANGE",IF(AND($Y270="Unexcused",OR($L270="",NOT(ISNUMBER($L270)),$L270&lt;&gt;0)),"UNEXCUSED ABSENCE MUST RECORD 0",IF(COUNTIF(nrES_RecID,$B270)&gt;1,"DUPLICATE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c r="Y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IF($C271="","",IF(AND($Y271="Excused",$L271="",N($K271)&lt;=1),"EXCUSED - 1st attempt pending",IF(OR($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RANGE",IF(AND($Y271="Unexcused",OR($L271="",NOT(ISNUMBER($L271)),$L271&lt;&gt;0)),"UNEXCUSED ABSENCE MUST RECORD 0",IF(COUNTIF(nrES_RecID,$B271)&gt;1,"DUPLICATE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c r="Y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IF($C272="","",IF(AND($Y272="Excused",$L272="",N($K272)&lt;=1),"EXCUSED - 1st attempt pending",IF(OR($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RANGE",IF(AND($Y272="Unexcused",OR($L272="",NOT(ISNUMBER($L272)),$L272&lt;&gt;0)),"UNEXCUSED ABSENCE MUST RECORD 0",IF(COUNTIF(nrES_RecID,$B272)&gt;1,"DUPLICATE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c r="Y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IF($C273="","",IF(AND($Y273="Excused",$L273="",N($K273)&lt;=1),"EXCUSED - 1st attempt pending",IF(OR($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RANGE",IF(AND($Y273="Unexcused",OR($L273="",NOT(ISNUMBER($L273)),$L273&lt;&gt;0)),"UNEXCUSED ABSENCE MUST RECORD 0",IF(COUNTIF(nrES_RecID,$B273)&gt;1,"DUPLICATE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c r="Y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IF($C274="","",IF(AND($Y274="Excused",$L274="",N($K274)&lt;=1),"EXCUSED - 1st attempt pending",IF(OR($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RANGE",IF(AND($Y274="Unexcused",OR($L274="",NOT(ISNUMBER($L274)),$L274&lt;&gt;0)),"UNEXCUSED ABSENCE MUST RECORD 0",IF(COUNTIF(nrES_RecID,$B274)&gt;1,"DUPLICATE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c r="Y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IF($C275="","",IF(AND($Y275="Excused",$L275="",N($K275)&lt;=1),"EXCUSED - 1st attempt pending",IF(OR($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RANGE",IF(AND($Y275="Unexcused",OR($L275="",NOT(ISNUMBER($L275)),$L275&lt;&gt;0)),"UNEXCUSED ABSENCE MUST RECORD 0",IF(COUNTIF(nrES_RecID,$B275)&gt;1,"DUPLICATE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c r="Y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IF($C276="","",IF(AND($Y276="Excused",$L276="",N($K276)&lt;=1),"EXCUSED - 1st attempt pending",IF(OR($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RANGE",IF(AND($Y276="Unexcused",OR($L276="",NOT(ISNUMBER($L276)),$L276&lt;&gt;0)),"UNEXCUSED ABSENCE MUST RECORD 0",IF(COUNTIF(nrES_RecID,$B276)&gt;1,"DUPLICATE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c r="Y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IF($C277="","",IF(AND($Y277="Excused",$L277="",N($K277)&lt;=1),"EXCUSED - 1st attempt pending",IF(OR($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RANGE",IF(AND($Y277="Unexcused",OR($L277="",NOT(ISNUMBER($L277)),$L277&lt;&gt;0)),"UNEXCUSED ABSENCE MUST RECORD 0",IF(COUNTIF(nrES_RecID,$B277)&gt;1,"DUPLICATE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c r="Y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IF($C278="","",IF(AND($Y278="Excused",$L278="",N($K278)&lt;=1),"EXCUSED - 1st attempt pending",IF(OR($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RANGE",IF(AND($Y278="Unexcused",OR($L278="",NOT(ISNUMBER($L278)),$L278&lt;&gt;0)),"UNEXCUSED ABSENCE MUST RECORD 0",IF(COUNTIF(nrES_RecID,$B278)&gt;1,"DUPLICATE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c r="Y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IF($C279="","",IF(AND($Y279="Excused",$L279="",N($K279)&lt;=1),"EXCUSED - 1st attempt pending",IF(OR($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RANGE",IF(AND($Y279="Unexcused",OR($L279="",NOT(ISNUMBER($L279)),$L279&lt;&gt;0)),"UNEXCUSED ABSENCE MUST RECORD 0",IF(COUNTIF(nrES_RecID,$B279)&gt;1,"DUPLICATE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c r="Y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IF($C280="","",IF(AND($Y280="Excused",$L280="",N($K280)&lt;=1),"EXCUSED - 1st attempt pending",IF(OR($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RANGE",IF(AND($Y280="Unexcused",OR($L280="",NOT(ISNUMBER($L280)),$L280&lt;&gt;0)),"UNEXCUSED ABSENCE MUST RECORD 0",IF(COUNTIF(nrES_RecID,$B280)&gt;1,"DUPLICATE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c r="Y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IF($C281="","",IF(AND($Y281="Excused",$L281="",N($K281)&lt;=1),"EXCUSED - 1st attempt pending",IF(OR($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RANGE",IF(AND($Y281="Unexcused",OR($L281="",NOT(ISNUMBER($L281)),$L281&lt;&gt;0)),"UNEXCUSED ABSENCE MUST RECORD 0",IF(COUNTIF(nrES_RecID,$B281)&gt;1,"DUPLICATE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c r="Y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IF($C282="","",IF(AND($Y282="Excused",$L282="",N($K282)&lt;=1),"EXCUSED - 1st attempt pending",IF(OR($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RANGE",IF(AND($Y282="Unexcused",OR($L282="",NOT(ISNUMBER($L282)),$L282&lt;&gt;0)),"UNEXCUSED ABSENCE MUST RECORD 0",IF(COUNTIF(nrES_RecID,$B282)&gt;1,"DUPLICATE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c r="Y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IF($C283="","",IF(AND($Y283="Excused",$L283="",N($K283)&lt;=1),"EXCUSED - 1st attempt pending",IF(OR($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RANGE",IF(AND($Y283="Unexcused",OR($L283="",NOT(ISNUMBER($L283)),$L283&lt;&gt;0)),"UNEXCUSED ABSENCE MUST RECORD 0",IF(COUNTIF(nrES_RecID,$B283)&gt;1,"DUPLICATE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c r="Y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IF($C284="","",IF(AND($Y284="Excused",$L284="",N($K284)&lt;=1),"EXCUSED - 1st attempt pending",IF(OR($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RANGE",IF(AND($Y284="Unexcused",OR($L284="",NOT(ISNUMBER($L284)),$L284&lt;&gt;0)),"UNEXCUSED ABSENCE MUST RECORD 0",IF(COUNTIF(nrES_RecID,$B284)&gt;1,"DUPLICATE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c r="Y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IF($C285="","",IF(AND($Y285="Excused",$L285="",N($K285)&lt;=1),"EXCUSED - 1st attempt pending",IF(OR($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RANGE",IF(AND($Y285="Unexcused",OR($L285="",NOT(ISNUMBER($L285)),$L285&lt;&gt;0)),"UNEXCUSED ABSENCE MUST RECORD 0",IF(COUNTIF(nrES_RecID,$B285)&gt;1,"DUPLICATE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c r="Y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IF($C286="","",IF(AND($Y286="Excused",$L286="",N($K286)&lt;=1),"EXCUSED - 1st attempt pending",IF(OR($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RANGE",IF(AND($Y286="Unexcused",OR($L286="",NOT(ISNUMBER($L286)),$L286&lt;&gt;0)),"UNEXCUSED ABSENCE MUST RECORD 0",IF(COUNTIF(nrES_RecID,$B286)&gt;1,"DUPLICATE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c r="Y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IF($C287="","",IF(AND($Y287="Excused",$L287="",N($K287)&lt;=1),"EXCUSED - 1st attempt pending",IF(OR($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RANGE",IF(AND($Y287="Unexcused",OR($L287="",NOT(ISNUMBER($L287)),$L287&lt;&gt;0)),"UNEXCUSED ABSENCE MUST RECORD 0",IF(COUNTIF(nrES_RecID,$B287)&gt;1,"DUPLICATE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c r="Y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IF($C288="","",IF(AND($Y288="Excused",$L288="",N($K288)&lt;=1),"EXCUSED - 1st attempt pending",IF(OR($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RANGE",IF(AND($Y288="Unexcused",OR($L288="",NOT(ISNUMBER($L288)),$L288&lt;&gt;0)),"UNEXCUSED ABSENCE MUST RECORD 0",IF(COUNTIF(nrES_RecID,$B288)&gt;1,"DUPLICATE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c r="Y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IF($C289="","",IF(AND($Y289="Excused",$L289="",N($K289)&lt;=1),"EXCUSED - 1st attempt pending",IF(OR($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RANGE",IF(AND($Y289="Unexcused",OR($L289="",NOT(ISNUMBER($L289)),$L289&lt;&gt;0)),"UNEXCUSED ABSENCE MUST RECORD 0",IF(COUNTIF(nrES_RecID,$B289)&gt;1,"DUPLICATE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c r="Y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IF($C290="","",IF(AND($Y290="Excused",$L290="",N($K290)&lt;=1),"EXCUSED - 1st attempt pending",IF(OR($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RANGE",IF(AND($Y290="Unexcused",OR($L290="",NOT(ISNUMBER($L290)),$L290&lt;&gt;0)),"UNEXCUSED ABSENCE MUST RECORD 0",IF(COUNTIF(nrES_RecID,$B290)&gt;1,"DUPLICATE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c r="Y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IF($C291="","",IF(AND($Y291="Excused",$L291="",N($K291)&lt;=1),"EXCUSED - 1st attempt pending",IF(OR($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RANGE",IF(AND($Y291="Unexcused",OR($L291="",NOT(ISNUMBER($L291)),$L291&lt;&gt;0)),"UNEXCUSED ABSENCE MUST RECORD 0",IF(COUNTIF(nrES_RecID,$B291)&gt;1,"DUPLICATE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c r="Y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IF($C292="","",IF(AND($Y292="Excused",$L292="",N($K292)&lt;=1),"EXCUSED - 1st attempt pending",IF(OR($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RANGE",IF(AND($Y292="Unexcused",OR($L292="",NOT(ISNUMBER($L292)),$L292&lt;&gt;0)),"UNEXCUSED ABSENCE MUST RECORD 0",IF(COUNTIF(nrES_RecID,$B292)&gt;1,"DUPLICATE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c r="Y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IF($C293="","",IF(AND($Y293="Excused",$L293="",N($K293)&lt;=1),"EXCUSED - 1st attempt pending",IF(OR($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RANGE",IF(AND($Y293="Unexcused",OR($L293="",NOT(ISNUMBER($L293)),$L293&lt;&gt;0)),"UNEXCUSED ABSENCE MUST RECORD 0",IF(COUNTIF(nrES_RecID,$B293)&gt;1,"DUPLICATE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c r="Y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IF($C294="","",IF(AND($Y294="Excused",$L294="",N($K294)&lt;=1),"EXCUSED - 1st attempt pending",IF(OR($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RANGE",IF(AND($Y294="Unexcused",OR($L294="",NOT(ISNUMBER($L294)),$L294&lt;&gt;0)),"UNEXCUSED ABSENCE MUST RECORD 0",IF(COUNTIF(nrES_RecID,$B294)&gt;1,"DUPLICATE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c r="Y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IF($C295="","",IF(AND($Y295="Excused",$L295="",N($K295)&lt;=1),"EXCUSED - 1st attempt pending",IF(OR($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RANGE",IF(AND($Y295="Unexcused",OR($L295="",NOT(ISNUMBER($L295)),$L295&lt;&gt;0)),"UNEXCUSED ABSENCE MUST RECORD 0",IF(COUNTIF(nrES_RecID,$B295)&gt;1,"DUPLICATE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c r="Y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IF($C296="","",IF(AND($Y296="Excused",$L296="",N($K296)&lt;=1),"EXCUSED - 1st attempt pending",IF(OR($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RANGE",IF(AND($Y296="Unexcused",OR($L296="",NOT(ISNUMBER($L296)),$L296&lt;&gt;0)),"UNEXCUSED ABSENCE MUST RECORD 0",IF(COUNTIF(nrES_RecID,$B296)&gt;1,"DUPLICATE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c r="Y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IF($C297="","",IF(AND($Y297="Excused",$L297="",N($K297)&lt;=1),"EXCUSED - 1st attempt pending",IF(OR($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RANGE",IF(AND($Y297="Unexcused",OR($L297="",NOT(ISNUMBER($L297)),$L297&lt;&gt;0)),"UNEXCUSED ABSENCE MUST RECORD 0",IF(COUNTIF(nrES_RecID,$B297)&gt;1,"DUPLICATE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c r="Y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IF($C298="","",IF(AND($Y298="Excused",$L298="",N($K298)&lt;=1),"EXCUSED - 1st attempt pending",IF(OR($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RANGE",IF(AND($Y298="Unexcused",OR($L298="",NOT(ISNUMBER($L298)),$L298&lt;&gt;0)),"UNEXCUSED ABSENCE MUST RECORD 0",IF(COUNTIF(nrES_RecID,$B298)&gt;1,"DUPLICATE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c r="Y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IF($C299="","",IF(AND($Y299="Excused",$L299="",N($K299)&lt;=1),"EXCUSED - 1st attempt pending",IF(OR($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RANGE",IF(AND($Y299="Unexcused",OR($L299="",NOT(ISNUMBER($L299)),$L299&lt;&gt;0)),"UNEXCUSED ABSENCE MUST RECORD 0",IF(COUNTIF(nrES_RecID,$B299)&gt;1,"DUPLICATE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c r="Y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IF($C300="","",IF(AND($Y300="Excused",$L300="",N($K300)&lt;=1),"EXCUSED - 1st attempt pending",IF(OR($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RANGE",IF(AND($Y300="Unexcused",OR($L300="",NOT(ISNUMBER($L300)),$L300&lt;&gt;0)),"UNEXCUSED ABSENCE MUST RECORD 0",IF(COUNTIF(nrES_RecID,$B300)&gt;1,"DUPLICATE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c r="Y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IF($C301="","",IF(AND($Y301="Excused",$L301="",N($K301)&lt;=1),"EXCUSED - 1st attempt pending",IF(OR($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RANGE",IF(AND($Y301="Unexcused",OR($L301="",NOT(ISNUMBER($L301)),$L301&lt;&gt;0)),"UNEXCUSED ABSENCE MUST RECORD 0",IF(COUNTIF(nrES_RecID,$B301)&gt;1,"DUPLICATE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c r="Y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IF($C302="","",IF(AND($Y302="Excused",$L302="",N($K302)&lt;=1),"EXCUSED - 1st attempt pending",IF(OR($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RANGE",IF(AND($Y302="Unexcused",OR($L302="",NOT(ISNUMBER($L302)),$L302&lt;&gt;0)),"UNEXCUSED ABSENCE MUST RECORD 0",IF(COUNTIF(nrES_RecID,$B302)&gt;1,"DUPLICATE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c r="Y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IF($C303="","",IF(AND($Y303="Excused",$L303="",N($K303)&lt;=1),"EXCUSED - 1st attempt pending",IF(OR($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RANGE",IF(AND($Y303="Unexcused",OR($L303="",NOT(ISNUMBER($L303)),$L303&lt;&gt;0)),"UNEXCUSED ABSENCE MUST RECORD 0",IF(COUNTIF(nrES_RecID,$B303)&gt;1,"DUPLICATE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c r="Y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IF($C304="","",IF(AND($Y304="Excused",$L304="",N($K304)&lt;=1),"EXCUSED - 1st attempt pending",IF(OR($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RANGE",IF(AND($Y304="Unexcused",OR($L304="",NOT(ISNUMBER($L304)),$L304&lt;&gt;0)),"UNEXCUSED ABSENCE MUST RECORD 0",IF(COUNTIF(nrES_RecID,$B304)&gt;1,"DUPLICATE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c r="Y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IF($C305="","",IF(AND($Y305="Excused",$L305="",N($K305)&lt;=1),"EXCUSED - 1st attempt pending",IF(OR($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RANGE",IF(AND($Y305="Unexcused",OR($L305="",NOT(ISNUMBER($L305)),$L305&lt;&gt;0)),"UNEXCUSED ABSENCE MUST RECORD 0",IF(COUNTIF(nrES_RecID,$B305)&gt;1,"DUPLICATE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c r="Y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IF($C306="","",IF(AND($Y306="Excused",$L306="",N($K306)&lt;=1),"EXCUSED - 1st attempt pending",IF(OR($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RANGE",IF(AND($Y306="Unexcused",OR($L306="",NOT(ISNUMBER($L306)),$L306&lt;&gt;0)),"UNEXCUSED ABSENCE MUST RECORD 0",IF(COUNTIF(nrES_RecID,$B306)&gt;1,"DUPLICATE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c r="Y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IF($C307="","",IF(AND($Y307="Excused",$L307="",N($K307)&lt;=1),"EXCUSED - 1st attempt pending",IF(OR($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RANGE",IF(AND($Y307="Unexcused",OR($L307="",NOT(ISNUMBER($L307)),$L307&lt;&gt;0)),"UNEXCUSED ABSENCE MUST RECORD 0",IF(COUNTIF(nrES_RecID,$B307)&gt;1,"DUPLICATE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c r="Y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IF($C308="","",IF(AND($Y308="Excused",$L308="",N($K308)&lt;=1),"EXCUSED - 1st attempt pending",IF(OR($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RANGE",IF(AND($Y308="Unexcused",OR($L308="",NOT(ISNUMBER($L308)),$L308&lt;&gt;0)),"UNEXCUSED ABSENCE MUST RECORD 0",IF(COUNTIF(nrES_RecID,$B308)&gt;1,"DUPLICATE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c r="Y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IF($C309="","",IF(AND($Y309="Excused",$L309="",N($K309)&lt;=1),"EXCUSED - 1st attempt pending",IF(OR($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RANGE",IF(AND($Y309="Unexcused",OR($L309="",NOT(ISNUMBER($L309)),$L309&lt;&gt;0)),"UNEXCUSED ABSENCE MUST RECORD 0",IF(COUNTIF(nrES_RecID,$B309)&gt;1,"DUPLICATE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c r="Y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IF($C310="","",IF(AND($Y310="Excused",$L310="",N($K310)&lt;=1),"EXCUSED - 1st attempt pending",IF(OR($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RANGE",IF(AND($Y310="Unexcused",OR($L310="",NOT(ISNUMBER($L310)),$L310&lt;&gt;0)),"UNEXCUSED ABSENCE MUST RECORD 0",IF(COUNTIF(nrES_RecID,$B310)&gt;1,"DUPLICATE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c r="Y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IF($C311="","",IF(AND($Y311="Excused",$L311="",N($K311)&lt;=1),"EXCUSED - 1st attempt pending",IF(OR($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RANGE",IF(AND($Y311="Unexcused",OR($L311="",NOT(ISNUMBER($L311)),$L311&lt;&gt;0)),"UNEXCUSED ABSENCE MUST RECORD 0",IF(COUNTIF(nrES_RecID,$B311)&gt;1,"DUPLICATE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c r="Y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IF($C312="","",IF(AND($Y312="Excused",$L312="",N($K312)&lt;=1),"EXCUSED - 1st attempt pending",IF(OR($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RANGE",IF(AND($Y312="Unexcused",OR($L312="",NOT(ISNUMBER($L312)),$L312&lt;&gt;0)),"UNEXCUSED ABSENCE MUST RECORD 0",IF(COUNTIF(nrES_RecID,$B312)&gt;1,"DUPLICATE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c r="Y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IF($C313="","",IF(AND($Y313="Excused",$L313="",N($K313)&lt;=1),"EXCUSED - 1st attempt pending",IF(OR($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RANGE",IF(AND($Y313="Unexcused",OR($L313="",NOT(ISNUMBER($L313)),$L313&lt;&gt;0)),"UNEXCUSED ABSENCE MUST RECORD 0",IF(COUNTIF(nrES_RecID,$B313)&gt;1,"DUPLICATE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c r="Y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IF($C314="","",IF(AND($Y314="Excused",$L314="",N($K314)&lt;=1),"EXCUSED - 1st attempt pending",IF(OR($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RANGE",IF(AND($Y314="Unexcused",OR($L314="",NOT(ISNUMBER($L314)),$L314&lt;&gt;0)),"UNEXCUSED ABSENCE MUST RECORD 0",IF(COUNTIF(nrES_RecID,$B314)&gt;1,"DUPLICATE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c r="Y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IF($C315="","",IF(AND($Y315="Excused",$L315="",N($K315)&lt;=1),"EXCUSED - 1st attempt pending",IF(OR($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RANGE",IF(AND($Y315="Unexcused",OR($L315="",NOT(ISNUMBER($L315)),$L315&lt;&gt;0)),"UNEXCUSED ABSENCE MUST RECORD 0",IF(COUNTIF(nrES_RecID,$B315)&gt;1,"DUPLICATE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c r="Y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IF($C316="","",IF(AND($Y316="Excused",$L316="",N($K316)&lt;=1),"EXCUSED - 1st attempt pending",IF(OR($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RANGE",IF(AND($Y316="Unexcused",OR($L316="",NOT(ISNUMBER($L316)),$L316&lt;&gt;0)),"UNEXCUSED ABSENCE MUST RECORD 0",IF(COUNTIF(nrES_RecID,$B316)&gt;1,"DUPLICATE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c r="Y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IF($C317="","",IF(AND($Y317="Excused",$L317="",N($K317)&lt;=1),"EXCUSED - 1st attempt pending",IF(OR($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RANGE",IF(AND($Y317="Unexcused",OR($L317="",NOT(ISNUMBER($L317)),$L317&lt;&gt;0)),"UNEXCUSED ABSENCE MUST RECORD 0",IF(COUNTIF(nrES_RecID,$B317)&gt;1,"DUPLICATE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c r="Y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IF($C318="","",IF(AND($Y318="Excused",$L318="",N($K318)&lt;=1),"EXCUSED - 1st attempt pending",IF(OR($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RANGE",IF(AND($Y318="Unexcused",OR($L318="",NOT(ISNUMBER($L318)),$L318&lt;&gt;0)),"UNEXCUSED ABSENCE MUST RECORD 0",IF(COUNTIF(nrES_RecID,$B318)&gt;1,"DUPLICATE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c r="Y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IF($C319="","",IF(AND($Y319="Excused",$L319="",N($K319)&lt;=1),"EXCUSED - 1st attempt pending",IF(OR($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RANGE",IF(AND($Y319="Unexcused",OR($L319="",NOT(ISNUMBER($L319)),$L319&lt;&gt;0)),"UNEXCUSED ABSENCE MUST RECORD 0",IF(COUNTIF(nrES_RecID,$B319)&gt;1,"DUPLICATE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c r="Y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IF($C320="","",IF(AND($Y320="Excused",$L320="",N($K320)&lt;=1),"EXCUSED - 1st attempt pending",IF(OR($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RANGE",IF(AND($Y320="Unexcused",OR($L320="",NOT(ISNUMBER($L320)),$L320&lt;&gt;0)),"UNEXCUSED ABSENCE MUST RECORD 0",IF(COUNTIF(nrES_RecID,$B320)&gt;1,"DUPLICATE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c r="Y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IF($C321="","",IF(AND($Y321="Excused",$L321="",N($K321)&lt;=1),"EXCUSED - 1st attempt pending",IF(OR($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RANGE",IF(AND($Y321="Unexcused",OR($L321="",NOT(ISNUMBER($L321)),$L321&lt;&gt;0)),"UNEXCUSED ABSENCE MUST RECORD 0",IF(COUNTIF(nrES_RecID,$B321)&gt;1,"DUPLICATE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c r="Y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IF($C322="","",IF(AND($Y322="Excused",$L322="",N($K322)&lt;=1),"EXCUSED - 1st attempt pending",IF(OR($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RANGE",IF(AND($Y322="Unexcused",OR($L322="",NOT(ISNUMBER($L322)),$L322&lt;&gt;0)),"UNEXCUSED ABSENCE MUST RECORD 0",IF(COUNTIF(nrES_RecID,$B322)&gt;1,"DUPLICATE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c r="Y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IF($C323="","",IF(AND($Y323="Excused",$L323="",N($K323)&lt;=1),"EXCUSED - 1st attempt pending",IF(OR($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RANGE",IF(AND($Y323="Unexcused",OR($L323="",NOT(ISNUMBER($L323)),$L323&lt;&gt;0)),"UNEXCUSED ABSENCE MUST RECORD 0",IF(COUNTIF(nrES_RecID,$B323)&gt;1,"DUPLICATE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c r="Y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IF($C324="","",IF(AND($Y324="Excused",$L324="",N($K324)&lt;=1),"EXCUSED - 1st attempt pending",IF(OR($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RANGE",IF(AND($Y324="Unexcused",OR($L324="",NOT(ISNUMBER($L324)),$L324&lt;&gt;0)),"UNEXCUSED ABSENCE MUST RECORD 0",IF(COUNTIF(nrES_RecID,$B324)&gt;1,"DUPLICATE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c r="Y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IF($C325="","",IF(AND($Y325="Excused",$L325="",N($K325)&lt;=1),"EXCUSED - 1st attempt pending",IF(OR($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RANGE",IF(AND($Y325="Unexcused",OR($L325="",NOT(ISNUMBER($L325)),$L325&lt;&gt;0)),"UNEXCUSED ABSENCE MUST RECORD 0",IF(COUNTIF(nrES_RecID,$B325)&gt;1,"DUPLICATE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c r="Y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IF($C326="","",IF(AND($Y326="Excused",$L326="",N($K326)&lt;=1),"EXCUSED - 1st attempt pending",IF(OR($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RANGE",IF(AND($Y326="Unexcused",OR($L326="",NOT(ISNUMBER($L326)),$L326&lt;&gt;0)),"UNEXCUSED ABSENCE MUST RECORD 0",IF(COUNTIF(nrES_RecID,$B326)&gt;1,"DUPLICATE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c r="Y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IF($C327="","",IF(AND($Y327="Excused",$L327="",N($K327)&lt;=1),"EXCUSED - 1st attempt pending",IF(OR($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RANGE",IF(AND($Y327="Unexcused",OR($L327="",NOT(ISNUMBER($L327)),$L327&lt;&gt;0)),"UNEXCUSED ABSENCE MUST RECORD 0",IF(COUNTIF(nrES_RecID,$B327)&gt;1,"DUPLICATE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c r="Y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IF($C328="","",IF(AND($Y328="Excused",$L328="",N($K328)&lt;=1),"EXCUSED - 1st attempt pending",IF(OR($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RANGE",IF(AND($Y328="Unexcused",OR($L328="",NOT(ISNUMBER($L328)),$L328&lt;&gt;0)),"UNEXCUSED ABSENCE MUST RECORD 0",IF(COUNTIF(nrES_RecID,$B328)&gt;1,"DUPLICATE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c r="Y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IF($C329="","",IF(AND($Y329="Excused",$L329="",N($K329)&lt;=1),"EXCUSED - 1st attempt pending",IF(OR($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RANGE",IF(AND($Y329="Unexcused",OR($L329="",NOT(ISNUMBER($L329)),$L329&lt;&gt;0)),"UNEXCUSED ABSENCE MUST RECORD 0",IF(COUNTIF(nrES_RecID,$B329)&gt;1,"DUPLICATE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c r="Y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IF($C330="","",IF(AND($Y330="Excused",$L330="",N($K330)&lt;=1),"EXCUSED - 1st attempt pending",IF(OR($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RANGE",IF(AND($Y330="Unexcused",OR($L330="",NOT(ISNUMBER($L330)),$L330&lt;&gt;0)),"UNEXCUSED ABSENCE MUST RECORD 0",IF(COUNTIF(nrES_RecID,$B330)&gt;1,"DUPLICATE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c r="Y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IF($C331="","",IF(AND($Y331="Excused",$L331="",N($K331)&lt;=1),"EXCUSED - 1st attempt pending",IF(OR($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RANGE",IF(AND($Y331="Unexcused",OR($L331="",NOT(ISNUMBER($L331)),$L331&lt;&gt;0)),"UNEXCUSED ABSENCE MUST RECORD 0",IF(COUNTIF(nrES_RecID,$B331)&gt;1,"DUPLICATE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c r="Y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IF($C332="","",IF(AND($Y332="Excused",$L332="",N($K332)&lt;=1),"EXCUSED - 1st attempt pending",IF(OR($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RANGE",IF(AND($Y332="Unexcused",OR($L332="",NOT(ISNUMBER($L332)),$L332&lt;&gt;0)),"UNEXCUSED ABSENCE MUST RECORD 0",IF(COUNTIF(nrES_RecID,$B332)&gt;1,"DUPLICATE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c r="Y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IF($C333="","",IF(AND($Y333="Excused",$L333="",N($K333)&lt;=1),"EXCUSED - 1st attempt pending",IF(OR($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RANGE",IF(AND($Y333="Unexcused",OR($L333="",NOT(ISNUMBER($L333)),$L333&lt;&gt;0)),"UNEXCUSED ABSENCE MUST RECORD 0",IF(COUNTIF(nrES_RecID,$B333)&gt;1,"DUPLICATE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c r="Y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IF($C334="","",IF(AND($Y334="Excused",$L334="",N($K334)&lt;=1),"EXCUSED - 1st attempt pending",IF(OR($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RANGE",IF(AND($Y334="Unexcused",OR($L334="",NOT(ISNUMBER($L334)),$L334&lt;&gt;0)),"UNEXCUSED ABSENCE MUST RECORD 0",IF(COUNTIF(nrES_RecID,$B334)&gt;1,"DUPLICATE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c r="Y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IF($C335="","",IF(AND($Y335="Excused",$L335="",N($K335)&lt;=1),"EXCUSED - 1st attempt pending",IF(OR($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RANGE",IF(AND($Y335="Unexcused",OR($L335="",NOT(ISNUMBER($L335)),$L335&lt;&gt;0)),"UNEXCUSED ABSENCE MUST RECORD 0",IF(COUNTIF(nrES_RecID,$B335)&gt;1,"DUPLICATE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c r="Y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IF($C336="","",IF(AND($Y336="Excused",$L336="",N($K336)&lt;=1),"EXCUSED - 1st attempt pending",IF(OR($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RANGE",IF(AND($Y336="Unexcused",OR($L336="",NOT(ISNUMBER($L336)),$L336&lt;&gt;0)),"UNEXCUSED ABSENCE MUST RECORD 0",IF(COUNTIF(nrES_RecID,$B336)&gt;1,"DUPLICATE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c r="Y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IF($C337="","",IF(AND($Y337="Excused",$L337="",N($K337)&lt;=1),"EXCUSED - 1st attempt pending",IF(OR($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RANGE",IF(AND($Y337="Unexcused",OR($L337="",NOT(ISNUMBER($L337)),$L337&lt;&gt;0)),"UNEXCUSED ABSENCE MUST RECORD 0",IF(COUNTIF(nrES_RecID,$B337)&gt;1,"DUPLICATE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c r="Y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IF($C338="","",IF(AND($Y338="Excused",$L338="",N($K338)&lt;=1),"EXCUSED - 1st attempt pending",IF(OR($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RANGE",IF(AND($Y338="Unexcused",OR($L338="",NOT(ISNUMBER($L338)),$L338&lt;&gt;0)),"UNEXCUSED ABSENCE MUST RECORD 0",IF(COUNTIF(nrES_RecID,$B338)&gt;1,"DUPLICATE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c r="Y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IF($C339="","",IF(AND($Y339="Excused",$L339="",N($K339)&lt;=1),"EXCUSED - 1st attempt pending",IF(OR($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RANGE",IF(AND($Y339="Unexcused",OR($L339="",NOT(ISNUMBER($L339)),$L339&lt;&gt;0)),"UNEXCUSED ABSENCE MUST RECORD 0",IF(COUNTIF(nrES_RecID,$B339)&gt;1,"DUPLICATE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c r="Y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IF($C340="","",IF(AND($Y340="Excused",$L340="",N($K340)&lt;=1),"EXCUSED - 1st attempt pending",IF(OR($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RANGE",IF(AND($Y340="Unexcused",OR($L340="",NOT(ISNUMBER($L340)),$L340&lt;&gt;0)),"UNEXCUSED ABSENCE MUST RECORD 0",IF(COUNTIF(nrES_RecID,$B340)&gt;1,"DUPLICATE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c r="Y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IF($C341="","",IF(AND($Y341="Excused",$L341="",N($K341)&lt;=1),"EXCUSED - 1st attempt pending",IF(OR($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RANGE",IF(AND($Y341="Unexcused",OR($L341="",NOT(ISNUMBER($L341)),$L341&lt;&gt;0)),"UNEXCUSED ABSENCE MUST RECORD 0",IF(COUNTIF(nrES_RecID,$B341)&gt;1,"DUPLICATE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c r="Y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IF($C342="","",IF(AND($Y342="Excused",$L342="",N($K342)&lt;=1),"EXCUSED - 1st attempt pending",IF(OR($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RANGE",IF(AND($Y342="Unexcused",OR($L342="",NOT(ISNUMBER($L342)),$L342&lt;&gt;0)),"UNEXCUSED ABSENCE MUST RECORD 0",IF(COUNTIF(nrES_RecID,$B342)&gt;1,"DUPLICATE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c r="Y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IF($C343="","",IF(AND($Y343="Excused",$L343="",N($K343)&lt;=1),"EXCUSED - 1st attempt pending",IF(OR($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RANGE",IF(AND($Y343="Unexcused",OR($L343="",NOT(ISNUMBER($L343)),$L343&lt;&gt;0)),"UNEXCUSED ABSENCE MUST RECORD 0",IF(COUNTIF(nrES_RecID,$B343)&gt;1,"DUPLICATE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c r="Y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IF($C344="","",IF(AND($Y344="Excused",$L344="",N($K344)&lt;=1),"EXCUSED - 1st attempt pending",IF(OR($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RANGE",IF(AND($Y344="Unexcused",OR($L344="",NOT(ISNUMBER($L344)),$L344&lt;&gt;0)),"UNEXCUSED ABSENCE MUST RECORD 0",IF(COUNTIF(nrES_RecID,$B344)&gt;1,"DUPLICATE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c r="Y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IF($C345="","",IF(AND($Y345="Excused",$L345="",N($K345)&lt;=1),"EXCUSED - 1st attempt pending",IF(OR($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RANGE",IF(AND($Y345="Unexcused",OR($L345="",NOT(ISNUMBER($L345)),$L345&lt;&gt;0)),"UNEXCUSED ABSENCE MUST RECORD 0",IF(COUNTIF(nrES_RecID,$B345)&gt;1,"DUPLICATE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c r="Y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IF($C346="","",IF(AND($Y346="Excused",$L346="",N($K346)&lt;=1),"EXCUSED - 1st attempt pending",IF(OR($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RANGE",IF(AND($Y346="Unexcused",OR($L346="",NOT(ISNUMBER($L346)),$L346&lt;&gt;0)),"UNEXCUSED ABSENCE MUST RECORD 0",IF(COUNTIF(nrES_RecID,$B346)&gt;1,"DUPLICATE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c r="Y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IF($C347="","",IF(AND($Y347="Excused",$L347="",N($K347)&lt;=1),"EXCUSED - 1st attempt pending",IF(OR($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RANGE",IF(AND($Y347="Unexcused",OR($L347="",NOT(ISNUMBER($L347)),$L347&lt;&gt;0)),"UNEXCUSED ABSENCE MUST RECORD 0",IF(COUNTIF(nrES_RecID,$B347)&gt;1,"DUPLICATE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c r="Y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IF($C348="","",IF(AND($Y348="Excused",$L348="",N($K348)&lt;=1),"EXCUSED - 1st attempt pending",IF(OR($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RANGE",IF(AND($Y348="Unexcused",OR($L348="",NOT(ISNUMBER($L348)),$L348&lt;&gt;0)),"UNEXCUSED ABSENCE MUST RECORD 0",IF(COUNTIF(nrES_RecID,$B348)&gt;1,"DUPLICATE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c r="Y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IF($C349="","",IF(AND($Y349="Excused",$L349="",N($K349)&lt;=1),"EXCUSED - 1st attempt pending",IF(OR($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RANGE",IF(AND($Y349="Unexcused",OR($L349="",NOT(ISNUMBER($L349)),$L349&lt;&gt;0)),"UNEXCUSED ABSENCE MUST RECORD 0",IF(COUNTIF(nrES_RecID,$B349)&gt;1,"DUPLICATE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c r="Y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IF($C350="","",IF(AND($Y350="Excused",$L350="",N($K350)&lt;=1),"EXCUSED - 1st attempt pending",IF(OR($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RANGE",IF(AND($Y350="Unexcused",OR($L350="",NOT(ISNUMBER($L350)),$L350&lt;&gt;0)),"UNEXCUSED ABSENCE MUST RECORD 0",IF(COUNTIF(nrES_RecID,$B350)&gt;1,"DUPLICATE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c r="Y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IF($C351="","",IF(AND($Y351="Excused",$L351="",N($K351)&lt;=1),"EXCUSED - 1st attempt pending",IF(OR($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RANGE",IF(AND($Y351="Unexcused",OR($L351="",NOT(ISNUMBER($L351)),$L351&lt;&gt;0)),"UNEXCUSED ABSENCE MUST RECORD 0",IF(COUNTIF(nrES_RecID,$B351)&gt;1,"DUPLICATE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c r="Y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IF($C352="","",IF(AND($Y352="Excused",$L352="",N($K352)&lt;=1),"EXCUSED - 1st attempt pending",IF(OR($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RANGE",IF(AND($Y352="Unexcused",OR($L352="",NOT(ISNUMBER($L352)),$L352&lt;&gt;0)),"UNEXCUSED ABSENCE MUST RECORD 0",IF(COUNTIF(nrES_RecID,$B352)&gt;1,"DUPLICATE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c r="Y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IF($C353="","",IF(AND($Y353="Excused",$L353="",N($K353)&lt;=1),"EXCUSED - 1st attempt pending",IF(OR($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RANGE",IF(AND($Y353="Unexcused",OR($L353="",NOT(ISNUMBER($L353)),$L353&lt;&gt;0)),"UNEXCUSED ABSENCE MUST RECORD 0",IF(COUNTIF(nrES_RecID,$B353)&gt;1,"DUPLICATE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c r="Y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IF($C354="","",IF(AND($Y354="Excused",$L354="",N($K354)&lt;=1),"EXCUSED - 1st attempt pending",IF(OR($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RANGE",IF(AND($Y354="Unexcused",OR($L354="",NOT(ISNUMBER($L354)),$L354&lt;&gt;0)),"UNEXCUSED ABSENCE MUST RECORD 0",IF(COUNTIF(nrES_RecID,$B354)&gt;1,"DUPLICATE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c r="Y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IF($C355="","",IF(AND($Y355="Excused",$L355="",N($K355)&lt;=1),"EXCUSED - 1st attempt pending",IF(OR($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RANGE",IF(AND($Y355="Unexcused",OR($L355="",NOT(ISNUMBER($L355)),$L355&lt;&gt;0)),"UNEXCUSED ABSENCE MUST RECORD 0",IF(COUNTIF(nrES_RecID,$B355)&gt;1,"DUPLICATE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c r="Y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IF($C356="","",IF(AND($Y356="Excused",$L356="",N($K356)&lt;=1),"EXCUSED - 1st attempt pending",IF(OR($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RANGE",IF(AND($Y356="Unexcused",OR($L356="",NOT(ISNUMBER($L356)),$L356&lt;&gt;0)),"UNEXCUSED ABSENCE MUST RECORD 0",IF(COUNTIF(nrES_RecID,$B356)&gt;1,"DUPLICATE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c r="Y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IF($C357="","",IF(AND($Y357="Excused",$L357="",N($K357)&lt;=1),"EXCUSED - 1st attempt pending",IF(OR($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RANGE",IF(AND($Y357="Unexcused",OR($L357="",NOT(ISNUMBER($L357)),$L357&lt;&gt;0)),"UNEXCUSED ABSENCE MUST RECORD 0",IF(COUNTIF(nrES_RecID,$B357)&gt;1,"DUPLICATE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c r="Y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IF($C358="","",IF(AND($Y358="Excused",$L358="",N($K358)&lt;=1),"EXCUSED - 1st attempt pending",IF(OR($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RANGE",IF(AND($Y358="Unexcused",OR($L358="",NOT(ISNUMBER($L358)),$L358&lt;&gt;0)),"UNEXCUSED ABSENCE MUST RECORD 0",IF(COUNTIF(nrES_RecID,$B358)&gt;1,"DUPLICATE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c r="Y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IF($C359="","",IF(AND($Y359="Excused",$L359="",N($K359)&lt;=1),"EXCUSED - 1st attempt pending",IF(OR($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RANGE",IF(AND($Y359="Unexcused",OR($L359="",NOT(ISNUMBER($L359)),$L359&lt;&gt;0)),"UNEXCUSED ABSENCE MUST RECORD 0",IF(COUNTIF(nrES_RecID,$B359)&gt;1,"DUPLICATE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c r="Y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IF($C360="","",IF(AND($Y360="Excused",$L360="",N($K360)&lt;=1),"EXCUSED - 1st attempt pending",IF(OR($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RANGE",IF(AND($Y360="Unexcused",OR($L360="",NOT(ISNUMBER($L360)),$L360&lt;&gt;0)),"UNEXCUSED ABSENCE MUST RECORD 0",IF(COUNTIF(nrES_RecID,$B360)&gt;1,"DUPLICATE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c r="Y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IF($C361="","",IF(AND($Y361="Excused",$L361="",N($K361)&lt;=1),"EXCUSED - 1st attempt pending",IF(OR($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RANGE",IF(AND($Y361="Unexcused",OR($L361="",NOT(ISNUMBER($L361)),$L361&lt;&gt;0)),"UNEXCUSED ABSENCE MUST RECORD 0",IF(COUNTIF(nrES_RecID,$B361)&gt;1,"DUPLICATE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c r="Y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IF($C362="","",IF(AND($Y362="Excused",$L362="",N($K362)&lt;=1),"EXCUSED - 1st attempt pending",IF(OR($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RANGE",IF(AND($Y362="Unexcused",OR($L362="",NOT(ISNUMBER($L362)),$L362&lt;&gt;0)),"UNEXCUSED ABSENCE MUST RECORD 0",IF(COUNTIF(nrES_RecID,$B362)&gt;1,"DUPLICATE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c r="Y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IF($C363="","",IF(AND($Y363="Excused",$L363="",N($K363)&lt;=1),"EXCUSED - 1st attempt pending",IF(OR($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RANGE",IF(AND($Y363="Unexcused",OR($L363="",NOT(ISNUMBER($L363)),$L363&lt;&gt;0)),"UNEXCUSED ABSENCE MUST RECORD 0",IF(COUNTIF(nrES_RecID,$B363)&gt;1,"DUPLICATE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c r="Y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IF($C364="","",IF(AND($Y364="Excused",$L364="",N($K364)&lt;=1),"EXCUSED - 1st attempt pending",IF(OR($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RANGE",IF(AND($Y364="Unexcused",OR($L364="",NOT(ISNUMBER($L364)),$L364&lt;&gt;0)),"UNEXCUSED ABSENCE MUST RECORD 0",IF(COUNTIF(nrES_RecID,$B364)&gt;1,"DUPLICATE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c r="Y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IF($C365="","",IF(AND($Y365="Excused",$L365="",N($K365)&lt;=1),"EXCUSED - 1st attempt pending",IF(OR($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RANGE",IF(AND($Y365="Unexcused",OR($L365="",NOT(ISNUMBER($L365)),$L365&lt;&gt;0)),"UNEXCUSED ABSENCE MUST RECORD 0",IF(COUNTIF(nrES_RecID,$B365)&gt;1,"DUPLICATE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c r="Y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IF($C366="","",IF(AND($Y366="Excused",$L366="",N($K366)&lt;=1),"EXCUSED - 1st attempt pending",IF(OR($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RANGE",IF(AND($Y366="Unexcused",OR($L366="",NOT(ISNUMBER($L366)),$L366&lt;&gt;0)),"UNEXCUSED ABSENCE MUST RECORD 0",IF(COUNTIF(nrES_RecID,$B366)&gt;1,"DUPLICATE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c r="Y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IF($C367="","",IF(AND($Y367="Excused",$L367="",N($K367)&lt;=1),"EXCUSED - 1st attempt pending",IF(OR($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RANGE",IF(AND($Y367="Unexcused",OR($L367="",NOT(ISNUMBER($L367)),$L367&lt;&gt;0)),"UNEXCUSED ABSENCE MUST RECORD 0",IF(COUNTIF(nrES_RecID,$B367)&gt;1,"DUPLICATE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c r="Y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IF($C368="","",IF(AND($Y368="Excused",$L368="",N($K368)&lt;=1),"EXCUSED - 1st attempt pending",IF(OR($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RANGE",IF(AND($Y368="Unexcused",OR($L368="",NOT(ISNUMBER($L368)),$L368&lt;&gt;0)),"UNEXCUSED ABSENCE MUST RECORD 0",IF(COUNTIF(nrES_RecID,$B368)&gt;1,"DUPLICATE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c r="Y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IF($C369="","",IF(AND($Y369="Excused",$L369="",N($K369)&lt;=1),"EXCUSED - 1st attempt pending",IF(OR($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RANGE",IF(AND($Y369="Unexcused",OR($L369="",NOT(ISNUMBER($L369)),$L369&lt;&gt;0)),"UNEXCUSED ABSENCE MUST RECORD 0",IF(COUNTIF(nrES_RecID,$B369)&gt;1,"DUPLICATE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c r="Y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IF($C370="","",IF(AND($Y370="Excused",$L370="",N($K370)&lt;=1),"EXCUSED - 1st attempt pending",IF(OR($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RANGE",IF(AND($Y370="Unexcused",OR($L370="",NOT(ISNUMBER($L370)),$L370&lt;&gt;0)),"UNEXCUSED ABSENCE MUST RECORD 0",IF(COUNTIF(nrES_RecID,$B370)&gt;1,"DUPLICATE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c r="Y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IF($C371="","",IF(AND($Y371="Excused",$L371="",N($K371)&lt;=1),"EXCUSED - 1st attempt pending",IF(OR($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RANGE",IF(AND($Y371="Unexcused",OR($L371="",NOT(ISNUMBER($L371)),$L371&lt;&gt;0)),"UNEXCUSED ABSENCE MUST RECORD 0",IF(COUNTIF(nrES_RecID,$B371)&gt;1,"DUPLICATE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c r="Y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IF($C372="","",IF(AND($Y372="Excused",$L372="",N($K372)&lt;=1),"EXCUSED - 1st attempt pending",IF(OR($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RANGE",IF(AND($Y372="Unexcused",OR($L372="",NOT(ISNUMBER($L372)),$L372&lt;&gt;0)),"UNEXCUSED ABSENCE MUST RECORD 0",IF(COUNTIF(nrES_RecID,$B372)&gt;1,"DUPLICATE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c r="Y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IF($C373="","",IF(AND($Y373="Excused",$L373="",N($K373)&lt;=1),"EXCUSED - 1st attempt pending",IF(OR($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RANGE",IF(AND($Y373="Unexcused",OR($L373="",NOT(ISNUMBER($L373)),$L373&lt;&gt;0)),"UNEXCUSED ABSENCE MUST RECORD 0",IF(COUNTIF(nrES_RecID,$B373)&gt;1,"DUPLICATE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c r="Y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IF($C374="","",IF(AND($Y374="Excused",$L374="",N($K374)&lt;=1),"EXCUSED - 1st attempt pending",IF(OR($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RANGE",IF(AND($Y374="Unexcused",OR($L374="",NOT(ISNUMBER($L374)),$L374&lt;&gt;0)),"UNEXCUSED ABSENCE MUST RECORD 0",IF(COUNTIF(nrES_RecID,$B374)&gt;1,"DUPLICATE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c r="Y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IF($C375="","",IF(AND($Y375="Excused",$L375="",N($K375)&lt;=1),"EXCUSED - 1st attempt pending",IF(OR($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RANGE",IF(AND($Y375="Unexcused",OR($L375="",NOT(ISNUMBER($L375)),$L375&lt;&gt;0)),"UNEXCUSED ABSENCE MUST RECORD 0",IF(COUNTIF(nrES_RecID,$B375)&gt;1,"DUPLICATE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c r="Y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IF($C376="","",IF(AND($Y376="Excused",$L376="",N($K376)&lt;=1),"EXCUSED - 1st attempt pending",IF(OR($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RANGE",IF(AND($Y376="Unexcused",OR($L376="",NOT(ISNUMBER($L376)),$L376&lt;&gt;0)),"UNEXCUSED ABSENCE MUST RECORD 0",IF(COUNTIF(nrES_RecID,$B376)&gt;1,"DUPLICATE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c r="Y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IF($C377="","",IF(AND($Y377="Excused",$L377="",N($K377)&lt;=1),"EXCUSED - 1st attempt pending",IF(OR($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RANGE",IF(AND($Y377="Unexcused",OR($L377="",NOT(ISNUMBER($L377)),$L377&lt;&gt;0)),"UNEXCUSED ABSENCE MUST RECORD 0",IF(COUNTIF(nrES_RecID,$B377)&gt;1,"DUPLICATE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c r="Y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IF($C378="","",IF(AND($Y378="Excused",$L378="",N($K378)&lt;=1),"EXCUSED - 1st attempt pending",IF(OR($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RANGE",IF(AND($Y378="Unexcused",OR($L378="",NOT(ISNUMBER($L378)),$L378&lt;&gt;0)),"UNEXCUSED ABSENCE MUST RECORD 0",IF(COUNTIF(nrES_RecID,$B378)&gt;1,"DUPLICATE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c r="Y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IF($C379="","",IF(AND($Y379="Excused",$L379="",N($K379)&lt;=1),"EXCUSED - 1st attempt pending",IF(OR($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RANGE",IF(AND($Y379="Unexcused",OR($L379="",NOT(ISNUMBER($L379)),$L379&lt;&gt;0)),"UNEXCUSED ABSENCE MUST RECORD 0",IF(COUNTIF(nrES_RecID,$B379)&gt;1,"DUPLICATE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c r="Y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IF($C380="","",IF(AND($Y380="Excused",$L380="",N($K380)&lt;=1),"EXCUSED - 1st attempt pending",IF(OR($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RANGE",IF(AND($Y380="Unexcused",OR($L380="",NOT(ISNUMBER($L380)),$L380&lt;&gt;0)),"UNEXCUSED ABSENCE MUST RECORD 0",IF(COUNTIF(nrES_RecID,$B380)&gt;1,"DUPLICATE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c r="Y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IF($C381="","",IF(AND($Y381="Excused",$L381="",N($K381)&lt;=1),"EXCUSED - 1st attempt pending",IF(OR($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RANGE",IF(AND($Y381="Unexcused",OR($L381="",NOT(ISNUMBER($L381)),$L381&lt;&gt;0)),"UNEXCUSED ABSENCE MUST RECORD 0",IF(COUNTIF(nrES_RecID,$B381)&gt;1,"DUPLICATE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c r="Y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IF($C382="","",IF(AND($Y382="Excused",$L382="",N($K382)&lt;=1),"EXCUSED - 1st attempt pending",IF(OR($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RANGE",IF(AND($Y382="Unexcused",OR($L382="",NOT(ISNUMBER($L382)),$L382&lt;&gt;0)),"UNEXCUSED ABSENCE MUST RECORD 0",IF(COUNTIF(nrES_RecID,$B382)&gt;1,"DUPLICATE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c r="Y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IF($C383="","",IF(AND($Y383="Excused",$L383="",N($K383)&lt;=1),"EXCUSED - 1st attempt pending",IF(OR($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RANGE",IF(AND($Y383="Unexcused",OR($L383="",NOT(ISNUMBER($L383)),$L383&lt;&gt;0)),"UNEXCUSED ABSENCE MUST RECORD 0",IF(COUNTIF(nrES_RecID,$B383)&gt;1,"DUPLICATE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c r="Y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IF($C384="","",IF(AND($Y384="Excused",$L384="",N($K384)&lt;=1),"EXCUSED - 1st attempt pending",IF(OR($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RANGE",IF(AND($Y384="Unexcused",OR($L384="",NOT(ISNUMBER($L384)),$L384&lt;&gt;0)),"UNEXCUSED ABSENCE MUST RECORD 0",IF(COUNTIF(nrES_RecID,$B384)&gt;1,"DUPLICATE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c r="Y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IF($C385="","",IF(AND($Y385="Excused",$L385="",N($K385)&lt;=1),"EXCUSED - 1st attempt pending",IF(OR($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RANGE",IF(AND($Y385="Unexcused",OR($L385="",NOT(ISNUMBER($L385)),$L385&lt;&gt;0)),"UNEXCUSED ABSENCE MUST RECORD 0",IF(COUNTIF(nrES_RecID,$B385)&gt;1,"DUPLICATE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c r="Y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IF($C386="","",IF(AND($Y386="Excused",$L386="",N($K386)&lt;=1),"EXCUSED - 1st attempt pending",IF(OR($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RANGE",IF(AND($Y386="Unexcused",OR($L386="",NOT(ISNUMBER($L386)),$L386&lt;&gt;0)),"UNEXCUSED ABSENCE MUST RECORD 0",IF(COUNTIF(nrES_RecID,$B386)&gt;1,"DUPLICATE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c r="Y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IF($C387="","",IF(AND($Y387="Excused",$L387="",N($K387)&lt;=1),"EXCUSED - 1st attempt pending",IF(OR($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RANGE",IF(AND($Y387="Unexcused",OR($L387="",NOT(ISNUMBER($L387)),$L387&lt;&gt;0)),"UNEXCUSED ABSENCE MUST RECORD 0",IF(COUNTIF(nrES_RecID,$B387)&gt;1,"DUPLICATE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c r="Y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IF($C388="","",IF(AND($Y388="Excused",$L388="",N($K388)&lt;=1),"EXCUSED - 1st attempt pending",IF(OR($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RANGE",IF(AND($Y388="Unexcused",OR($L388="",NOT(ISNUMBER($L388)),$L388&lt;&gt;0)),"UNEXCUSED ABSENCE MUST RECORD 0",IF(COUNTIF(nrES_RecID,$B388)&gt;1,"DUPLICATE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c r="Y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IF($C389="","",IF(AND($Y389="Excused",$L389="",N($K389)&lt;=1),"EXCUSED - 1st attempt pending",IF(OR($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RANGE",IF(AND($Y389="Unexcused",OR($L389="",NOT(ISNUMBER($L389)),$L389&lt;&gt;0)),"UNEXCUSED ABSENCE MUST RECORD 0",IF(COUNTIF(nrES_RecID,$B389)&gt;1,"DUPLICATE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c r="Y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IF($C390="","",IF(AND($Y390="Excused",$L390="",N($K390)&lt;=1),"EXCUSED - 1st attempt pending",IF(OR($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RANGE",IF(AND($Y390="Unexcused",OR($L390="",NOT(ISNUMBER($L390)),$L390&lt;&gt;0)),"UNEXCUSED ABSENCE MUST RECORD 0",IF(COUNTIF(nrES_RecID,$B390)&gt;1,"DUPLICATE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c r="Y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IF($C391="","",IF(AND($Y391="Excused",$L391="",N($K391)&lt;=1),"EXCUSED - 1st attempt pending",IF(OR($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RANGE",IF(AND($Y391="Unexcused",OR($L391="",NOT(ISNUMBER($L391)),$L391&lt;&gt;0)),"UNEXCUSED ABSENCE MUST RECORD 0",IF(COUNTIF(nrES_RecID,$B391)&gt;1,"DUPLICATE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c r="Y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IF($C392="","",IF(AND($Y392="Excused",$L392="",N($K392)&lt;=1),"EXCUSED - 1st attempt pending",IF(OR($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RANGE",IF(AND($Y392="Unexcused",OR($L392="",NOT(ISNUMBER($L392)),$L392&lt;&gt;0)),"UNEXCUSED ABSENCE MUST RECORD 0",IF(COUNTIF(nrES_RecID,$B392)&gt;1,"DUPLICATE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c r="Y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IF($C393="","",IF(AND($Y393="Excused",$L393="",N($K393)&lt;=1),"EXCUSED - 1st attempt pending",IF(OR($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RANGE",IF(AND($Y393="Unexcused",OR($L393="",NOT(ISNUMBER($L393)),$L393&lt;&gt;0)),"UNEXCUSED ABSENCE MUST RECORD 0",IF(COUNTIF(nrES_RecID,$B393)&gt;1,"DUPLICATE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c r="Y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IF($C394="","",IF(AND($Y394="Excused",$L394="",N($K394)&lt;=1),"EXCUSED - 1st attempt pending",IF(OR($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RANGE",IF(AND($Y394="Unexcused",OR($L394="",NOT(ISNUMBER($L394)),$L394&lt;&gt;0)),"UNEXCUSED ABSENCE MUST RECORD 0",IF(COUNTIF(nrES_RecID,$B394)&gt;1,"DUPLICATE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c r="Y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IF($C395="","",IF(AND($Y395="Excused",$L395="",N($K395)&lt;=1),"EXCUSED - 1st attempt pending",IF(OR($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RANGE",IF(AND($Y395="Unexcused",OR($L395="",NOT(ISNUMBER($L395)),$L395&lt;&gt;0)),"UNEXCUSED ABSENCE MUST RECORD 0",IF(COUNTIF(nrES_RecID,$B395)&gt;1,"DUPLICATE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c r="Y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IF($C396="","",IF(AND($Y396="Excused",$L396="",N($K396)&lt;=1),"EXCUSED - 1st attempt pending",IF(OR($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RANGE",IF(AND($Y396="Unexcused",OR($L396="",NOT(ISNUMBER($L396)),$L396&lt;&gt;0)),"UNEXCUSED ABSENCE MUST RECORD 0",IF(COUNTIF(nrES_RecID,$B396)&gt;1,"DUPLICATE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c r="Y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IF($C397="","",IF(AND($Y397="Excused",$L397="",N($K397)&lt;=1),"EXCUSED - 1st attempt pending",IF(OR($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RANGE",IF(AND($Y397="Unexcused",OR($L397="",NOT(ISNUMBER($L397)),$L397&lt;&gt;0)),"UNEXCUSED ABSENCE MUST RECORD 0",IF(COUNTIF(nrES_RecID,$B397)&gt;1,"DUPLICATE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c r="Y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IF($C398="","",IF(AND($Y398="Excused",$L398="",N($K398)&lt;=1),"EXCUSED - 1st attempt pending",IF(OR($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RANGE",IF(AND($Y398="Unexcused",OR($L398="",NOT(ISNUMBER($L398)),$L398&lt;&gt;0)),"UNEXCUSED ABSENCE MUST RECORD 0",IF(COUNTIF(nrES_RecID,$B398)&gt;1,"DUPLICATE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c r="Y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IF($C399="","",IF(AND($Y399="Excused",$L399="",N($K399)&lt;=1),"EXCUSED - 1st attempt pending",IF(OR($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RANGE",IF(AND($Y399="Unexcused",OR($L399="",NOT(ISNUMBER($L399)),$L399&lt;&gt;0)),"UNEXCUSED ABSENCE MUST RECORD 0",IF(COUNTIF(nrES_RecID,$B399)&gt;1,"DUPLICATE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c r="Y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IF($C400="","",IF(AND($Y400="Excused",$L400="",N($K400)&lt;=1),"EXCUSED - 1st attempt pending",IF(OR($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RANGE",IF(AND($Y400="Unexcused",OR($L400="",NOT(ISNUMBER($L400)),$L400&lt;&gt;0)),"UNEXCUSED ABSENCE MUST RECORD 0",IF(COUNTIF(nrES_RecID,$B400)&gt;1,"DUPLICATE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c r="Y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IF($C401="","",IF(AND($Y401="Excused",$L401="",N($K401)&lt;=1),"EXCUSED - 1st attempt pending",IF(OR($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RANGE",IF(AND($Y401="Unexcused",OR($L401="",NOT(ISNUMBER($L401)),$L401&lt;&gt;0)),"UNEXCUSED ABSENCE MUST RECORD 0",IF(COUNTIF(nrES_RecID,$B401)&gt;1,"DUPLICATE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c r="Y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IF($C402="","",IF(AND($Y402="Excused",$L402="",N($K402)&lt;=1),"EXCUSED - 1st attempt pending",IF(OR($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RANGE",IF(AND($Y402="Unexcused",OR($L402="",NOT(ISNUMBER($L402)),$L402&lt;&gt;0)),"UNEXCUSED ABSENCE MUST RECORD 0",IF(COUNTIF(nrES_RecID,$B402)&gt;1,"DUPLICATE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c r="Y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IF($C403="","",IF(AND($Y403="Excused",$L403="",N($K403)&lt;=1),"EXCUSED - 1st attempt pending",IF(OR($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RANGE",IF(AND($Y403="Unexcused",OR($L403="",NOT(ISNUMBER($L403)),$L403&lt;&gt;0)),"UNEXCUSED ABSENCE MUST RECORD 0",IF(COUNTIF(nrES_RecID,$B403)&gt;1,"DUPLICATE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c r="Y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IF($C404="","",IF(AND($Y404="Excused",$L404="",N($K404)&lt;=1),"EXCUSED - 1st attempt pending",IF(OR($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RANGE",IF(AND($Y404="Unexcused",OR($L404="",NOT(ISNUMBER($L404)),$L404&lt;&gt;0)),"UNEXCUSED ABSENCE MUST RECORD 0",IF(COUNTIF(nrES_RecID,$B404)&gt;1,"DUPLICATE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c r="Y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IF($C405="","",IF(AND($Y405="Excused",$L405="",N($K405)&lt;=1),"EXCUSED - 1st attempt pending",IF(OR($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RANGE",IF(AND($Y405="Unexcused",OR($L405="",NOT(ISNUMBER($L405)),$L405&lt;&gt;0)),"UNEXCUSED ABSENCE MUST RECORD 0",IF(COUNTIF(nrES_RecID,$B405)&gt;1,"DUPLICATE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c r="Y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IF($C406="","",IF(AND($Y406="Excused",$L406="",N($K406)&lt;=1),"EXCUSED - 1st attempt pending",IF(OR($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RANGE",IF(AND($Y406="Unexcused",OR($L406="",NOT(ISNUMBER($L406)),$L406&lt;&gt;0)),"UNEXCUSED ABSENCE MUST RECORD 0",IF(COUNTIF(nrES_RecID,$B406)&gt;1,"DUPLICATE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c r="Y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IF($C407="","",IF(AND($Y407="Excused",$L407="",N($K407)&lt;=1),"EXCUSED - 1st attempt pending",IF(OR($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RANGE",IF(AND($Y407="Unexcused",OR($L407="",NOT(ISNUMBER($L407)),$L407&lt;&gt;0)),"UNEXCUSED ABSENCE MUST RECORD 0",IF(COUNTIF(nrES_RecID,$B407)&gt;1,"DUPLICATE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c r="Y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IF($C408="","",IF(AND($Y408="Excused",$L408="",N($K408)&lt;=1),"EXCUSED - 1st attempt pending",IF(OR($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RANGE",IF(AND($Y408="Unexcused",OR($L408="",NOT(ISNUMBER($L408)),$L408&lt;&gt;0)),"UNEXCUSED ABSENCE MUST RECORD 0",IF(COUNTIF(nrES_RecID,$B408)&gt;1,"DUPLICATE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c r="Y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IF($C409="","",IF(AND($Y409="Excused",$L409="",N($K409)&lt;=1),"EXCUSED - 1st attempt pending",IF(OR($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RANGE",IF(AND($Y409="Unexcused",OR($L409="",NOT(ISNUMBER($L409)),$L409&lt;&gt;0)),"UNEXCUSED ABSENCE MUST RECORD 0",IF(COUNTIF(nrES_RecID,$B409)&gt;1,"DUPLICATE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c r="Y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IF($C410="","",IF(AND($Y410="Excused",$L410="",N($K410)&lt;=1),"EXCUSED - 1st attempt pending",IF(OR($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RANGE",IF(AND($Y410="Unexcused",OR($L410="",NOT(ISNUMBER($L410)),$L410&lt;&gt;0)),"UNEXCUSED ABSENCE MUST RECORD 0",IF(COUNTIF(nrES_RecID,$B410)&gt;1,"DUPLICATE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c r="Y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IF($C411="","",IF(AND($Y411="Excused",$L411="",N($K411)&lt;=1),"EXCUSED - 1st attempt pending",IF(OR($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RANGE",IF(AND($Y411="Unexcused",OR($L411="",NOT(ISNUMBER($L411)),$L411&lt;&gt;0)),"UNEXCUSED ABSENCE MUST RECORD 0",IF(COUNTIF(nrES_RecID,$B411)&gt;1,"DUPLICATE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c r="Y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IF($C412="","",IF(AND($Y412="Excused",$L412="",N($K412)&lt;=1),"EXCUSED - 1st attempt pending",IF(OR($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RANGE",IF(AND($Y412="Unexcused",OR($L412="",NOT(ISNUMBER($L412)),$L412&lt;&gt;0)),"UNEXCUSED ABSENCE MUST RECORD 0",IF(COUNTIF(nrES_RecID,$B412)&gt;1,"DUPLICATE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c r="Y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IF($C413="","",IF(AND($Y413="Excused",$L413="",N($K413)&lt;=1),"EXCUSED - 1st attempt pending",IF(OR($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RANGE",IF(AND($Y413="Unexcused",OR($L413="",NOT(ISNUMBER($L413)),$L413&lt;&gt;0)),"UNEXCUSED ABSENCE MUST RECORD 0",IF(COUNTIF(nrES_RecID,$B413)&gt;1,"DUPLICATE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c r="Y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IF($C414="","",IF(AND($Y414="Excused",$L414="",N($K414)&lt;=1),"EXCUSED - 1st attempt pending",IF(OR($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RANGE",IF(AND($Y414="Unexcused",OR($L414="",NOT(ISNUMBER($L414)),$L414&lt;&gt;0)),"UNEXCUSED ABSENCE MUST RECORD 0",IF(COUNTIF(nrES_RecID,$B414)&gt;1,"DUPLICATE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c r="Y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IF($C415="","",IF(AND($Y415="Excused",$L415="",N($K415)&lt;=1),"EXCUSED - 1st attempt pending",IF(OR($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RANGE",IF(AND($Y415="Unexcused",OR($L415="",NOT(ISNUMBER($L415)),$L415&lt;&gt;0)),"UNEXCUSED ABSENCE MUST RECORD 0",IF(COUNTIF(nrES_RecID,$B415)&gt;1,"DUPLICATE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c r="Y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IF($C416="","",IF(AND($Y416="Excused",$L416="",N($K416)&lt;=1),"EXCUSED - 1st attempt pending",IF(OR($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RANGE",IF(AND($Y416="Unexcused",OR($L416="",NOT(ISNUMBER($L416)),$L416&lt;&gt;0)),"UNEXCUSED ABSENCE MUST RECORD 0",IF(COUNTIF(nrES_RecID,$B416)&gt;1,"DUPLICATE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c r="Y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IF($C417="","",IF(AND($Y417="Excused",$L417="",N($K417)&lt;=1),"EXCUSED - 1st attempt pending",IF(OR($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RANGE",IF(AND($Y417="Unexcused",OR($L417="",NOT(ISNUMBER($L417)),$L417&lt;&gt;0)),"UNEXCUSED ABSENCE MUST RECORD 0",IF(COUNTIF(nrES_RecID,$B417)&gt;1,"DUPLICATE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c r="Y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IF($C418="","",IF(AND($Y418="Excused",$L418="",N($K418)&lt;=1),"EXCUSED - 1st attempt pending",IF(OR($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RANGE",IF(AND($Y418="Unexcused",OR($L418="",NOT(ISNUMBER($L418)),$L418&lt;&gt;0)),"UNEXCUSED ABSENCE MUST RECORD 0",IF(COUNTIF(nrES_RecID,$B418)&gt;1,"DUPLICATE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c r="Y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IF($C419="","",IF(AND($Y419="Excused",$L419="",N($K419)&lt;=1),"EXCUSED - 1st attempt pending",IF(OR($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RANGE",IF(AND($Y419="Unexcused",OR($L419="",NOT(ISNUMBER($L419)),$L419&lt;&gt;0)),"UNEXCUSED ABSENCE MUST RECORD 0",IF(COUNTIF(nrES_RecID,$B419)&gt;1,"DUPLICATE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c r="Y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IF($C420="","",IF(AND($Y420="Excused",$L420="",N($K420)&lt;=1),"EXCUSED - 1st attempt pending",IF(OR($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RANGE",IF(AND($Y420="Unexcused",OR($L420="",NOT(ISNUMBER($L420)),$L420&lt;&gt;0)),"UNEXCUSED ABSENCE MUST RECORD 0",IF(COUNTIF(nrES_RecID,$B420)&gt;1,"DUPLICATE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c r="Y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IF($C421="","",IF(AND($Y421="Excused",$L421="",N($K421)&lt;=1),"EXCUSED - 1st attempt pending",IF(OR($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RANGE",IF(AND($Y421="Unexcused",OR($L421="",NOT(ISNUMBER($L421)),$L421&lt;&gt;0)),"UNEXCUSED ABSENCE MUST RECORD 0",IF(COUNTIF(nrES_RecID,$B421)&gt;1,"DUPLICATE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c r="Y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IF($C422="","",IF(AND($Y422="Excused",$L422="",N($K422)&lt;=1),"EXCUSED - 1st attempt pending",IF(OR($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RANGE",IF(AND($Y422="Unexcused",OR($L422="",NOT(ISNUMBER($L422)),$L422&lt;&gt;0)),"UNEXCUSED ABSENCE MUST RECORD 0",IF(COUNTIF(nrES_RecID,$B422)&gt;1,"DUPLICATE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c r="Y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IF($C423="","",IF(AND($Y423="Excused",$L423="",N($K423)&lt;=1),"EXCUSED - 1st attempt pending",IF(OR($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RANGE",IF(AND($Y423="Unexcused",OR($L423="",NOT(ISNUMBER($L423)),$L423&lt;&gt;0)),"UNEXCUSED ABSENCE MUST RECORD 0",IF(COUNTIF(nrES_RecID,$B423)&gt;1,"DUPLICATE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c r="Y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IF($C424="","",IF(AND($Y424="Excused",$L424="",N($K424)&lt;=1),"EXCUSED - 1st attempt pending",IF(OR($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RANGE",IF(AND($Y424="Unexcused",OR($L424="",NOT(ISNUMBER($L424)),$L424&lt;&gt;0)),"UNEXCUSED ABSENCE MUST RECORD 0",IF(COUNTIF(nrES_RecID,$B424)&gt;1,"DUPLICATE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c r="Y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IF($C425="","",IF(AND($Y425="Excused",$L425="",N($K425)&lt;=1),"EXCUSED - 1st attempt pending",IF(OR($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RANGE",IF(AND($Y425="Unexcused",OR($L425="",NOT(ISNUMBER($L425)),$L425&lt;&gt;0)),"UNEXCUSED ABSENCE MUST RECORD 0",IF(COUNTIF(nrES_RecID,$B425)&gt;1,"DUPLICATE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c r="Y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IF($C426="","",IF(AND($Y426="Excused",$L426="",N($K426)&lt;=1),"EXCUSED - 1st attempt pending",IF(OR($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RANGE",IF(AND($Y426="Unexcused",OR($L426="",NOT(ISNUMBER($L426)),$L426&lt;&gt;0)),"UNEXCUSED ABSENCE MUST RECORD 0",IF(COUNTIF(nrES_RecID,$B426)&gt;1,"DUPLICATE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c r="Y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IF($C427="","",IF(AND($Y427="Excused",$L427="",N($K427)&lt;=1),"EXCUSED - 1st attempt pending",IF(OR($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RANGE",IF(AND($Y427="Unexcused",OR($L427="",NOT(ISNUMBER($L427)),$L427&lt;&gt;0)),"UNEXCUSED ABSENCE MUST RECORD 0",IF(COUNTIF(nrES_RecID,$B427)&gt;1,"DUPLICATE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c r="Y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IF($C428="","",IF(AND($Y428="Excused",$L428="",N($K428)&lt;=1),"EXCUSED - 1st attempt pending",IF(OR($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RANGE",IF(AND($Y428="Unexcused",OR($L428="",NOT(ISNUMBER($L428)),$L428&lt;&gt;0)),"UNEXCUSED ABSENCE MUST RECORD 0",IF(COUNTIF(nrES_RecID,$B428)&gt;1,"DUPLICATE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c r="Y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IF($C429="","",IF(AND($Y429="Excused",$L429="",N($K429)&lt;=1),"EXCUSED - 1st attempt pending",IF(OR($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RANGE",IF(AND($Y429="Unexcused",OR($L429="",NOT(ISNUMBER($L429)),$L429&lt;&gt;0)),"UNEXCUSED ABSENCE MUST RECORD 0",IF(COUNTIF(nrES_RecID,$B429)&gt;1,"DUPLICATE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c r="Y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IF($C430="","",IF(AND($Y430="Excused",$L430="",N($K430)&lt;=1),"EXCUSED - 1st attempt pending",IF(OR($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RANGE",IF(AND($Y430="Unexcused",OR($L430="",NOT(ISNUMBER($L430)),$L430&lt;&gt;0)),"UNEXCUSED ABSENCE MUST RECORD 0",IF(COUNTIF(nrES_RecID,$B430)&gt;1,"DUPLICATE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c r="Y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IF($C431="","",IF(AND($Y431="Excused",$L431="",N($K431)&lt;=1),"EXCUSED - 1st attempt pending",IF(OR($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RANGE",IF(AND($Y431="Unexcused",OR($L431="",NOT(ISNUMBER($L431)),$L431&lt;&gt;0)),"UNEXCUSED ABSENCE MUST RECORD 0",IF(COUNTIF(nrES_RecID,$B431)&gt;1,"DUPLICATE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c r="Y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IF($C432="","",IF(AND($Y432="Excused",$L432="",N($K432)&lt;=1),"EXCUSED - 1st attempt pending",IF(OR($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RANGE",IF(AND($Y432="Unexcused",OR($L432="",NOT(ISNUMBER($L432)),$L432&lt;&gt;0)),"UNEXCUSED ABSENCE MUST RECORD 0",IF(COUNTIF(nrES_RecID,$B432)&gt;1,"DUPLICATE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c r="Y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IF($C433="","",IF(AND($Y433="Excused",$L433="",N($K433)&lt;=1),"EXCUSED - 1st attempt pending",IF(OR($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RANGE",IF(AND($Y433="Unexcused",OR($L433="",NOT(ISNUMBER($L433)),$L433&lt;&gt;0)),"UNEXCUSED ABSENCE MUST RECORD 0",IF(COUNTIF(nrES_RecID,$B433)&gt;1,"DUPLICATE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c r="Y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IF($C434="","",IF(AND($Y434="Excused",$L434="",N($K434)&lt;=1),"EXCUSED - 1st attempt pending",IF(OR($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RANGE",IF(AND($Y434="Unexcused",OR($L434="",NOT(ISNUMBER($L434)),$L434&lt;&gt;0)),"UNEXCUSED ABSENCE MUST RECORD 0",IF(COUNTIF(nrES_RecID,$B434)&gt;1,"DUPLICATE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c r="Y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IF($C435="","",IF(AND($Y435="Excused",$L435="",N($K435)&lt;=1),"EXCUSED - 1st attempt pending",IF(OR($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RANGE",IF(AND($Y435="Unexcused",OR($L435="",NOT(ISNUMBER($L435)),$L435&lt;&gt;0)),"UNEXCUSED ABSENCE MUST RECORD 0",IF(COUNTIF(nrES_RecID,$B435)&gt;1,"DUPLICATE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c r="Y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IF($C436="","",IF(AND($Y436="Excused",$L436="",N($K436)&lt;=1),"EXCUSED - 1st attempt pending",IF(OR($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RANGE",IF(AND($Y436="Unexcused",OR($L436="",NOT(ISNUMBER($L436)),$L436&lt;&gt;0)),"UNEXCUSED ABSENCE MUST RECORD 0",IF(COUNTIF(nrES_RecID,$B436)&gt;1,"DUPLICATE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c r="Y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IF($C437="","",IF(AND($Y437="Excused",$L437="",N($K437)&lt;=1),"EXCUSED - 1st attempt pending",IF(OR($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RANGE",IF(AND($Y437="Unexcused",OR($L437="",NOT(ISNUMBER($L437)),$L437&lt;&gt;0)),"UNEXCUSED ABSENCE MUST RECORD 0",IF(COUNTIF(nrES_RecID,$B437)&gt;1,"DUPLICATE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c r="Y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IF($C438="","",IF(AND($Y438="Excused",$L438="",N($K438)&lt;=1),"EXCUSED - 1st attempt pending",IF(OR($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RANGE",IF(AND($Y438="Unexcused",OR($L438="",NOT(ISNUMBER($L438)),$L438&lt;&gt;0)),"UNEXCUSED ABSENCE MUST RECORD 0",IF(COUNTIF(nrES_RecID,$B438)&gt;1,"DUPLICATE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c r="Y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IF($C439="","",IF(AND($Y439="Excused",$L439="",N($K439)&lt;=1),"EXCUSED - 1st attempt pending",IF(OR($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RANGE",IF(AND($Y439="Unexcused",OR($L439="",NOT(ISNUMBER($L439)),$L439&lt;&gt;0)),"UNEXCUSED ABSENCE MUST RECORD 0",IF(COUNTIF(nrES_RecID,$B439)&gt;1,"DUPLICATE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c r="Y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IF($C440="","",IF(AND($Y440="Excused",$L440="",N($K440)&lt;=1),"EXCUSED - 1st attempt pending",IF(OR($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RANGE",IF(AND($Y440="Unexcused",OR($L440="",NOT(ISNUMBER($L440)),$L440&lt;&gt;0)),"UNEXCUSED ABSENCE MUST RECORD 0",IF(COUNTIF(nrES_RecID,$B440)&gt;1,"DUPLICATE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c r="Y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IF($C441="","",IF(AND($Y441="Excused",$L441="",N($K441)&lt;=1),"EXCUSED - 1st attempt pending",IF(OR($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RANGE",IF(AND($Y441="Unexcused",OR($L441="",NOT(ISNUMBER($L441)),$L441&lt;&gt;0)),"UNEXCUSED ABSENCE MUST RECORD 0",IF(COUNTIF(nrES_RecID,$B441)&gt;1,"DUPLICATE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c r="Y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IF($C442="","",IF(AND($Y442="Excused",$L442="",N($K442)&lt;=1),"EXCUSED - 1st attempt pending",IF(OR($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RANGE",IF(AND($Y442="Unexcused",OR($L442="",NOT(ISNUMBER($L442)),$L442&lt;&gt;0)),"UNEXCUSED ABSENCE MUST RECORD 0",IF(COUNTIF(nrES_RecID,$B442)&gt;1,"DUPLICATE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c r="Y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IF($C443="","",IF(AND($Y443="Excused",$L443="",N($K443)&lt;=1),"EXCUSED - 1st attempt pending",IF(OR($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RANGE",IF(AND($Y443="Unexcused",OR($L443="",NOT(ISNUMBER($L443)),$L443&lt;&gt;0)),"UNEXCUSED ABSENCE MUST RECORD 0",IF(COUNTIF(nrES_RecID,$B443)&gt;1,"DUPLICATE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c r="Y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IF($C444="","",IF(AND($Y444="Excused",$L444="",N($K444)&lt;=1),"EXCUSED - 1st attempt pending",IF(OR($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RANGE",IF(AND($Y444="Unexcused",OR($L444="",NOT(ISNUMBER($L444)),$L444&lt;&gt;0)),"UNEXCUSED ABSENCE MUST RECORD 0",IF(COUNTIF(nrES_RecID,$B444)&gt;1,"DUPLICATE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c r="Y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IF($C445="","",IF(AND($Y445="Excused",$L445="",N($K445)&lt;=1),"EXCUSED - 1st attempt pending",IF(OR($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RANGE",IF(AND($Y445="Unexcused",OR($L445="",NOT(ISNUMBER($L445)),$L445&lt;&gt;0)),"UNEXCUSED ABSENCE MUST RECORD 0",IF(COUNTIF(nrES_RecID,$B445)&gt;1,"DUPLICATE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c r="Y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IF($C446="","",IF(AND($Y446="Excused",$L446="",N($K446)&lt;=1),"EXCUSED - 1st attempt pending",IF(OR($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RANGE",IF(AND($Y446="Unexcused",OR($L446="",NOT(ISNUMBER($L446)),$L446&lt;&gt;0)),"UNEXCUSED ABSENCE MUST RECORD 0",IF(COUNTIF(nrES_RecID,$B446)&gt;1,"DUPLICATE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c r="Y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IF($C447="","",IF(AND($Y447="Excused",$L447="",N($K447)&lt;=1),"EXCUSED - 1st attempt pending",IF(OR($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RANGE",IF(AND($Y447="Unexcused",OR($L447="",NOT(ISNUMBER($L447)),$L447&lt;&gt;0)),"UNEXCUSED ABSENCE MUST RECORD 0",IF(COUNTIF(nrES_RecID,$B447)&gt;1,"DUPLICATE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c r="Y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IF($C448="","",IF(AND($Y448="Excused",$L448="",N($K448)&lt;=1),"EXCUSED - 1st attempt pending",IF(OR($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RANGE",IF(AND($Y448="Unexcused",OR($L448="",NOT(ISNUMBER($L448)),$L448&lt;&gt;0)),"UNEXCUSED ABSENCE MUST RECORD 0",IF(COUNTIF(nrES_RecID,$B448)&gt;1,"DUPLICATE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c r="Y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IF($C449="","",IF(AND($Y449="Excused",$L449="",N($K449)&lt;=1),"EXCUSED - 1st attempt pending",IF(OR($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RANGE",IF(AND($Y449="Unexcused",OR($L449="",NOT(ISNUMBER($L449)),$L449&lt;&gt;0)),"UNEXCUSED ABSENCE MUST RECORD 0",IF(COUNTIF(nrES_RecID,$B449)&gt;1,"DUPLICATE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c r="Y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IF($C450="","",IF(AND($Y450="Excused",$L450="",N($K450)&lt;=1),"EXCUSED - 1st attempt pending",IF(OR($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RANGE",IF(AND($Y450="Unexcused",OR($L450="",NOT(ISNUMBER($L450)),$L450&lt;&gt;0)),"UNEXCUSED ABSENCE MUST RECORD 0",IF(COUNTIF(nrES_RecID,$B450)&gt;1,"DUPLICATE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c r="Y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IF($C451="","",IF(AND($Y451="Excused",$L451="",N($K451)&lt;=1),"EXCUSED - 1st attempt pending",IF(OR($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RANGE",IF(AND($Y451="Unexcused",OR($L451="",NOT(ISNUMBER($L451)),$L451&lt;&gt;0)),"UNEXCUSED ABSENCE MUST RECORD 0",IF(COUNTIF(nrES_RecID,$B451)&gt;1,"DUPLICATE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c r="Y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IF($C452="","",IF(AND($Y452="Excused",$L452="",N($K452)&lt;=1),"EXCUSED - 1st attempt pending",IF(OR($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RANGE",IF(AND($Y452="Unexcused",OR($L452="",NOT(ISNUMBER($L452)),$L452&lt;&gt;0)),"UNEXCUSED ABSENCE MUST RECORD 0",IF(COUNTIF(nrES_RecID,$B452)&gt;1,"DUPLICATE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c r="Y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IF($C453="","",IF(AND($Y453="Excused",$L453="",N($K453)&lt;=1),"EXCUSED - 1st attempt pending",IF(OR($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RANGE",IF(AND($Y453="Unexcused",OR($L453="",NOT(ISNUMBER($L453)),$L453&lt;&gt;0)),"UNEXCUSED ABSENCE MUST RECORD 0",IF(COUNTIF(nrES_RecID,$B453)&gt;1,"DUPLICATE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c r="Y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IF($C454="","",IF(AND($Y454="Excused",$L454="",N($K454)&lt;=1),"EXCUSED - 1st attempt pending",IF(OR($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RANGE",IF(AND($Y454="Unexcused",OR($L454="",NOT(ISNUMBER($L454)),$L454&lt;&gt;0)),"UNEXCUSED ABSENCE MUST RECORD 0",IF(COUNTIF(nrES_RecID,$B454)&gt;1,"DUPLICATE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c r="Y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IF($C455="","",IF(AND($Y455="Excused",$L455="",N($K455)&lt;=1),"EXCUSED - 1st attempt pending",IF(OR($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RANGE",IF(AND($Y455="Unexcused",OR($L455="",NOT(ISNUMBER($L455)),$L455&lt;&gt;0)),"UNEXCUSED ABSENCE MUST RECORD 0",IF(COUNTIF(nrES_RecID,$B455)&gt;1,"DUPLICATE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c r="Y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IF($C456="","",IF(AND($Y456="Excused",$L456="",N($K456)&lt;=1),"EXCUSED - 1st attempt pending",IF(OR($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RANGE",IF(AND($Y456="Unexcused",OR($L456="",NOT(ISNUMBER($L456)),$L456&lt;&gt;0)),"UNEXCUSED ABSENCE MUST RECORD 0",IF(COUNTIF(nrES_RecID,$B456)&gt;1,"DUPLICATE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c r="Y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IF($C457="","",IF(AND($Y457="Excused",$L457="",N($K457)&lt;=1),"EXCUSED - 1st attempt pending",IF(OR($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RANGE",IF(AND($Y457="Unexcused",OR($L457="",NOT(ISNUMBER($L457)),$L457&lt;&gt;0)),"UNEXCUSED ABSENCE MUST RECORD 0",IF(COUNTIF(nrES_RecID,$B457)&gt;1,"DUPLICATE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c r="Y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IF($C458="","",IF(AND($Y458="Excused",$L458="",N($K458)&lt;=1),"EXCUSED - 1st attempt pending",IF(OR($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RANGE",IF(AND($Y458="Unexcused",OR($L458="",NOT(ISNUMBER($L458)),$L458&lt;&gt;0)),"UNEXCUSED ABSENCE MUST RECORD 0",IF(COUNTIF(nrES_RecID,$B458)&gt;1,"DUPLICATE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c r="Y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IF($C459="","",IF(AND($Y459="Excused",$L459="",N($K459)&lt;=1),"EXCUSED - 1st attempt pending",IF(OR($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RANGE",IF(AND($Y459="Unexcused",OR($L459="",NOT(ISNUMBER($L459)),$L459&lt;&gt;0)),"UNEXCUSED ABSENCE MUST RECORD 0",IF(COUNTIF(nrES_RecID,$B459)&gt;1,"DUPLICATE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c r="Y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IF($C460="","",IF(AND($Y460="Excused",$L460="",N($K460)&lt;=1),"EXCUSED - 1st attempt pending",IF(OR($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RANGE",IF(AND($Y460="Unexcused",OR($L460="",NOT(ISNUMBER($L460)),$L460&lt;&gt;0)),"UNEXCUSED ABSENCE MUST RECORD 0",IF(COUNTIF(nrES_RecID,$B460)&gt;1,"DUPLICATE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c r="Y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IF($C461="","",IF(AND($Y461="Excused",$L461="",N($K461)&lt;=1),"EXCUSED - 1st attempt pending",IF(OR($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RANGE",IF(AND($Y461="Unexcused",OR($L461="",NOT(ISNUMBER($L461)),$L461&lt;&gt;0)),"UNEXCUSED ABSENCE MUST RECORD 0",IF(COUNTIF(nrES_RecID,$B461)&gt;1,"DUPLICATE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c r="Y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IF($C462="","",IF(AND($Y462="Excused",$L462="",N($K462)&lt;=1),"EXCUSED - 1st attempt pending",IF(OR($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RANGE",IF(AND($Y462="Unexcused",OR($L462="",NOT(ISNUMBER($L462)),$L462&lt;&gt;0)),"UNEXCUSED ABSENCE MUST RECORD 0",IF(COUNTIF(nrES_RecID,$B462)&gt;1,"DUPLICATE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c r="Y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IF($C463="","",IF(AND($Y463="Excused",$L463="",N($K463)&lt;=1),"EXCUSED - 1st attempt pending",IF(OR($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RANGE",IF(AND($Y463="Unexcused",OR($L463="",NOT(ISNUMBER($L463)),$L463&lt;&gt;0)),"UNEXCUSED ABSENCE MUST RECORD 0",IF(COUNTIF(nrES_RecID,$B463)&gt;1,"DUPLICATE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c r="Y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IF($C464="","",IF(AND($Y464="Excused",$L464="",N($K464)&lt;=1),"EXCUSED - 1st attempt pending",IF(OR($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RANGE",IF(AND($Y464="Unexcused",OR($L464="",NOT(ISNUMBER($L464)),$L464&lt;&gt;0)),"UNEXCUSED ABSENCE MUST RECORD 0",IF(COUNTIF(nrES_RecID,$B464)&gt;1,"DUPLICATE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c r="Y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IF($C465="","",IF(AND($Y465="Excused",$L465="",N($K465)&lt;=1),"EXCUSED - 1st attempt pending",IF(OR($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RANGE",IF(AND($Y465="Unexcused",OR($L465="",NOT(ISNUMBER($L465)),$L465&lt;&gt;0)),"UNEXCUSED ABSENCE MUST RECORD 0",IF(COUNTIF(nrES_RecID,$B465)&gt;1,"DUPLICATE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c r="Y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IF($C466="","",IF(AND($Y466="Excused",$L466="",N($K466)&lt;=1),"EXCUSED - 1st attempt pending",IF(OR($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RANGE",IF(AND($Y466="Unexcused",OR($L466="",NOT(ISNUMBER($L466)),$L466&lt;&gt;0)),"UNEXCUSED ABSENCE MUST RECORD 0",IF(COUNTIF(nrES_RecID,$B466)&gt;1,"DUPLICATE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c r="Y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IF($C467="","",IF(AND($Y467="Excused",$L467="",N($K467)&lt;=1),"EXCUSED - 1st attempt pending",IF(OR($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RANGE",IF(AND($Y467="Unexcused",OR($L467="",NOT(ISNUMBER($L467)),$L467&lt;&gt;0)),"UNEXCUSED ABSENCE MUST RECORD 0",IF(COUNTIF(nrES_RecID,$B467)&gt;1,"DUPLICATE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c r="Y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IF($C468="","",IF(AND($Y468="Excused",$L468="",N($K468)&lt;=1),"EXCUSED - 1st attempt pending",IF(OR($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RANGE",IF(AND($Y468="Unexcused",OR($L468="",NOT(ISNUMBER($L468)),$L468&lt;&gt;0)),"UNEXCUSED ABSENCE MUST RECORD 0",IF(COUNTIF(nrES_RecID,$B468)&gt;1,"DUPLICATE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c r="Y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IF($C469="","",IF(AND($Y469="Excused",$L469="",N($K469)&lt;=1),"EXCUSED - 1st attempt pending",IF(OR($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RANGE",IF(AND($Y469="Unexcused",OR($L469="",NOT(ISNUMBER($L469)),$L469&lt;&gt;0)),"UNEXCUSED ABSENCE MUST RECORD 0",IF(COUNTIF(nrES_RecID,$B469)&gt;1,"DUPLICATE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c r="Y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IF($C470="","",IF(AND($Y470="Excused",$L470="",N($K470)&lt;=1),"EXCUSED - 1st attempt pending",IF(OR($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RANGE",IF(AND($Y470="Unexcused",OR($L470="",NOT(ISNUMBER($L470)),$L470&lt;&gt;0)),"UNEXCUSED ABSENCE MUST RECORD 0",IF(COUNTIF(nrES_RecID,$B470)&gt;1,"DUPLICATE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c r="Y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IF($C471="","",IF(AND($Y471="Excused",$L471="",N($K471)&lt;=1),"EXCUSED - 1st attempt pending",IF(OR($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RANGE",IF(AND($Y471="Unexcused",OR($L471="",NOT(ISNUMBER($L471)),$L471&lt;&gt;0)),"UNEXCUSED ABSENCE MUST RECORD 0",IF(COUNTIF(nrES_RecID,$B471)&gt;1,"DUPLICATE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c r="Y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IF($C472="","",IF(AND($Y472="Excused",$L472="",N($K472)&lt;=1),"EXCUSED - 1st attempt pending",IF(OR($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RANGE",IF(AND($Y472="Unexcused",OR($L472="",NOT(ISNUMBER($L472)),$L472&lt;&gt;0)),"UNEXCUSED ABSENCE MUST RECORD 0",IF(COUNTIF(nrES_RecID,$B472)&gt;1,"DUPLICATE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c r="Y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IF($C473="","",IF(AND($Y473="Excused",$L473="",N($K473)&lt;=1),"EXCUSED - 1st attempt pending",IF(OR($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RANGE",IF(AND($Y473="Unexcused",OR($L473="",NOT(ISNUMBER($L473)),$L473&lt;&gt;0)),"UNEXCUSED ABSENCE MUST RECORD 0",IF(COUNTIF(nrES_RecID,$B473)&gt;1,"DUPLICATE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c r="Y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IF($C474="","",IF(AND($Y474="Excused",$L474="",N($K474)&lt;=1),"EXCUSED - 1st attempt pending",IF(OR($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RANGE",IF(AND($Y474="Unexcused",OR($L474="",NOT(ISNUMBER($L474)),$L474&lt;&gt;0)),"UNEXCUSED ABSENCE MUST RECORD 0",IF(COUNTIF(nrES_RecID,$B474)&gt;1,"DUPLICATE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c r="Y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IF($C475="","",IF(AND($Y475="Excused",$L475="",N($K475)&lt;=1),"EXCUSED - 1st attempt pending",IF(OR($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RANGE",IF(AND($Y475="Unexcused",OR($L475="",NOT(ISNUMBER($L475)),$L475&lt;&gt;0)),"UNEXCUSED ABSENCE MUST RECORD 0",IF(COUNTIF(nrES_RecID,$B475)&gt;1,"DUPLICATE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c r="Y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IF($C476="","",IF(AND($Y476="Excused",$L476="",N($K476)&lt;=1),"EXCUSED - 1st attempt pending",IF(OR($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RANGE",IF(AND($Y476="Unexcused",OR($L476="",NOT(ISNUMBER($L476)),$L476&lt;&gt;0)),"UNEXCUSED ABSENCE MUST RECORD 0",IF(COUNTIF(nrES_RecID,$B476)&gt;1,"DUPLICATE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c r="Y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IF($C477="","",IF(AND($Y477="Excused",$L477="",N($K477)&lt;=1),"EXCUSED - 1st attempt pending",IF(OR($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RANGE",IF(AND($Y477="Unexcused",OR($L477="",NOT(ISNUMBER($L477)),$L477&lt;&gt;0)),"UNEXCUSED ABSENCE MUST RECORD 0",IF(COUNTIF(nrES_RecID,$B477)&gt;1,"DUPLICATE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c r="Y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IF($C478="","",IF(AND($Y478="Excused",$L478="",N($K478)&lt;=1),"EXCUSED - 1st attempt pending",IF(OR($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RANGE",IF(AND($Y478="Unexcused",OR($L478="",NOT(ISNUMBER($L478)),$L478&lt;&gt;0)),"UNEXCUSED ABSENCE MUST RECORD 0",IF(COUNTIF(nrES_RecID,$B478)&gt;1,"DUPLICATE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c r="Y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IF($C479="","",IF(AND($Y479="Excused",$L479="",N($K479)&lt;=1),"EXCUSED - 1st attempt pending",IF(OR($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RANGE",IF(AND($Y479="Unexcused",OR($L479="",NOT(ISNUMBER($L479)),$L479&lt;&gt;0)),"UNEXCUSED ABSENCE MUST RECORD 0",IF(COUNTIF(nrES_RecID,$B479)&gt;1,"DUPLICATE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c r="Y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IF($C480="","",IF(AND($Y480="Excused",$L480="",N($K480)&lt;=1),"EXCUSED - 1st attempt pending",IF(OR($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RANGE",IF(AND($Y480="Unexcused",OR($L480="",NOT(ISNUMBER($L480)),$L480&lt;&gt;0)),"UNEXCUSED ABSENCE MUST RECORD 0",IF(COUNTIF(nrES_RecID,$B480)&gt;1,"DUPLICATE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c r="Y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IF($C481="","",IF(AND($Y481="Excused",$L481="",N($K481)&lt;=1),"EXCUSED - 1st attempt pending",IF(OR($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RANGE",IF(AND($Y481="Unexcused",OR($L481="",NOT(ISNUMBER($L481)),$L481&lt;&gt;0)),"UNEXCUSED ABSENCE MUST RECORD 0",IF(COUNTIF(nrES_RecID,$B481)&gt;1,"DUPLICATE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c r="Y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IF($C482="","",IF(AND($Y482="Excused",$L482="",N($K482)&lt;=1),"EXCUSED - 1st attempt pending",IF(OR($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RANGE",IF(AND($Y482="Unexcused",OR($L482="",NOT(ISNUMBER($L482)),$L482&lt;&gt;0)),"UNEXCUSED ABSENCE MUST RECORD 0",IF(COUNTIF(nrES_RecID,$B482)&gt;1,"DUPLICATE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c r="Y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IF($C483="","",IF(AND($Y483="Excused",$L483="",N($K483)&lt;=1),"EXCUSED - 1st attempt pending",IF(OR($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RANGE",IF(AND($Y483="Unexcused",OR($L483="",NOT(ISNUMBER($L483)),$L483&lt;&gt;0)),"UNEXCUSED ABSENCE MUST RECORD 0",IF(COUNTIF(nrES_RecID,$B483)&gt;1,"DUPLICATE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c r="Y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IF($C484="","",IF(AND($Y484="Excused",$L484="",N($K484)&lt;=1),"EXCUSED - 1st attempt pending",IF(OR($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RANGE",IF(AND($Y484="Unexcused",OR($L484="",NOT(ISNUMBER($L484)),$L484&lt;&gt;0)),"UNEXCUSED ABSENCE MUST RECORD 0",IF(COUNTIF(nrES_RecID,$B484)&gt;1,"DUPLICATE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c r="Y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IF($C485="","",IF(AND($Y485="Excused",$L485="",N($K485)&lt;=1),"EXCUSED - 1st attempt pending",IF(OR($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RANGE",IF(AND($Y485="Unexcused",OR($L485="",NOT(ISNUMBER($L485)),$L485&lt;&gt;0)),"UNEXCUSED ABSENCE MUST RECORD 0",IF(COUNTIF(nrES_RecID,$B485)&gt;1,"DUPLICATE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c r="Y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IF($C486="","",IF(AND($Y486="Excused",$L486="",N($K486)&lt;=1),"EXCUSED - 1st attempt pending",IF(OR($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RANGE",IF(AND($Y486="Unexcused",OR($L486="",NOT(ISNUMBER($L486)),$L486&lt;&gt;0)),"UNEXCUSED ABSENCE MUST RECORD 0",IF(COUNTIF(nrES_RecID,$B486)&gt;1,"DUPLICATE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c r="Y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IF($C487="","",IF(AND($Y487="Excused",$L487="",N($K487)&lt;=1),"EXCUSED - 1st attempt pending",IF(OR($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RANGE",IF(AND($Y487="Unexcused",OR($L487="",NOT(ISNUMBER($L487)),$L487&lt;&gt;0)),"UNEXCUSED ABSENCE MUST RECORD 0",IF(COUNTIF(nrES_RecID,$B487)&gt;1,"DUPLICATE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c r="Y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IF($C488="","",IF(AND($Y488="Excused",$L488="",N($K488)&lt;=1),"EXCUSED - 1st attempt pending",IF(OR($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RANGE",IF(AND($Y488="Unexcused",OR($L488="",NOT(ISNUMBER($L488)),$L488&lt;&gt;0)),"UNEXCUSED ABSENCE MUST RECORD 0",IF(COUNTIF(nrES_RecID,$B488)&gt;1,"DUPLICATE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c r="Y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IF($C489="","",IF(AND($Y489="Excused",$L489="",N($K489)&lt;=1),"EXCUSED - 1st attempt pending",IF(OR($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RANGE",IF(AND($Y489="Unexcused",OR($L489="",NOT(ISNUMBER($L489)),$L489&lt;&gt;0)),"UNEXCUSED ABSENCE MUST RECORD 0",IF(COUNTIF(nrES_RecID,$B489)&gt;1,"DUPLICATE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c r="Y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IF($C490="","",IF(AND($Y490="Excused",$L490="",N($K490)&lt;=1),"EXCUSED - 1st attempt pending",IF(OR($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RANGE",IF(AND($Y490="Unexcused",OR($L490="",NOT(ISNUMBER($L490)),$L490&lt;&gt;0)),"UNEXCUSED ABSENCE MUST RECORD 0",IF(COUNTIF(nrES_RecID,$B490)&gt;1,"DUPLICATE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c r="Y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IF($C491="","",IF(AND($Y491="Excused",$L491="",N($K491)&lt;=1),"EXCUSED - 1st attempt pending",IF(OR($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RANGE",IF(AND($Y491="Unexcused",OR($L491="",NOT(ISNUMBER($L491)),$L491&lt;&gt;0)),"UNEXCUSED ABSENCE MUST RECORD 0",IF(COUNTIF(nrES_RecID,$B491)&gt;1,"DUPLICATE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c r="Y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IF($C492="","",IF(AND($Y492="Excused",$L492="",N($K492)&lt;=1),"EXCUSED - 1st attempt pending",IF(OR($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RANGE",IF(AND($Y492="Unexcused",OR($L492="",NOT(ISNUMBER($L492)),$L492&lt;&gt;0)),"UNEXCUSED ABSENCE MUST RECORD 0",IF(COUNTIF(nrES_RecID,$B492)&gt;1,"DUPLICATE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c r="Y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IF($C493="","",IF(AND($Y493="Excused",$L493="",N($K493)&lt;=1),"EXCUSED - 1st attempt pending",IF(OR($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RANGE",IF(AND($Y493="Unexcused",OR($L493="",NOT(ISNUMBER($L493)),$L493&lt;&gt;0)),"UNEXCUSED ABSENCE MUST RECORD 0",IF(COUNTIF(nrES_RecID,$B493)&gt;1,"DUPLICATE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c r="Y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IF($C494="","",IF(AND($Y494="Excused",$L494="",N($K494)&lt;=1),"EXCUSED - 1st attempt pending",IF(OR($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RANGE",IF(AND($Y494="Unexcused",OR($L494="",NOT(ISNUMBER($L494)),$L494&lt;&gt;0)),"UNEXCUSED ABSENCE MUST RECORD 0",IF(COUNTIF(nrES_RecID,$B494)&gt;1,"DUPLICATE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c r="Y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IF($C495="","",IF(AND($Y495="Excused",$L495="",N($K495)&lt;=1),"EXCUSED - 1st attempt pending",IF(OR($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RANGE",IF(AND($Y495="Unexcused",OR($L495="",NOT(ISNUMBER($L495)),$L495&lt;&gt;0)),"UNEXCUSED ABSENCE MUST RECORD 0",IF(COUNTIF(nrES_RecID,$B495)&gt;1,"DUPLICATE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c r="Y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IF($C496="","",IF(AND($Y496="Excused",$L496="",N($K496)&lt;=1),"EXCUSED - 1st attempt pending",IF(OR($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RANGE",IF(AND($Y496="Unexcused",OR($L496="",NOT(ISNUMBER($L496)),$L496&lt;&gt;0)),"UNEXCUSED ABSENCE MUST RECORD 0",IF(COUNTIF(nrES_RecID,$B496)&gt;1,"DUPLICATE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c r="Y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IF($C497="","",IF(AND($Y497="Excused",$L497="",N($K497)&lt;=1),"EXCUSED - 1st attempt pending",IF(OR($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RANGE",IF(AND($Y497="Unexcused",OR($L497="",NOT(ISNUMBER($L497)),$L497&lt;&gt;0)),"UNEXCUSED ABSENCE MUST RECORD 0",IF(COUNTIF(nrES_RecID,$B497)&gt;1,"DUPLICATE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c r="Y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IF($C498="","",IF(AND($Y498="Excused",$L498="",N($K498)&lt;=1),"EXCUSED - 1st attempt pending",IF(OR($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RANGE",IF(AND($Y498="Unexcused",OR($L498="",NOT(ISNUMBER($L498)),$L498&lt;&gt;0)),"UNEXCUSED ABSENCE MUST RECORD 0",IF(COUNTIF(nrES_RecID,$B498)&gt;1,"DUPLICATE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c r="Y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IF($C499="","",IF(AND($Y499="Excused",$L499="",N($K499)&lt;=1),"EXCUSED - 1st attempt pending",IF(OR($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RANGE",IF(AND($Y499="Unexcused",OR($L499="",NOT(ISNUMBER($L499)),$L499&lt;&gt;0)),"UNEXCUSED ABSENCE MUST RECORD 0",IF(COUNTIF(nrES_RecID,$B499)&gt;1,"DUPLICATE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c r="Y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IF($C500="","",IF(AND($Y500="Excused",$L500="",N($K500)&lt;=1),"EXCUSED - 1st attempt pending",IF(OR($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RANGE",IF(AND($Y500="Unexcused",OR($L500="",NOT(ISNUMBER($L500)),$L500&lt;&gt;0)),"UNEXCUSED ABSENCE MUST RECORD 0",IF(COUNTIF(nrES_RecID,$B500)&gt;1,"DUPLICATE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c r="Y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IF($C501="","",IF(AND($Y501="Excused",$L501="",N($K501)&lt;=1),"EXCUSED - 1st attempt pending",IF(OR($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RANGE",IF(AND($Y501="Unexcused",OR($L501="",NOT(ISNUMBER($L501)),$L501&lt;&gt;0)),"UNEXCUSED ABSENCE MUST RECORD 0",IF(COUNTIF(nrES_RecID,$B501)&gt;1,"DUPLICATE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c r="Y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IF($C502="","",IF(AND($Y502="Excused",$L502="",N($K502)&lt;=1),"EXCUSED - 1st attempt pending",IF(OR($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RANGE",IF(AND($Y502="Unexcused",OR($L502="",NOT(ISNUMBER($L502)),$L502&lt;&gt;0)),"UNEXCUSED ABSENCE MUST RECORD 0",IF(COUNTIF(nrES_RecID,$B502)&gt;1,"DUPLICATE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c r="Y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IF($C503="","",IF(AND($Y503="Excused",$L503="",N($K503)&lt;=1),"EXCUSED - 1st attempt pending",IF(OR($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RANGE",IF(AND($Y503="Unexcused",OR($L503="",NOT(ISNUMBER($L503)),$L503&lt;&gt;0)),"UNEXCUSED ABSENCE MUST RECORD 0",IF(COUNTIF(nrES_RecID,$B503)&gt;1,"DUPLICATE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c r="Y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IF($C504="","",IF(AND($Y504="Excused",$L504="",N($K504)&lt;=1),"EXCUSED - 1st attempt pending",IF(OR($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RANGE",IF(AND($Y504="Unexcused",OR($L504="",NOT(ISNUMBER($L504)),$L504&lt;&gt;0)),"UNEXCUSED ABSENCE MUST RECORD 0",IF(COUNTIF(nrES_RecID,$B504)&gt;1,"DUPLICATE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c r="Y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IF($C505="","",IF(AND($Y505="Excused",$L505="",N($K505)&lt;=1),"EXCUSED - 1st attempt pending",IF(OR($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RANGE",IF(AND($Y505="Unexcused",OR($L505="",NOT(ISNUMBER($L505)),$L505&lt;&gt;0)),"UNEXCUSED ABSENCE MUST RECORD 0",IF(COUNTIF(nrES_RecID,$B505)&gt;1,"DUPLICATE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c r="Y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IF($C506="","",IF(AND($Y506="Excused",$L506="",N($K506)&lt;=1),"EXCUSED - 1st attempt pending",IF(OR($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RANGE",IF(AND($Y506="Unexcused",OR($L506="",NOT(ISNUMBER($L506)),$L506&lt;&gt;0)),"UNEXCUSED ABSENCE MUST RECORD 0",IF(COUNTIF(nrES_RecID,$B506)&gt;1,"DUPLICATE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c r="Y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IF($C507="","",IF(AND($Y507="Excused",$L507="",N($K507)&lt;=1),"EXCUSED - 1st attempt pending",IF(OR($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RANGE",IF(AND($Y507="Unexcused",OR($L507="",NOT(ISNUMBER($L507)),$L507&lt;&gt;0)),"UNEXCUSED ABSENCE MUST RECORD 0",IF(COUNTIF(nrES_RecID,$B507)&gt;1,"DUPLICATE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c r="Y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IF($C508="","",IF(AND($Y508="Excused",$L508="",N($K508)&lt;=1),"EXCUSED - 1st attempt pending",IF(OR($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RANGE",IF(AND($Y508="Unexcused",OR($L508="",NOT(ISNUMBER($L508)),$L508&lt;&gt;0)),"UNEXCUSED ABSENCE MUST RECORD 0",IF(COUNTIF(nrES_RecID,$B508)&gt;1,"DUPLICATE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c r="Y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IF($C509="","",IF(AND($Y509="Excused",$L509="",N($K509)&lt;=1),"EXCUSED - 1st attempt pending",IF(OR($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RANGE",IF(AND($Y509="Unexcused",OR($L509="",NOT(ISNUMBER($L509)),$L509&lt;&gt;0)),"UNEXCUSED ABSENCE MUST RECORD 0",IF(COUNTIF(nrES_RecID,$B509)&gt;1,"DUPLICATE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c r="Y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IF($C510="","",IF(AND($Y510="Excused",$L510="",N($K510)&lt;=1),"EXCUSED - 1st attempt pending",IF(OR($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RANGE",IF(AND($Y510="Unexcused",OR($L510="",NOT(ISNUMBER($L510)),$L510&lt;&gt;0)),"UNEXCUSED ABSENCE MUST RECORD 0",IF(COUNTIF(nrES_RecID,$B510)&gt;1,"DUPLICATE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c r="Y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IF($C511="","",IF(AND($Y511="Excused",$L511="",N($K511)&lt;=1),"EXCUSED - 1st attempt pending",IF(OR($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RANGE",IF(AND($Y511="Unexcused",OR($L511="",NOT(ISNUMBER($L511)),$L511&lt;&gt;0)),"UNEXCUSED ABSENCE MUST RECORD 0",IF(COUNTIF(nrES_RecID,$B511)&gt;1,"DUPLICATE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c r="Y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IF($C512="","",IF(AND($Y512="Excused",$L512="",N($K512)&lt;=1),"EXCUSED - 1st attempt pending",IF(OR($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RANGE",IF(AND($Y512="Unexcused",OR($L512="",NOT(ISNUMBER($L512)),$L512&lt;&gt;0)),"UNEXCUSED ABSENCE MUST RECORD 0",IF(COUNTIF(nrES_RecID,$B512)&gt;1,"DUPLICATE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c r="Y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IF($C513="","",IF(AND($Y513="Excused",$L513="",N($K513)&lt;=1),"EXCUSED - 1st attempt pending",IF(OR($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RANGE",IF(AND($Y513="Unexcused",OR($L513="",NOT(ISNUMBER($L513)),$L513&lt;&gt;0)),"UNEXCUSED ABSENCE MUST RECORD 0",IF(COUNTIF(nrES_RecID,$B513)&gt;1,"DUPLICATE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c r="Y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IF($C514="","",IF(AND($Y514="Excused",$L514="",N($K514)&lt;=1),"EXCUSED - 1st attempt pending",IF(OR($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RANGE",IF(AND($Y514="Unexcused",OR($L514="",NOT(ISNUMBER($L514)),$L514&lt;&gt;0)),"UNEXCUSED ABSENCE MUST RECORD 0",IF(COUNTIF(nrES_RecID,$B514)&gt;1,"DUPLICATE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c r="Y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IF($C515="","",IF(AND($Y515="Excused",$L515="",N($K515)&lt;=1),"EXCUSED - 1st attempt pending",IF(OR($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RANGE",IF(AND($Y515="Unexcused",OR($L515="",NOT(ISNUMBER($L515)),$L515&lt;&gt;0)),"UNEXCUSED ABSENCE MUST RECORD 0",IF(COUNTIF(nrES_RecID,$B515)&gt;1,"DUPLICATE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c r="Y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IF($C516="","",IF(AND($Y516="Excused",$L516="",N($K516)&lt;=1),"EXCUSED - 1st attempt pending",IF(OR($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RANGE",IF(AND($Y516="Unexcused",OR($L516="",NOT(ISNUMBER($L516)),$L516&lt;&gt;0)),"UNEXCUSED ABSENCE MUST RECORD 0",IF(COUNTIF(nrES_RecID,$B516)&gt;1,"DUPLICATE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c r="Y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IF($C517="","",IF(AND($Y517="Excused",$L517="",N($K517)&lt;=1),"EXCUSED - 1st attempt pending",IF(OR($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RANGE",IF(AND($Y517="Unexcused",OR($L517="",NOT(ISNUMBER($L517)),$L517&lt;&gt;0)),"UNEXCUSED ABSENCE MUST RECORD 0",IF(COUNTIF(nrES_RecID,$B517)&gt;1,"DUPLICATE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c r="Y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IF($C518="","",IF(AND($Y518="Excused",$L518="",N($K518)&lt;=1),"EXCUSED - 1st attempt pending",IF(OR($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RANGE",IF(AND($Y518="Unexcused",OR($L518="",NOT(ISNUMBER($L518)),$L518&lt;&gt;0)),"UNEXCUSED ABSENCE MUST RECORD 0",IF(COUNTIF(nrES_RecID,$B518)&gt;1,"DUPLICATE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c r="Y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IF($C519="","",IF(AND($Y519="Excused",$L519="",N($K519)&lt;=1),"EXCUSED - 1st attempt pending",IF(OR($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RANGE",IF(AND($Y519="Unexcused",OR($L519="",NOT(ISNUMBER($L519)),$L519&lt;&gt;0)),"UNEXCUSED ABSENCE MUST RECORD 0",IF(COUNTIF(nrES_RecID,$B519)&gt;1,"DUPLICATE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c r="Y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IF($C520="","",IF(AND($Y520="Excused",$L520="",N($K520)&lt;=1),"EXCUSED - 1st attempt pending",IF(OR($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RANGE",IF(AND($Y520="Unexcused",OR($L520="",NOT(ISNUMBER($L520)),$L520&lt;&gt;0)),"UNEXCUSED ABSENCE MUST RECORD 0",IF(COUNTIF(nrES_RecID,$B520)&gt;1,"DUPLICATE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c r="Y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IF($C521="","",IF(AND($Y521="Excused",$L521="",N($K521)&lt;=1),"EXCUSED - 1st attempt pending",IF(OR($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RANGE",IF(AND($Y521="Unexcused",OR($L521="",NOT(ISNUMBER($L521)),$L521&lt;&gt;0)),"UNEXCUSED ABSENCE MUST RECORD 0",IF(COUNTIF(nrES_RecID,$B521)&gt;1,"DUPLICATE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c r="Y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IF($C522="","",IF(AND($Y522="Excused",$L522="",N($K522)&lt;=1),"EXCUSED - 1st attempt pending",IF(OR($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RANGE",IF(AND($Y522="Unexcused",OR($L522="",NOT(ISNUMBER($L522)),$L522&lt;&gt;0)),"UNEXCUSED ABSENCE MUST RECORD 0",IF(COUNTIF(nrES_RecID,$B522)&gt;1,"DUPLICATE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c r="Y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IF($C523="","",IF(AND($Y523="Excused",$L523="",N($K523)&lt;=1),"EXCUSED - 1st attempt pending",IF(OR($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RANGE",IF(AND($Y523="Unexcused",OR($L523="",NOT(ISNUMBER($L523)),$L523&lt;&gt;0)),"UNEXCUSED ABSENCE MUST RECORD 0",IF(COUNTIF(nrES_RecID,$B523)&gt;1,"DUPLICATE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c r="Y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IF($C524="","",IF(AND($Y524="Excused",$L524="",N($K524)&lt;=1),"EXCUSED - 1st attempt pending",IF(OR($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RANGE",IF(AND($Y524="Unexcused",OR($L524="",NOT(ISNUMBER($L524)),$L524&lt;&gt;0)),"UNEXCUSED ABSENCE MUST RECORD 0",IF(COUNTIF(nrES_RecID,$B524)&gt;1,"DUPLICATE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c r="Y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IF($C525="","",IF(AND($Y525="Excused",$L525="",N($K525)&lt;=1),"EXCUSED - 1st attempt pending",IF(OR($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RANGE",IF(AND($Y525="Unexcused",OR($L525="",NOT(ISNUMBER($L525)),$L525&lt;&gt;0)),"UNEXCUSED ABSENCE MUST RECORD 0",IF(COUNTIF(nrES_RecID,$B525)&gt;1,"DUPLICATE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c r="Y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IF($C526="","",IF(AND($Y526="Excused",$L526="",N($K526)&lt;=1),"EXCUSED - 1st attempt pending",IF(OR($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RANGE",IF(AND($Y526="Unexcused",OR($L526="",NOT(ISNUMBER($L526)),$L526&lt;&gt;0)),"UNEXCUSED ABSENCE MUST RECORD 0",IF(COUNTIF(nrES_RecID,$B526)&gt;1,"DUPLICATE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c r="Y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IF($C527="","",IF(AND($Y527="Excused",$L527="",N($K527)&lt;=1),"EXCUSED - 1st attempt pending",IF(OR($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RANGE",IF(AND($Y527="Unexcused",OR($L527="",NOT(ISNUMBER($L527)),$L527&lt;&gt;0)),"UNEXCUSED ABSENCE MUST RECORD 0",IF(COUNTIF(nrES_RecID,$B527)&gt;1,"DUPLICATE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c r="Y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IF($C528="","",IF(AND($Y528="Excused",$L528="",N($K528)&lt;=1),"EXCUSED - 1st attempt pending",IF(OR($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RANGE",IF(AND($Y528="Unexcused",OR($L528="",NOT(ISNUMBER($L528)),$L528&lt;&gt;0)),"UNEXCUSED ABSENCE MUST RECORD 0",IF(COUNTIF(nrES_RecID,$B528)&gt;1,"DUPLICATE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c r="Y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IF($C529="","",IF(AND($Y529="Excused",$L529="",N($K529)&lt;=1),"EXCUSED - 1st attempt pending",IF(OR($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RANGE",IF(AND($Y529="Unexcused",OR($L529="",NOT(ISNUMBER($L529)),$L529&lt;&gt;0)),"UNEXCUSED ABSENCE MUST RECORD 0",IF(COUNTIF(nrES_RecID,$B529)&gt;1,"DUPLICATE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c r="Y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IF($C530="","",IF(AND($Y530="Excused",$L530="",N($K530)&lt;=1),"EXCUSED - 1st attempt pending",IF(OR($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RANGE",IF(AND($Y530="Unexcused",OR($L530="",NOT(ISNUMBER($L530)),$L530&lt;&gt;0)),"UNEXCUSED ABSENCE MUST RECORD 0",IF(COUNTIF(nrES_RecID,$B530)&gt;1,"DUPLICATE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c r="Y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IF($C531="","",IF(AND($Y531="Excused",$L531="",N($K531)&lt;=1),"EXCUSED - 1st attempt pending",IF(OR($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RANGE",IF(AND($Y531="Unexcused",OR($L531="",NOT(ISNUMBER($L531)),$L531&lt;&gt;0)),"UNEXCUSED ABSENCE MUST RECORD 0",IF(COUNTIF(nrES_RecID,$B531)&gt;1,"DUPLICATE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c r="Y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IF($C532="","",IF(AND($Y532="Excused",$L532="",N($K532)&lt;=1),"EXCUSED - 1st attempt pending",IF(OR($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RANGE",IF(AND($Y532="Unexcused",OR($L532="",NOT(ISNUMBER($L532)),$L532&lt;&gt;0)),"UNEXCUSED ABSENCE MUST RECORD 0",IF(COUNTIF(nrES_RecID,$B532)&gt;1,"DUPLICATE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c r="Y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IF($C533="","",IF(AND($Y533="Excused",$L533="",N($K533)&lt;=1),"EXCUSED - 1st attempt pending",IF(OR($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RANGE",IF(AND($Y533="Unexcused",OR($L533="",NOT(ISNUMBER($L533)),$L533&lt;&gt;0)),"UNEXCUSED ABSENCE MUST RECORD 0",IF(COUNTIF(nrES_RecID,$B533)&gt;1,"DUPLICATE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c r="Y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IF($C534="","",IF(AND($Y534="Excused",$L534="",N($K534)&lt;=1),"EXCUSED - 1st attempt pending",IF(OR($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RANGE",IF(AND($Y534="Unexcused",OR($L534="",NOT(ISNUMBER($L534)),$L534&lt;&gt;0)),"UNEXCUSED ABSENCE MUST RECORD 0",IF(COUNTIF(nrES_RecID,$B534)&gt;1,"DUPLICATE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c r="Y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IF($C535="","",IF(AND($Y535="Excused",$L535="",N($K535)&lt;=1),"EXCUSED - 1st attempt pending",IF(OR($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RANGE",IF(AND($Y535="Unexcused",OR($L535="",NOT(ISNUMBER($L535)),$L535&lt;&gt;0)),"UNEXCUSED ABSENCE MUST RECORD 0",IF(COUNTIF(nrES_RecID,$B535)&gt;1,"DUPLICATE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c r="Y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IF($C536="","",IF(AND($Y536="Excused",$L536="",N($K536)&lt;=1),"EXCUSED - 1st attempt pending",IF(OR($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RANGE",IF(AND($Y536="Unexcused",OR($L536="",NOT(ISNUMBER($L536)),$L536&lt;&gt;0)),"UNEXCUSED ABSENCE MUST RECORD 0",IF(COUNTIF(nrES_RecID,$B536)&gt;1,"DUPLICATE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c r="Y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IF($C537="","",IF(AND($Y537="Excused",$L537="",N($K537)&lt;=1),"EXCUSED - 1st attempt pending",IF(OR($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RANGE",IF(AND($Y537="Unexcused",OR($L537="",NOT(ISNUMBER($L537)),$L537&lt;&gt;0)),"UNEXCUSED ABSENCE MUST RECORD 0",IF(COUNTIF(nrES_RecID,$B537)&gt;1,"DUPLICATE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c r="Y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IF($C538="","",IF(AND($Y538="Excused",$L538="",N($K538)&lt;=1),"EXCUSED - 1st attempt pending",IF(OR($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RANGE",IF(AND($Y538="Unexcused",OR($L538="",NOT(ISNUMBER($L538)),$L538&lt;&gt;0)),"UNEXCUSED ABSENCE MUST RECORD 0",IF(COUNTIF(nrES_RecID,$B538)&gt;1,"DUPLICATE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c r="Y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IF($C539="","",IF(AND($Y539="Excused",$L539="",N($K539)&lt;=1),"EXCUSED - 1st attempt pending",IF(OR($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RANGE",IF(AND($Y539="Unexcused",OR($L539="",NOT(ISNUMBER($L539)),$L539&lt;&gt;0)),"UNEXCUSED ABSENCE MUST RECORD 0",IF(COUNTIF(nrES_RecID,$B539)&gt;1,"DUPLICATE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c r="Y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IF($C540="","",IF(AND($Y540="Excused",$L540="",N($K540)&lt;=1),"EXCUSED - 1st attempt pending",IF(OR($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RANGE",IF(AND($Y540="Unexcused",OR($L540="",NOT(ISNUMBER($L540)),$L540&lt;&gt;0)),"UNEXCUSED ABSENCE MUST RECORD 0",IF(COUNTIF(nrES_RecID,$B540)&gt;1,"DUPLICATE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c r="Y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IF($C541="","",IF(AND($Y541="Excused",$L541="",N($K541)&lt;=1),"EXCUSED - 1st attempt pending",IF(OR($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RANGE",IF(AND($Y541="Unexcused",OR($L541="",NOT(ISNUMBER($L541)),$L541&lt;&gt;0)),"UNEXCUSED ABSENCE MUST RECORD 0",IF(COUNTIF(nrES_RecID,$B541)&gt;1,"DUPLICATE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c r="Y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IF($C542="","",IF(AND($Y542="Excused",$L542="",N($K542)&lt;=1),"EXCUSED - 1st attempt pending",IF(OR($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RANGE",IF(AND($Y542="Unexcused",OR($L542="",NOT(ISNUMBER($L542)),$L542&lt;&gt;0)),"UNEXCUSED ABSENCE MUST RECORD 0",IF(COUNTIF(nrES_RecID,$B542)&gt;1,"DUPLICATE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c r="Y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IF($C543="","",IF(AND($Y543="Excused",$L543="",N($K543)&lt;=1),"EXCUSED - 1st attempt pending",IF(OR($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RANGE",IF(AND($Y543="Unexcused",OR($L543="",NOT(ISNUMBER($L543)),$L543&lt;&gt;0)),"UNEXCUSED ABSENCE MUST RECORD 0",IF(COUNTIF(nrES_RecID,$B543)&gt;1,"DUPLICATE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c r="Y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IF($C544="","",IF(AND($Y544="Excused",$L544="",N($K544)&lt;=1),"EXCUSED - 1st attempt pending",IF(OR($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RANGE",IF(AND($Y544="Unexcused",OR($L544="",NOT(ISNUMBER($L544)),$L544&lt;&gt;0)),"UNEXCUSED ABSENCE MUST RECORD 0",IF(COUNTIF(nrES_RecID,$B544)&gt;1,"DUPLICATE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c r="Y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IF($C545="","",IF(AND($Y545="Excused",$L545="",N($K545)&lt;=1),"EXCUSED - 1st attempt pending",IF(OR($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RANGE",IF(AND($Y545="Unexcused",OR($L545="",NOT(ISNUMBER($L545)),$L545&lt;&gt;0)),"UNEXCUSED ABSENCE MUST RECORD 0",IF(COUNTIF(nrES_RecID,$B545)&gt;1,"DUPLICATE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c r="Y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IF($C546="","",IF(AND($Y546="Excused",$L546="",N($K546)&lt;=1),"EXCUSED - 1st attempt pending",IF(OR($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RANGE",IF(AND($Y546="Unexcused",OR($L546="",NOT(ISNUMBER($L546)),$L546&lt;&gt;0)),"UNEXCUSED ABSENCE MUST RECORD 0",IF(COUNTIF(nrES_RecID,$B546)&gt;1,"DUPLICATE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c r="Y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IF($C547="","",IF(AND($Y547="Excused",$L547="",N($K547)&lt;=1),"EXCUSED - 1st attempt pending",IF(OR($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RANGE",IF(AND($Y547="Unexcused",OR($L547="",NOT(ISNUMBER($L547)),$L547&lt;&gt;0)),"UNEXCUSED ABSENCE MUST RECORD 0",IF(COUNTIF(nrES_RecID,$B547)&gt;1,"DUPLICATE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c r="Y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IF($C548="","",IF(AND($Y548="Excused",$L548="",N($K548)&lt;=1),"EXCUSED - 1st attempt pending",IF(OR($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RANGE",IF(AND($Y548="Unexcused",OR($L548="",NOT(ISNUMBER($L548)),$L548&lt;&gt;0)),"UNEXCUSED ABSENCE MUST RECORD 0",IF(COUNTIF(nrES_RecID,$B548)&gt;1,"DUPLICATE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c r="Y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IF($C549="","",IF(AND($Y549="Excused",$L549="",N($K549)&lt;=1),"EXCUSED - 1st attempt pending",IF(OR($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RANGE",IF(AND($Y549="Unexcused",OR($L549="",NOT(ISNUMBER($L549)),$L549&lt;&gt;0)),"UNEXCUSED ABSENCE MUST RECORD 0",IF(COUNTIF(nrES_RecID,$B549)&gt;1,"DUPLICATE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c r="Y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IF($C550="","",IF(AND($Y550="Excused",$L550="",N($K550)&lt;=1),"EXCUSED - 1st attempt pending",IF(OR($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RANGE",IF(AND($Y550="Unexcused",OR($L550="",NOT(ISNUMBER($L550)),$L550&lt;&gt;0)),"UNEXCUSED ABSENCE MUST RECORD 0",IF(COUNTIF(nrES_RecID,$B550)&gt;1,"DUPLICATE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c r="Y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IF($C551="","",IF(AND($Y551="Excused",$L551="",N($K551)&lt;=1),"EXCUSED - 1st attempt pending",IF(OR($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RANGE",IF(AND($Y551="Unexcused",OR($L551="",NOT(ISNUMBER($L551)),$L551&lt;&gt;0)),"UNEXCUSED ABSENCE MUST RECORD 0",IF(COUNTIF(nrES_RecID,$B551)&gt;1,"DUPLICATE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c r="Y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IF($C552="","",IF(AND($Y552="Excused",$L552="",N($K552)&lt;=1),"EXCUSED - 1st attempt pending",IF(OR($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RANGE",IF(AND($Y552="Unexcused",OR($L552="",NOT(ISNUMBER($L552)),$L552&lt;&gt;0)),"UNEXCUSED ABSENCE MUST RECORD 0",IF(COUNTIF(nrES_RecID,$B552)&gt;1,"DUPLICATE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c r="Y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IF($C553="","",IF(AND($Y553="Excused",$L553="",N($K553)&lt;=1),"EXCUSED - 1st attempt pending",IF(OR($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RANGE",IF(AND($Y553="Unexcused",OR($L553="",NOT(ISNUMBER($L553)),$L553&lt;&gt;0)),"UNEXCUSED ABSENCE MUST RECORD 0",IF(COUNTIF(nrES_RecID,$B553)&gt;1,"DUPLICATE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c r="Y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IF($C554="","",IF(AND($Y554="Excused",$L554="",N($K554)&lt;=1),"EXCUSED - 1st attempt pending",IF(OR($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RANGE",IF(AND($Y554="Unexcused",OR($L554="",NOT(ISNUMBER($L554)),$L554&lt;&gt;0)),"UNEXCUSED ABSENCE MUST RECORD 0",IF(COUNTIF(nrES_RecID,$B554)&gt;1,"DUPLICATE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c r="Y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IF($C555="","",IF(AND($Y555="Excused",$L555="",N($K555)&lt;=1),"EXCUSED - 1st attempt pending",IF(OR($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RANGE",IF(AND($Y555="Unexcused",OR($L555="",NOT(ISNUMBER($L555)),$L555&lt;&gt;0)),"UNEXCUSED ABSENCE MUST RECORD 0",IF(COUNTIF(nrES_RecID,$B555)&gt;1,"DUPLICATE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c r="Y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IF($C556="","",IF(AND($Y556="Excused",$L556="",N($K556)&lt;=1),"EXCUSED - 1st attempt pending",IF(OR($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RANGE",IF(AND($Y556="Unexcused",OR($L556="",NOT(ISNUMBER($L556)),$L556&lt;&gt;0)),"UNEXCUSED ABSENCE MUST RECORD 0",IF(COUNTIF(nrES_RecID,$B556)&gt;1,"DUPLICATE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c r="Y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IF($C557="","",IF(AND($Y557="Excused",$L557="",N($K557)&lt;=1),"EXCUSED - 1st attempt pending",IF(OR($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RANGE",IF(AND($Y557="Unexcused",OR($L557="",NOT(ISNUMBER($L557)),$L557&lt;&gt;0)),"UNEXCUSED ABSENCE MUST RECORD 0",IF(COUNTIF(nrES_RecID,$B557)&gt;1,"DUPLICATE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c r="Y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IF($C558="","",IF(AND($Y558="Excused",$L558="",N($K558)&lt;=1),"EXCUSED - 1st attempt pending",IF(OR($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RANGE",IF(AND($Y558="Unexcused",OR($L558="",NOT(ISNUMBER($L558)),$L558&lt;&gt;0)),"UNEXCUSED ABSENCE MUST RECORD 0",IF(COUNTIF(nrES_RecID,$B558)&gt;1,"DUPLICATE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c r="Y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IF($C559="","",IF(AND($Y559="Excused",$L559="",N($K559)&lt;=1),"EXCUSED - 1st attempt pending",IF(OR($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RANGE",IF(AND($Y559="Unexcused",OR($L559="",NOT(ISNUMBER($L559)),$L559&lt;&gt;0)),"UNEXCUSED ABSENCE MUST RECORD 0",IF(COUNTIF(nrES_RecID,$B559)&gt;1,"DUPLICATE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c r="Y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IF($C560="","",IF(AND($Y560="Excused",$L560="",N($K560)&lt;=1),"EXCUSED - 1st attempt pending",IF(OR($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RANGE",IF(AND($Y560="Unexcused",OR($L560="",NOT(ISNUMBER($L560)),$L560&lt;&gt;0)),"UNEXCUSED ABSENCE MUST RECORD 0",IF(COUNTIF(nrES_RecID,$B560)&gt;1,"DUPLICATE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c r="Y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IF($C561="","",IF(AND($Y561="Excused",$L561="",N($K561)&lt;=1),"EXCUSED - 1st attempt pending",IF(OR($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RANGE",IF(AND($Y561="Unexcused",OR($L561="",NOT(ISNUMBER($L561)),$L561&lt;&gt;0)),"UNEXCUSED ABSENCE MUST RECORD 0",IF(COUNTIF(nrES_RecID,$B561)&gt;1,"DUPLICATE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c r="Y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IF($C562="","",IF(AND($Y562="Excused",$L562="",N($K562)&lt;=1),"EXCUSED - 1st attempt pending",IF(OR($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RANGE",IF(AND($Y562="Unexcused",OR($L562="",NOT(ISNUMBER($L562)),$L562&lt;&gt;0)),"UNEXCUSED ABSENCE MUST RECORD 0",IF(COUNTIF(nrES_RecID,$B562)&gt;1,"DUPLICATE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c r="Y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IF($C563="","",IF(AND($Y563="Excused",$L563="",N($K563)&lt;=1),"EXCUSED - 1st attempt pending",IF(OR($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RANGE",IF(AND($Y563="Unexcused",OR($L563="",NOT(ISNUMBER($L563)),$L563&lt;&gt;0)),"UNEXCUSED ABSENCE MUST RECORD 0",IF(COUNTIF(nrES_RecID,$B563)&gt;1,"DUPLICATE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c r="Y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IF($C564="","",IF(AND($Y564="Excused",$L564="",N($K564)&lt;=1),"EXCUSED - 1st attempt pending",IF(OR($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RANGE",IF(AND($Y564="Unexcused",OR($L564="",NOT(ISNUMBER($L564)),$L564&lt;&gt;0)),"UNEXCUSED ABSENCE MUST RECORD 0",IF(COUNTIF(nrES_RecID,$B564)&gt;1,"DUPLICATE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c r="Y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IF($C565="","",IF(AND($Y565="Excused",$L565="",N($K565)&lt;=1),"EXCUSED - 1st attempt pending",IF(OR($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RANGE",IF(AND($Y565="Unexcused",OR($L565="",NOT(ISNUMBER($L565)),$L565&lt;&gt;0)),"UNEXCUSED ABSENCE MUST RECORD 0",IF(COUNTIF(nrES_RecID,$B565)&gt;1,"DUPLICATE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c r="Y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IF($C566="","",IF(AND($Y566="Excused",$L566="",N($K566)&lt;=1),"EXCUSED - 1st attempt pending",IF(OR($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RANGE",IF(AND($Y566="Unexcused",OR($L566="",NOT(ISNUMBER($L566)),$L566&lt;&gt;0)),"UNEXCUSED ABSENCE MUST RECORD 0",IF(COUNTIF(nrES_RecID,$B566)&gt;1,"DUPLICATE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c r="Y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IF($C567="","",IF(AND($Y567="Excused",$L567="",N($K567)&lt;=1),"EXCUSED - 1st attempt pending",IF(OR($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RANGE",IF(AND($Y567="Unexcused",OR($L567="",NOT(ISNUMBER($L567)),$L567&lt;&gt;0)),"UNEXCUSED ABSENCE MUST RECORD 0",IF(COUNTIF(nrES_RecID,$B567)&gt;1,"DUPLICATE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c r="Y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IF($C568="","",IF(AND($Y568="Excused",$L568="",N($K568)&lt;=1),"EXCUSED - 1st attempt pending",IF(OR($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RANGE",IF(AND($Y568="Unexcused",OR($L568="",NOT(ISNUMBER($L568)),$L568&lt;&gt;0)),"UNEXCUSED ABSENCE MUST RECORD 0",IF(COUNTIF(nrES_RecID,$B568)&gt;1,"DUPLICATE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c r="Y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IF($C569="","",IF(AND($Y569="Excused",$L569="",N($K569)&lt;=1),"EXCUSED - 1st attempt pending",IF(OR($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RANGE",IF(AND($Y569="Unexcused",OR($L569="",NOT(ISNUMBER($L569)),$L569&lt;&gt;0)),"UNEXCUSED ABSENCE MUST RECORD 0",IF(COUNTIF(nrES_RecID,$B569)&gt;1,"DUPLICATE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c r="Y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IF($C570="","",IF(AND($Y570="Excused",$L570="",N($K570)&lt;=1),"EXCUSED - 1st attempt pending",IF(OR($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RANGE",IF(AND($Y570="Unexcused",OR($L570="",NOT(ISNUMBER($L570)),$L570&lt;&gt;0)),"UNEXCUSED ABSENCE MUST RECORD 0",IF(COUNTIF(nrES_RecID,$B570)&gt;1,"DUPLICATE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c r="Y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IF($C571="","",IF(AND($Y571="Excused",$L571="",N($K571)&lt;=1),"EXCUSED - 1st attempt pending",IF(OR($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RANGE",IF(AND($Y571="Unexcused",OR($L571="",NOT(ISNUMBER($L571)),$L571&lt;&gt;0)),"UNEXCUSED ABSENCE MUST RECORD 0",IF(COUNTIF(nrES_RecID,$B571)&gt;1,"DUPLICATE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c r="Y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IF($C572="","",IF(AND($Y572="Excused",$L572="",N($K572)&lt;=1),"EXCUSED - 1st attempt pending",IF(OR($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RANGE",IF(AND($Y572="Unexcused",OR($L572="",NOT(ISNUMBER($L572)),$L572&lt;&gt;0)),"UNEXCUSED ABSENCE MUST RECORD 0",IF(COUNTIF(nrES_RecID,$B572)&gt;1,"DUPLICATE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c r="Y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IF($C573="","",IF(AND($Y573="Excused",$L573="",N($K573)&lt;=1),"EXCUSED - 1st attempt pending",IF(OR($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RANGE",IF(AND($Y573="Unexcused",OR($L573="",NOT(ISNUMBER($L573)),$L573&lt;&gt;0)),"UNEXCUSED ABSENCE MUST RECORD 0",IF(COUNTIF(nrES_RecID,$B573)&gt;1,"DUPLICATE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c r="Y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IF($C574="","",IF(AND($Y574="Excused",$L574="",N($K574)&lt;=1),"EXCUSED - 1st attempt pending",IF(OR($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RANGE",IF(AND($Y574="Unexcused",OR($L574="",NOT(ISNUMBER($L574)),$L574&lt;&gt;0)),"UNEXCUSED ABSENCE MUST RECORD 0",IF(COUNTIF(nrES_RecID,$B574)&gt;1,"DUPLICATE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c r="Y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IF($C575="","",IF(AND($Y575="Excused",$L575="",N($K575)&lt;=1),"EXCUSED - 1st attempt pending",IF(OR($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RANGE",IF(AND($Y575="Unexcused",OR($L575="",NOT(ISNUMBER($L575)),$L575&lt;&gt;0)),"UNEXCUSED ABSENCE MUST RECORD 0",IF(COUNTIF(nrES_RecID,$B575)&gt;1,"DUPLICATE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c r="Y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IF($C576="","",IF(AND($Y576="Excused",$L576="",N($K576)&lt;=1),"EXCUSED - 1st attempt pending",IF(OR($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RANGE",IF(AND($Y576="Unexcused",OR($L576="",NOT(ISNUMBER($L576)),$L576&lt;&gt;0)),"UNEXCUSED ABSENCE MUST RECORD 0",IF(COUNTIF(nrES_RecID,$B576)&gt;1,"DUPLICATE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c r="Y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IF($C577="","",IF(AND($Y577="Excused",$L577="",N($K577)&lt;=1),"EXCUSED - 1st attempt pending",IF(OR($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RANGE",IF(AND($Y577="Unexcused",OR($L577="",NOT(ISNUMBER($L577)),$L577&lt;&gt;0)),"UNEXCUSED ABSENCE MUST RECORD 0",IF(COUNTIF(nrES_RecID,$B577)&gt;1,"DUPLICATE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c r="Y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IF($C578="","",IF(AND($Y578="Excused",$L578="",N($K578)&lt;=1),"EXCUSED - 1st attempt pending",IF(OR($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RANGE",IF(AND($Y578="Unexcused",OR($L578="",NOT(ISNUMBER($L578)),$L578&lt;&gt;0)),"UNEXCUSED ABSENCE MUST RECORD 0",IF(COUNTIF(nrES_RecID,$B578)&gt;1,"DUPLICATE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c r="Y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IF($C579="","",IF(AND($Y579="Excused",$L579="",N($K579)&lt;=1),"EXCUSED - 1st attempt pending",IF(OR($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RANGE",IF(AND($Y579="Unexcused",OR($L579="",NOT(ISNUMBER($L579)),$L579&lt;&gt;0)),"UNEXCUSED ABSENCE MUST RECORD 0",IF(COUNTIF(nrES_RecID,$B579)&gt;1,"DUPLICATE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c r="Y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IF($C580="","",IF(AND($Y580="Excused",$L580="",N($K580)&lt;=1),"EXCUSED - 1st attempt pending",IF(OR($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RANGE",IF(AND($Y580="Unexcused",OR($L580="",NOT(ISNUMBER($L580)),$L580&lt;&gt;0)),"UNEXCUSED ABSENCE MUST RECORD 0",IF(COUNTIF(nrES_RecID,$B580)&gt;1,"DUPLICATE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c r="Y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IF($C581="","",IF(AND($Y581="Excused",$L581="",N($K581)&lt;=1),"EXCUSED - 1st attempt pending",IF(OR($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RANGE",IF(AND($Y581="Unexcused",OR($L581="",NOT(ISNUMBER($L581)),$L581&lt;&gt;0)),"UNEXCUSED ABSENCE MUST RECORD 0",IF(COUNTIF(nrES_RecID,$B581)&gt;1,"DUPLICATE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c r="Y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IF($C582="","",IF(AND($Y582="Excused",$L582="",N($K582)&lt;=1),"EXCUSED - 1st attempt pending",IF(OR($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RANGE",IF(AND($Y582="Unexcused",OR($L582="",NOT(ISNUMBER($L582)),$L582&lt;&gt;0)),"UNEXCUSED ABSENCE MUST RECORD 0",IF(COUNTIF(nrES_RecID,$B582)&gt;1,"DUPLICATE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c r="Y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IF($C583="","",IF(AND($Y583="Excused",$L583="",N($K583)&lt;=1),"EXCUSED - 1st attempt pending",IF(OR($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RANGE",IF(AND($Y583="Unexcused",OR($L583="",NOT(ISNUMBER($L583)),$L583&lt;&gt;0)),"UNEXCUSED ABSENCE MUST RECORD 0",IF(COUNTIF(nrES_RecID,$B583)&gt;1,"DUPLICATE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c r="Y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IF($C584="","",IF(AND($Y584="Excused",$L584="",N($K584)&lt;=1),"EXCUSED - 1st attempt pending",IF(OR($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RANGE",IF(AND($Y584="Unexcused",OR($L584="",NOT(ISNUMBER($L584)),$L584&lt;&gt;0)),"UNEXCUSED ABSENCE MUST RECORD 0",IF(COUNTIF(nrES_RecID,$B584)&gt;1,"DUPLICATE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c r="Y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IF($C585="","",IF(AND($Y585="Excused",$L585="",N($K585)&lt;=1),"EXCUSED - 1st attempt pending",IF(OR($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RANGE",IF(AND($Y585="Unexcused",OR($L585="",NOT(ISNUMBER($L585)),$L585&lt;&gt;0)),"UNEXCUSED ABSENCE MUST RECORD 0",IF(COUNTIF(nrES_RecID,$B585)&gt;1,"DUPLICATE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c r="Y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IF($C586="","",IF(AND($Y586="Excused",$L586="",N($K586)&lt;=1),"EXCUSED - 1st attempt pending",IF(OR($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RANGE",IF(AND($Y586="Unexcused",OR($L586="",NOT(ISNUMBER($L586)),$L586&lt;&gt;0)),"UNEXCUSED ABSENCE MUST RECORD 0",IF(COUNTIF(nrES_RecID,$B586)&gt;1,"DUPLICATE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c r="Y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IF($C587="","",IF(AND($Y587="Excused",$L587="",N($K587)&lt;=1),"EXCUSED - 1st attempt pending",IF(OR($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RANGE",IF(AND($Y587="Unexcused",OR($L587="",NOT(ISNUMBER($L587)),$L587&lt;&gt;0)),"UNEXCUSED ABSENCE MUST RECORD 0",IF(COUNTIF(nrES_RecID,$B587)&gt;1,"DUPLICATE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c r="Y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IF($C588="","",IF(AND($Y588="Excused",$L588="",N($K588)&lt;=1),"EXCUSED - 1st attempt pending",IF(OR($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RANGE",IF(AND($Y588="Unexcused",OR($L588="",NOT(ISNUMBER($L588)),$L588&lt;&gt;0)),"UNEXCUSED ABSENCE MUST RECORD 0",IF(COUNTIF(nrES_RecID,$B588)&gt;1,"DUPLICATE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c r="Y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IF($C589="","",IF(AND($Y589="Excused",$L589="",N($K589)&lt;=1),"EXCUSED - 1st attempt pending",IF(OR($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RANGE",IF(AND($Y589="Unexcused",OR($L589="",NOT(ISNUMBER($L589)),$L589&lt;&gt;0)),"UNEXCUSED ABSENCE MUST RECORD 0",IF(COUNTIF(nrES_RecID,$B589)&gt;1,"DUPLICATE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c r="Y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IF($C590="","",IF(AND($Y590="Excused",$L590="",N($K590)&lt;=1),"EXCUSED - 1st attempt pending",IF(OR($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RANGE",IF(AND($Y590="Unexcused",OR($L590="",NOT(ISNUMBER($L590)),$L590&lt;&gt;0)),"UNEXCUSED ABSENCE MUST RECORD 0",IF(COUNTIF(nrES_RecID,$B590)&gt;1,"DUPLICATE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c r="Y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IF($C591="","",IF(AND($Y591="Excused",$L591="",N($K591)&lt;=1),"EXCUSED - 1st attempt pending",IF(OR($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RANGE",IF(AND($Y591="Unexcused",OR($L591="",NOT(ISNUMBER($L591)),$L591&lt;&gt;0)),"UNEXCUSED ABSENCE MUST RECORD 0",IF(COUNTIF(nrES_RecID,$B591)&gt;1,"DUPLICATE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c r="Y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IF($C592="","",IF(AND($Y592="Excused",$L592="",N($K592)&lt;=1),"EXCUSED - 1st attempt pending",IF(OR($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RANGE",IF(AND($Y592="Unexcused",OR($L592="",NOT(ISNUMBER($L592)),$L592&lt;&gt;0)),"UNEXCUSED ABSENCE MUST RECORD 0",IF(COUNTIF(nrES_RecID,$B592)&gt;1,"DUPLICATE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c r="Y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IF($C593="","",IF(AND($Y593="Excused",$L593="",N($K593)&lt;=1),"EXCUSED - 1st attempt pending",IF(OR($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RANGE",IF(AND($Y593="Unexcused",OR($L593="",NOT(ISNUMBER($L593)),$L593&lt;&gt;0)),"UNEXCUSED ABSENCE MUST RECORD 0",IF(COUNTIF(nrES_RecID,$B593)&gt;1,"DUPLICATE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c r="Y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IF($C594="","",IF(AND($Y594="Excused",$L594="",N($K594)&lt;=1),"EXCUSED - 1st attempt pending",IF(OR($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RANGE",IF(AND($Y594="Unexcused",OR($L594="",NOT(ISNUMBER($L594)),$L594&lt;&gt;0)),"UNEXCUSED ABSENCE MUST RECORD 0",IF(COUNTIF(nrES_RecID,$B594)&gt;1,"DUPLICATE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c r="Y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IF($C595="","",IF(AND($Y595="Excused",$L595="",N($K595)&lt;=1),"EXCUSED - 1st attempt pending",IF(OR($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RANGE",IF(AND($Y595="Unexcused",OR($L595="",NOT(ISNUMBER($L595)),$L595&lt;&gt;0)),"UNEXCUSED ABSENCE MUST RECORD 0",IF(COUNTIF(nrES_RecID,$B595)&gt;1,"DUPLICATE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c r="Y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IF($C596="","",IF(AND($Y596="Excused",$L596="",N($K596)&lt;=1),"EXCUSED - 1st attempt pending",IF(OR($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RANGE",IF(AND($Y596="Unexcused",OR($L596="",NOT(ISNUMBER($L596)),$L596&lt;&gt;0)),"UNEXCUSED ABSENCE MUST RECORD 0",IF(COUNTIF(nrES_RecID,$B596)&gt;1,"DUPLICATE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c r="Y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IF($C597="","",IF(AND($Y597="Excused",$L597="",N($K597)&lt;=1),"EXCUSED - 1st attempt pending",IF(OR($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RANGE",IF(AND($Y597="Unexcused",OR($L597="",NOT(ISNUMBER($L597)),$L597&lt;&gt;0)),"UNEXCUSED ABSENCE MUST RECORD 0",IF(COUNTIF(nrES_RecID,$B597)&gt;1,"DUPLICATE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c r="Y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IF($C598="","",IF(AND($Y598="Excused",$L598="",N($K598)&lt;=1),"EXCUSED - 1st attempt pending",IF(OR($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RANGE",IF(AND($Y598="Unexcused",OR($L598="",NOT(ISNUMBER($L598)),$L598&lt;&gt;0)),"UNEXCUSED ABSENCE MUST RECORD 0",IF(COUNTIF(nrES_RecID,$B598)&gt;1,"DUPLICATE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c r="Y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IF($C599="","",IF(AND($Y599="Excused",$L599="",N($K599)&lt;=1),"EXCUSED - 1st attempt pending",IF(OR($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RANGE",IF(AND($Y599="Unexcused",OR($L599="",NOT(ISNUMBER($L599)),$L599&lt;&gt;0)),"UNEXCUSED ABSENCE MUST RECORD 0",IF(COUNTIF(nrES_RecID,$B599)&gt;1,"DUPLICATE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c r="Y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IF($C600="","",IF(AND($Y600="Excused",$L600="",N($K600)&lt;=1),"EXCUSED - 1st attempt pending",IF(OR($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RANGE",IF(AND($Y600="Unexcused",OR($L600="",NOT(ISNUMBER($L600)),$L600&lt;&gt;0)),"UNEXCUSED ABSENCE MUST RECORD 0",IF(COUNTIF(nrES_RecID,$B600)&gt;1,"DUPLICATE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c r="Y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IF($C601="","",IF(AND($Y601="Excused",$L601="",N($K601)&lt;=1),"EXCUSED - 1st attempt pending",IF(OR($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RANGE",IF(AND($Y601="Unexcused",OR($L601="",NOT(ISNUMBER($L601)),$L601&lt;&gt;0)),"UNEXCUSED ABSENCE MUST RECORD 0",IF(COUNTIF(nrES_RecID,$B601)&gt;1,"DUPLICATE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c r="Y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IF($C602="","",IF(AND($Y602="Excused",$L602="",N($K602)&lt;=1),"EXCUSED - 1st attempt pending",IF(OR($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RANGE",IF(AND($Y602="Unexcused",OR($L602="",NOT(ISNUMBER($L602)),$L602&lt;&gt;0)),"UNEXCUSED ABSENCE MUST RECORD 0",IF(COUNTIF(nrES_RecID,$B602)&gt;1,"DUPLICATE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c r="Y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IF($C603="","",IF(AND($Y603="Excused",$L603="",N($K603)&lt;=1),"EXCUSED - 1st attempt pending",IF(OR($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RANGE",IF(AND($Y603="Unexcused",OR($L603="",NOT(ISNUMBER($L603)),$L603&lt;&gt;0)),"UNEXCUSED ABSENCE MUST RECORD 0",IF(COUNTIF(nrES_RecID,$B603)&gt;1,"DUPLICATE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c r="Y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IF($C604="","",IF(AND($Y604="Excused",$L604="",N($K604)&lt;=1),"EXCUSED - 1st attempt pending",IF(OR($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RANGE",IF(AND($Y604="Unexcused",OR($L604="",NOT(ISNUMBER($L604)),$L604&lt;&gt;0)),"UNEXCUSED ABSENCE MUST RECORD 0",IF(COUNTIF(nrES_RecID,$B604)&gt;1,"DUPLICATE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c r="Y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IF($C605="","",IF(AND($Y605="Excused",$L605="",N($K605)&lt;=1),"EXCUSED - 1st attempt pending",IF(OR($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RANGE",IF(AND($Y605="Unexcused",OR($L605="",NOT(ISNUMBER($L605)),$L605&lt;&gt;0)),"UNEXCUSED ABSENCE MUST RECORD 0",IF(COUNTIF(nrES_RecID,$B605)&gt;1,"DUPLICATE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c r="Y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IF($C606="","",IF(AND($Y606="Excused",$L606="",N($K606)&lt;=1),"EXCUSED - 1st attempt pending",IF(OR($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RANGE",IF(AND($Y606="Unexcused",OR($L606="",NOT(ISNUMBER($L606)),$L606&lt;&gt;0)),"UNEXCUSED ABSENCE MUST RECORD 0",IF(COUNTIF(nrES_RecID,$B606)&gt;1,"DUPLICATE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c r="Y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IF($C607="","",IF(AND($Y607="Excused",$L607="",N($K607)&lt;=1),"EXCUSED - 1st attempt pending",IF(OR($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RANGE",IF(AND($Y607="Unexcused",OR($L607="",NOT(ISNUMBER($L607)),$L607&lt;&gt;0)),"UNEXCUSED ABSENCE MUST RECORD 0",IF(COUNTIF(nrES_RecID,$B607)&gt;1,"DUPLICATE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c r="Y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IF($C608="","",IF(AND($Y608="Excused",$L608="",N($K608)&lt;=1),"EXCUSED - 1st attempt pending",IF(OR($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RANGE",IF(AND($Y608="Unexcused",OR($L608="",NOT(ISNUMBER($L608)),$L608&lt;&gt;0)),"UNEXCUSED ABSENCE MUST RECORD 0",IF(COUNTIF(nrES_RecID,$B608)&gt;1,"DUPLICATE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c r="Y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IF($C609="","",IF(AND($Y609="Excused",$L609="",N($K609)&lt;=1),"EXCUSED - 1st attempt pending",IF(OR($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RANGE",IF(AND($Y609="Unexcused",OR($L609="",NOT(ISNUMBER($L609)),$L609&lt;&gt;0)),"UNEXCUSED ABSENCE MUST RECORD 0",IF(COUNTIF(nrES_RecID,$B609)&gt;1,"DUPLICATE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c r="Y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IF($C610="","",IF(AND($Y610="Excused",$L610="",N($K610)&lt;=1),"EXCUSED - 1st attempt pending",IF(OR($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RANGE",IF(AND($Y610="Unexcused",OR($L610="",NOT(ISNUMBER($L610)),$L610&lt;&gt;0)),"UNEXCUSED ABSENCE MUST RECORD 0",IF(COUNTIF(nrES_RecID,$B610)&gt;1,"DUPLICATE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c r="Y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IF($C611="","",IF(AND($Y611="Excused",$L611="",N($K611)&lt;=1),"EXCUSED - 1st attempt pending",IF(OR($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RANGE",IF(AND($Y611="Unexcused",OR($L611="",NOT(ISNUMBER($L611)),$L611&lt;&gt;0)),"UNEXCUSED ABSENCE MUST RECORD 0",IF(COUNTIF(nrES_RecID,$B611)&gt;1,"DUPLICATE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c r="Y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IF($C612="","",IF(AND($Y612="Excused",$L612="",N($K612)&lt;=1),"EXCUSED - 1st attempt pending",IF(OR($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RANGE",IF(AND($Y612="Unexcused",OR($L612="",NOT(ISNUMBER($L612)),$L612&lt;&gt;0)),"UNEXCUSED ABSENCE MUST RECORD 0",IF(COUNTIF(nrES_RecID,$B612)&gt;1,"DUPLICATE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c r="Y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IF($C613="","",IF(AND($Y613="Excused",$L613="",N($K613)&lt;=1),"EXCUSED - 1st attempt pending",IF(OR($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RANGE",IF(AND($Y613="Unexcused",OR($L613="",NOT(ISNUMBER($L613)),$L613&lt;&gt;0)),"UNEXCUSED ABSENCE MUST RECORD 0",IF(COUNTIF(nrES_RecID,$B613)&gt;1,"DUPLICATE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c r="Y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IF($C614="","",IF(AND($Y614="Excused",$L614="",N($K614)&lt;=1),"EXCUSED - 1st attempt pending",IF(OR($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RANGE",IF(AND($Y614="Unexcused",OR($L614="",NOT(ISNUMBER($L614)),$L614&lt;&gt;0)),"UNEXCUSED ABSENCE MUST RECORD 0",IF(COUNTIF(nrES_RecID,$B614)&gt;1,"DUPLICATE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c r="Y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IF($C615="","",IF(AND($Y615="Excused",$L615="",N($K615)&lt;=1),"EXCUSED - 1st attempt pending",IF(OR($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RANGE",IF(AND($Y615="Unexcused",OR($L615="",NOT(ISNUMBER($L615)),$L615&lt;&gt;0)),"UNEXCUSED ABSENCE MUST RECORD 0",IF(COUNTIF(nrES_RecID,$B615)&gt;1,"DUPLICATE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c r="Y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IF($C616="","",IF(AND($Y616="Excused",$L616="",N($K616)&lt;=1),"EXCUSED - 1st attempt pending",IF(OR($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RANGE",IF(AND($Y616="Unexcused",OR($L616="",NOT(ISNUMBER($L616)),$L616&lt;&gt;0)),"UNEXCUSED ABSENCE MUST RECORD 0",IF(COUNTIF(nrES_RecID,$B616)&gt;1,"DUPLICATE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c r="Y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IF($C617="","",IF(AND($Y617="Excused",$L617="",N($K617)&lt;=1),"EXCUSED - 1st attempt pending",IF(OR($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RANGE",IF(AND($Y617="Unexcused",OR($L617="",NOT(ISNUMBER($L617)),$L617&lt;&gt;0)),"UNEXCUSED ABSENCE MUST RECORD 0",IF(COUNTIF(nrES_RecID,$B617)&gt;1,"DUPLICATE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c r="Y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IF($C618="","",IF(AND($Y618="Excused",$L618="",N($K618)&lt;=1),"EXCUSED - 1st attempt pending",IF(OR($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RANGE",IF(AND($Y618="Unexcused",OR($L618="",NOT(ISNUMBER($L618)),$L618&lt;&gt;0)),"UNEXCUSED ABSENCE MUST RECORD 0",IF(COUNTIF(nrES_RecID,$B618)&gt;1,"DUPLICATE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c r="Y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IF($C619="","",IF(AND($Y619="Excused",$L619="",N($K619)&lt;=1),"EXCUSED - 1st attempt pending",IF(OR($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RANGE",IF(AND($Y619="Unexcused",OR($L619="",NOT(ISNUMBER($L619)),$L619&lt;&gt;0)),"UNEXCUSED ABSENCE MUST RECORD 0",IF(COUNTIF(nrES_RecID,$B619)&gt;1,"DUPLICATE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c r="Y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IF($C620="","",IF(AND($Y620="Excused",$L620="",N($K620)&lt;=1),"EXCUSED - 1st attempt pending",IF(OR($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RANGE",IF(AND($Y620="Unexcused",OR($L620="",NOT(ISNUMBER($L620)),$L620&lt;&gt;0)),"UNEXCUSED ABSENCE MUST RECORD 0",IF(COUNTIF(nrES_RecID,$B620)&gt;1,"DUPLICATE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c r="Y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IF($C621="","",IF(AND($Y621="Excused",$L621="",N($K621)&lt;=1),"EXCUSED - 1st attempt pending",IF(OR($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RANGE",IF(AND($Y621="Unexcused",OR($L621="",NOT(ISNUMBER($L621)),$L621&lt;&gt;0)),"UNEXCUSED ABSENCE MUST RECORD 0",IF(COUNTIF(nrES_RecID,$B621)&gt;1,"DUPLICATE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c r="Y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IF($C622="","",IF(AND($Y622="Excused",$L622="",N($K622)&lt;=1),"EXCUSED - 1st attempt pending",IF(OR($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RANGE",IF(AND($Y622="Unexcused",OR($L622="",NOT(ISNUMBER($L622)),$L622&lt;&gt;0)),"UNEXCUSED ABSENCE MUST RECORD 0",IF(COUNTIF(nrES_RecID,$B622)&gt;1,"DUPLICATE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c r="Y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IF($C623="","",IF(AND($Y623="Excused",$L623="",N($K623)&lt;=1),"EXCUSED - 1st attempt pending",IF(OR($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RANGE",IF(AND($Y623="Unexcused",OR($L623="",NOT(ISNUMBER($L623)),$L623&lt;&gt;0)),"UNEXCUSED ABSENCE MUST RECORD 0",IF(COUNTIF(nrES_RecID,$B623)&gt;1,"DUPLICATE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c r="Y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IF($C624="","",IF(AND($Y624="Excused",$L624="",N($K624)&lt;=1),"EXCUSED - 1st attempt pending",IF(OR($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RANGE",IF(AND($Y624="Unexcused",OR($L624="",NOT(ISNUMBER($L624)),$L624&lt;&gt;0)),"UNEXCUSED ABSENCE MUST RECORD 0",IF(COUNTIF(nrES_RecID,$B624)&gt;1,"DUPLICATE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c r="Y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IF($C625="","",IF(AND($Y625="Excused",$L625="",N($K625)&lt;=1),"EXCUSED - 1st attempt pending",IF(OR($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RANGE",IF(AND($Y625="Unexcused",OR($L625="",NOT(ISNUMBER($L625)),$L625&lt;&gt;0)),"UNEXCUSED ABSENCE MUST RECORD 0",IF(COUNTIF(nrES_RecID,$B625)&gt;1,"DUPLICATE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c r="Y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IF($C626="","",IF(AND($Y626="Excused",$L626="",N($K626)&lt;=1),"EXCUSED - 1st attempt pending",IF(OR($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RANGE",IF(AND($Y626="Unexcused",OR($L626="",NOT(ISNUMBER($L626)),$L626&lt;&gt;0)),"UNEXCUSED ABSENCE MUST RECORD 0",IF(COUNTIF(nrES_RecID,$B626)&gt;1,"DUPLICATE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c r="Y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IF($C627="","",IF(AND($Y627="Excused",$L627="",N($K627)&lt;=1),"EXCUSED - 1st attempt pending",IF(OR($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RANGE",IF(AND($Y627="Unexcused",OR($L627="",NOT(ISNUMBER($L627)),$L627&lt;&gt;0)),"UNEXCUSED ABSENCE MUST RECORD 0",IF(COUNTIF(nrES_RecID,$B627)&gt;1,"DUPLICATE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c r="Y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IF($C628="","",IF(AND($Y628="Excused",$L628="",N($K628)&lt;=1),"EXCUSED - 1st attempt pending",IF(OR($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RANGE",IF(AND($Y628="Unexcused",OR($L628="",NOT(ISNUMBER($L628)),$L628&lt;&gt;0)),"UNEXCUSED ABSENCE MUST RECORD 0",IF(COUNTIF(nrES_RecID,$B628)&gt;1,"DUPLICATE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c r="Y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IF($C629="","",IF(AND($Y629="Excused",$L629="",N($K629)&lt;=1),"EXCUSED - 1st attempt pending",IF(OR($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RANGE",IF(AND($Y629="Unexcused",OR($L629="",NOT(ISNUMBER($L629)),$L629&lt;&gt;0)),"UNEXCUSED ABSENCE MUST RECORD 0",IF(COUNTIF(nrES_RecID,$B629)&gt;1,"DUPLICATE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c r="Y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IF($C630="","",IF(AND($Y630="Excused",$L630="",N($K630)&lt;=1),"EXCUSED - 1st attempt pending",IF(OR($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RANGE",IF(AND($Y630="Unexcused",OR($L630="",NOT(ISNUMBER($L630)),$L630&lt;&gt;0)),"UNEXCUSED ABSENCE MUST RECORD 0",IF(COUNTIF(nrES_RecID,$B630)&gt;1,"DUPLICATE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c r="Y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IF($C631="","",IF(AND($Y631="Excused",$L631="",N($K631)&lt;=1),"EXCUSED - 1st attempt pending",IF(OR($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RANGE",IF(AND($Y631="Unexcused",OR($L631="",NOT(ISNUMBER($L631)),$L631&lt;&gt;0)),"UNEXCUSED ABSENCE MUST RECORD 0",IF(COUNTIF(nrES_RecID,$B631)&gt;1,"DUPLICATE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c r="Y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IF($C632="","",IF(AND($Y632="Excused",$L632="",N($K632)&lt;=1),"EXCUSED - 1st attempt pending",IF(OR($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RANGE",IF(AND($Y632="Unexcused",OR($L632="",NOT(ISNUMBER($L632)),$L632&lt;&gt;0)),"UNEXCUSED ABSENCE MUST RECORD 0",IF(COUNTIF(nrES_RecID,$B632)&gt;1,"DUPLICATE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c r="Y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IF($C633="","",IF(AND($Y633="Excused",$L633="",N($K633)&lt;=1),"EXCUSED - 1st attempt pending",IF(OR($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RANGE",IF(AND($Y633="Unexcused",OR($L633="",NOT(ISNUMBER($L633)),$L633&lt;&gt;0)),"UNEXCUSED ABSENCE MUST RECORD 0",IF(COUNTIF(nrES_RecID,$B633)&gt;1,"DUPLICATE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c r="Y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IF($C634="","",IF(AND($Y634="Excused",$L634="",N($K634)&lt;=1),"EXCUSED - 1st attempt pending",IF(OR($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RANGE",IF(AND($Y634="Unexcused",OR($L634="",NOT(ISNUMBER($L634)),$L634&lt;&gt;0)),"UNEXCUSED ABSENCE MUST RECORD 0",IF(COUNTIF(nrES_RecID,$B634)&gt;1,"DUPLICATE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c r="Y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IF($C635="","",IF(AND($Y635="Excused",$L635="",N($K635)&lt;=1),"EXCUSED - 1st attempt pending",IF(OR($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RANGE",IF(AND($Y635="Unexcused",OR($L635="",NOT(ISNUMBER($L635)),$L635&lt;&gt;0)),"UNEXCUSED ABSENCE MUST RECORD 0",IF(COUNTIF(nrES_RecID,$B635)&gt;1,"DUPLICATE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c r="Y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IF($C636="","",IF(AND($Y636="Excused",$L636="",N($K636)&lt;=1),"EXCUSED - 1st attempt pending",IF(OR($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RANGE",IF(AND($Y636="Unexcused",OR($L636="",NOT(ISNUMBER($L636)),$L636&lt;&gt;0)),"UNEXCUSED ABSENCE MUST RECORD 0",IF(COUNTIF(nrES_RecID,$B636)&gt;1,"DUPLICATE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c r="Y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IF($C637="","",IF(AND($Y637="Excused",$L637="",N($K637)&lt;=1),"EXCUSED - 1st attempt pending",IF(OR($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RANGE",IF(AND($Y637="Unexcused",OR($L637="",NOT(ISNUMBER($L637)),$L637&lt;&gt;0)),"UNEXCUSED ABSENCE MUST RECORD 0",IF(COUNTIF(nrES_RecID,$B637)&gt;1,"DUPLICATE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c r="Y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IF($C638="","",IF(AND($Y638="Excused",$L638="",N($K638)&lt;=1),"EXCUSED - 1st attempt pending",IF(OR($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RANGE",IF(AND($Y638="Unexcused",OR($L638="",NOT(ISNUMBER($L638)),$L638&lt;&gt;0)),"UNEXCUSED ABSENCE MUST RECORD 0",IF(COUNTIF(nrES_RecID,$B638)&gt;1,"DUPLICATE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c r="Y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IF($C639="","",IF(AND($Y639="Excused",$L639="",N($K639)&lt;=1),"EXCUSED - 1st attempt pending",IF(OR($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RANGE",IF(AND($Y639="Unexcused",OR($L639="",NOT(ISNUMBER($L639)),$L639&lt;&gt;0)),"UNEXCUSED ABSENCE MUST RECORD 0",IF(COUNTIF(nrES_RecID,$B639)&gt;1,"DUPLICATE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c r="Y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IF($C640="","",IF(AND($Y640="Excused",$L640="",N($K640)&lt;=1),"EXCUSED - 1st attempt pending",IF(OR($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RANGE",IF(AND($Y640="Unexcused",OR($L640="",NOT(ISNUMBER($L640)),$L640&lt;&gt;0)),"UNEXCUSED ABSENCE MUST RECORD 0",IF(COUNTIF(nrES_RecID,$B640)&gt;1,"DUPLICATE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c r="Y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IF($C641="","",IF(AND($Y641="Excused",$L641="",N($K641)&lt;=1),"EXCUSED - 1st attempt pending",IF(OR($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RANGE",IF(AND($Y641="Unexcused",OR($L641="",NOT(ISNUMBER($L641)),$L641&lt;&gt;0)),"UNEXCUSED ABSENCE MUST RECORD 0",IF(COUNTIF(nrES_RecID,$B641)&gt;1,"DUPLICATE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c r="Y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IF($C642="","",IF(AND($Y642="Excused",$L642="",N($K642)&lt;=1),"EXCUSED - 1st attempt pending",IF(OR($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RANGE",IF(AND($Y642="Unexcused",OR($L642="",NOT(ISNUMBER($L642)),$L642&lt;&gt;0)),"UNEXCUSED ABSENCE MUST RECORD 0",IF(COUNTIF(nrES_RecID,$B642)&gt;1,"DUPLICATE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c r="Y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IF($C643="","",IF(AND($Y643="Excused",$L643="",N($K643)&lt;=1),"EXCUSED - 1st attempt pending",IF(OR($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RANGE",IF(AND($Y643="Unexcused",OR($L643="",NOT(ISNUMBER($L643)),$L643&lt;&gt;0)),"UNEXCUSED ABSENCE MUST RECORD 0",IF(COUNTIF(nrES_RecID,$B643)&gt;1,"DUPLICATE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c r="Y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IF($C644="","",IF(AND($Y644="Excused",$L644="",N($K644)&lt;=1),"EXCUSED - 1st attempt pending",IF(OR($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RANGE",IF(AND($Y644="Unexcused",OR($L644="",NOT(ISNUMBER($L644)),$L644&lt;&gt;0)),"UNEXCUSED ABSENCE MUST RECORD 0",IF(COUNTIF(nrES_RecID,$B644)&gt;1,"DUPLICATE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c r="Y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IF($C645="","",IF(AND($Y645="Excused",$L645="",N($K645)&lt;=1),"EXCUSED - 1st attempt pending",IF(OR($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RANGE",IF(AND($Y645="Unexcused",OR($L645="",NOT(ISNUMBER($L645)),$L645&lt;&gt;0)),"UNEXCUSED ABSENCE MUST RECORD 0",IF(COUNTIF(nrES_RecID,$B645)&gt;1,"DUPLICATE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c r="Y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IF($C646="","",IF(AND($Y646="Excused",$L646="",N($K646)&lt;=1),"EXCUSED - 1st attempt pending",IF(OR($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RANGE",IF(AND($Y646="Unexcused",OR($L646="",NOT(ISNUMBER($L646)),$L646&lt;&gt;0)),"UNEXCUSED ABSENCE MUST RECORD 0",IF(COUNTIF(nrES_RecID,$B646)&gt;1,"DUPLICATE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c r="Y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IF($C647="","",IF(AND($Y647="Excused",$L647="",N($K647)&lt;=1),"EXCUSED - 1st attempt pending",IF(OR($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RANGE",IF(AND($Y647="Unexcused",OR($L647="",NOT(ISNUMBER($L647)),$L647&lt;&gt;0)),"UNEXCUSED ABSENCE MUST RECORD 0",IF(COUNTIF(nrES_RecID,$B647)&gt;1,"DUPLICATE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c r="Y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IF($C648="","",IF(AND($Y648="Excused",$L648="",N($K648)&lt;=1),"EXCUSED - 1st attempt pending",IF(OR($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RANGE",IF(AND($Y648="Unexcused",OR($L648="",NOT(ISNUMBER($L648)),$L648&lt;&gt;0)),"UNEXCUSED ABSENCE MUST RECORD 0",IF(COUNTIF(nrES_RecID,$B648)&gt;1,"DUPLICATE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c r="Y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IF($C649="","",IF(AND($Y649="Excused",$L649="",N($K649)&lt;=1),"EXCUSED - 1st attempt pending",IF(OR($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RANGE",IF(AND($Y649="Unexcused",OR($L649="",NOT(ISNUMBER($L649)),$L649&lt;&gt;0)),"UNEXCUSED ABSENCE MUST RECORD 0",IF(COUNTIF(nrES_RecID,$B649)&gt;1,"DUPLICATE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c r="Y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IF($C650="","",IF(AND($Y650="Excused",$L650="",N($K650)&lt;=1),"EXCUSED - 1st attempt pending",IF(OR($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RANGE",IF(AND($Y650="Unexcused",OR($L650="",NOT(ISNUMBER($L650)),$L650&lt;&gt;0)),"UNEXCUSED ABSENCE MUST RECORD 0",IF(COUNTIF(nrES_RecID,$B650)&gt;1,"DUPLICATE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c r="Y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IF($C651="","",IF(AND($Y651="Excused",$L651="",N($K651)&lt;=1),"EXCUSED - 1st attempt pending",IF(OR($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RANGE",IF(AND($Y651="Unexcused",OR($L651="",NOT(ISNUMBER($L651)),$L651&lt;&gt;0)),"UNEXCUSED ABSENCE MUST RECORD 0",IF(COUNTIF(nrES_RecID,$B651)&gt;1,"DUPLICATE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c r="Y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IF($C652="","",IF(AND($Y652="Excused",$L652="",N($K652)&lt;=1),"EXCUSED - 1st attempt pending",IF(OR($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RANGE",IF(AND($Y652="Unexcused",OR($L652="",NOT(ISNUMBER($L652)),$L652&lt;&gt;0)),"UNEXCUSED ABSENCE MUST RECORD 0",IF(COUNTIF(nrES_RecID,$B652)&gt;1,"DUPLICATE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c r="Y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IF($C653="","",IF(AND($Y653="Excused",$L653="",N($K653)&lt;=1),"EXCUSED - 1st attempt pending",IF(OR($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RANGE",IF(AND($Y653="Unexcused",OR($L653="",NOT(ISNUMBER($L653)),$L653&lt;&gt;0)),"UNEXCUSED ABSENCE MUST RECORD 0",IF(COUNTIF(nrES_RecID,$B653)&gt;1,"DUPLICATE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c r="Y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IF($C654="","",IF(AND($Y654="Excused",$L654="",N($K654)&lt;=1),"EXCUSED - 1st attempt pending",IF(OR($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RANGE",IF(AND($Y654="Unexcused",OR($L654="",NOT(ISNUMBER($L654)),$L654&lt;&gt;0)),"UNEXCUSED ABSENCE MUST RECORD 0",IF(COUNTIF(nrES_RecID,$B654)&gt;1,"DUPLICATE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c r="Y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IF($C655="","",IF(AND($Y655="Excused",$L655="",N($K655)&lt;=1),"EXCUSED - 1st attempt pending",IF(OR($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RANGE",IF(AND($Y655="Unexcused",OR($L655="",NOT(ISNUMBER($L655)),$L655&lt;&gt;0)),"UNEXCUSED ABSENCE MUST RECORD 0",IF(COUNTIF(nrES_RecID,$B655)&gt;1,"DUPLICATE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c r="Y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IF($C656="","",IF(AND($Y656="Excused",$L656="",N($K656)&lt;=1),"EXCUSED - 1st attempt pending",IF(OR($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RANGE",IF(AND($Y656="Unexcused",OR($L656="",NOT(ISNUMBER($L656)),$L656&lt;&gt;0)),"UNEXCUSED ABSENCE MUST RECORD 0",IF(COUNTIF(nrES_RecID,$B656)&gt;1,"DUPLICATE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c r="Y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IF($C657="","",IF(AND($Y657="Excused",$L657="",N($K657)&lt;=1),"EXCUSED - 1st attempt pending",IF(OR($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RANGE",IF(AND($Y657="Unexcused",OR($L657="",NOT(ISNUMBER($L657)),$L657&lt;&gt;0)),"UNEXCUSED ABSENCE MUST RECORD 0",IF(COUNTIF(nrES_RecID,$B657)&gt;1,"DUPLICATE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c r="Y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IF($C658="","",IF(AND($Y658="Excused",$L658="",N($K658)&lt;=1),"EXCUSED - 1st attempt pending",IF(OR($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RANGE",IF(AND($Y658="Unexcused",OR($L658="",NOT(ISNUMBER($L658)),$L658&lt;&gt;0)),"UNEXCUSED ABSENCE MUST RECORD 0",IF(COUNTIF(nrES_RecID,$B658)&gt;1,"DUPLICATE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c r="Y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IF($C659="","",IF(AND($Y659="Excused",$L659="",N($K659)&lt;=1),"EXCUSED - 1st attempt pending",IF(OR($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RANGE",IF(AND($Y659="Unexcused",OR($L659="",NOT(ISNUMBER($L659)),$L659&lt;&gt;0)),"UNEXCUSED ABSENCE MUST RECORD 0",IF(COUNTIF(nrES_RecID,$B659)&gt;1,"DUPLICATE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c r="Y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IF($C660="","",IF(AND($Y660="Excused",$L660="",N($K660)&lt;=1),"EXCUSED - 1st attempt pending",IF(OR($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RANGE",IF(AND($Y660="Unexcused",OR($L660="",NOT(ISNUMBER($L660)),$L660&lt;&gt;0)),"UNEXCUSED ABSENCE MUST RECORD 0",IF(COUNTIF(nrES_RecID,$B660)&gt;1,"DUPLICATE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c r="Y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IF($C661="","",IF(AND($Y661="Excused",$L661="",N($K661)&lt;=1),"EXCUSED - 1st attempt pending",IF(OR($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RANGE",IF(AND($Y661="Unexcused",OR($L661="",NOT(ISNUMBER($L661)),$L661&lt;&gt;0)),"UNEXCUSED ABSENCE MUST RECORD 0",IF(COUNTIF(nrES_RecID,$B661)&gt;1,"DUPLICATE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c r="Y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IF($C662="","",IF(AND($Y662="Excused",$L662="",N($K662)&lt;=1),"EXCUSED - 1st attempt pending",IF(OR($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RANGE",IF(AND($Y662="Unexcused",OR($L662="",NOT(ISNUMBER($L662)),$L662&lt;&gt;0)),"UNEXCUSED ABSENCE MUST RECORD 0",IF(COUNTIF(nrES_RecID,$B662)&gt;1,"DUPLICATE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c r="Y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IF($C663="","",IF(AND($Y663="Excused",$L663="",N($K663)&lt;=1),"EXCUSED - 1st attempt pending",IF(OR($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RANGE",IF(AND($Y663="Unexcused",OR($L663="",NOT(ISNUMBER($L663)),$L663&lt;&gt;0)),"UNEXCUSED ABSENCE MUST RECORD 0",IF(COUNTIF(nrES_RecID,$B663)&gt;1,"DUPLICATE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c r="Y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IF($C664="","",IF(AND($Y664="Excused",$L664="",N($K664)&lt;=1),"EXCUSED - 1st attempt pending",IF(OR($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RANGE",IF(AND($Y664="Unexcused",OR($L664="",NOT(ISNUMBER($L664)),$L664&lt;&gt;0)),"UNEXCUSED ABSENCE MUST RECORD 0",IF(COUNTIF(nrES_RecID,$B664)&gt;1,"DUPLICATE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c r="Y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IF($C665="","",IF(AND($Y665="Excused",$L665="",N($K665)&lt;=1),"EXCUSED - 1st attempt pending",IF(OR($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RANGE",IF(AND($Y665="Unexcused",OR($L665="",NOT(ISNUMBER($L665)),$L665&lt;&gt;0)),"UNEXCUSED ABSENCE MUST RECORD 0",IF(COUNTIF(nrES_RecID,$B665)&gt;1,"DUPLICATE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c r="Y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IF($C666="","",IF(AND($Y666="Excused",$L666="",N($K666)&lt;=1),"EXCUSED - 1st attempt pending",IF(OR($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RANGE",IF(AND($Y666="Unexcused",OR($L666="",NOT(ISNUMBER($L666)),$L666&lt;&gt;0)),"UNEXCUSED ABSENCE MUST RECORD 0",IF(COUNTIF(nrES_RecID,$B666)&gt;1,"DUPLICATE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c r="Y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IF($C667="","",IF(AND($Y667="Excused",$L667="",N($K667)&lt;=1),"EXCUSED - 1st attempt pending",IF(OR($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RANGE",IF(AND($Y667="Unexcused",OR($L667="",NOT(ISNUMBER($L667)),$L667&lt;&gt;0)),"UNEXCUSED ABSENCE MUST RECORD 0",IF(COUNTIF(nrES_RecID,$B667)&gt;1,"DUPLICATE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c r="Y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IF($C668="","",IF(AND($Y668="Excused",$L668="",N($K668)&lt;=1),"EXCUSED - 1st attempt pending",IF(OR($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RANGE",IF(AND($Y668="Unexcused",OR($L668="",NOT(ISNUMBER($L668)),$L668&lt;&gt;0)),"UNEXCUSED ABSENCE MUST RECORD 0",IF(COUNTIF(nrES_RecID,$B668)&gt;1,"DUPLICATE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c r="Y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IF($C669="","",IF(AND($Y669="Excused",$L669="",N($K669)&lt;=1),"EXCUSED - 1st attempt pending",IF(OR($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RANGE",IF(AND($Y669="Unexcused",OR($L669="",NOT(ISNUMBER($L669)),$L669&lt;&gt;0)),"UNEXCUSED ABSENCE MUST RECORD 0",IF(COUNTIF(nrES_RecID,$B669)&gt;1,"DUPLICATE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c r="Y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IF($C670="","",IF(AND($Y670="Excused",$L670="",N($K670)&lt;=1),"EXCUSED - 1st attempt pending",IF(OR($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RANGE",IF(AND($Y670="Unexcused",OR($L670="",NOT(ISNUMBER($L670)),$L670&lt;&gt;0)),"UNEXCUSED ABSENCE MUST RECORD 0",IF(COUNTIF(nrES_RecID,$B670)&gt;1,"DUPLICATE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c r="Y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IF($C671="","",IF(AND($Y671="Excused",$L671="",N($K671)&lt;=1),"EXCUSED - 1st attempt pending",IF(OR($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RANGE",IF(AND($Y671="Unexcused",OR($L671="",NOT(ISNUMBER($L671)),$L671&lt;&gt;0)),"UNEXCUSED ABSENCE MUST RECORD 0",IF(COUNTIF(nrES_RecID,$B671)&gt;1,"DUPLICATE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c r="Y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IF($C672="","",IF(AND($Y672="Excused",$L672="",N($K672)&lt;=1),"EXCUSED - 1st attempt pending",IF(OR($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RANGE",IF(AND($Y672="Unexcused",OR($L672="",NOT(ISNUMBER($L672)),$L672&lt;&gt;0)),"UNEXCUSED ABSENCE MUST RECORD 0",IF(COUNTIF(nrES_RecID,$B672)&gt;1,"DUPLICATE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c r="Y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IF($C673="","",IF(AND($Y673="Excused",$L673="",N($K673)&lt;=1),"EXCUSED - 1st attempt pending",IF(OR($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RANGE",IF(AND($Y673="Unexcused",OR($L673="",NOT(ISNUMBER($L673)),$L673&lt;&gt;0)),"UNEXCUSED ABSENCE MUST RECORD 0",IF(COUNTIF(nrES_RecID,$B673)&gt;1,"DUPLICATE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c r="Y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IF($C674="","",IF(AND($Y674="Excused",$L674="",N($K674)&lt;=1),"EXCUSED - 1st attempt pending",IF(OR($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RANGE",IF(AND($Y674="Unexcused",OR($L674="",NOT(ISNUMBER($L674)),$L674&lt;&gt;0)),"UNEXCUSED ABSENCE MUST RECORD 0",IF(COUNTIF(nrES_RecID,$B674)&gt;1,"DUPLICATE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c r="Y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IF($C675="","",IF(AND($Y675="Excused",$L675="",N($K675)&lt;=1),"EXCUSED - 1st attempt pending",IF(OR($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RANGE",IF(AND($Y675="Unexcused",OR($L675="",NOT(ISNUMBER($L675)),$L675&lt;&gt;0)),"UNEXCUSED ABSENCE MUST RECORD 0",IF(COUNTIF(nrES_RecID,$B675)&gt;1,"DUPLICATE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c r="Y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IF($C676="","",IF(AND($Y676="Excused",$L676="",N($K676)&lt;=1),"EXCUSED - 1st attempt pending",IF(OR($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RANGE",IF(AND($Y676="Unexcused",OR($L676="",NOT(ISNUMBER($L676)),$L676&lt;&gt;0)),"UNEXCUSED ABSENCE MUST RECORD 0",IF(COUNTIF(nrES_RecID,$B676)&gt;1,"DUPLICATE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c r="Y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IF($C677="","",IF(AND($Y677="Excused",$L677="",N($K677)&lt;=1),"EXCUSED - 1st attempt pending",IF(OR($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RANGE",IF(AND($Y677="Unexcused",OR($L677="",NOT(ISNUMBER($L677)),$L677&lt;&gt;0)),"UNEXCUSED ABSENCE MUST RECORD 0",IF(COUNTIF(nrES_RecID,$B677)&gt;1,"DUPLICATE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c r="Y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IF($C678="","",IF(AND($Y678="Excused",$L678="",N($K678)&lt;=1),"EXCUSED - 1st attempt pending",IF(OR($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RANGE",IF(AND($Y678="Unexcused",OR($L678="",NOT(ISNUMBER($L678)),$L678&lt;&gt;0)),"UNEXCUSED ABSENCE MUST RECORD 0",IF(COUNTIF(nrES_RecID,$B678)&gt;1,"DUPLICATE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c r="Y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IF($C679="","",IF(AND($Y679="Excused",$L679="",N($K679)&lt;=1),"EXCUSED - 1st attempt pending",IF(OR($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RANGE",IF(AND($Y679="Unexcused",OR($L679="",NOT(ISNUMBER($L679)),$L679&lt;&gt;0)),"UNEXCUSED ABSENCE MUST RECORD 0",IF(COUNTIF(nrES_RecID,$B679)&gt;1,"DUPLICATE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c r="Y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IF($C680="","",IF(AND($Y680="Excused",$L680="",N($K680)&lt;=1),"EXCUSED - 1st attempt pending",IF(OR($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RANGE",IF(AND($Y680="Unexcused",OR($L680="",NOT(ISNUMBER($L680)),$L680&lt;&gt;0)),"UNEXCUSED ABSENCE MUST RECORD 0",IF(COUNTIF(nrES_RecID,$B680)&gt;1,"DUPLICATE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c r="Y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IF($C681="","",IF(AND($Y681="Excused",$L681="",N($K681)&lt;=1),"EXCUSED - 1st attempt pending",IF(OR($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RANGE",IF(AND($Y681="Unexcused",OR($L681="",NOT(ISNUMBER($L681)),$L681&lt;&gt;0)),"UNEXCUSED ABSENCE MUST RECORD 0",IF(COUNTIF(nrES_RecID,$B681)&gt;1,"DUPLICATE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c r="Y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IF($C682="","",IF(AND($Y682="Excused",$L682="",N($K682)&lt;=1),"EXCUSED - 1st attempt pending",IF(OR($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RANGE",IF(AND($Y682="Unexcused",OR($L682="",NOT(ISNUMBER($L682)),$L682&lt;&gt;0)),"UNEXCUSED ABSENCE MUST RECORD 0",IF(COUNTIF(nrES_RecID,$B682)&gt;1,"DUPLICATE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c r="Y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IF($C683="","",IF(AND($Y683="Excused",$L683="",N($K683)&lt;=1),"EXCUSED - 1st attempt pending",IF(OR($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RANGE",IF(AND($Y683="Unexcused",OR($L683="",NOT(ISNUMBER($L683)),$L683&lt;&gt;0)),"UNEXCUSED ABSENCE MUST RECORD 0",IF(COUNTIF(nrES_RecID,$B683)&gt;1,"DUPLICATE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c r="Y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IF($C684="","",IF(AND($Y684="Excused",$L684="",N($K684)&lt;=1),"EXCUSED - 1st attempt pending",IF(OR($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RANGE",IF(AND($Y684="Unexcused",OR($L684="",NOT(ISNUMBER($L684)),$L684&lt;&gt;0)),"UNEXCUSED ABSENCE MUST RECORD 0",IF(COUNTIF(nrES_RecID,$B684)&gt;1,"DUPLICATE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c r="Y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IF($C685="","",IF(AND($Y685="Excused",$L685="",N($K685)&lt;=1),"EXCUSED - 1st attempt pending",IF(OR($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RANGE",IF(AND($Y685="Unexcused",OR($L685="",NOT(ISNUMBER($L685)),$L685&lt;&gt;0)),"UNEXCUSED ABSENCE MUST RECORD 0",IF(COUNTIF(nrES_RecID,$B685)&gt;1,"DUPLICATE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c r="Y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IF($C686="","",IF(AND($Y686="Excused",$L686="",N($K686)&lt;=1),"EXCUSED - 1st attempt pending",IF(OR($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RANGE",IF(AND($Y686="Unexcused",OR($L686="",NOT(ISNUMBER($L686)),$L686&lt;&gt;0)),"UNEXCUSED ABSENCE MUST RECORD 0",IF(COUNTIF(nrES_RecID,$B686)&gt;1,"DUPLICATE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c r="Y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IF($C687="","",IF(AND($Y687="Excused",$L687="",N($K687)&lt;=1),"EXCUSED - 1st attempt pending",IF(OR($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RANGE",IF(AND($Y687="Unexcused",OR($L687="",NOT(ISNUMBER($L687)),$L687&lt;&gt;0)),"UNEXCUSED ABSENCE MUST RECORD 0",IF(COUNTIF(nrES_RecID,$B687)&gt;1,"DUPLICATE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c r="Y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IF($C688="","",IF(AND($Y688="Excused",$L688="",N($K688)&lt;=1),"EXCUSED - 1st attempt pending",IF(OR($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RANGE",IF(AND($Y688="Unexcused",OR($L688="",NOT(ISNUMBER($L688)),$L688&lt;&gt;0)),"UNEXCUSED ABSENCE MUST RECORD 0",IF(COUNTIF(nrES_RecID,$B688)&gt;1,"DUPLICATE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c r="Y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IF($C689="","",IF(AND($Y689="Excused",$L689="",N($K689)&lt;=1),"EXCUSED - 1st attempt pending",IF(OR($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RANGE",IF(AND($Y689="Unexcused",OR($L689="",NOT(ISNUMBER($L689)),$L689&lt;&gt;0)),"UNEXCUSED ABSENCE MUST RECORD 0",IF(COUNTIF(nrES_RecID,$B689)&gt;1,"DUPLICATE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c r="Y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IF($C690="","",IF(AND($Y690="Excused",$L690="",N($K690)&lt;=1),"EXCUSED - 1st attempt pending",IF(OR($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RANGE",IF(AND($Y690="Unexcused",OR($L690="",NOT(ISNUMBER($L690)),$L690&lt;&gt;0)),"UNEXCUSED ABSENCE MUST RECORD 0",IF(COUNTIF(nrES_RecID,$B690)&gt;1,"DUPLICATE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c r="Y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IF($C691="","",IF(AND($Y691="Excused",$L691="",N($K691)&lt;=1),"EXCUSED - 1st attempt pending",IF(OR($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RANGE",IF(AND($Y691="Unexcused",OR($L691="",NOT(ISNUMBER($L691)),$L691&lt;&gt;0)),"UNEXCUSED ABSENCE MUST RECORD 0",IF(COUNTIF(nrES_RecID,$B691)&gt;1,"DUPLICATE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c r="Y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IF($C692="","",IF(AND($Y692="Excused",$L692="",N($K692)&lt;=1),"EXCUSED - 1st attempt pending",IF(OR($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RANGE",IF(AND($Y692="Unexcused",OR($L692="",NOT(ISNUMBER($L692)),$L692&lt;&gt;0)),"UNEXCUSED ABSENCE MUST RECORD 0",IF(COUNTIF(nrES_RecID,$B692)&gt;1,"DUPLICATE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c r="Y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IF($C693="","",IF(AND($Y693="Excused",$L693="",N($K693)&lt;=1),"EXCUSED - 1st attempt pending",IF(OR($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RANGE",IF(AND($Y693="Unexcused",OR($L693="",NOT(ISNUMBER($L693)),$L693&lt;&gt;0)),"UNEXCUSED ABSENCE MUST RECORD 0",IF(COUNTIF(nrES_RecID,$B693)&gt;1,"DUPLICATE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c r="Y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IF($C694="","",IF(AND($Y694="Excused",$L694="",N($K694)&lt;=1),"EXCUSED - 1st attempt pending",IF(OR($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RANGE",IF(AND($Y694="Unexcused",OR($L694="",NOT(ISNUMBER($L694)),$L694&lt;&gt;0)),"UNEXCUSED ABSENCE MUST RECORD 0",IF(COUNTIF(nrES_RecID,$B694)&gt;1,"DUPLICATE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c r="Y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IF($C695="","",IF(AND($Y695="Excused",$L695="",N($K695)&lt;=1),"EXCUSED - 1st attempt pending",IF(OR($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RANGE",IF(AND($Y695="Unexcused",OR($L695="",NOT(ISNUMBER($L695)),$L695&lt;&gt;0)),"UNEXCUSED ABSENCE MUST RECORD 0",IF(COUNTIF(nrES_RecID,$B695)&gt;1,"DUPLICATE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c r="Y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IF($C696="","",IF(AND($Y696="Excused",$L696="",N($K696)&lt;=1),"EXCUSED - 1st attempt pending",IF(OR($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RANGE",IF(AND($Y696="Unexcused",OR($L696="",NOT(ISNUMBER($L696)),$L696&lt;&gt;0)),"UNEXCUSED ABSENCE MUST RECORD 0",IF(COUNTIF(nrES_RecID,$B696)&gt;1,"DUPLICATE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c r="Y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IF($C697="","",IF(AND($Y697="Excused",$L697="",N($K697)&lt;=1),"EXCUSED - 1st attempt pending",IF(OR($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RANGE",IF(AND($Y697="Unexcused",OR($L697="",NOT(ISNUMBER($L697)),$L697&lt;&gt;0)),"UNEXCUSED ABSENCE MUST RECORD 0",IF(COUNTIF(nrES_RecID,$B697)&gt;1,"DUPLICATE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c r="Y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IF($C698="","",IF(AND($Y698="Excused",$L698="",N($K698)&lt;=1),"EXCUSED - 1st attempt pending",IF(OR($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RANGE",IF(AND($Y698="Unexcused",OR($L698="",NOT(ISNUMBER($L698)),$L698&lt;&gt;0)),"UNEXCUSED ABSENCE MUST RECORD 0",IF(COUNTIF(nrES_RecID,$B698)&gt;1,"DUPLICATE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c r="Y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IF($C699="","",IF(AND($Y699="Excused",$L699="",N($K699)&lt;=1),"EXCUSED - 1st attempt pending",IF(OR($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RANGE",IF(AND($Y699="Unexcused",OR($L699="",NOT(ISNUMBER($L699)),$L699&lt;&gt;0)),"UNEXCUSED ABSENCE MUST RECORD 0",IF(COUNTIF(nrES_RecID,$B699)&gt;1,"DUPLICATE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c r="Y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IF($C700="","",IF(AND($Y700="Excused",$L700="",N($K700)&lt;=1),"EXCUSED - 1st attempt pending",IF(OR($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RANGE",IF(AND($Y700="Unexcused",OR($L700="",NOT(ISNUMBER($L700)),$L700&lt;&gt;0)),"UNEXCUSED ABSENCE MUST RECORD 0",IF(COUNTIF(nrES_RecID,$B700)&gt;1,"DUPLICATE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c r="Y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IF($C701="","",IF(AND($Y701="Excused",$L701="",N($K701)&lt;=1),"EXCUSED - 1st attempt pending",IF(OR($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RANGE",IF(AND($Y701="Unexcused",OR($L701="",NOT(ISNUMBER($L701)),$L701&lt;&gt;0)),"UNEXCUSED ABSENCE MUST RECORD 0",IF(COUNTIF(nrES_RecID,$B701)&gt;1,"DUPLICATE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c r="Y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IF($C702="","",IF(AND($Y702="Excused",$L702="",N($K702)&lt;=1),"EXCUSED - 1st attempt pending",IF(OR($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RANGE",IF(AND($Y702="Unexcused",OR($L702="",NOT(ISNUMBER($L702)),$L702&lt;&gt;0)),"UNEXCUSED ABSENCE MUST RECORD 0",IF(COUNTIF(nrES_RecID,$B702)&gt;1,"DUPLICATE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c r="Y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IF($C703="","",IF(AND($Y703="Excused",$L703="",N($K703)&lt;=1),"EXCUSED - 1st attempt pending",IF(OR($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RANGE",IF(AND($Y703="Unexcused",OR($L703="",NOT(ISNUMBER($L703)),$L703&lt;&gt;0)),"UNEXCUSED ABSENCE MUST RECORD 0",IF(COUNTIF(nrES_RecID,$B703)&gt;1,"DUPLICATE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c r="Y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IF($C704="","",IF(AND($Y704="Excused",$L704="",N($K704)&lt;=1),"EXCUSED - 1st attempt pending",IF(OR($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RANGE",IF(AND($Y704="Unexcused",OR($L704="",NOT(ISNUMBER($L704)),$L704&lt;&gt;0)),"UNEXCUSED ABSENCE MUST RECORD 0",IF(COUNTIF(nrES_RecID,$B704)&gt;1,"DUPLICATE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c r="Y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IF($C705="","",IF(AND($Y705="Excused",$L705="",N($K705)&lt;=1),"EXCUSED - 1st attempt pending",IF(OR($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RANGE",IF(AND($Y705="Unexcused",OR($L705="",NOT(ISNUMBER($L705)),$L705&lt;&gt;0)),"UNEXCUSED ABSENCE MUST RECORD 0",IF(COUNTIF(nrES_RecID,$B705)&gt;1,"DUPLICATE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c r="Y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IF($C706="","",IF(AND($Y706="Excused",$L706="",N($K706)&lt;=1),"EXCUSED - 1st attempt pending",IF(OR($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RANGE",IF(AND($Y706="Unexcused",OR($L706="",NOT(ISNUMBER($L706)),$L706&lt;&gt;0)),"UNEXCUSED ABSENCE MUST RECORD 0",IF(COUNTIF(nrES_RecID,$B706)&gt;1,"DUPLICATE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c r="Y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IF($C707="","",IF(AND($Y707="Excused",$L707="",N($K707)&lt;=1),"EXCUSED - 1st attempt pending",IF(OR($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RANGE",IF(AND($Y707="Unexcused",OR($L707="",NOT(ISNUMBER($L707)),$L707&lt;&gt;0)),"UNEXCUSED ABSENCE MUST RECORD 0",IF(COUNTIF(nrES_RecID,$B707)&gt;1,"DUPLICATE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c r="Y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IF($C708="","",IF(AND($Y708="Excused",$L708="",N($K708)&lt;=1),"EXCUSED - 1st attempt pending",IF(OR($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RANGE",IF(AND($Y708="Unexcused",OR($L708="",NOT(ISNUMBER($L708)),$L708&lt;&gt;0)),"UNEXCUSED ABSENCE MUST RECORD 0",IF(COUNTIF(nrES_RecID,$B708)&gt;1,"DUPLICATE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c r="Y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IF($C709="","",IF(AND($Y709="Excused",$L709="",N($K709)&lt;=1),"EXCUSED - 1st attempt pending",IF(OR($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RANGE",IF(AND($Y709="Unexcused",OR($L709="",NOT(ISNUMBER($L709)),$L709&lt;&gt;0)),"UNEXCUSED ABSENCE MUST RECORD 0",IF(COUNTIF(nrES_RecID,$B709)&gt;1,"DUPLICATE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c r="Y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IF($C710="","",IF(AND($Y710="Excused",$L710="",N($K710)&lt;=1),"EXCUSED - 1st attempt pending",IF(OR($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RANGE",IF(AND($Y710="Unexcused",OR($L710="",NOT(ISNUMBER($L710)),$L710&lt;&gt;0)),"UNEXCUSED ABSENCE MUST RECORD 0",IF(COUNTIF(nrES_RecID,$B710)&gt;1,"DUPLICATE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c r="Y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IF($C711="","",IF(AND($Y711="Excused",$L711="",N($K711)&lt;=1),"EXCUSED - 1st attempt pending",IF(OR($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RANGE",IF(AND($Y711="Unexcused",OR($L711="",NOT(ISNUMBER($L711)),$L711&lt;&gt;0)),"UNEXCUSED ABSENCE MUST RECORD 0",IF(COUNTIF(nrES_RecID,$B711)&gt;1,"DUPLICATE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c r="Y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IF($C712="","",IF(AND($Y712="Excused",$L712="",N($K712)&lt;=1),"EXCUSED - 1st attempt pending",IF(OR($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RANGE",IF(AND($Y712="Unexcused",OR($L712="",NOT(ISNUMBER($L712)),$L712&lt;&gt;0)),"UNEXCUSED ABSENCE MUST RECORD 0",IF(COUNTIF(nrES_RecID,$B712)&gt;1,"DUPLICATE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c r="Y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IF($C713="","",IF(AND($Y713="Excused",$L713="",N($K713)&lt;=1),"EXCUSED - 1st attempt pending",IF(OR($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RANGE",IF(AND($Y713="Unexcused",OR($L713="",NOT(ISNUMBER($L713)),$L713&lt;&gt;0)),"UNEXCUSED ABSENCE MUST RECORD 0",IF(COUNTIF(nrES_RecID,$B713)&gt;1,"DUPLICATE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c r="Y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IF($C714="","",IF(AND($Y714="Excused",$L714="",N($K714)&lt;=1),"EXCUSED - 1st attempt pending",IF(OR($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RANGE",IF(AND($Y714="Unexcused",OR($L714="",NOT(ISNUMBER($L714)),$L714&lt;&gt;0)),"UNEXCUSED ABSENCE MUST RECORD 0",IF(COUNTIF(nrES_RecID,$B714)&gt;1,"DUPLICATE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c r="Y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IF($C715="","",IF(AND($Y715="Excused",$L715="",N($K715)&lt;=1),"EXCUSED - 1st attempt pending",IF(OR($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RANGE",IF(AND($Y715="Unexcused",OR($L715="",NOT(ISNUMBER($L715)),$L715&lt;&gt;0)),"UNEXCUSED ABSENCE MUST RECORD 0",IF(COUNTIF(nrES_RecID,$B715)&gt;1,"DUPLICATE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c r="Y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IF($C716="","",IF(AND($Y716="Excused",$L716="",N($K716)&lt;=1),"EXCUSED - 1st attempt pending",IF(OR($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RANGE",IF(AND($Y716="Unexcused",OR($L716="",NOT(ISNUMBER($L716)),$L716&lt;&gt;0)),"UNEXCUSED ABSENCE MUST RECORD 0",IF(COUNTIF(nrES_RecID,$B716)&gt;1,"DUPLICATE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c r="Y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IF($C717="","",IF(AND($Y717="Excused",$L717="",N($K717)&lt;=1),"EXCUSED - 1st attempt pending",IF(OR($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RANGE",IF(AND($Y717="Unexcused",OR($L717="",NOT(ISNUMBER($L717)),$L717&lt;&gt;0)),"UNEXCUSED ABSENCE MUST RECORD 0",IF(COUNTIF(nrES_RecID,$B717)&gt;1,"DUPLICATE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c r="Y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IF($C718="","",IF(AND($Y718="Excused",$L718="",N($K718)&lt;=1),"EXCUSED - 1st attempt pending",IF(OR($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RANGE",IF(AND($Y718="Unexcused",OR($L718="",NOT(ISNUMBER($L718)),$L718&lt;&gt;0)),"UNEXCUSED ABSENCE MUST RECORD 0",IF(COUNTIF(nrES_RecID,$B718)&gt;1,"DUPLICATE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c r="Y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IF($C719="","",IF(AND($Y719="Excused",$L719="",N($K719)&lt;=1),"EXCUSED - 1st attempt pending",IF(OR($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RANGE",IF(AND($Y719="Unexcused",OR($L719="",NOT(ISNUMBER($L719)),$L719&lt;&gt;0)),"UNEXCUSED ABSENCE MUST RECORD 0",IF(COUNTIF(nrES_RecID,$B719)&gt;1,"DUPLICATE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c r="Y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IF($C720="","",IF(AND($Y720="Excused",$L720="",N($K720)&lt;=1),"EXCUSED - 1st attempt pending",IF(OR($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RANGE",IF(AND($Y720="Unexcused",OR($L720="",NOT(ISNUMBER($L720)),$L720&lt;&gt;0)),"UNEXCUSED ABSENCE MUST RECORD 0",IF(COUNTIF(nrES_RecID,$B720)&gt;1,"DUPLICATE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c r="Y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IF($C721="","",IF(AND($Y721="Excused",$L721="",N($K721)&lt;=1),"EXCUSED - 1st attempt pending",IF(OR($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RANGE",IF(AND($Y721="Unexcused",OR($L721="",NOT(ISNUMBER($L721)),$L721&lt;&gt;0)),"UNEXCUSED ABSENCE MUST RECORD 0",IF(COUNTIF(nrES_RecID,$B721)&gt;1,"DUPLICATE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c r="Y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IF($C722="","",IF(AND($Y722="Excused",$L722="",N($K722)&lt;=1),"EXCUSED - 1st attempt pending",IF(OR($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RANGE",IF(AND($Y722="Unexcused",OR($L722="",NOT(ISNUMBER($L722)),$L722&lt;&gt;0)),"UNEXCUSED ABSENCE MUST RECORD 0",IF(COUNTIF(nrES_RecID,$B722)&gt;1,"DUPLICATE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c r="Y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IF($C723="","",IF(AND($Y723="Excused",$L723="",N($K723)&lt;=1),"EXCUSED - 1st attempt pending",IF(OR($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RANGE",IF(AND($Y723="Unexcused",OR($L723="",NOT(ISNUMBER($L723)),$L723&lt;&gt;0)),"UNEXCUSED ABSENCE MUST RECORD 0",IF(COUNTIF(nrES_RecID,$B723)&gt;1,"DUPLICATE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c r="Y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IF($C724="","",IF(AND($Y724="Excused",$L724="",N($K724)&lt;=1),"EXCUSED - 1st attempt pending",IF(OR($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RANGE",IF(AND($Y724="Unexcused",OR($L724="",NOT(ISNUMBER($L724)),$L724&lt;&gt;0)),"UNEXCUSED ABSENCE MUST RECORD 0",IF(COUNTIF(nrES_RecID,$B724)&gt;1,"DUPLICATE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c r="Y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IF($C725="","",IF(AND($Y725="Excused",$L725="",N($K725)&lt;=1),"EXCUSED - 1st attempt pending",IF(OR($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RANGE",IF(AND($Y725="Unexcused",OR($L725="",NOT(ISNUMBER($L725)),$L725&lt;&gt;0)),"UNEXCUSED ABSENCE MUST RECORD 0",IF(COUNTIF(nrES_RecID,$B725)&gt;1,"DUPLICATE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c r="Y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IF($C726="","",IF(AND($Y726="Excused",$L726="",N($K726)&lt;=1),"EXCUSED - 1st attempt pending",IF(OR($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RANGE",IF(AND($Y726="Unexcused",OR($L726="",NOT(ISNUMBER($L726)),$L726&lt;&gt;0)),"UNEXCUSED ABSENCE MUST RECORD 0",IF(COUNTIF(nrES_RecID,$B726)&gt;1,"DUPLICATE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c r="Y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IF($C727="","",IF(AND($Y727="Excused",$L727="",N($K727)&lt;=1),"EXCUSED - 1st attempt pending",IF(OR($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RANGE",IF(AND($Y727="Unexcused",OR($L727="",NOT(ISNUMBER($L727)),$L727&lt;&gt;0)),"UNEXCUSED ABSENCE MUST RECORD 0",IF(COUNTIF(nrES_RecID,$B727)&gt;1,"DUPLICATE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c r="Y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IF($C728="","",IF(AND($Y728="Excused",$L728="",N($K728)&lt;=1),"EXCUSED - 1st attempt pending",IF(OR($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RANGE",IF(AND($Y728="Unexcused",OR($L728="",NOT(ISNUMBER($L728)),$L728&lt;&gt;0)),"UNEXCUSED ABSENCE MUST RECORD 0",IF(COUNTIF(nrES_RecID,$B728)&gt;1,"DUPLICATE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c r="Y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IF($C729="","",IF(AND($Y729="Excused",$L729="",N($K729)&lt;=1),"EXCUSED - 1st attempt pending",IF(OR($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RANGE",IF(AND($Y729="Unexcused",OR($L729="",NOT(ISNUMBER($L729)),$L729&lt;&gt;0)),"UNEXCUSED ABSENCE MUST RECORD 0",IF(COUNTIF(nrES_RecID,$B729)&gt;1,"DUPLICATE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c r="Y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IF($C730="","",IF(AND($Y730="Excused",$L730="",N($K730)&lt;=1),"EXCUSED - 1st attempt pending",IF(OR($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RANGE",IF(AND($Y730="Unexcused",OR($L730="",NOT(ISNUMBER($L730)),$L730&lt;&gt;0)),"UNEXCUSED ABSENCE MUST RECORD 0",IF(COUNTIF(nrES_RecID,$B730)&gt;1,"DUPLICATE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c r="Y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IF($C731="","",IF(AND($Y731="Excused",$L731="",N($K731)&lt;=1),"EXCUSED - 1st attempt pending",IF(OR($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RANGE",IF(AND($Y731="Unexcused",OR($L731="",NOT(ISNUMBER($L731)),$L731&lt;&gt;0)),"UNEXCUSED ABSENCE MUST RECORD 0",IF(COUNTIF(nrES_RecID,$B731)&gt;1,"DUPLICATE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c r="Y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IF($C732="","",IF(AND($Y732="Excused",$L732="",N($K732)&lt;=1),"EXCUSED - 1st attempt pending",IF(OR($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RANGE",IF(AND($Y732="Unexcused",OR($L732="",NOT(ISNUMBER($L732)),$L732&lt;&gt;0)),"UNEXCUSED ABSENCE MUST RECORD 0",IF(COUNTIF(nrES_RecID,$B732)&gt;1,"DUPLICATE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c r="Y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IF($C733="","",IF(AND($Y733="Excused",$L733="",N($K733)&lt;=1),"EXCUSED - 1st attempt pending",IF(OR($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RANGE",IF(AND($Y733="Unexcused",OR($L733="",NOT(ISNUMBER($L733)),$L733&lt;&gt;0)),"UNEXCUSED ABSENCE MUST RECORD 0",IF(COUNTIF(nrES_RecID,$B733)&gt;1,"DUPLICATE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c r="Y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IF($C734="","",IF(AND($Y734="Excused",$L734="",N($K734)&lt;=1),"EXCUSED - 1st attempt pending",IF(OR($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RANGE",IF(AND($Y734="Unexcused",OR($L734="",NOT(ISNUMBER($L734)),$L734&lt;&gt;0)),"UNEXCUSED ABSENCE MUST RECORD 0",IF(COUNTIF(nrES_RecID,$B734)&gt;1,"DUPLICATE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c r="Y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IF($C735="","",IF(AND($Y735="Excused",$L735="",N($K735)&lt;=1),"EXCUSED - 1st attempt pending",IF(OR($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RANGE",IF(AND($Y735="Unexcused",OR($L735="",NOT(ISNUMBER($L735)),$L735&lt;&gt;0)),"UNEXCUSED ABSENCE MUST RECORD 0",IF(COUNTIF(nrES_RecID,$B735)&gt;1,"DUPLICATE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c r="Y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IF($C736="","",IF(AND($Y736="Excused",$L736="",N($K736)&lt;=1),"EXCUSED - 1st attempt pending",IF(OR($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RANGE",IF(AND($Y736="Unexcused",OR($L736="",NOT(ISNUMBER($L736)),$L736&lt;&gt;0)),"UNEXCUSED ABSENCE MUST RECORD 0",IF(COUNTIF(nrES_RecID,$B736)&gt;1,"DUPLICATE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c r="Y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IF($C737="","",IF(AND($Y737="Excused",$L737="",N($K737)&lt;=1),"EXCUSED - 1st attempt pending",IF(OR($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RANGE",IF(AND($Y737="Unexcused",OR($L737="",NOT(ISNUMBER($L737)),$L737&lt;&gt;0)),"UNEXCUSED ABSENCE MUST RECORD 0",IF(COUNTIF(nrES_RecID,$B737)&gt;1,"DUPLICATE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c r="Y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IF($C738="","",IF(AND($Y738="Excused",$L738="",N($K738)&lt;=1),"EXCUSED - 1st attempt pending",IF(OR($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RANGE",IF(AND($Y738="Unexcused",OR($L738="",NOT(ISNUMBER($L738)),$L738&lt;&gt;0)),"UNEXCUSED ABSENCE MUST RECORD 0",IF(COUNTIF(nrES_RecID,$B738)&gt;1,"DUPLICATE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c r="Y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IF($C739="","",IF(AND($Y739="Excused",$L739="",N($K739)&lt;=1),"EXCUSED - 1st attempt pending",IF(OR($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RANGE",IF(AND($Y739="Unexcused",OR($L739="",NOT(ISNUMBER($L739)),$L739&lt;&gt;0)),"UNEXCUSED ABSENCE MUST RECORD 0",IF(COUNTIF(nrES_RecID,$B739)&gt;1,"DUPLICATE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c r="Y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IF($C740="","",IF(AND($Y740="Excused",$L740="",N($K740)&lt;=1),"EXCUSED - 1st attempt pending",IF(OR($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RANGE",IF(AND($Y740="Unexcused",OR($L740="",NOT(ISNUMBER($L740)),$L740&lt;&gt;0)),"UNEXCUSED ABSENCE MUST RECORD 0",IF(COUNTIF(nrES_RecID,$B740)&gt;1,"DUPLICATE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c r="Y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IF($C741="","",IF(AND($Y741="Excused",$L741="",N($K741)&lt;=1),"EXCUSED - 1st attempt pending",IF(OR($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RANGE",IF(AND($Y741="Unexcused",OR($L741="",NOT(ISNUMBER($L741)),$L741&lt;&gt;0)),"UNEXCUSED ABSENCE MUST RECORD 0",IF(COUNTIF(nrES_RecID,$B741)&gt;1,"DUPLICATE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c r="Y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IF($C742="","",IF(AND($Y742="Excused",$L742="",N($K742)&lt;=1),"EXCUSED - 1st attempt pending",IF(OR($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RANGE",IF(AND($Y742="Unexcused",OR($L742="",NOT(ISNUMBER($L742)),$L742&lt;&gt;0)),"UNEXCUSED ABSENCE MUST RECORD 0",IF(COUNTIF(nrES_RecID,$B742)&gt;1,"DUPLICATE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c r="Y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IF($C743="","",IF(AND($Y743="Excused",$L743="",N($K743)&lt;=1),"EXCUSED - 1st attempt pending",IF(OR($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RANGE",IF(AND($Y743="Unexcused",OR($L743="",NOT(ISNUMBER($L743)),$L743&lt;&gt;0)),"UNEXCUSED ABSENCE MUST RECORD 0",IF(COUNTIF(nrES_RecID,$B743)&gt;1,"DUPLICATE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c r="Y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IF($C744="","",IF(AND($Y744="Excused",$L744="",N($K744)&lt;=1),"EXCUSED - 1st attempt pending",IF(OR($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RANGE",IF(AND($Y744="Unexcused",OR($L744="",NOT(ISNUMBER($L744)),$L744&lt;&gt;0)),"UNEXCUSED ABSENCE MUST RECORD 0",IF(COUNTIF(nrES_RecID,$B744)&gt;1,"DUPLICATE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c r="Y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IF($C745="","",IF(AND($Y745="Excused",$L745="",N($K745)&lt;=1),"EXCUSED - 1st attempt pending",IF(OR($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RANGE",IF(AND($Y745="Unexcused",OR($L745="",NOT(ISNUMBER($L745)),$L745&lt;&gt;0)),"UNEXCUSED ABSENCE MUST RECORD 0",IF(COUNTIF(nrES_RecID,$B745)&gt;1,"DUPLICATE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c r="Y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IF($C746="","",IF(AND($Y746="Excused",$L746="",N($K746)&lt;=1),"EXCUSED - 1st attempt pending",IF(OR($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RANGE",IF(AND($Y746="Unexcused",OR($L746="",NOT(ISNUMBER($L746)),$L746&lt;&gt;0)),"UNEXCUSED ABSENCE MUST RECORD 0",IF(COUNTIF(nrES_RecID,$B746)&gt;1,"DUPLICATE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c r="Y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IF($C747="","",IF(AND($Y747="Excused",$L747="",N($K747)&lt;=1),"EXCUSED - 1st attempt pending",IF(OR($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RANGE",IF(AND($Y747="Unexcused",OR($L747="",NOT(ISNUMBER($L747)),$L747&lt;&gt;0)),"UNEXCUSED ABSENCE MUST RECORD 0",IF(COUNTIF(nrES_RecID,$B747)&gt;1,"DUPLICATE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c r="Y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IF($C748="","",IF(AND($Y748="Excused",$L748="",N($K748)&lt;=1),"EXCUSED - 1st attempt pending",IF(OR($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RANGE",IF(AND($Y748="Unexcused",OR($L748="",NOT(ISNUMBER($L748)),$L748&lt;&gt;0)),"UNEXCUSED ABSENCE MUST RECORD 0",IF(COUNTIF(nrES_RecID,$B748)&gt;1,"DUPLICATE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c r="Y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IF($C749="","",IF(AND($Y749="Excused",$L749="",N($K749)&lt;=1),"EXCUSED - 1st attempt pending",IF(OR($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RANGE",IF(AND($Y749="Unexcused",OR($L749="",NOT(ISNUMBER($L749)),$L749&lt;&gt;0)),"UNEXCUSED ABSENCE MUST RECORD 0",IF(COUNTIF(nrES_RecID,$B749)&gt;1,"DUPLICATE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c r="Y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IF($C750="","",IF(AND($Y750="Excused",$L750="",N($K750)&lt;=1),"EXCUSED - 1st attempt pending",IF(OR($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RANGE",IF(AND($Y750="Unexcused",OR($L750="",NOT(ISNUMBER($L750)),$L750&lt;&gt;0)),"UNEXCUSED ABSENCE MUST RECORD 0",IF(COUNTIF(nrES_RecID,$B750)&gt;1,"DUPLICATE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c r="Y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IF($C751="","",IF(AND($Y751="Excused",$L751="",N($K751)&lt;=1),"EXCUSED - 1st attempt pending",IF(OR($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RANGE",IF(AND($Y751="Unexcused",OR($L751="",NOT(ISNUMBER($L751)),$L751&lt;&gt;0)),"UNEXCUSED ABSENCE MUST RECORD 0",IF(COUNTIF(nrES_RecID,$B751)&gt;1,"DUPLICATE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c r="Y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IF($C752="","",IF(AND($Y752="Excused",$L752="",N($K752)&lt;=1),"EXCUSED - 1st attempt pending",IF(OR($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RANGE",IF(AND($Y752="Unexcused",OR($L752="",NOT(ISNUMBER($L752)),$L752&lt;&gt;0)),"UNEXCUSED ABSENCE MUST RECORD 0",IF(COUNTIF(nrES_RecID,$B752)&gt;1,"DUPLICATE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c r="Y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IF($C753="","",IF(AND($Y753="Excused",$L753="",N($K753)&lt;=1),"EXCUSED - 1st attempt pending",IF(OR($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RANGE",IF(AND($Y753="Unexcused",OR($L753="",NOT(ISNUMBER($L753)),$L753&lt;&gt;0)),"UNEXCUSED ABSENCE MUST RECORD 0",IF(COUNTIF(nrES_RecID,$B753)&gt;1,"DUPLICATE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c r="Y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IF($C754="","",IF(AND($Y754="Excused",$L754="",N($K754)&lt;=1),"EXCUSED - 1st attempt pending",IF(OR($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RANGE",IF(AND($Y754="Unexcused",OR($L754="",NOT(ISNUMBER($L754)),$L754&lt;&gt;0)),"UNEXCUSED ABSENCE MUST RECORD 0",IF(COUNTIF(nrES_RecID,$B754)&gt;1,"DUPLICATE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c r="Y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IF($C755="","",IF(AND($Y755="Excused",$L755="",N($K755)&lt;=1),"EXCUSED - 1st attempt pending",IF(OR($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RANGE",IF(AND($Y755="Unexcused",OR($L755="",NOT(ISNUMBER($L755)),$L755&lt;&gt;0)),"UNEXCUSED ABSENCE MUST RECORD 0",IF(COUNTIF(nrES_RecID,$B755)&gt;1,"DUPLICATE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c r="Y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IF($C756="","",IF(AND($Y756="Excused",$L756="",N($K756)&lt;=1),"EXCUSED - 1st attempt pending",IF(OR($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RANGE",IF(AND($Y756="Unexcused",OR($L756="",NOT(ISNUMBER($L756)),$L756&lt;&gt;0)),"UNEXCUSED ABSENCE MUST RECORD 0",IF(COUNTIF(nrES_RecID,$B756)&gt;1,"DUPLICATE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c r="Y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IF($C757="","",IF(AND($Y757="Excused",$L757="",N($K757)&lt;=1),"EXCUSED - 1st attempt pending",IF(OR($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RANGE",IF(AND($Y757="Unexcused",OR($L757="",NOT(ISNUMBER($L757)),$L757&lt;&gt;0)),"UNEXCUSED ABSENCE MUST RECORD 0",IF(COUNTIF(nrES_RecID,$B757)&gt;1,"DUPLICATE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c r="Y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IF($C758="","",IF(AND($Y758="Excused",$L758="",N($K758)&lt;=1),"EXCUSED - 1st attempt pending",IF(OR($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RANGE",IF(AND($Y758="Unexcused",OR($L758="",NOT(ISNUMBER($L758)),$L758&lt;&gt;0)),"UNEXCUSED ABSENCE MUST RECORD 0",IF(COUNTIF(nrES_RecID,$B758)&gt;1,"DUPLICATE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c r="Y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IF($C759="","",IF(AND($Y759="Excused",$L759="",N($K759)&lt;=1),"EXCUSED - 1st attempt pending",IF(OR($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RANGE",IF(AND($Y759="Unexcused",OR($L759="",NOT(ISNUMBER($L759)),$L759&lt;&gt;0)),"UNEXCUSED ABSENCE MUST RECORD 0",IF(COUNTIF(nrES_RecID,$B759)&gt;1,"DUPLICATE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c r="Y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IF($C760="","",IF(AND($Y760="Excused",$L760="",N($K760)&lt;=1),"EXCUSED - 1st attempt pending",IF(OR($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RANGE",IF(AND($Y760="Unexcused",OR($L760="",NOT(ISNUMBER($L760)),$L760&lt;&gt;0)),"UNEXCUSED ABSENCE MUST RECORD 0",IF(COUNTIF(nrES_RecID,$B760)&gt;1,"DUPLICATE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c r="Y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IF($C761="","",IF(AND($Y761="Excused",$L761="",N($K761)&lt;=1),"EXCUSED - 1st attempt pending",IF(OR($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RANGE",IF(AND($Y761="Unexcused",OR($L761="",NOT(ISNUMBER($L761)),$L761&lt;&gt;0)),"UNEXCUSED ABSENCE MUST RECORD 0",IF(COUNTIF(nrES_RecID,$B761)&gt;1,"DUPLICATE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c r="Y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IF($C762="","",IF(AND($Y762="Excused",$L762="",N($K762)&lt;=1),"EXCUSED - 1st attempt pending",IF(OR($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RANGE",IF(AND($Y762="Unexcused",OR($L762="",NOT(ISNUMBER($L762)),$L762&lt;&gt;0)),"UNEXCUSED ABSENCE MUST RECORD 0",IF(COUNTIF(nrES_RecID,$B762)&gt;1,"DUPLICATE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c r="Y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IF($C763="","",IF(AND($Y763="Excused",$L763="",N($K763)&lt;=1),"EXCUSED - 1st attempt pending",IF(OR($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RANGE",IF(AND($Y763="Unexcused",OR($L763="",NOT(ISNUMBER($L763)),$L763&lt;&gt;0)),"UNEXCUSED ABSENCE MUST RECORD 0",IF(COUNTIF(nrES_RecID,$B763)&gt;1,"DUPLICATE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c r="Y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IF($C764="","",IF(AND($Y764="Excused",$L764="",N($K764)&lt;=1),"EXCUSED - 1st attempt pending",IF(OR($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RANGE",IF(AND($Y764="Unexcused",OR($L764="",NOT(ISNUMBER($L764)),$L764&lt;&gt;0)),"UNEXCUSED ABSENCE MUST RECORD 0",IF(COUNTIF(nrES_RecID,$B764)&gt;1,"DUPLICATE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c r="Y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IF($C765="","",IF(AND($Y765="Excused",$L765="",N($K765)&lt;=1),"EXCUSED - 1st attempt pending",IF(OR($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RANGE",IF(AND($Y765="Unexcused",OR($L765="",NOT(ISNUMBER($L765)),$L765&lt;&gt;0)),"UNEXCUSED ABSENCE MUST RECORD 0",IF(COUNTIF(nrES_RecID,$B765)&gt;1,"DUPLICATE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c r="Y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IF($C766="","",IF(AND($Y766="Excused",$L766="",N($K766)&lt;=1),"EXCUSED - 1st attempt pending",IF(OR($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RANGE",IF(AND($Y766="Unexcused",OR($L766="",NOT(ISNUMBER($L766)),$L766&lt;&gt;0)),"UNEXCUSED ABSENCE MUST RECORD 0",IF(COUNTIF(nrES_RecID,$B766)&gt;1,"DUPLICATE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c r="Y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IF($C767="","",IF(AND($Y767="Excused",$L767="",N($K767)&lt;=1),"EXCUSED - 1st attempt pending",IF(OR($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RANGE",IF(AND($Y767="Unexcused",OR($L767="",NOT(ISNUMBER($L767)),$L767&lt;&gt;0)),"UNEXCUSED ABSENCE MUST RECORD 0",IF(COUNTIF(nrES_RecID,$B767)&gt;1,"DUPLICATE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c r="Y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IF($C768="","",IF(AND($Y768="Excused",$L768="",N($K768)&lt;=1),"EXCUSED - 1st attempt pending",IF(OR($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RANGE",IF(AND($Y768="Unexcused",OR($L768="",NOT(ISNUMBER($L768)),$L768&lt;&gt;0)),"UNEXCUSED ABSENCE MUST RECORD 0",IF(COUNTIF(nrES_RecID,$B768)&gt;1,"DUPLICATE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c r="Y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IF($C769="","",IF(AND($Y769="Excused",$L769="",N($K769)&lt;=1),"EXCUSED - 1st attempt pending",IF(OR($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RANGE",IF(AND($Y769="Unexcused",OR($L769="",NOT(ISNUMBER($L769)),$L769&lt;&gt;0)),"UNEXCUSED ABSENCE MUST RECORD 0",IF(COUNTIF(nrES_RecID,$B769)&gt;1,"DUPLICATE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c r="Y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IF($C770="","",IF(AND($Y770="Excused",$L770="",N($K770)&lt;=1),"EXCUSED - 1st attempt pending",IF(OR($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RANGE",IF(AND($Y770="Unexcused",OR($L770="",NOT(ISNUMBER($L770)),$L770&lt;&gt;0)),"UNEXCUSED ABSENCE MUST RECORD 0",IF(COUNTIF(nrES_RecID,$B770)&gt;1,"DUPLICATE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c r="Y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IF($C771="","",IF(AND($Y771="Excused",$L771="",N($K771)&lt;=1),"EXCUSED - 1st attempt pending",IF(OR($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RANGE",IF(AND($Y771="Unexcused",OR($L771="",NOT(ISNUMBER($L771)),$L771&lt;&gt;0)),"UNEXCUSED ABSENCE MUST RECORD 0",IF(COUNTIF(nrES_RecID,$B771)&gt;1,"DUPLICATE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c r="Y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IF($C772="","",IF(AND($Y772="Excused",$L772="",N($K772)&lt;=1),"EXCUSED - 1st attempt pending",IF(OR($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RANGE",IF(AND($Y772="Unexcused",OR($L772="",NOT(ISNUMBER($L772)),$L772&lt;&gt;0)),"UNEXCUSED ABSENCE MUST RECORD 0",IF(COUNTIF(nrES_RecID,$B772)&gt;1,"DUPLICATE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c r="Y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IF($C773="","",IF(AND($Y773="Excused",$L773="",N($K773)&lt;=1),"EXCUSED - 1st attempt pending",IF(OR($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RANGE",IF(AND($Y773="Unexcused",OR($L773="",NOT(ISNUMBER($L773)),$L773&lt;&gt;0)),"UNEXCUSED ABSENCE MUST RECORD 0",IF(COUNTIF(nrES_RecID,$B773)&gt;1,"DUPLICATE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c r="Y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IF($C774="","",IF(AND($Y774="Excused",$L774="",N($K774)&lt;=1),"EXCUSED - 1st attempt pending",IF(OR($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RANGE",IF(AND($Y774="Unexcused",OR($L774="",NOT(ISNUMBER($L774)),$L774&lt;&gt;0)),"UNEXCUSED ABSENCE MUST RECORD 0",IF(COUNTIF(nrES_RecID,$B774)&gt;1,"DUPLICATE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c r="Y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IF($C775="","",IF(AND($Y775="Excused",$L775="",N($K775)&lt;=1),"EXCUSED - 1st attempt pending",IF(OR($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RANGE",IF(AND($Y775="Unexcused",OR($L775="",NOT(ISNUMBER($L775)),$L775&lt;&gt;0)),"UNEXCUSED ABSENCE MUST RECORD 0",IF(COUNTIF(nrES_RecID,$B775)&gt;1,"DUPLICATE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c r="Y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IF($C776="","",IF(AND($Y776="Excused",$L776="",N($K776)&lt;=1),"EXCUSED - 1st attempt pending",IF(OR($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RANGE",IF(AND($Y776="Unexcused",OR($L776="",NOT(ISNUMBER($L776)),$L776&lt;&gt;0)),"UNEXCUSED ABSENCE MUST RECORD 0",IF(COUNTIF(nrES_RecID,$B776)&gt;1,"DUPLICATE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c r="Y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IF($C777="","",IF(AND($Y777="Excused",$L777="",N($K777)&lt;=1),"EXCUSED - 1st attempt pending",IF(OR($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RANGE",IF(AND($Y777="Unexcused",OR($L777="",NOT(ISNUMBER($L777)),$L777&lt;&gt;0)),"UNEXCUSED ABSENCE MUST RECORD 0",IF(COUNTIF(nrES_RecID,$B777)&gt;1,"DUPLICATE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c r="Y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IF($C778="","",IF(AND($Y778="Excused",$L778="",N($K778)&lt;=1),"EXCUSED - 1st attempt pending",IF(OR($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RANGE",IF(AND($Y778="Unexcused",OR($L778="",NOT(ISNUMBER($L778)),$L778&lt;&gt;0)),"UNEXCUSED ABSENCE MUST RECORD 0",IF(COUNTIF(nrES_RecID,$B778)&gt;1,"DUPLICATE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c r="Y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IF($C779="","",IF(AND($Y779="Excused",$L779="",N($K779)&lt;=1),"EXCUSED - 1st attempt pending",IF(OR($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RANGE",IF(AND($Y779="Unexcused",OR($L779="",NOT(ISNUMBER($L779)),$L779&lt;&gt;0)),"UNEXCUSED ABSENCE MUST RECORD 0",IF(COUNTIF(nrES_RecID,$B779)&gt;1,"DUPLICATE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c r="Y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IF($C780="","",IF(AND($Y780="Excused",$L780="",N($K780)&lt;=1),"EXCUSED - 1st attempt pending",IF(OR($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RANGE",IF(AND($Y780="Unexcused",OR($L780="",NOT(ISNUMBER($L780)),$L780&lt;&gt;0)),"UNEXCUSED ABSENCE MUST RECORD 0",IF(COUNTIF(nrES_RecID,$B780)&gt;1,"DUPLICATE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c r="Y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IF($C781="","",IF(AND($Y781="Excused",$L781="",N($K781)&lt;=1),"EXCUSED - 1st attempt pending",IF(OR($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RANGE",IF(AND($Y781="Unexcused",OR($L781="",NOT(ISNUMBER($L781)),$L781&lt;&gt;0)),"UNEXCUSED ABSENCE MUST RECORD 0",IF(COUNTIF(nrES_RecID,$B781)&gt;1,"DUPLICATE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c r="Y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IF($C782="","",IF(AND($Y782="Excused",$L782="",N($K782)&lt;=1),"EXCUSED - 1st attempt pending",IF(OR($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RANGE",IF(AND($Y782="Unexcused",OR($L782="",NOT(ISNUMBER($L782)),$L782&lt;&gt;0)),"UNEXCUSED ABSENCE MUST RECORD 0",IF(COUNTIF(nrES_RecID,$B782)&gt;1,"DUPLICATE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c r="Y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IF($C783="","",IF(AND($Y783="Excused",$L783="",N($K783)&lt;=1),"EXCUSED - 1st attempt pending",IF(OR($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RANGE",IF(AND($Y783="Unexcused",OR($L783="",NOT(ISNUMBER($L783)),$L783&lt;&gt;0)),"UNEXCUSED ABSENCE MUST RECORD 0",IF(COUNTIF(nrES_RecID,$B783)&gt;1,"DUPLICATE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c r="Y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IF($C784="","",IF(AND($Y784="Excused",$L784="",N($K784)&lt;=1),"EXCUSED - 1st attempt pending",IF(OR($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RANGE",IF(AND($Y784="Unexcused",OR($L784="",NOT(ISNUMBER($L784)),$L784&lt;&gt;0)),"UNEXCUSED ABSENCE MUST RECORD 0",IF(COUNTIF(nrES_RecID,$B784)&gt;1,"DUPLICATE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c r="Y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IF($C785="","",IF(AND($Y785="Excused",$L785="",N($K785)&lt;=1),"EXCUSED - 1st attempt pending",IF(OR($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RANGE",IF(AND($Y785="Unexcused",OR($L785="",NOT(ISNUMBER($L785)),$L785&lt;&gt;0)),"UNEXCUSED ABSENCE MUST RECORD 0",IF(COUNTIF(nrES_RecID,$B785)&gt;1,"DUPLICATE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c r="Y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IF($C786="","",IF(AND($Y786="Excused",$L786="",N($K786)&lt;=1),"EXCUSED - 1st attempt pending",IF(OR($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RANGE",IF(AND($Y786="Unexcused",OR($L786="",NOT(ISNUMBER($L786)),$L786&lt;&gt;0)),"UNEXCUSED ABSENCE MUST RECORD 0",IF(COUNTIF(nrES_RecID,$B786)&gt;1,"DUPLICATE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c r="Y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IF($C787="","",IF(AND($Y787="Excused",$L787="",N($K787)&lt;=1),"EXCUSED - 1st attempt pending",IF(OR($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RANGE",IF(AND($Y787="Unexcused",OR($L787="",NOT(ISNUMBER($L787)),$L787&lt;&gt;0)),"UNEXCUSED ABSENCE MUST RECORD 0",IF(COUNTIF(nrES_RecID,$B787)&gt;1,"DUPLICATE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c r="Y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IF($C788="","",IF(AND($Y788="Excused",$L788="",N($K788)&lt;=1),"EXCUSED - 1st attempt pending",IF(OR($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RANGE",IF(AND($Y788="Unexcused",OR($L788="",NOT(ISNUMBER($L788)),$L788&lt;&gt;0)),"UNEXCUSED ABSENCE MUST RECORD 0",IF(COUNTIF(nrES_RecID,$B788)&gt;1,"DUPLICATE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c r="Y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IF($C789="","",IF(AND($Y789="Excused",$L789="",N($K789)&lt;=1),"EXCUSED - 1st attempt pending",IF(OR($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RANGE",IF(AND($Y789="Unexcused",OR($L789="",NOT(ISNUMBER($L789)),$L789&lt;&gt;0)),"UNEXCUSED ABSENCE MUST RECORD 0",IF(COUNTIF(nrES_RecID,$B789)&gt;1,"DUPLICATE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c r="Y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IF($C790="","",IF(AND($Y790="Excused",$L790="",N($K790)&lt;=1),"EXCUSED - 1st attempt pending",IF(OR($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RANGE",IF(AND($Y790="Unexcused",OR($L790="",NOT(ISNUMBER($L790)),$L790&lt;&gt;0)),"UNEXCUSED ABSENCE MUST RECORD 0",IF(COUNTIF(nrES_RecID,$B790)&gt;1,"DUPLICATE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c r="Y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IF($C791="","",IF(AND($Y791="Excused",$L791="",N($K791)&lt;=1),"EXCUSED - 1st attempt pending",IF(OR($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RANGE",IF(AND($Y791="Unexcused",OR($L791="",NOT(ISNUMBER($L791)),$L791&lt;&gt;0)),"UNEXCUSED ABSENCE MUST RECORD 0",IF(COUNTIF(nrES_RecID,$B791)&gt;1,"DUPLICATE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c r="Y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IF($C792="","",IF(AND($Y792="Excused",$L792="",N($K792)&lt;=1),"EXCUSED - 1st attempt pending",IF(OR($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RANGE",IF(AND($Y792="Unexcused",OR($L792="",NOT(ISNUMBER($L792)),$L792&lt;&gt;0)),"UNEXCUSED ABSENCE MUST RECORD 0",IF(COUNTIF(nrES_RecID,$B792)&gt;1,"DUPLICATE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c r="Y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IF($C793="","",IF(AND($Y793="Excused",$L793="",N($K793)&lt;=1),"EXCUSED - 1st attempt pending",IF(OR($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RANGE",IF(AND($Y793="Unexcused",OR($L793="",NOT(ISNUMBER($L793)),$L793&lt;&gt;0)),"UNEXCUSED ABSENCE MUST RECORD 0",IF(COUNTIF(nrES_RecID,$B793)&gt;1,"DUPLICATE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c r="Y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IF($C794="","",IF(AND($Y794="Excused",$L794="",N($K794)&lt;=1),"EXCUSED - 1st attempt pending",IF(OR($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RANGE",IF(AND($Y794="Unexcused",OR($L794="",NOT(ISNUMBER($L794)),$L794&lt;&gt;0)),"UNEXCUSED ABSENCE MUST RECORD 0",IF(COUNTIF(nrES_RecID,$B794)&gt;1,"DUPLICATE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c r="Y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IF($C795="","",IF(AND($Y795="Excused",$L795="",N($K795)&lt;=1),"EXCUSED - 1st attempt pending",IF(OR($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RANGE",IF(AND($Y795="Unexcused",OR($L795="",NOT(ISNUMBER($L795)),$L795&lt;&gt;0)),"UNEXCUSED ABSENCE MUST RECORD 0",IF(COUNTIF(nrES_RecID,$B795)&gt;1,"DUPLICATE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c r="Y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IF($C796="","",IF(AND($Y796="Excused",$L796="",N($K796)&lt;=1),"EXCUSED - 1st attempt pending",IF(OR($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RANGE",IF(AND($Y796="Unexcused",OR($L796="",NOT(ISNUMBER($L796)),$L796&lt;&gt;0)),"UNEXCUSED ABSENCE MUST RECORD 0",IF(COUNTIF(nrES_RecID,$B796)&gt;1,"DUPLICATE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c r="Y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IF($C797="","",IF(AND($Y797="Excused",$L797="",N($K797)&lt;=1),"EXCUSED - 1st attempt pending",IF(OR($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RANGE",IF(AND($Y797="Unexcused",OR($L797="",NOT(ISNUMBER($L797)),$L797&lt;&gt;0)),"UNEXCUSED ABSENCE MUST RECORD 0",IF(COUNTIF(nrES_RecID,$B797)&gt;1,"DUPLICATE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c r="Y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IF($C798="","",IF(AND($Y798="Excused",$L798="",N($K798)&lt;=1),"EXCUSED - 1st attempt pending",IF(OR($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RANGE",IF(AND($Y798="Unexcused",OR($L798="",NOT(ISNUMBER($L798)),$L798&lt;&gt;0)),"UNEXCUSED ABSENCE MUST RECORD 0",IF(COUNTIF(nrES_RecID,$B798)&gt;1,"DUPLICATE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c r="Y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IF($C799="","",IF(AND($Y799="Excused",$L799="",N($K799)&lt;=1),"EXCUSED - 1st attempt pending",IF(OR($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RANGE",IF(AND($Y799="Unexcused",OR($L799="",NOT(ISNUMBER($L799)),$L799&lt;&gt;0)),"UNEXCUSED ABSENCE MUST RECORD 0",IF(COUNTIF(nrES_RecID,$B799)&gt;1,"DUPLICATE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c r="Y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IF($C800="","",IF(AND($Y800="Excused",$L800="",N($K800)&lt;=1),"EXCUSED - 1st attempt pending",IF(OR($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RANGE",IF(AND($Y800="Unexcused",OR($L800="",NOT(ISNUMBER($L800)),$L800&lt;&gt;0)),"UNEXCUSED ABSENCE MUST RECORD 0",IF(COUNTIF(nrES_RecID,$B800)&gt;1,"DUPLICATE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c r="Y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IF($C801="","",IF(AND($Y801="Excused",$L801="",N($K801)&lt;=1),"EXCUSED - 1st attempt pending",IF(OR($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RANGE",IF(AND($Y801="Unexcused",OR($L801="",NOT(ISNUMBER($L801)),$L801&lt;&gt;0)),"UNEXCUSED ABSENCE MUST RECORD 0",IF(COUNTIF(nrES_RecID,$B801)&gt;1,"DUPLICATE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c r="Y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IF($C802="","",IF(AND($Y802="Excused",$L802="",N($K802)&lt;=1),"EXCUSED - 1st attempt pending",IF(OR($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RANGE",IF(AND($Y802="Unexcused",OR($L802="",NOT(ISNUMBER($L802)),$L802&lt;&gt;0)),"UNEXCUSED ABSENCE MUST RECORD 0",IF(COUNTIF(nrES_RecID,$B802)&gt;1,"DUPLICATE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c r="Y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IF($C803="","",IF(AND($Y803="Excused",$L803="",N($K803)&lt;=1),"EXCUSED - 1st attempt pending",IF(OR($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RANGE",IF(AND($Y803="Unexcused",OR($L803="",NOT(ISNUMBER($L803)),$L803&lt;&gt;0)),"UNEXCUSED ABSENCE MUST RECORD 0",IF(COUNTIF(nrES_RecID,$B803)&gt;1,"DUPLICATE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c r="Y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IF($C804="","",IF(AND($Y804="Excused",$L804="",N($K804)&lt;=1),"EXCUSED - 1st attempt pending",IF(OR($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RANGE",IF(AND($Y804="Unexcused",OR($L804="",NOT(ISNUMBER($L804)),$L804&lt;&gt;0)),"UNEXCUSED ABSENCE MUST RECORD 0",IF(COUNTIF(nrES_RecID,$B804)&gt;1,"DUPLICATE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c r="Y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IF($C805="","",IF(AND($Y805="Excused",$L805="",N($K805)&lt;=1),"EXCUSED - 1st attempt pending",IF(OR($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RANGE",IF(AND($Y805="Unexcused",OR($L805="",NOT(ISNUMBER($L805)),$L805&lt;&gt;0)),"UNEXCUSED ABSENCE MUST RECORD 0",IF(COUNTIF(nrES_RecID,$B805)&gt;1,"DUPLICATE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c r="Y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IF($C806="","",IF(AND($Y806="Excused",$L806="",N($K806)&lt;=1),"EXCUSED - 1st attempt pending",IF(OR($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RANGE",IF(AND($Y806="Unexcused",OR($L806="",NOT(ISNUMBER($L806)),$L806&lt;&gt;0)),"UNEXCUSED ABSENCE MUST RECORD 0",IF(COUNTIF(nrES_RecID,$B806)&gt;1,"DUPLICATE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c r="Y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IF($C807="","",IF(AND($Y807="Excused",$L807="",N($K807)&lt;=1),"EXCUSED - 1st attempt pending",IF(OR($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RANGE",IF(AND($Y807="Unexcused",OR($L807="",NOT(ISNUMBER($L807)),$L807&lt;&gt;0)),"UNEXCUSED ABSENCE MUST RECORD 0",IF(COUNTIF(nrES_RecID,$B807)&gt;1,"DUPLICATE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c r="Y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IF($C808="","",IF(AND($Y808="Excused",$L808="",N($K808)&lt;=1),"EXCUSED - 1st attempt pending",IF(OR($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RANGE",IF(AND($Y808="Unexcused",OR($L808="",NOT(ISNUMBER($L808)),$L808&lt;&gt;0)),"UNEXCUSED ABSENCE MUST RECORD 0",IF(COUNTIF(nrES_RecID,$B808)&gt;1,"DUPLICATE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c r="Y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IF($C809="","",IF(AND($Y809="Excused",$L809="",N($K809)&lt;=1),"EXCUSED - 1st attempt pending",IF(OR($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RANGE",IF(AND($Y809="Unexcused",OR($L809="",NOT(ISNUMBER($L809)),$L809&lt;&gt;0)),"UNEXCUSED ABSENCE MUST RECORD 0",IF(COUNTIF(nrES_RecID,$B809)&gt;1,"DUPLICATE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c r="Y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IF($C810="","",IF(AND($Y810="Excused",$L810="",N($K810)&lt;=1),"EXCUSED - 1st attempt pending",IF(OR($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RANGE",IF(AND($Y810="Unexcused",OR($L810="",NOT(ISNUMBER($L810)),$L810&lt;&gt;0)),"UNEXCUSED ABSENCE MUST RECORD 0",IF(COUNTIF(nrES_RecID,$B810)&gt;1,"DUPLICATE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c r="Y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IF($C811="","",IF(AND($Y811="Excused",$L811="",N($K811)&lt;=1),"EXCUSED - 1st attempt pending",IF(OR($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RANGE",IF(AND($Y811="Unexcused",OR($L811="",NOT(ISNUMBER($L811)),$L811&lt;&gt;0)),"UNEXCUSED ABSENCE MUST RECORD 0",IF(COUNTIF(nrES_RecID,$B811)&gt;1,"DUPLICATE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c r="Y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IF($C812="","",IF(AND($Y812="Excused",$L812="",N($K812)&lt;=1),"EXCUSED - 1st attempt pending",IF(OR($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RANGE",IF(AND($Y812="Unexcused",OR($L812="",NOT(ISNUMBER($L812)),$L812&lt;&gt;0)),"UNEXCUSED ABSENCE MUST RECORD 0",IF(COUNTIF(nrES_RecID,$B812)&gt;1,"DUPLICATE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c r="Y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IF($C813="","",IF(AND($Y813="Excused",$L813="",N($K813)&lt;=1),"EXCUSED - 1st attempt pending",IF(OR($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RANGE",IF(AND($Y813="Unexcused",OR($L813="",NOT(ISNUMBER($L813)),$L813&lt;&gt;0)),"UNEXCUSED ABSENCE MUST RECORD 0",IF(COUNTIF(nrES_RecID,$B813)&gt;1,"DUPLICATE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c r="Y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IF($C814="","",IF(AND($Y814="Excused",$L814="",N($K814)&lt;=1),"EXCUSED - 1st attempt pending",IF(OR($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RANGE",IF(AND($Y814="Unexcused",OR($L814="",NOT(ISNUMBER($L814)),$L814&lt;&gt;0)),"UNEXCUSED ABSENCE MUST RECORD 0",IF(COUNTIF(nrES_RecID,$B814)&gt;1,"DUPLICATE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c r="Y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IF($C815="","",IF(AND($Y815="Excused",$L815="",N($K815)&lt;=1),"EXCUSED - 1st attempt pending",IF(OR($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RANGE",IF(AND($Y815="Unexcused",OR($L815="",NOT(ISNUMBER($L815)),$L815&lt;&gt;0)),"UNEXCUSED ABSENCE MUST RECORD 0",IF(COUNTIF(nrES_RecID,$B815)&gt;1,"DUPLICATE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c r="Y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IF($C816="","",IF(AND($Y816="Excused",$L816="",N($K816)&lt;=1),"EXCUSED - 1st attempt pending",IF(OR($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RANGE",IF(AND($Y816="Unexcused",OR($L816="",NOT(ISNUMBER($L816)),$L816&lt;&gt;0)),"UNEXCUSED ABSENCE MUST RECORD 0",IF(COUNTIF(nrES_RecID,$B816)&gt;1,"DUPLICATE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c r="Y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IF($C817="","",IF(AND($Y817="Excused",$L817="",N($K817)&lt;=1),"EXCUSED - 1st attempt pending",IF(OR($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RANGE",IF(AND($Y817="Unexcused",OR($L817="",NOT(ISNUMBER($L817)),$L817&lt;&gt;0)),"UNEXCUSED ABSENCE MUST RECORD 0",IF(COUNTIF(nrES_RecID,$B817)&gt;1,"DUPLICATE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c r="Y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IF($C818="","",IF(AND($Y818="Excused",$L818="",N($K818)&lt;=1),"EXCUSED - 1st attempt pending",IF(OR($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RANGE",IF(AND($Y818="Unexcused",OR($L818="",NOT(ISNUMBER($L818)),$L818&lt;&gt;0)),"UNEXCUSED ABSENCE MUST RECORD 0",IF(COUNTIF(nrES_RecID,$B818)&gt;1,"DUPLICATE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c r="Y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IF($C819="","",IF(AND($Y819="Excused",$L819="",N($K819)&lt;=1),"EXCUSED - 1st attempt pending",IF(OR($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RANGE",IF(AND($Y819="Unexcused",OR($L819="",NOT(ISNUMBER($L819)),$L819&lt;&gt;0)),"UNEXCUSED ABSENCE MUST RECORD 0",IF(COUNTIF(nrES_RecID,$B819)&gt;1,"DUPLICATE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c r="Y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IF($C820="","",IF(AND($Y820="Excused",$L820="",N($K820)&lt;=1),"EXCUSED - 1st attempt pending",IF(OR($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RANGE",IF(AND($Y820="Unexcused",OR($L820="",NOT(ISNUMBER($L820)),$L820&lt;&gt;0)),"UNEXCUSED ABSENCE MUST RECORD 0",IF(COUNTIF(nrES_RecID,$B820)&gt;1,"DUPLICATE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c r="Y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IF($C821="","",IF(AND($Y821="Excused",$L821="",N($K821)&lt;=1),"EXCUSED - 1st attempt pending",IF(OR($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RANGE",IF(AND($Y821="Unexcused",OR($L821="",NOT(ISNUMBER($L821)),$L821&lt;&gt;0)),"UNEXCUSED ABSENCE MUST RECORD 0",IF(COUNTIF(nrES_RecID,$B821)&gt;1,"DUPLICATE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c r="Y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IF($C822="","",IF(AND($Y822="Excused",$L822="",N($K822)&lt;=1),"EXCUSED - 1st attempt pending",IF(OR($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RANGE",IF(AND($Y822="Unexcused",OR($L822="",NOT(ISNUMBER($L822)),$L822&lt;&gt;0)),"UNEXCUSED ABSENCE MUST RECORD 0",IF(COUNTIF(nrES_RecID,$B822)&gt;1,"DUPLICATE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c r="Y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IF($C823="","",IF(AND($Y823="Excused",$L823="",N($K823)&lt;=1),"EXCUSED - 1st attempt pending",IF(OR($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RANGE",IF(AND($Y823="Unexcused",OR($L823="",NOT(ISNUMBER($L823)),$L823&lt;&gt;0)),"UNEXCUSED ABSENCE MUST RECORD 0",IF(COUNTIF(nrES_RecID,$B823)&gt;1,"DUPLICATE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c r="Y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IF($C824="","",IF(AND($Y824="Excused",$L824="",N($K824)&lt;=1),"EXCUSED - 1st attempt pending",IF(OR($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RANGE",IF(AND($Y824="Unexcused",OR($L824="",NOT(ISNUMBER($L824)),$L824&lt;&gt;0)),"UNEXCUSED ABSENCE MUST RECORD 0",IF(COUNTIF(nrES_RecID,$B824)&gt;1,"DUPLICATE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c r="Y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IF($C825="","",IF(AND($Y825="Excused",$L825="",N($K825)&lt;=1),"EXCUSED - 1st attempt pending",IF(OR($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RANGE",IF(AND($Y825="Unexcused",OR($L825="",NOT(ISNUMBER($L825)),$L825&lt;&gt;0)),"UNEXCUSED ABSENCE MUST RECORD 0",IF(COUNTIF(nrES_RecID,$B825)&gt;1,"DUPLICATE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c r="Y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IF($C826="","",IF(AND($Y826="Excused",$L826="",N($K826)&lt;=1),"EXCUSED - 1st attempt pending",IF(OR($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RANGE",IF(AND($Y826="Unexcused",OR($L826="",NOT(ISNUMBER($L826)),$L826&lt;&gt;0)),"UNEXCUSED ABSENCE MUST RECORD 0",IF(COUNTIF(nrES_RecID,$B826)&gt;1,"DUPLICATE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c r="Y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IF($C827="","",IF(AND($Y827="Excused",$L827="",N($K827)&lt;=1),"EXCUSED - 1st attempt pending",IF(OR($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RANGE",IF(AND($Y827="Unexcused",OR($L827="",NOT(ISNUMBER($L827)),$L827&lt;&gt;0)),"UNEXCUSED ABSENCE MUST RECORD 0",IF(COUNTIF(nrES_RecID,$B827)&gt;1,"DUPLICATE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c r="Y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IF($C828="","",IF(AND($Y828="Excused",$L828="",N($K828)&lt;=1),"EXCUSED - 1st attempt pending",IF(OR($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RANGE",IF(AND($Y828="Unexcused",OR($L828="",NOT(ISNUMBER($L828)),$L828&lt;&gt;0)),"UNEXCUSED ABSENCE MUST RECORD 0",IF(COUNTIF(nrES_RecID,$B828)&gt;1,"DUPLICATE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c r="Y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IF($C829="","",IF(AND($Y829="Excused",$L829="",N($K829)&lt;=1),"EXCUSED - 1st attempt pending",IF(OR($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RANGE",IF(AND($Y829="Unexcused",OR($L829="",NOT(ISNUMBER($L829)),$L829&lt;&gt;0)),"UNEXCUSED ABSENCE MUST RECORD 0",IF(COUNTIF(nrES_RecID,$B829)&gt;1,"DUPLICATE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c r="Y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IF($C830="","",IF(AND($Y830="Excused",$L830="",N($K830)&lt;=1),"EXCUSED - 1st attempt pending",IF(OR($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RANGE",IF(AND($Y830="Unexcused",OR($L830="",NOT(ISNUMBER($L830)),$L830&lt;&gt;0)),"UNEXCUSED ABSENCE MUST RECORD 0",IF(COUNTIF(nrES_RecID,$B830)&gt;1,"DUPLICATE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c r="Y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IF($C831="","",IF(AND($Y831="Excused",$L831="",N($K831)&lt;=1),"EXCUSED - 1st attempt pending",IF(OR($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RANGE",IF(AND($Y831="Unexcused",OR($L831="",NOT(ISNUMBER($L831)),$L831&lt;&gt;0)),"UNEXCUSED ABSENCE MUST RECORD 0",IF(COUNTIF(nrES_RecID,$B831)&gt;1,"DUPLICATE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c r="Y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IF($C832="","",IF(AND($Y832="Excused",$L832="",N($K832)&lt;=1),"EXCUSED - 1st attempt pending",IF(OR($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RANGE",IF(AND($Y832="Unexcused",OR($L832="",NOT(ISNUMBER($L832)),$L832&lt;&gt;0)),"UNEXCUSED ABSENCE MUST RECORD 0",IF(COUNTIF(nrES_RecID,$B832)&gt;1,"DUPLICATE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c r="Y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IF($C833="","",IF(AND($Y833="Excused",$L833="",N($K833)&lt;=1),"EXCUSED - 1st attempt pending",IF(OR($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RANGE",IF(AND($Y833="Unexcused",OR($L833="",NOT(ISNUMBER($L833)),$L833&lt;&gt;0)),"UNEXCUSED ABSENCE MUST RECORD 0",IF(COUNTIF(nrES_RecID,$B833)&gt;1,"DUPLICATE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c r="Y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IF($C834="","",IF(AND($Y834="Excused",$L834="",N($K834)&lt;=1),"EXCUSED - 1st attempt pending",IF(OR($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RANGE",IF(AND($Y834="Unexcused",OR($L834="",NOT(ISNUMBER($L834)),$L834&lt;&gt;0)),"UNEXCUSED ABSENCE MUST RECORD 0",IF(COUNTIF(nrES_RecID,$B834)&gt;1,"DUPLICATE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c r="Y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IF($C835="","",IF(AND($Y835="Excused",$L835="",N($K835)&lt;=1),"EXCUSED - 1st attempt pending",IF(OR($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RANGE",IF(AND($Y835="Unexcused",OR($L835="",NOT(ISNUMBER($L835)),$L835&lt;&gt;0)),"UNEXCUSED ABSENCE MUST RECORD 0",IF(COUNTIF(nrES_RecID,$B835)&gt;1,"DUPLICATE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c r="Y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IF($C836="","",IF(AND($Y836="Excused",$L836="",N($K836)&lt;=1),"EXCUSED - 1st attempt pending",IF(OR($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RANGE",IF(AND($Y836="Unexcused",OR($L836="",NOT(ISNUMBER($L836)),$L836&lt;&gt;0)),"UNEXCUSED ABSENCE MUST RECORD 0",IF(COUNTIF(nrES_RecID,$B836)&gt;1,"DUPLICATE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c r="Y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IF($C837="","",IF(AND($Y837="Excused",$L837="",N($K837)&lt;=1),"EXCUSED - 1st attempt pending",IF(OR($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RANGE",IF(AND($Y837="Unexcused",OR($L837="",NOT(ISNUMBER($L837)),$L837&lt;&gt;0)),"UNEXCUSED ABSENCE MUST RECORD 0",IF(COUNTIF(nrES_RecID,$B837)&gt;1,"DUPLICATE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c r="Y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IF($C838="","",IF(AND($Y838="Excused",$L838="",N($K838)&lt;=1),"EXCUSED - 1st attempt pending",IF(OR($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RANGE",IF(AND($Y838="Unexcused",OR($L838="",NOT(ISNUMBER($L838)),$L838&lt;&gt;0)),"UNEXCUSED ABSENCE MUST RECORD 0",IF(COUNTIF(nrES_RecID,$B838)&gt;1,"DUPLICATE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c r="Y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IF($C839="","",IF(AND($Y839="Excused",$L839="",N($K839)&lt;=1),"EXCUSED - 1st attempt pending",IF(OR($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RANGE",IF(AND($Y839="Unexcused",OR($L839="",NOT(ISNUMBER($L839)),$L839&lt;&gt;0)),"UNEXCUSED ABSENCE MUST RECORD 0",IF(COUNTIF(nrES_RecID,$B839)&gt;1,"DUPLICATE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c r="Y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IF($C840="","",IF(AND($Y840="Excused",$L840="",N($K840)&lt;=1),"EXCUSED - 1st attempt pending",IF(OR($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RANGE",IF(AND($Y840="Unexcused",OR($L840="",NOT(ISNUMBER($L840)),$L840&lt;&gt;0)),"UNEXCUSED ABSENCE MUST RECORD 0",IF(COUNTIF(nrES_RecID,$B840)&gt;1,"DUPLICATE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c r="Y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IF($C841="","",IF(AND($Y841="Excused",$L841="",N($K841)&lt;=1),"EXCUSED - 1st attempt pending",IF(OR($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RANGE",IF(AND($Y841="Unexcused",OR($L841="",NOT(ISNUMBER($L841)),$L841&lt;&gt;0)),"UNEXCUSED ABSENCE MUST RECORD 0",IF(COUNTIF(nrES_RecID,$B841)&gt;1,"DUPLICATE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c r="Y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IF($C842="","",IF(AND($Y842="Excused",$L842="",N($K842)&lt;=1),"EXCUSED - 1st attempt pending",IF(OR($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RANGE",IF(AND($Y842="Unexcused",OR($L842="",NOT(ISNUMBER($L842)),$L842&lt;&gt;0)),"UNEXCUSED ABSENCE MUST RECORD 0",IF(COUNTIF(nrES_RecID,$B842)&gt;1,"DUPLICATE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c r="Y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IF($C843="","",IF(AND($Y843="Excused",$L843="",N($K843)&lt;=1),"EXCUSED - 1st attempt pending",IF(OR($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RANGE",IF(AND($Y843="Unexcused",OR($L843="",NOT(ISNUMBER($L843)),$L843&lt;&gt;0)),"UNEXCUSED ABSENCE MUST RECORD 0",IF(COUNTIF(nrES_RecID,$B843)&gt;1,"DUPLICATE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c r="Y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IF($C844="","",IF(AND($Y844="Excused",$L844="",N($K844)&lt;=1),"EXCUSED - 1st attempt pending",IF(OR($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RANGE",IF(AND($Y844="Unexcused",OR($L844="",NOT(ISNUMBER($L844)),$L844&lt;&gt;0)),"UNEXCUSED ABSENCE MUST RECORD 0",IF(COUNTIF(nrES_RecID,$B844)&gt;1,"DUPLICATE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c r="Y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IF($C845="","",IF(AND($Y845="Excused",$L845="",N($K845)&lt;=1),"EXCUSED - 1st attempt pending",IF(OR($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RANGE",IF(AND($Y845="Unexcused",OR($L845="",NOT(ISNUMBER($L845)),$L845&lt;&gt;0)),"UNEXCUSED ABSENCE MUST RECORD 0",IF(COUNTIF(nrES_RecID,$B845)&gt;1,"DUPLICATE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c r="Y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IF($C846="","",IF(AND($Y846="Excused",$L846="",N($K846)&lt;=1),"EXCUSED - 1st attempt pending",IF(OR($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RANGE",IF(AND($Y846="Unexcused",OR($L846="",NOT(ISNUMBER($L846)),$L846&lt;&gt;0)),"UNEXCUSED ABSENCE MUST RECORD 0",IF(COUNTIF(nrES_RecID,$B846)&gt;1,"DUPLICATE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c r="Y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IF($C847="","",IF(AND($Y847="Excused",$L847="",N($K847)&lt;=1),"EXCUSED - 1st attempt pending",IF(OR($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RANGE",IF(AND($Y847="Unexcused",OR($L847="",NOT(ISNUMBER($L847)),$L847&lt;&gt;0)),"UNEXCUSED ABSENCE MUST RECORD 0",IF(COUNTIF(nrES_RecID,$B847)&gt;1,"DUPLICATE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c r="Y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IF($C848="","",IF(AND($Y848="Excused",$L848="",N($K848)&lt;=1),"EXCUSED - 1st attempt pending",IF(OR($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RANGE",IF(AND($Y848="Unexcused",OR($L848="",NOT(ISNUMBER($L848)),$L848&lt;&gt;0)),"UNEXCUSED ABSENCE MUST RECORD 0",IF(COUNTIF(nrES_RecID,$B848)&gt;1,"DUPLICATE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c r="Y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IF($C849="","",IF(AND($Y849="Excused",$L849="",N($K849)&lt;=1),"EXCUSED - 1st attempt pending",IF(OR($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RANGE",IF(AND($Y849="Unexcused",OR($L849="",NOT(ISNUMBER($L849)),$L849&lt;&gt;0)),"UNEXCUSED ABSENCE MUST RECORD 0",IF(COUNTIF(nrES_RecID,$B849)&gt;1,"DUPLICATE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c r="Y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IF($C850="","",IF(AND($Y850="Excused",$L850="",N($K850)&lt;=1),"EXCUSED - 1st attempt pending",IF(OR($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RANGE",IF(AND($Y850="Unexcused",OR($L850="",NOT(ISNUMBER($L850)),$L850&lt;&gt;0)),"UNEXCUSED ABSENCE MUST RECORD 0",IF(COUNTIF(nrES_RecID,$B850)&gt;1,"DUPLICATE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c r="Y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IF($C851="","",IF(AND($Y851="Excused",$L851="",N($K851)&lt;=1),"EXCUSED - 1st attempt pending",IF(OR($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RANGE",IF(AND($Y851="Unexcused",OR($L851="",NOT(ISNUMBER($L851)),$L851&lt;&gt;0)),"UNEXCUSED ABSENCE MUST RECORD 0",IF(COUNTIF(nrES_RecID,$B851)&gt;1,"DUPLICATE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c r="Y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IF($C852="","",IF(AND($Y852="Excused",$L852="",N($K852)&lt;=1),"EXCUSED - 1st attempt pending",IF(OR($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RANGE",IF(AND($Y852="Unexcused",OR($L852="",NOT(ISNUMBER($L852)),$L852&lt;&gt;0)),"UNEXCUSED ABSENCE MUST RECORD 0",IF(COUNTIF(nrES_RecID,$B852)&gt;1,"DUPLICATE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c r="Y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IF($C853="","",IF(AND($Y853="Excused",$L853="",N($K853)&lt;=1),"EXCUSED - 1st attempt pending",IF(OR($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RANGE",IF(AND($Y853="Unexcused",OR($L853="",NOT(ISNUMBER($L853)),$L853&lt;&gt;0)),"UNEXCUSED ABSENCE MUST RECORD 0",IF(COUNTIF(nrES_RecID,$B853)&gt;1,"DUPLICATE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c r="Y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IF($C854="","",IF(AND($Y854="Excused",$L854="",N($K854)&lt;=1),"EXCUSED - 1st attempt pending",IF(OR($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RANGE",IF(AND($Y854="Unexcused",OR($L854="",NOT(ISNUMBER($L854)),$L854&lt;&gt;0)),"UNEXCUSED ABSENCE MUST RECORD 0",IF(COUNTIF(nrES_RecID,$B854)&gt;1,"DUPLICATE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c r="Y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IF($C855="","",IF(AND($Y855="Excused",$L855="",N($K855)&lt;=1),"EXCUSED - 1st attempt pending",IF(OR($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RANGE",IF(AND($Y855="Unexcused",OR($L855="",NOT(ISNUMBER($L855)),$L855&lt;&gt;0)),"UNEXCUSED ABSENCE MUST RECORD 0",IF(COUNTIF(nrES_RecID,$B855)&gt;1,"DUPLICATE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c r="Y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IF($C856="","",IF(AND($Y856="Excused",$L856="",N($K856)&lt;=1),"EXCUSED - 1st attempt pending",IF(OR($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RANGE",IF(AND($Y856="Unexcused",OR($L856="",NOT(ISNUMBER($L856)),$L856&lt;&gt;0)),"UNEXCUSED ABSENCE MUST RECORD 0",IF(COUNTIF(nrES_RecID,$B856)&gt;1,"DUPLICATE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c r="Y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IF($C857="","",IF(AND($Y857="Excused",$L857="",N($K857)&lt;=1),"EXCUSED - 1st attempt pending",IF(OR($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RANGE",IF(AND($Y857="Unexcused",OR($L857="",NOT(ISNUMBER($L857)),$L857&lt;&gt;0)),"UNEXCUSED ABSENCE MUST RECORD 0",IF(COUNTIF(nrES_RecID,$B857)&gt;1,"DUPLICATE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c r="Y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IF($C858="","",IF(AND($Y858="Excused",$L858="",N($K858)&lt;=1),"EXCUSED - 1st attempt pending",IF(OR($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RANGE",IF(AND($Y858="Unexcused",OR($L858="",NOT(ISNUMBER($L858)),$L858&lt;&gt;0)),"UNEXCUSED ABSENCE MUST RECORD 0",IF(COUNTIF(nrES_RecID,$B858)&gt;1,"DUPLICATE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c r="Y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IF($C859="","",IF(AND($Y859="Excused",$L859="",N($K859)&lt;=1),"EXCUSED - 1st attempt pending",IF(OR($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RANGE",IF(AND($Y859="Unexcused",OR($L859="",NOT(ISNUMBER($L859)),$L859&lt;&gt;0)),"UNEXCUSED ABSENCE MUST RECORD 0",IF(COUNTIF(nrES_RecID,$B859)&gt;1,"DUPLICATE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c r="Y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IF($C860="","",IF(AND($Y860="Excused",$L860="",N($K860)&lt;=1),"EXCUSED - 1st attempt pending",IF(OR($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RANGE",IF(AND($Y860="Unexcused",OR($L860="",NOT(ISNUMBER($L860)),$L860&lt;&gt;0)),"UNEXCUSED ABSENCE MUST RECORD 0",IF(COUNTIF(nrES_RecID,$B860)&gt;1,"DUPLICATE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c r="Y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IF($C861="","",IF(AND($Y861="Excused",$L861="",N($K861)&lt;=1),"EXCUSED - 1st attempt pending",IF(OR($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RANGE",IF(AND($Y861="Unexcused",OR($L861="",NOT(ISNUMBER($L861)),$L861&lt;&gt;0)),"UNEXCUSED ABSENCE MUST RECORD 0",IF(COUNTIF(nrES_RecID,$B861)&gt;1,"DUPLICATE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c r="Y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IF($C862="","",IF(AND($Y862="Excused",$L862="",N($K862)&lt;=1),"EXCUSED - 1st attempt pending",IF(OR($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RANGE",IF(AND($Y862="Unexcused",OR($L862="",NOT(ISNUMBER($L862)),$L862&lt;&gt;0)),"UNEXCUSED ABSENCE MUST RECORD 0",IF(COUNTIF(nrES_RecID,$B862)&gt;1,"DUPLICATE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c r="Y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IF($C863="","",IF(AND($Y863="Excused",$L863="",N($K863)&lt;=1),"EXCUSED - 1st attempt pending",IF(OR($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RANGE",IF(AND($Y863="Unexcused",OR($L863="",NOT(ISNUMBER($L863)),$L863&lt;&gt;0)),"UNEXCUSED ABSENCE MUST RECORD 0",IF(COUNTIF(nrES_RecID,$B863)&gt;1,"DUPLICATE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c r="Y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IF($C864="","",IF(AND($Y864="Excused",$L864="",N($K864)&lt;=1),"EXCUSED - 1st attempt pending",IF(OR($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RANGE",IF(AND($Y864="Unexcused",OR($L864="",NOT(ISNUMBER($L864)),$L864&lt;&gt;0)),"UNEXCUSED ABSENCE MUST RECORD 0",IF(COUNTIF(nrES_RecID,$B864)&gt;1,"DUPLICATE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c r="Y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IF($C865="","",IF(AND($Y865="Excused",$L865="",N($K865)&lt;=1),"EXCUSED - 1st attempt pending",IF(OR($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RANGE",IF(AND($Y865="Unexcused",OR($L865="",NOT(ISNUMBER($L865)),$L865&lt;&gt;0)),"UNEXCUSED ABSENCE MUST RECORD 0",IF(COUNTIF(nrES_RecID,$B865)&gt;1,"DUPLICATE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c r="Y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IF($C866="","",IF(AND($Y866="Excused",$L866="",N($K866)&lt;=1),"EXCUSED - 1st attempt pending",IF(OR($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RANGE",IF(AND($Y866="Unexcused",OR($L866="",NOT(ISNUMBER($L866)),$L866&lt;&gt;0)),"UNEXCUSED ABSENCE MUST RECORD 0",IF(COUNTIF(nrES_RecID,$B866)&gt;1,"DUPLICATE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c r="Y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IF($C867="","",IF(AND($Y867="Excused",$L867="",N($K867)&lt;=1),"EXCUSED - 1st attempt pending",IF(OR($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RANGE",IF(AND($Y867="Unexcused",OR($L867="",NOT(ISNUMBER($L867)),$L867&lt;&gt;0)),"UNEXCUSED ABSENCE MUST RECORD 0",IF(COUNTIF(nrES_RecID,$B867)&gt;1,"DUPLICATE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c r="Y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IF($C868="","",IF(AND($Y868="Excused",$L868="",N($K868)&lt;=1),"EXCUSED - 1st attempt pending",IF(OR($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RANGE",IF(AND($Y868="Unexcused",OR($L868="",NOT(ISNUMBER($L868)),$L868&lt;&gt;0)),"UNEXCUSED ABSENCE MUST RECORD 0",IF(COUNTIF(nrES_RecID,$B868)&gt;1,"DUPLICATE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c r="Y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IF($C869="","",IF(AND($Y869="Excused",$L869="",N($K869)&lt;=1),"EXCUSED - 1st attempt pending",IF(OR($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RANGE",IF(AND($Y869="Unexcused",OR($L869="",NOT(ISNUMBER($L869)),$L869&lt;&gt;0)),"UNEXCUSED ABSENCE MUST RECORD 0",IF(COUNTIF(nrES_RecID,$B869)&gt;1,"DUPLICATE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c r="Y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IF($C870="","",IF(AND($Y870="Excused",$L870="",N($K870)&lt;=1),"EXCUSED - 1st attempt pending",IF(OR($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RANGE",IF(AND($Y870="Unexcused",OR($L870="",NOT(ISNUMBER($L870)),$L870&lt;&gt;0)),"UNEXCUSED ABSENCE MUST RECORD 0",IF(COUNTIF(nrES_RecID,$B870)&gt;1,"DUPLICATE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c r="Y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IF($C871="","",IF(AND($Y871="Excused",$L871="",N($K871)&lt;=1),"EXCUSED - 1st attempt pending",IF(OR($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RANGE",IF(AND($Y871="Unexcused",OR($L871="",NOT(ISNUMBER($L871)),$L871&lt;&gt;0)),"UNEXCUSED ABSENCE MUST RECORD 0",IF(COUNTIF(nrES_RecID,$B871)&gt;1,"DUPLICATE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c r="Y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IF($C872="","",IF(AND($Y872="Excused",$L872="",N($K872)&lt;=1),"EXCUSED - 1st attempt pending",IF(OR($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RANGE",IF(AND($Y872="Unexcused",OR($L872="",NOT(ISNUMBER($L872)),$L872&lt;&gt;0)),"UNEXCUSED ABSENCE MUST RECORD 0",IF(COUNTIF(nrES_RecID,$B872)&gt;1,"DUPLICATE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c r="Y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IF($C873="","",IF(AND($Y873="Excused",$L873="",N($K873)&lt;=1),"EXCUSED - 1st attempt pending",IF(OR($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RANGE",IF(AND($Y873="Unexcused",OR($L873="",NOT(ISNUMBER($L873)),$L873&lt;&gt;0)),"UNEXCUSED ABSENCE MUST RECORD 0",IF(COUNTIF(nrES_RecID,$B873)&gt;1,"DUPLICATE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c r="Y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IF($C874="","",IF(AND($Y874="Excused",$L874="",N($K874)&lt;=1),"EXCUSED - 1st attempt pending",IF(OR($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RANGE",IF(AND($Y874="Unexcused",OR($L874="",NOT(ISNUMBER($L874)),$L874&lt;&gt;0)),"UNEXCUSED ABSENCE MUST RECORD 0",IF(COUNTIF(nrES_RecID,$B874)&gt;1,"DUPLICATE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c r="Y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IF($C875="","",IF(AND($Y875="Excused",$L875="",N($K875)&lt;=1),"EXCUSED - 1st attempt pending",IF(OR($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RANGE",IF(AND($Y875="Unexcused",OR($L875="",NOT(ISNUMBER($L875)),$L875&lt;&gt;0)),"UNEXCUSED ABSENCE MUST RECORD 0",IF(COUNTIF(nrES_RecID,$B875)&gt;1,"DUPLICATE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c r="Y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IF($C876="","",IF(AND($Y876="Excused",$L876="",N($K876)&lt;=1),"EXCUSED - 1st attempt pending",IF(OR($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RANGE",IF(AND($Y876="Unexcused",OR($L876="",NOT(ISNUMBER($L876)),$L876&lt;&gt;0)),"UNEXCUSED ABSENCE MUST RECORD 0",IF(COUNTIF(nrES_RecID,$B876)&gt;1,"DUPLICATE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c r="Y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IF($C877="","",IF(AND($Y877="Excused",$L877="",N($K877)&lt;=1),"EXCUSED - 1st attempt pending",IF(OR($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RANGE",IF(AND($Y877="Unexcused",OR($L877="",NOT(ISNUMBER($L877)),$L877&lt;&gt;0)),"UNEXCUSED ABSENCE MUST RECORD 0",IF(COUNTIF(nrES_RecID,$B877)&gt;1,"DUPLICATE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c r="Y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IF($C878="","",IF(AND($Y878="Excused",$L878="",N($K878)&lt;=1),"EXCUSED - 1st attempt pending",IF(OR($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RANGE",IF(AND($Y878="Unexcused",OR($L878="",NOT(ISNUMBER($L878)),$L878&lt;&gt;0)),"UNEXCUSED ABSENCE MUST RECORD 0",IF(COUNTIF(nrES_RecID,$B878)&gt;1,"DUPLICATE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c r="Y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IF($C879="","",IF(AND($Y879="Excused",$L879="",N($K879)&lt;=1),"EXCUSED - 1st attempt pending",IF(OR($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RANGE",IF(AND($Y879="Unexcused",OR($L879="",NOT(ISNUMBER($L879)),$L879&lt;&gt;0)),"UNEXCUSED ABSENCE MUST RECORD 0",IF(COUNTIF(nrES_RecID,$B879)&gt;1,"DUPLICATE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c r="Y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IF($C880="","",IF(AND($Y880="Excused",$L880="",N($K880)&lt;=1),"EXCUSED - 1st attempt pending",IF(OR($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RANGE",IF(AND($Y880="Unexcused",OR($L880="",NOT(ISNUMBER($L880)),$L880&lt;&gt;0)),"UNEXCUSED ABSENCE MUST RECORD 0",IF(COUNTIF(nrES_RecID,$B880)&gt;1,"DUPLICATE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c r="Y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IF($C881="","",IF(AND($Y881="Excused",$L881="",N($K881)&lt;=1),"EXCUSED - 1st attempt pending",IF(OR($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RANGE",IF(AND($Y881="Unexcused",OR($L881="",NOT(ISNUMBER($L881)),$L881&lt;&gt;0)),"UNEXCUSED ABSENCE MUST RECORD 0",IF(COUNTIF(nrES_RecID,$B881)&gt;1,"DUPLICATE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c r="Y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IF($C882="","",IF(AND($Y882="Excused",$L882="",N($K882)&lt;=1),"EXCUSED - 1st attempt pending",IF(OR($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RANGE",IF(AND($Y882="Unexcused",OR($L882="",NOT(ISNUMBER($L882)),$L882&lt;&gt;0)),"UNEXCUSED ABSENCE MUST RECORD 0",IF(COUNTIF(nrES_RecID,$B882)&gt;1,"DUPLICATE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c r="Y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IF($C883="","",IF(AND($Y883="Excused",$L883="",N($K883)&lt;=1),"EXCUSED - 1st attempt pending",IF(OR($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RANGE",IF(AND($Y883="Unexcused",OR($L883="",NOT(ISNUMBER($L883)),$L883&lt;&gt;0)),"UNEXCUSED ABSENCE MUST RECORD 0",IF(COUNTIF(nrES_RecID,$B883)&gt;1,"DUPLICATE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c r="Y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IF($C884="","",IF(AND($Y884="Excused",$L884="",N($K884)&lt;=1),"EXCUSED - 1st attempt pending",IF(OR($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RANGE",IF(AND($Y884="Unexcused",OR($L884="",NOT(ISNUMBER($L884)),$L884&lt;&gt;0)),"UNEXCUSED ABSENCE MUST RECORD 0",IF(COUNTIF(nrES_RecID,$B884)&gt;1,"DUPLICATE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c r="Y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IF($C885="","",IF(AND($Y885="Excused",$L885="",N($K885)&lt;=1),"EXCUSED - 1st attempt pending",IF(OR($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RANGE",IF(AND($Y885="Unexcused",OR($L885="",NOT(ISNUMBER($L885)),$L885&lt;&gt;0)),"UNEXCUSED ABSENCE MUST RECORD 0",IF(COUNTIF(nrES_RecID,$B885)&gt;1,"DUPLICATE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c r="Y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IF($C886="","",IF(AND($Y886="Excused",$L886="",N($K886)&lt;=1),"EXCUSED - 1st attempt pending",IF(OR($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RANGE",IF(AND($Y886="Unexcused",OR($L886="",NOT(ISNUMBER($L886)),$L886&lt;&gt;0)),"UNEXCUSED ABSENCE MUST RECORD 0",IF(COUNTIF(nrES_RecID,$B886)&gt;1,"DUPLICATE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c r="Y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IF($C887="","",IF(AND($Y887="Excused",$L887="",N($K887)&lt;=1),"EXCUSED - 1st attempt pending",IF(OR($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RANGE",IF(AND($Y887="Unexcused",OR($L887="",NOT(ISNUMBER($L887)),$L887&lt;&gt;0)),"UNEXCUSED ABSENCE MUST RECORD 0",IF(COUNTIF(nrES_RecID,$B887)&gt;1,"DUPLICATE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c r="Y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IF($C888="","",IF(AND($Y888="Excused",$L888="",N($K888)&lt;=1),"EXCUSED - 1st attempt pending",IF(OR($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RANGE",IF(AND($Y888="Unexcused",OR($L888="",NOT(ISNUMBER($L888)),$L888&lt;&gt;0)),"UNEXCUSED ABSENCE MUST RECORD 0",IF(COUNTIF(nrES_RecID,$B888)&gt;1,"DUPLICATE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c r="Y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IF($C889="","",IF(AND($Y889="Excused",$L889="",N($K889)&lt;=1),"EXCUSED - 1st attempt pending",IF(OR($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RANGE",IF(AND($Y889="Unexcused",OR($L889="",NOT(ISNUMBER($L889)),$L889&lt;&gt;0)),"UNEXCUSED ABSENCE MUST RECORD 0",IF(COUNTIF(nrES_RecID,$B889)&gt;1,"DUPLICATE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c r="Y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IF($C890="","",IF(AND($Y890="Excused",$L890="",N($K890)&lt;=1),"EXCUSED - 1st attempt pending",IF(OR($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RANGE",IF(AND($Y890="Unexcused",OR($L890="",NOT(ISNUMBER($L890)),$L890&lt;&gt;0)),"UNEXCUSED ABSENCE MUST RECORD 0",IF(COUNTIF(nrES_RecID,$B890)&gt;1,"DUPLICATE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c r="Y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IF($C891="","",IF(AND($Y891="Excused",$L891="",N($K891)&lt;=1),"EXCUSED - 1st attempt pending",IF(OR($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RANGE",IF(AND($Y891="Unexcused",OR($L891="",NOT(ISNUMBER($L891)),$L891&lt;&gt;0)),"UNEXCUSED ABSENCE MUST RECORD 0",IF(COUNTIF(nrES_RecID,$B891)&gt;1,"DUPLICATE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c r="Y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IF($C892="","",IF(AND($Y892="Excused",$L892="",N($K892)&lt;=1),"EXCUSED - 1st attempt pending",IF(OR($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RANGE",IF(AND($Y892="Unexcused",OR($L892="",NOT(ISNUMBER($L892)),$L892&lt;&gt;0)),"UNEXCUSED ABSENCE MUST RECORD 0",IF(COUNTIF(nrES_RecID,$B892)&gt;1,"DUPLICATE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c r="Y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IF($C893="","",IF(AND($Y893="Excused",$L893="",N($K893)&lt;=1),"EXCUSED - 1st attempt pending",IF(OR($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RANGE",IF(AND($Y893="Unexcused",OR($L893="",NOT(ISNUMBER($L893)),$L893&lt;&gt;0)),"UNEXCUSED ABSENCE MUST RECORD 0",IF(COUNTIF(nrES_RecID,$B893)&gt;1,"DUPLICATE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c r="Y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IF($C894="","",IF(AND($Y894="Excused",$L894="",N($K894)&lt;=1),"EXCUSED - 1st attempt pending",IF(OR($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RANGE",IF(AND($Y894="Unexcused",OR($L894="",NOT(ISNUMBER($L894)),$L894&lt;&gt;0)),"UNEXCUSED ABSENCE MUST RECORD 0",IF(COUNTIF(nrES_RecID,$B894)&gt;1,"DUPLICATE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c r="Y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IF($C895="","",IF(AND($Y895="Excused",$L895="",N($K895)&lt;=1),"EXCUSED - 1st attempt pending",IF(OR($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RANGE",IF(AND($Y895="Unexcused",OR($L895="",NOT(ISNUMBER($L895)),$L895&lt;&gt;0)),"UNEXCUSED ABSENCE MUST RECORD 0",IF(COUNTIF(nrES_RecID,$B895)&gt;1,"DUPLICATE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c r="Y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IF($C896="","",IF(AND($Y896="Excused",$L896="",N($K896)&lt;=1),"EXCUSED - 1st attempt pending",IF(OR($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RANGE",IF(AND($Y896="Unexcused",OR($L896="",NOT(ISNUMBER($L896)),$L896&lt;&gt;0)),"UNEXCUSED ABSENCE MUST RECORD 0",IF(COUNTIF(nrES_RecID,$B896)&gt;1,"DUPLICATE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c r="Y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IF($C897="","",IF(AND($Y897="Excused",$L897="",N($K897)&lt;=1),"EXCUSED - 1st attempt pending",IF(OR($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RANGE",IF(AND($Y897="Unexcused",OR($L897="",NOT(ISNUMBER($L897)),$L897&lt;&gt;0)),"UNEXCUSED ABSENCE MUST RECORD 0",IF(COUNTIF(nrES_RecID,$B897)&gt;1,"DUPLICATE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c r="Y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IF($C898="","",IF(AND($Y898="Excused",$L898="",N($K898)&lt;=1),"EXCUSED - 1st attempt pending",IF(OR($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RANGE",IF(AND($Y898="Unexcused",OR($L898="",NOT(ISNUMBER($L898)),$L898&lt;&gt;0)),"UNEXCUSED ABSENCE MUST RECORD 0",IF(COUNTIF(nrES_RecID,$B898)&gt;1,"DUPLICATE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c r="Y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IF($C899="","",IF(AND($Y899="Excused",$L899="",N($K899)&lt;=1),"EXCUSED - 1st attempt pending",IF(OR($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RANGE",IF(AND($Y899="Unexcused",OR($L899="",NOT(ISNUMBER($L899)),$L899&lt;&gt;0)),"UNEXCUSED ABSENCE MUST RECORD 0",IF(COUNTIF(nrES_RecID,$B899)&gt;1,"DUPLICATE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c r="Y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IF($C900="","",IF(AND($Y900="Excused",$L900="",N($K900)&lt;=1),"EXCUSED - 1st attempt pending",IF(OR($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RANGE",IF(AND($Y900="Unexcused",OR($L900="",NOT(ISNUMBER($L900)),$L900&lt;&gt;0)),"UNEXCUSED ABSENCE MUST RECORD 0",IF(COUNTIF(nrES_RecID,$B900)&gt;1,"DUPLICATE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c r="Y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IF($C901="","",IF(AND($Y901="Excused",$L901="",N($K901)&lt;=1),"EXCUSED - 1st attempt pending",IF(OR($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RANGE",IF(AND($Y901="Unexcused",OR($L901="",NOT(ISNUMBER($L901)),$L901&lt;&gt;0)),"UNEXCUSED ABSENCE MUST RECORD 0",IF(COUNTIF(nrES_RecID,$B901)&gt;1,"DUPLICATE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c r="Y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IF($C902="","",IF(AND($Y902="Excused",$L902="",N($K902)&lt;=1),"EXCUSED - 1st attempt pending",IF(OR($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RANGE",IF(AND($Y902="Unexcused",OR($L902="",NOT(ISNUMBER($L902)),$L902&lt;&gt;0)),"UNEXCUSED ABSENCE MUST RECORD 0",IF(COUNTIF(nrES_RecID,$B902)&gt;1,"DUPLICATE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c r="Y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IF($C903="","",IF(AND($Y903="Excused",$L903="",N($K903)&lt;=1),"EXCUSED - 1st attempt pending",IF(OR($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RANGE",IF(AND($Y903="Unexcused",OR($L903="",NOT(ISNUMBER($L903)),$L903&lt;&gt;0)),"UNEXCUSED ABSENCE MUST RECORD 0",IF(COUNTIF(nrES_RecID,$B903)&gt;1,"DUPLICATE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c r="Y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IF($C904="","",IF(AND($Y904="Excused",$L904="",N($K904)&lt;=1),"EXCUSED - 1st attempt pending",IF(OR($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RANGE",IF(AND($Y904="Unexcused",OR($L904="",NOT(ISNUMBER($L904)),$L904&lt;&gt;0)),"UNEXCUSED ABSENCE MUST RECORD 0",IF(COUNTIF(nrES_RecID,$B904)&gt;1,"DUPLICATE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c r="Y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IF($C905="","",IF(AND($Y905="Excused",$L905="",N($K905)&lt;=1),"EXCUSED - 1st attempt pending",IF(OR($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RANGE",IF(AND($Y905="Unexcused",OR($L905="",NOT(ISNUMBER($L905)),$L905&lt;&gt;0)),"UNEXCUSED ABSENCE MUST RECORD 0",IF(COUNTIF(nrES_RecID,$B905)&gt;1,"DUPLICATE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c r="Y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IF($C906="","",IF(AND($Y906="Excused",$L906="",N($K906)&lt;=1),"EXCUSED - 1st attempt pending",IF(OR($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RANGE",IF(AND($Y906="Unexcused",OR($L906="",NOT(ISNUMBER($L906)),$L906&lt;&gt;0)),"UNEXCUSED ABSENCE MUST RECORD 0",IF(COUNTIF(nrES_RecID,$B906)&gt;1,"DUPLICATE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c r="Y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IF($C907="","",IF(AND($Y907="Excused",$L907="",N($K907)&lt;=1),"EXCUSED - 1st attempt pending",IF(OR($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RANGE",IF(AND($Y907="Unexcused",OR($L907="",NOT(ISNUMBER($L907)),$L907&lt;&gt;0)),"UNEXCUSED ABSENCE MUST RECORD 0",IF(COUNTIF(nrES_RecID,$B907)&gt;1,"DUPLICATE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c r="Y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IF($C908="","",IF(AND($Y908="Excused",$L908="",N($K908)&lt;=1),"EXCUSED - 1st attempt pending",IF(OR($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RANGE",IF(AND($Y908="Unexcused",OR($L908="",NOT(ISNUMBER($L908)),$L908&lt;&gt;0)),"UNEXCUSED ABSENCE MUST RECORD 0",IF(COUNTIF(nrES_RecID,$B908)&gt;1,"DUPLICATE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c r="Y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IF($C909="","",IF(AND($Y909="Excused",$L909="",N($K909)&lt;=1),"EXCUSED - 1st attempt pending",IF(OR($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RANGE",IF(AND($Y909="Unexcused",OR($L909="",NOT(ISNUMBER($L909)),$L909&lt;&gt;0)),"UNEXCUSED ABSENCE MUST RECORD 0",IF(COUNTIF(nrES_RecID,$B909)&gt;1,"DUPLICATE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c r="Y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IF($C910="","",IF(AND($Y910="Excused",$L910="",N($K910)&lt;=1),"EXCUSED - 1st attempt pending",IF(OR($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RANGE",IF(AND($Y910="Unexcused",OR($L910="",NOT(ISNUMBER($L910)),$L910&lt;&gt;0)),"UNEXCUSED ABSENCE MUST RECORD 0",IF(COUNTIF(nrES_RecID,$B910)&gt;1,"DUPLICATE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c r="Y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IF($C911="","",IF(AND($Y911="Excused",$L911="",N($K911)&lt;=1),"EXCUSED - 1st attempt pending",IF(OR($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RANGE",IF(AND($Y911="Unexcused",OR($L911="",NOT(ISNUMBER($L911)),$L911&lt;&gt;0)),"UNEXCUSED ABSENCE MUST RECORD 0",IF(COUNTIF(nrES_RecID,$B911)&gt;1,"DUPLICATE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c r="Y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IF($C912="","",IF(AND($Y912="Excused",$L912="",N($K912)&lt;=1),"EXCUSED - 1st attempt pending",IF(OR($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RANGE",IF(AND($Y912="Unexcused",OR($L912="",NOT(ISNUMBER($L912)),$L912&lt;&gt;0)),"UNEXCUSED ABSENCE MUST RECORD 0",IF(COUNTIF(nrES_RecID,$B912)&gt;1,"DUPLICATE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c r="Y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IF($C913="","",IF(AND($Y913="Excused",$L913="",N($K913)&lt;=1),"EXCUSED - 1st attempt pending",IF(OR($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RANGE",IF(AND($Y913="Unexcused",OR($L913="",NOT(ISNUMBER($L913)),$L913&lt;&gt;0)),"UNEXCUSED ABSENCE MUST RECORD 0",IF(COUNTIF(nrES_RecID,$B913)&gt;1,"DUPLICATE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c r="Y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IF($C914="","",IF(AND($Y914="Excused",$L914="",N($K914)&lt;=1),"EXCUSED - 1st attempt pending",IF(OR($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RANGE",IF(AND($Y914="Unexcused",OR($L914="",NOT(ISNUMBER($L914)),$L914&lt;&gt;0)),"UNEXCUSED ABSENCE MUST RECORD 0",IF(COUNTIF(nrES_RecID,$B914)&gt;1,"DUPLICATE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c r="Y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IF($C915="","",IF(AND($Y915="Excused",$L915="",N($K915)&lt;=1),"EXCUSED - 1st attempt pending",IF(OR($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RANGE",IF(AND($Y915="Unexcused",OR($L915="",NOT(ISNUMBER($L915)),$L915&lt;&gt;0)),"UNEXCUSED ABSENCE MUST RECORD 0",IF(COUNTIF(nrES_RecID,$B915)&gt;1,"DUPLICATE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c r="Y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IF($C916="","",IF(AND($Y916="Excused",$L916="",N($K916)&lt;=1),"EXCUSED - 1st attempt pending",IF(OR($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RANGE",IF(AND($Y916="Unexcused",OR($L916="",NOT(ISNUMBER($L916)),$L916&lt;&gt;0)),"UNEXCUSED ABSENCE MUST RECORD 0",IF(COUNTIF(nrES_RecID,$B916)&gt;1,"DUPLICATE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c r="Y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IF($C917="","",IF(AND($Y917="Excused",$L917="",N($K917)&lt;=1),"EXCUSED - 1st attempt pending",IF(OR($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RANGE",IF(AND($Y917="Unexcused",OR($L917="",NOT(ISNUMBER($L917)),$L917&lt;&gt;0)),"UNEXCUSED ABSENCE MUST RECORD 0",IF(COUNTIF(nrES_RecID,$B917)&gt;1,"DUPLICATE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c r="Y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IF($C918="","",IF(AND($Y918="Excused",$L918="",N($K918)&lt;=1),"EXCUSED - 1st attempt pending",IF(OR($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RANGE",IF(AND($Y918="Unexcused",OR($L918="",NOT(ISNUMBER($L918)),$L918&lt;&gt;0)),"UNEXCUSED ABSENCE MUST RECORD 0",IF(COUNTIF(nrES_RecID,$B918)&gt;1,"DUPLICATE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c r="Y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IF($C919="","",IF(AND($Y919="Excused",$L919="",N($K919)&lt;=1),"EXCUSED - 1st attempt pending",IF(OR($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RANGE",IF(AND($Y919="Unexcused",OR($L919="",NOT(ISNUMBER($L919)),$L919&lt;&gt;0)),"UNEXCUSED ABSENCE MUST RECORD 0",IF(COUNTIF(nrES_RecID,$B919)&gt;1,"DUPLICATE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c r="Y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IF($C920="","",IF(AND($Y920="Excused",$L920="",N($K920)&lt;=1),"EXCUSED - 1st attempt pending",IF(OR($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RANGE",IF(AND($Y920="Unexcused",OR($L920="",NOT(ISNUMBER($L920)),$L920&lt;&gt;0)),"UNEXCUSED ABSENCE MUST RECORD 0",IF(COUNTIF(nrES_RecID,$B920)&gt;1,"DUPLICATE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c r="Y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IF($C921="","",IF(AND($Y921="Excused",$L921="",N($K921)&lt;=1),"EXCUSED - 1st attempt pending",IF(OR($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RANGE",IF(AND($Y921="Unexcused",OR($L921="",NOT(ISNUMBER($L921)),$L921&lt;&gt;0)),"UNEXCUSED ABSENCE MUST RECORD 0",IF(COUNTIF(nrES_RecID,$B921)&gt;1,"DUPLICATE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c r="Y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IF($C922="","",IF(AND($Y922="Excused",$L922="",N($K922)&lt;=1),"EXCUSED - 1st attempt pending",IF(OR($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RANGE",IF(AND($Y922="Unexcused",OR($L922="",NOT(ISNUMBER($L922)),$L922&lt;&gt;0)),"UNEXCUSED ABSENCE MUST RECORD 0",IF(COUNTIF(nrES_RecID,$B922)&gt;1,"DUPLICATE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c r="Y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IF($C923="","",IF(AND($Y923="Excused",$L923="",N($K923)&lt;=1),"EXCUSED - 1st attempt pending",IF(OR($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RANGE",IF(AND($Y923="Unexcused",OR($L923="",NOT(ISNUMBER($L923)),$L923&lt;&gt;0)),"UNEXCUSED ABSENCE MUST RECORD 0",IF(COUNTIF(nrES_RecID,$B923)&gt;1,"DUPLICATE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c r="Y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IF($C924="","",IF(AND($Y924="Excused",$L924="",N($K924)&lt;=1),"EXCUSED - 1st attempt pending",IF(OR($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RANGE",IF(AND($Y924="Unexcused",OR($L924="",NOT(ISNUMBER($L924)),$L924&lt;&gt;0)),"UNEXCUSED ABSENCE MUST RECORD 0",IF(COUNTIF(nrES_RecID,$B924)&gt;1,"DUPLICATE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c r="Y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IF($C925="","",IF(AND($Y925="Excused",$L925="",N($K925)&lt;=1),"EXCUSED - 1st attempt pending",IF(OR($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RANGE",IF(AND($Y925="Unexcused",OR($L925="",NOT(ISNUMBER($L925)),$L925&lt;&gt;0)),"UNEXCUSED ABSENCE MUST RECORD 0",IF(COUNTIF(nrES_RecID,$B925)&gt;1,"DUPLICATE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c r="Y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IF($C926="","",IF(AND($Y926="Excused",$L926="",N($K926)&lt;=1),"EXCUSED - 1st attempt pending",IF(OR($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RANGE",IF(AND($Y926="Unexcused",OR($L926="",NOT(ISNUMBER($L926)),$L926&lt;&gt;0)),"UNEXCUSED ABSENCE MUST RECORD 0",IF(COUNTIF(nrES_RecID,$B926)&gt;1,"DUPLICATE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c r="Y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IF($C927="","",IF(AND($Y927="Excused",$L927="",N($K927)&lt;=1),"EXCUSED - 1st attempt pending",IF(OR($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RANGE",IF(AND($Y927="Unexcused",OR($L927="",NOT(ISNUMBER($L927)),$L927&lt;&gt;0)),"UNEXCUSED ABSENCE MUST RECORD 0",IF(COUNTIF(nrES_RecID,$B927)&gt;1,"DUPLICATE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c r="Y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IF($C928="","",IF(AND($Y928="Excused",$L928="",N($K928)&lt;=1),"EXCUSED - 1st attempt pending",IF(OR($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RANGE",IF(AND($Y928="Unexcused",OR($L928="",NOT(ISNUMBER($L928)),$L928&lt;&gt;0)),"UNEXCUSED ABSENCE MUST RECORD 0",IF(COUNTIF(nrES_RecID,$B928)&gt;1,"DUPLICATE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c r="Y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IF($C929="","",IF(AND($Y929="Excused",$L929="",N($K929)&lt;=1),"EXCUSED - 1st attempt pending",IF(OR($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RANGE",IF(AND($Y929="Unexcused",OR($L929="",NOT(ISNUMBER($L929)),$L929&lt;&gt;0)),"UNEXCUSED ABSENCE MUST RECORD 0",IF(COUNTIF(nrES_RecID,$B929)&gt;1,"DUPLICATE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c r="Y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IF($C930="","",IF(AND($Y930="Excused",$L930="",N($K930)&lt;=1),"EXCUSED - 1st attempt pending",IF(OR($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RANGE",IF(AND($Y930="Unexcused",OR($L930="",NOT(ISNUMBER($L930)),$L930&lt;&gt;0)),"UNEXCUSED ABSENCE MUST RECORD 0",IF(COUNTIF(nrES_RecID,$B930)&gt;1,"DUPLICATE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c r="Y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IF($C931="","",IF(AND($Y931="Excused",$L931="",N($K931)&lt;=1),"EXCUSED - 1st attempt pending",IF(OR($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RANGE",IF(AND($Y931="Unexcused",OR($L931="",NOT(ISNUMBER($L931)),$L931&lt;&gt;0)),"UNEXCUSED ABSENCE MUST RECORD 0",IF(COUNTIF(nrES_RecID,$B931)&gt;1,"DUPLICATE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c r="Y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IF($C932="","",IF(AND($Y932="Excused",$L932="",N($K932)&lt;=1),"EXCUSED - 1st attempt pending",IF(OR($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RANGE",IF(AND($Y932="Unexcused",OR($L932="",NOT(ISNUMBER($L932)),$L932&lt;&gt;0)),"UNEXCUSED ABSENCE MUST RECORD 0",IF(COUNTIF(nrES_RecID,$B932)&gt;1,"DUPLICATE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c r="Y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IF($C933="","",IF(AND($Y933="Excused",$L933="",N($K933)&lt;=1),"EXCUSED - 1st attempt pending",IF(OR($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RANGE",IF(AND($Y933="Unexcused",OR($L933="",NOT(ISNUMBER($L933)),$L933&lt;&gt;0)),"UNEXCUSED ABSENCE MUST RECORD 0",IF(COUNTIF(nrES_RecID,$B933)&gt;1,"DUPLICATE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c r="Y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IF($C934="","",IF(AND($Y934="Excused",$L934="",N($K934)&lt;=1),"EXCUSED - 1st attempt pending",IF(OR($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RANGE",IF(AND($Y934="Unexcused",OR($L934="",NOT(ISNUMBER($L934)),$L934&lt;&gt;0)),"UNEXCUSED ABSENCE MUST RECORD 0",IF(COUNTIF(nrES_RecID,$B934)&gt;1,"DUPLICATE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c r="Y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IF($C935="","",IF(AND($Y935="Excused",$L935="",N($K935)&lt;=1),"EXCUSED - 1st attempt pending",IF(OR($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RANGE",IF(AND($Y935="Unexcused",OR($L935="",NOT(ISNUMBER($L935)),$L935&lt;&gt;0)),"UNEXCUSED ABSENCE MUST RECORD 0",IF(COUNTIF(nrES_RecID,$B935)&gt;1,"DUPLICATE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c r="Y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IF($C936="","",IF(AND($Y936="Excused",$L936="",N($K936)&lt;=1),"EXCUSED - 1st attempt pending",IF(OR($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RANGE",IF(AND($Y936="Unexcused",OR($L936="",NOT(ISNUMBER($L936)),$L936&lt;&gt;0)),"UNEXCUSED ABSENCE MUST RECORD 0",IF(COUNTIF(nrES_RecID,$B936)&gt;1,"DUPLICATE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c r="Y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IF($C937="","",IF(AND($Y937="Excused",$L937="",N($K937)&lt;=1),"EXCUSED - 1st attempt pending",IF(OR($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RANGE",IF(AND($Y937="Unexcused",OR($L937="",NOT(ISNUMBER($L937)),$L937&lt;&gt;0)),"UNEXCUSED ABSENCE MUST RECORD 0",IF(COUNTIF(nrES_RecID,$B937)&gt;1,"DUPLICATE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c r="Y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IF($C938="","",IF(AND($Y938="Excused",$L938="",N($K938)&lt;=1),"EXCUSED - 1st attempt pending",IF(OR($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RANGE",IF(AND($Y938="Unexcused",OR($L938="",NOT(ISNUMBER($L938)),$L938&lt;&gt;0)),"UNEXCUSED ABSENCE MUST RECORD 0",IF(COUNTIF(nrES_RecID,$B938)&gt;1,"DUPLICATE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c r="Y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IF($C939="","",IF(AND($Y939="Excused",$L939="",N($K939)&lt;=1),"EXCUSED - 1st attempt pending",IF(OR($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RANGE",IF(AND($Y939="Unexcused",OR($L939="",NOT(ISNUMBER($L939)),$L939&lt;&gt;0)),"UNEXCUSED ABSENCE MUST RECORD 0",IF(COUNTIF(nrES_RecID,$B939)&gt;1,"DUPLICATE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c r="Y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IF($C940="","",IF(AND($Y940="Excused",$L940="",N($K940)&lt;=1),"EXCUSED - 1st attempt pending",IF(OR($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RANGE",IF(AND($Y940="Unexcused",OR($L940="",NOT(ISNUMBER($L940)),$L940&lt;&gt;0)),"UNEXCUSED ABSENCE MUST RECORD 0",IF(COUNTIF(nrES_RecID,$B940)&gt;1,"DUPLICATE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c r="Y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IF($C941="","",IF(AND($Y941="Excused",$L941="",N($K941)&lt;=1),"EXCUSED - 1st attempt pending",IF(OR($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RANGE",IF(AND($Y941="Unexcused",OR($L941="",NOT(ISNUMBER($L941)),$L941&lt;&gt;0)),"UNEXCUSED ABSENCE MUST RECORD 0",IF(COUNTIF(nrES_RecID,$B941)&gt;1,"DUPLICATE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c r="Y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IF($C942="","",IF(AND($Y942="Excused",$L942="",N($K942)&lt;=1),"EXCUSED - 1st attempt pending",IF(OR($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RANGE",IF(AND($Y942="Unexcused",OR($L942="",NOT(ISNUMBER($L942)),$L942&lt;&gt;0)),"UNEXCUSED ABSENCE MUST RECORD 0",IF(COUNTIF(nrES_RecID,$B942)&gt;1,"DUPLICATE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c r="Y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IF($C943="","",IF(AND($Y943="Excused",$L943="",N($K943)&lt;=1),"EXCUSED - 1st attempt pending",IF(OR($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RANGE",IF(AND($Y943="Unexcused",OR($L943="",NOT(ISNUMBER($L943)),$L943&lt;&gt;0)),"UNEXCUSED ABSENCE MUST RECORD 0",IF(COUNTIF(nrES_RecID,$B943)&gt;1,"DUPLICATE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c r="Y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IF($C944="","",IF(AND($Y944="Excused",$L944="",N($K944)&lt;=1),"EXCUSED - 1st attempt pending",IF(OR($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RANGE",IF(AND($Y944="Unexcused",OR($L944="",NOT(ISNUMBER($L944)),$L944&lt;&gt;0)),"UNEXCUSED ABSENCE MUST RECORD 0",IF(COUNTIF(nrES_RecID,$B944)&gt;1,"DUPLICATE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c r="Y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IF($C945="","",IF(AND($Y945="Excused",$L945="",N($K945)&lt;=1),"EXCUSED - 1st attempt pending",IF(OR($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RANGE",IF(AND($Y945="Unexcused",OR($L945="",NOT(ISNUMBER($L945)),$L945&lt;&gt;0)),"UNEXCUSED ABSENCE MUST RECORD 0",IF(COUNTIF(nrES_RecID,$B945)&gt;1,"DUPLICATE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c r="Y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IF($C946="","",IF(AND($Y946="Excused",$L946="",N($K946)&lt;=1),"EXCUSED - 1st attempt pending",IF(OR($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RANGE",IF(AND($Y946="Unexcused",OR($L946="",NOT(ISNUMBER($L946)),$L946&lt;&gt;0)),"UNEXCUSED ABSENCE MUST RECORD 0",IF(COUNTIF(nrES_RecID,$B946)&gt;1,"DUPLICATE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c r="Y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IF($C947="","",IF(AND($Y947="Excused",$L947="",N($K947)&lt;=1),"EXCUSED - 1st attempt pending",IF(OR($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RANGE",IF(AND($Y947="Unexcused",OR($L947="",NOT(ISNUMBER($L947)),$L947&lt;&gt;0)),"UNEXCUSED ABSENCE MUST RECORD 0",IF(COUNTIF(nrES_RecID,$B947)&gt;1,"DUPLICATE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c r="Y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IF($C948="","",IF(AND($Y948="Excused",$L948="",N($K948)&lt;=1),"EXCUSED - 1st attempt pending",IF(OR($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RANGE",IF(AND($Y948="Unexcused",OR($L948="",NOT(ISNUMBER($L948)),$L948&lt;&gt;0)),"UNEXCUSED ABSENCE MUST RECORD 0",IF(COUNTIF(nrES_RecID,$B948)&gt;1,"DUPLICATE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c r="Y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IF($C949="","",IF(AND($Y949="Excused",$L949="",N($K949)&lt;=1),"EXCUSED - 1st attempt pending",IF(OR($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RANGE",IF(AND($Y949="Unexcused",OR($L949="",NOT(ISNUMBER($L949)),$L949&lt;&gt;0)),"UNEXCUSED ABSENCE MUST RECORD 0",IF(COUNTIF(nrES_RecID,$B949)&gt;1,"DUPLICATE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c r="Y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IF($C950="","",IF(AND($Y950="Excused",$L950="",N($K950)&lt;=1),"EXCUSED - 1st attempt pending",IF(OR($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RANGE",IF(AND($Y950="Unexcused",OR($L950="",NOT(ISNUMBER($L950)),$L950&lt;&gt;0)),"UNEXCUSED ABSENCE MUST RECORD 0",IF(COUNTIF(nrES_RecID,$B950)&gt;1,"DUPLICATE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c r="Y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IF($C951="","",IF(AND($Y951="Excused",$L951="",N($K951)&lt;=1),"EXCUSED - 1st attempt pending",IF(OR($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RANGE",IF(AND($Y951="Unexcused",OR($L951="",NOT(ISNUMBER($L951)),$L951&lt;&gt;0)),"UNEXCUSED ABSENCE MUST RECORD 0",IF(COUNTIF(nrES_RecID,$B951)&gt;1,"DUPLICATE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c r="Y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IF($C952="","",IF(AND($Y952="Excused",$L952="",N($K952)&lt;=1),"EXCUSED - 1st attempt pending",IF(OR($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RANGE",IF(AND($Y952="Unexcused",OR($L952="",NOT(ISNUMBER($L952)),$L952&lt;&gt;0)),"UNEXCUSED ABSENCE MUST RECORD 0",IF(COUNTIF(nrES_RecID,$B952)&gt;1,"DUPLICATE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c r="Y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IF($C953="","",IF(AND($Y953="Excused",$L953="",N($K953)&lt;=1),"EXCUSED - 1st attempt pending",IF(OR($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RANGE",IF(AND($Y953="Unexcused",OR($L953="",NOT(ISNUMBER($L953)),$L953&lt;&gt;0)),"UNEXCUSED ABSENCE MUST RECORD 0",IF(COUNTIF(nrES_RecID,$B953)&gt;1,"DUPLICATE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c r="Y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IF($C954="","",IF(AND($Y954="Excused",$L954="",N($K954)&lt;=1),"EXCUSED - 1st attempt pending",IF(OR($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RANGE",IF(AND($Y954="Unexcused",OR($L954="",NOT(ISNUMBER($L954)),$L954&lt;&gt;0)),"UNEXCUSED ABSENCE MUST RECORD 0",IF(COUNTIF(nrES_RecID,$B954)&gt;1,"DUPLICATE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c r="Y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IF($C955="","",IF(AND($Y955="Excused",$L955="",N($K955)&lt;=1),"EXCUSED - 1st attempt pending",IF(OR($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RANGE",IF(AND($Y955="Unexcused",OR($L955="",NOT(ISNUMBER($L955)),$L955&lt;&gt;0)),"UNEXCUSED ABSENCE MUST RECORD 0",IF(COUNTIF(nrES_RecID,$B955)&gt;1,"DUPLICATE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c r="Y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IF($C956="","",IF(AND($Y956="Excused",$L956="",N($K956)&lt;=1),"EXCUSED - 1st attempt pending",IF(OR($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RANGE",IF(AND($Y956="Unexcused",OR($L956="",NOT(ISNUMBER($L956)),$L956&lt;&gt;0)),"UNEXCUSED ABSENCE MUST RECORD 0",IF(COUNTIF(nrES_RecID,$B956)&gt;1,"DUPLICATE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c r="Y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IF($C957="","",IF(AND($Y957="Excused",$L957="",N($K957)&lt;=1),"EXCUSED - 1st attempt pending",IF(OR($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RANGE",IF(AND($Y957="Unexcused",OR($L957="",NOT(ISNUMBER($L957)),$L957&lt;&gt;0)),"UNEXCUSED ABSENCE MUST RECORD 0",IF(COUNTIF(nrES_RecID,$B957)&gt;1,"DUPLICATE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c r="Y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IF($C958="","",IF(AND($Y958="Excused",$L958="",N($K958)&lt;=1),"EXCUSED - 1st attempt pending",IF(OR($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RANGE",IF(AND($Y958="Unexcused",OR($L958="",NOT(ISNUMBER($L958)),$L958&lt;&gt;0)),"UNEXCUSED ABSENCE MUST RECORD 0",IF(COUNTIF(nrES_RecID,$B958)&gt;1,"DUPLICATE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c r="Y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IF($C959="","",IF(AND($Y959="Excused",$L959="",N($K959)&lt;=1),"EXCUSED - 1st attempt pending",IF(OR($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RANGE",IF(AND($Y959="Unexcused",OR($L959="",NOT(ISNUMBER($L959)),$L959&lt;&gt;0)),"UNEXCUSED ABSENCE MUST RECORD 0",IF(COUNTIF(nrES_RecID,$B959)&gt;1,"DUPLICATE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c r="Y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IF($C960="","",IF(AND($Y960="Excused",$L960="",N($K960)&lt;=1),"EXCUSED - 1st attempt pending",IF(OR($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RANGE",IF(AND($Y960="Unexcused",OR($L960="",NOT(ISNUMBER($L960)),$L960&lt;&gt;0)),"UNEXCUSED ABSENCE MUST RECORD 0",IF(COUNTIF(nrES_RecID,$B960)&gt;1,"DUPLICATE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c r="Y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IF($C961="","",IF(AND($Y961="Excused",$L961="",N($K961)&lt;=1),"EXCUSED - 1st attempt pending",IF(OR($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RANGE",IF(AND($Y961="Unexcused",OR($L961="",NOT(ISNUMBER($L961)),$L961&lt;&gt;0)),"UNEXCUSED ABSENCE MUST RECORD 0",IF(COUNTIF(nrES_RecID,$B961)&gt;1,"DUPLICATE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c r="Y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IF($C962="","",IF(AND($Y962="Excused",$L962="",N($K962)&lt;=1),"EXCUSED - 1st attempt pending",IF(OR($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RANGE",IF(AND($Y962="Unexcused",OR($L962="",NOT(ISNUMBER($L962)),$L962&lt;&gt;0)),"UNEXCUSED ABSENCE MUST RECORD 0",IF(COUNTIF(nrES_RecID,$B962)&gt;1,"DUPLICATE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c r="Y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IF($C963="","",IF(AND($Y963="Excused",$L963="",N($K963)&lt;=1),"EXCUSED - 1st attempt pending",IF(OR($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RANGE",IF(AND($Y963="Unexcused",OR($L963="",NOT(ISNUMBER($L963)),$L963&lt;&gt;0)),"UNEXCUSED ABSENCE MUST RECORD 0",IF(COUNTIF(nrES_RecID,$B963)&gt;1,"DUPLICATE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c r="Y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IF($C964="","",IF(AND($Y964="Excused",$L964="",N($K964)&lt;=1),"EXCUSED - 1st attempt pending",IF(OR($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RANGE",IF(AND($Y964="Unexcused",OR($L964="",NOT(ISNUMBER($L964)),$L964&lt;&gt;0)),"UNEXCUSED ABSENCE MUST RECORD 0",IF(COUNTIF(nrES_RecID,$B964)&gt;1,"DUPLICATE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c r="Y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IF($C965="","",IF(AND($Y965="Excused",$L965="",N($K965)&lt;=1),"EXCUSED - 1st attempt pending",IF(OR($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RANGE",IF(AND($Y965="Unexcused",OR($L965="",NOT(ISNUMBER($L965)),$L965&lt;&gt;0)),"UNEXCUSED ABSENCE MUST RECORD 0",IF(COUNTIF(nrES_RecID,$B965)&gt;1,"DUPLICATE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c r="Y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IF($C966="","",IF(AND($Y966="Excused",$L966="",N($K966)&lt;=1),"EXCUSED - 1st attempt pending",IF(OR($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RANGE",IF(AND($Y966="Unexcused",OR($L966="",NOT(ISNUMBER($L966)),$L966&lt;&gt;0)),"UNEXCUSED ABSENCE MUST RECORD 0",IF(COUNTIF(nrES_RecID,$B966)&gt;1,"DUPLICATE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c r="Y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IF($C967="","",IF(AND($Y967="Excused",$L967="",N($K967)&lt;=1),"EXCUSED - 1st attempt pending",IF(OR($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RANGE",IF(AND($Y967="Unexcused",OR($L967="",NOT(ISNUMBER($L967)),$L967&lt;&gt;0)),"UNEXCUSED ABSENCE MUST RECORD 0",IF(COUNTIF(nrES_RecID,$B967)&gt;1,"DUPLICATE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c r="Y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IF($C968="","",IF(AND($Y968="Excused",$L968="",N($K968)&lt;=1),"EXCUSED - 1st attempt pending",IF(OR($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RANGE",IF(AND($Y968="Unexcused",OR($L968="",NOT(ISNUMBER($L968)),$L968&lt;&gt;0)),"UNEXCUSED ABSENCE MUST RECORD 0",IF(COUNTIF(nrES_RecID,$B968)&gt;1,"DUPLICATE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c r="Y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IF($C969="","",IF(AND($Y969="Excused",$L969="",N($K969)&lt;=1),"EXCUSED - 1st attempt pending",IF(OR($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RANGE",IF(AND($Y969="Unexcused",OR($L969="",NOT(ISNUMBER($L969)),$L969&lt;&gt;0)),"UNEXCUSED ABSENCE MUST RECORD 0",IF(COUNTIF(nrES_RecID,$B969)&gt;1,"DUPLICATE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c r="Y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IF($C970="","",IF(AND($Y970="Excused",$L970="",N($K970)&lt;=1),"EXCUSED - 1st attempt pending",IF(OR($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RANGE",IF(AND($Y970="Unexcused",OR($L970="",NOT(ISNUMBER($L970)),$L970&lt;&gt;0)),"UNEXCUSED ABSENCE MUST RECORD 0",IF(COUNTIF(nrES_RecID,$B970)&gt;1,"DUPLICATE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c r="Y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IF($C971="","",IF(AND($Y971="Excused",$L971="",N($K971)&lt;=1),"EXCUSED - 1st attempt pending",IF(OR($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RANGE",IF(AND($Y971="Unexcused",OR($L971="",NOT(ISNUMBER($L971)),$L971&lt;&gt;0)),"UNEXCUSED ABSENCE MUST RECORD 0",IF(COUNTIF(nrES_RecID,$B971)&gt;1,"DUPLICATE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c r="Y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IF($C972="","",IF(AND($Y972="Excused",$L972="",N($K972)&lt;=1),"EXCUSED - 1st attempt pending",IF(OR($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RANGE",IF(AND($Y972="Unexcused",OR($L972="",NOT(ISNUMBER($L972)),$L972&lt;&gt;0)),"UNEXCUSED ABSENCE MUST RECORD 0",IF(COUNTIF(nrES_RecID,$B972)&gt;1,"DUPLICATE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c r="Y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IF($C973="","",IF(AND($Y973="Excused",$L973="",N($K973)&lt;=1),"EXCUSED - 1st attempt pending",IF(OR($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RANGE",IF(AND($Y973="Unexcused",OR($L973="",NOT(ISNUMBER($L973)),$L973&lt;&gt;0)),"UNEXCUSED ABSENCE MUST RECORD 0",IF(COUNTIF(nrES_RecID,$B973)&gt;1,"DUPLICATE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c r="Y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IF($C974="","",IF(AND($Y974="Excused",$L974="",N($K974)&lt;=1),"EXCUSED - 1st attempt pending",IF(OR($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RANGE",IF(AND($Y974="Unexcused",OR($L974="",NOT(ISNUMBER($L974)),$L974&lt;&gt;0)),"UNEXCUSED ABSENCE MUST RECORD 0",IF(COUNTIF(nrES_RecID,$B974)&gt;1,"DUPLICATE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c r="Y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IF($C975="","",IF(AND($Y975="Excused",$L975="",N($K975)&lt;=1),"EXCUSED - 1st attempt pending",IF(OR($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RANGE",IF(AND($Y975="Unexcused",OR($L975="",NOT(ISNUMBER($L975)),$L975&lt;&gt;0)),"UNEXCUSED ABSENCE MUST RECORD 0",IF(COUNTIF(nrES_RecID,$B975)&gt;1,"DUPLICATE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c r="Y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IF($C976="","",IF(AND($Y976="Excused",$L976="",N($K976)&lt;=1),"EXCUSED - 1st attempt pending",IF(OR($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RANGE",IF(AND($Y976="Unexcused",OR($L976="",NOT(ISNUMBER($L976)),$L976&lt;&gt;0)),"UNEXCUSED ABSENCE MUST RECORD 0",IF(COUNTIF(nrES_RecID,$B976)&gt;1,"DUPLICATE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c r="Y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IF($C977="","",IF(AND($Y977="Excused",$L977="",N($K977)&lt;=1),"EXCUSED - 1st attempt pending",IF(OR($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RANGE",IF(AND($Y977="Unexcused",OR($L977="",NOT(ISNUMBER($L977)),$L977&lt;&gt;0)),"UNEXCUSED ABSENCE MUST RECORD 0",IF(COUNTIF(nrES_RecID,$B977)&gt;1,"DUPLICATE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c r="Y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IF($C978="","",IF(AND($Y978="Excused",$L978="",N($K978)&lt;=1),"EXCUSED - 1st attempt pending",IF(OR($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RANGE",IF(AND($Y978="Unexcused",OR($L978="",NOT(ISNUMBER($L978)),$L978&lt;&gt;0)),"UNEXCUSED ABSENCE MUST RECORD 0",IF(COUNTIF(nrES_RecID,$B978)&gt;1,"DUPLICATE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c r="Y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IF($C979="","",IF(AND($Y979="Excused",$L979="",N($K979)&lt;=1),"EXCUSED - 1st attempt pending",IF(OR($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RANGE",IF(AND($Y979="Unexcused",OR($L979="",NOT(ISNUMBER($L979)),$L979&lt;&gt;0)),"UNEXCUSED ABSENCE MUST RECORD 0",IF(COUNTIF(nrES_RecID,$B979)&gt;1,"DUPLICATE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c r="Y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IF($C980="","",IF(AND($Y980="Excused",$L980="",N($K980)&lt;=1),"EXCUSED - 1st attempt pending",IF(OR($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RANGE",IF(AND($Y980="Unexcused",OR($L980="",NOT(ISNUMBER($L980)),$L980&lt;&gt;0)),"UNEXCUSED ABSENCE MUST RECORD 0",IF(COUNTIF(nrES_RecID,$B980)&gt;1,"DUPLICATE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c r="Y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IF($C981="","",IF(AND($Y981="Excused",$L981="",N($K981)&lt;=1),"EXCUSED - 1st attempt pending",IF(OR($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RANGE",IF(AND($Y981="Unexcused",OR($L981="",NOT(ISNUMBER($L981)),$L981&lt;&gt;0)),"UNEXCUSED ABSENCE MUST RECORD 0",IF(COUNTIF(nrES_RecID,$B981)&gt;1,"DUPLICATE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c r="Y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IF($C982="","",IF(AND($Y982="Excused",$L982="",N($K982)&lt;=1),"EXCUSED - 1st attempt pending",IF(OR($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RANGE",IF(AND($Y982="Unexcused",OR($L982="",NOT(ISNUMBER($L982)),$L982&lt;&gt;0)),"UNEXCUSED ABSENCE MUST RECORD 0",IF(COUNTIF(nrES_RecID,$B982)&gt;1,"DUPLICATE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c r="Y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IF($C983="","",IF(AND($Y983="Excused",$L983="",N($K983)&lt;=1),"EXCUSED - 1st attempt pending",IF(OR($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RANGE",IF(AND($Y983="Unexcused",OR($L983="",NOT(ISNUMBER($L983)),$L983&lt;&gt;0)),"UNEXCUSED ABSENCE MUST RECORD 0",IF(COUNTIF(nrES_RecID,$B983)&gt;1,"DUPLICATE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c r="Y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IF($C984="","",IF(AND($Y984="Excused",$L984="",N($K984)&lt;=1),"EXCUSED - 1st attempt pending",IF(OR($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RANGE",IF(AND($Y984="Unexcused",OR($L984="",NOT(ISNUMBER($L984)),$L984&lt;&gt;0)),"UNEXCUSED ABSENCE MUST RECORD 0",IF(COUNTIF(nrES_RecID,$B984)&gt;1,"DUPLICATE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c r="Y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IF($C985="","",IF(AND($Y985="Excused",$L985="",N($K985)&lt;=1),"EXCUSED - 1st attempt pending",IF(OR($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RANGE",IF(AND($Y985="Unexcused",OR($L985="",NOT(ISNUMBER($L985)),$L985&lt;&gt;0)),"UNEXCUSED ABSENCE MUST RECORD 0",IF(COUNTIF(nrES_RecID,$B985)&gt;1,"DUPLICATE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c r="Y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IF($C986="","",IF(AND($Y986="Excused",$L986="",N($K986)&lt;=1),"EXCUSED - 1st attempt pending",IF(OR($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RANGE",IF(AND($Y986="Unexcused",OR($L986="",NOT(ISNUMBER($L986)),$L986&lt;&gt;0)),"UNEXCUSED ABSENCE MUST RECORD 0",IF(COUNTIF(nrES_RecID,$B986)&gt;1,"DUPLICATE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c r="Y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IF($C987="","",IF(AND($Y987="Excused",$L987="",N($K987)&lt;=1),"EXCUSED - 1st attempt pending",IF(OR($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RANGE",IF(AND($Y987="Unexcused",OR($L987="",NOT(ISNUMBER($L987)),$L987&lt;&gt;0)),"UNEXCUSED ABSENCE MUST RECORD 0",IF(COUNTIF(nrES_RecID,$B987)&gt;1,"DUPLICATE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c r="Y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IF($C988="","",IF(AND($Y988="Excused",$L988="",N($K988)&lt;=1),"EXCUSED - 1st attempt pending",IF(OR($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RANGE",IF(AND($Y988="Unexcused",OR($L988="",NOT(ISNUMBER($L988)),$L988&lt;&gt;0)),"UNEXCUSED ABSENCE MUST RECORD 0",IF(COUNTIF(nrES_RecID,$B988)&gt;1,"DUPLICATE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c r="Y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IF($C989="","",IF(AND($Y989="Excused",$L989="",N($K989)&lt;=1),"EXCUSED - 1st attempt pending",IF(OR($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RANGE",IF(AND($Y989="Unexcused",OR($L989="",NOT(ISNUMBER($L989)),$L989&lt;&gt;0)),"UNEXCUSED ABSENCE MUST RECORD 0",IF(COUNTIF(nrES_RecID,$B989)&gt;1,"DUPLICATE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c r="Y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IF($C990="","",IF(AND($Y990="Excused",$L990="",N($K990)&lt;=1),"EXCUSED - 1st attempt pending",IF(OR($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RANGE",IF(AND($Y990="Unexcused",OR($L990="",NOT(ISNUMBER($L990)),$L990&lt;&gt;0)),"UNEXCUSED ABSENCE MUST RECORD 0",IF(COUNTIF(nrES_RecID,$B990)&gt;1,"DUPLICATE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c r="Y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IF($C991="","",IF(AND($Y991="Excused",$L991="",N($K991)&lt;=1),"EXCUSED - 1st attempt pending",IF(OR($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RANGE",IF(AND($Y991="Unexcused",OR($L991="",NOT(ISNUMBER($L991)),$L991&lt;&gt;0)),"UNEXCUSED ABSENCE MUST RECORD 0",IF(COUNTIF(nrES_RecID,$B991)&gt;1,"DUPLICATE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c r="Y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IF($C992="","",IF(AND($Y992="Excused",$L992="",N($K992)&lt;=1),"EXCUSED - 1st attempt pending",IF(OR($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RANGE",IF(AND($Y992="Unexcused",OR($L992="",NOT(ISNUMBER($L992)),$L992&lt;&gt;0)),"UNEXCUSED ABSENCE MUST RECORD 0",IF(COUNTIF(nrES_RecID,$B992)&gt;1,"DUPLICATE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c r="Y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IF($C993="","",IF(AND($Y993="Excused",$L993="",N($K993)&lt;=1),"EXCUSED - 1st attempt pending",IF(OR($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RANGE",IF(AND($Y993="Unexcused",OR($L993="",NOT(ISNUMBER($L993)),$L993&lt;&gt;0)),"UNEXCUSED ABSENCE MUST RECORD 0",IF(COUNTIF(nrES_RecID,$B993)&gt;1,"DUPLICATE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c r="Y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IF($C994="","",IF(AND($Y994="Excused",$L994="",N($K994)&lt;=1),"EXCUSED - 1st attempt pending",IF(OR($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RANGE",IF(AND($Y994="Unexcused",OR($L994="",NOT(ISNUMBER($L994)),$L994&lt;&gt;0)),"UNEXCUSED ABSENCE MUST RECORD 0",IF(COUNTIF(nrES_RecID,$B994)&gt;1,"DUPLICATE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c r="Y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IF($C995="","",IF(AND($Y995="Excused",$L995="",N($K995)&lt;=1),"EXCUSED - 1st attempt pending",IF(OR($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RANGE",IF(AND($Y995="Unexcused",OR($L995="",NOT(ISNUMBER($L995)),$L995&lt;&gt;0)),"UNEXCUSED ABSENCE MUST RECORD 0",IF(COUNTIF(nrES_RecID,$B995)&gt;1,"DUPLICATE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c r="Y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IF($C996="","",IF(AND($Y996="Excused",$L996="",N($K996)&lt;=1),"EXCUSED - 1st attempt pending",IF(OR($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RANGE",IF(AND($Y996="Unexcused",OR($L996="",NOT(ISNUMBER($L996)),$L996&lt;&gt;0)),"UNEXCUSED ABSENCE MUST RECORD 0",IF(COUNTIF(nrES_RecID,$B996)&gt;1,"DUPLICATE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c r="Y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IF($C997="","",IF(AND($Y997="Excused",$L997="",N($K997)&lt;=1),"EXCUSED - 1st attempt pending",IF(OR($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RANGE",IF(AND($Y997="Unexcused",OR($L997="",NOT(ISNUMBER($L997)),$L997&lt;&gt;0)),"UNEXCUSED ABSENCE MUST RECORD 0",IF(COUNTIF(nrES_RecID,$B997)&gt;1,"DUPLICATE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c r="Y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IF($C998="","",IF(AND($Y998="Excused",$L998="",N($K998)&lt;=1),"EXCUSED - 1st attempt pending",IF(OR($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RANGE",IF(AND($Y998="Unexcused",OR($L998="",NOT(ISNUMBER($L998)),$L998&lt;&gt;0)),"UNEXCUSED ABSENCE MUST RECORD 0",IF(COUNTIF(nrES_RecID,$B998)&gt;1,"DUPLICATE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c r="Y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IF($C999="","",IF(AND($Y999="Excused",$L999="",N($K999)&lt;=1),"EXCUSED - 1st attempt pending",IF(OR($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RANGE",IF(AND($Y999="Unexcused",OR($L999="",NOT(ISNUMBER($L999)),$L999&lt;&gt;0)),"UNEXCUSED ABSENCE MUST RECORD 0",IF(COUNTIF(nrES_RecID,$B999)&gt;1,"DUPLICATE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c r="Y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IF($C1000="","",IF(AND($Y1000="Excused",$L1000="",N($K1000)&lt;=1),"EXCUSED - 1st attempt pending",IF(OR($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RANGE",IF(AND($Y1000="Unexcused",OR($L1000="",NOT(ISNUMBER($L1000)),$L1000&lt;&gt;0)),"UNEXCUSED ABSENCE MUST RECORD 0",IF(COUNTIF(nrES_RecID,$B1000)&gt;1,"DUPLICATE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c r="Y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IF($C1001="","",IF(AND($Y1001="Excused",$L1001="",N($K1001)&lt;=1),"EXCUSED - 1st attempt pending",IF(OR($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RANGE",IF(AND($Y1001="Unexcused",OR($L1001="",NOT(ISNUMBER($L1001)),$L1001&lt;&gt;0)),"UNEXCUSED ABSENCE MUST RECORD 0",IF(COUNTIF(nrES_RecID,$B1001)&gt;1,"DUPLICATE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c r="Y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IF($C1002="","",IF(AND($Y1002="Excused",$L1002="",N($K1002)&lt;=1),"EXCUSED - 1st attempt pending",IF(OR($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RANGE",IF(AND($Y1002="Unexcused",OR($L1002="",NOT(ISNUMBER($L1002)),$L1002&lt;&gt;0)),"UNEXCUSED ABSENCE MUST RECORD 0",IF(COUNTIF(nrES_RecID,$B1002)&gt;1,"DUPLICATE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c r="Y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IF($C1003="","",IF(AND($Y1003="Excused",$L1003="",N($K1003)&lt;=1),"EXCUSED - 1st attempt pending",IF(OR($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RANGE",IF(AND($Y1003="Unexcused",OR($L1003="",NOT(ISNUMBER($L1003)),$L1003&lt;&gt;0)),"UNEXCUSED ABSENCE MUST RECORD 0",IF(COUNTIF(nrES_RecID,$B1003)&gt;1,"DUPLICATE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c r="Y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IF($C1004="","",IF(AND($Y1004="Excused",$L1004="",N($K1004)&lt;=1),"EXCUSED - 1st attempt pending",IF(OR($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RANGE",IF(AND($Y1004="Unexcused",OR($L1004="",NOT(ISNUMBER($L1004)),$L1004&lt;&gt;0)),"UNEXCUSED ABSENCE MUST RECORD 0",IF(COUNTIF(nrES_RecID,$B1004)&gt;1,"DUPLICATE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c r="Y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IF($C1005="","",IF(AND($Y1005="Excused",$L1005="",N($K1005)&lt;=1),"EXCUSED - 1st attempt pending",IF(OR($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RANGE",IF(AND($Y1005="Unexcused",OR($L1005="",NOT(ISNUMBER($L1005)),$L1005&lt;&gt;0)),"UNEXCUSED ABSENCE MUST RECORD 0",IF(COUNTIF(nrES_RecID,$B1005)&gt;1,"DUPLICATE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c r="Y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IF($C1006="","",IF(AND($Y1006="Excused",$L1006="",N($K1006)&lt;=1),"EXCUSED - 1st attempt pending",IF(OR($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RANGE",IF(AND($Y1006="Unexcused",OR($L1006="",NOT(ISNUMBER($L1006)),$L1006&lt;&gt;0)),"UNEXCUSED ABSENCE MUST RECORD 0",IF(COUNTIF(nrES_RecID,$B1006)&gt;1,"DUPLICATE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c r="Y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IF($C1007="","",IF(AND($Y1007="Excused",$L1007="",N($K1007)&lt;=1),"EXCUSED - 1st attempt pending",IF(OR($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RANGE",IF(AND($Y1007="Unexcused",OR($L1007="",NOT(ISNUMBER($L1007)),$L1007&lt;&gt;0)),"UNEXCUSED ABSENCE MUST RECORD 0",IF(COUNTIF(nrES_RecID,$B1007)&gt;1,"DUPLICATE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c r="Y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IF($C1008="","",IF(AND($Y1008="Excused",$L1008="",N($K1008)&lt;=1),"EXCUSED - 1st attempt pending",IF(OR($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RANGE",IF(AND($Y1008="Unexcused",OR($L1008="",NOT(ISNUMBER($L1008)),$L1008&lt;&gt;0)),"UNEXCUSED ABSENCE MUST RECORD 0",IF(COUNTIF(nrES_RecID,$B1008)&gt;1,"DUPLICATE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c r="Y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IF($C1009="","",IF(AND($Y1009="Excused",$L1009="",N($K1009)&lt;=1),"EXCUSED - 1st attempt pending",IF(OR($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RANGE",IF(AND($Y1009="Unexcused",OR($L1009="",NOT(ISNUMBER($L1009)),$L1009&lt;&gt;0)),"UNEXCUSED ABSENCE MUST RECORD 0",IF(COUNTIF(nrES_RecID,$B1009)&gt;1,"DUPLICATE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c r="Y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IF($C1010="","",IF(AND($Y1010="Excused",$L1010="",N($K1010)&lt;=1),"EXCUSED - 1st attempt pending",IF(OR($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RANGE",IF(AND($Y1010="Unexcused",OR($L1010="",NOT(ISNUMBER($L1010)),$L1010&lt;&gt;0)),"UNEXCUSED ABSENCE MUST RECORD 0",IF(COUNTIF(nrES_RecID,$B1010)&gt;1,"DUPLICATE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c r="Y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IF($C1011="","",IF(AND($Y1011="Excused",$L1011="",N($K1011)&lt;=1),"EXCUSED - 1st attempt pending",IF(OR($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RANGE",IF(AND($Y1011="Unexcused",OR($L1011="",NOT(ISNUMBER($L1011)),$L1011&lt;&gt;0)),"UNEXCUSED ABSENCE MUST RECORD 0",IF(COUNTIF(nrES_RecID,$B1011)&gt;1,"DUPLICATE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c r="Y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IF($C1012="","",IF(AND($Y1012="Excused",$L1012="",N($K1012)&lt;=1),"EXCUSED - 1st attempt pending",IF(OR($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RANGE",IF(AND($Y1012="Unexcused",OR($L1012="",NOT(ISNUMBER($L1012)),$L1012&lt;&gt;0)),"UNEXCUSED ABSENCE MUST RECORD 0",IF(COUNTIF(nrES_RecID,$B1012)&gt;1,"DUPLICATE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c r="Y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IF($C1013="","",IF(AND($Y1013="Excused",$L1013="",N($K1013)&lt;=1),"EXCUSED - 1st attempt pending",IF(OR($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RANGE",IF(AND($Y1013="Unexcused",OR($L1013="",NOT(ISNUMBER($L1013)),$L1013&lt;&gt;0)),"UNEXCUSED ABSENCE MUST RECORD 0",IF(COUNTIF(nrES_RecID,$B1013)&gt;1,"DUPLICATE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c r="Y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IF($C1014="","",IF(AND($Y1014="Excused",$L1014="",N($K1014)&lt;=1),"EXCUSED - 1st attempt pending",IF(OR($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RANGE",IF(AND($Y1014="Unexcused",OR($L1014="",NOT(ISNUMBER($L1014)),$L1014&lt;&gt;0)),"UNEXCUSED ABSENCE MUST RECORD 0",IF(COUNTIF(nrES_RecID,$B1014)&gt;1,"DUPLICATE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c r="Y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IF($C1015="","",IF(AND($Y1015="Excused",$L1015="",N($K1015)&lt;=1),"EXCUSED - 1st attempt pending",IF(OR($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RANGE",IF(AND($Y1015="Unexcused",OR($L1015="",NOT(ISNUMBER($L1015)),$L1015&lt;&gt;0)),"UNEXCUSED ABSENCE MUST RECORD 0",IF(COUNTIF(nrES_RecID,$B1015)&gt;1,"DUPLICATE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c r="Y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IF($C1016="","",IF(AND($Y1016="Excused",$L1016="",N($K1016)&lt;=1),"EXCUSED - 1st attempt pending",IF(OR($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RANGE",IF(AND($Y1016="Unexcused",OR($L1016="",NOT(ISNUMBER($L1016)),$L1016&lt;&gt;0)),"UNEXCUSED ABSENCE MUST RECORD 0",IF(COUNTIF(nrES_RecID,$B1016)&gt;1,"DUPLICATE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c r="Y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IF($C1017="","",IF(AND($Y1017="Excused",$L1017="",N($K1017)&lt;=1),"EXCUSED - 1st attempt pending",IF(OR($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RANGE",IF(AND($Y1017="Unexcused",OR($L1017="",NOT(ISNUMBER($L1017)),$L1017&lt;&gt;0)),"UNEXCUSED ABSENCE MUST RECORD 0",IF(COUNTIF(nrES_RecID,$B1017)&gt;1,"DUPLICATE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c r="Y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IF($C1018="","",IF(AND($Y1018="Excused",$L1018="",N($K1018)&lt;=1),"EXCUSED - 1st attempt pending",IF(OR($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RANGE",IF(AND($Y1018="Unexcused",OR($L1018="",NOT(ISNUMBER($L1018)),$L1018&lt;&gt;0)),"UNEXCUSED ABSENCE MUST RECORD 0",IF(COUNTIF(nrES_RecID,$B1018)&gt;1,"DUPLICATE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c r="Y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IF($C1019="","",IF(AND($Y1019="Excused",$L1019="",N($K1019)&lt;=1),"EXCUSED - 1st attempt pending",IF(OR($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RANGE",IF(AND($Y1019="Unexcused",OR($L1019="",NOT(ISNUMBER($L1019)),$L1019&lt;&gt;0)),"UNEXCUSED ABSENCE MUST RECORD 0",IF(COUNTIF(nrES_RecID,$B1019)&gt;1,"DUPLICATE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c r="Y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IF($C1020="","",IF(AND($Y1020="Excused",$L1020="",N($K1020)&lt;=1),"EXCUSED - 1st attempt pending",IF(OR($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RANGE",IF(AND($Y1020="Unexcused",OR($L1020="",NOT(ISNUMBER($L1020)),$L1020&lt;&gt;0)),"UNEXCUSED ABSENCE MUST RECORD 0",IF(COUNTIF(nrES_RecID,$B1020)&gt;1,"DUPLICATE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c r="Y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IF($C1021="","",IF(AND($Y1021="Excused",$L1021="",N($K1021)&lt;=1),"EXCUSED - 1st attempt pending",IF(OR($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RANGE",IF(AND($Y1021="Unexcused",OR($L1021="",NOT(ISNUMBER($L1021)),$L1021&lt;&gt;0)),"UNEXCUSED ABSENCE MUST RECORD 0",IF(COUNTIF(nrES_RecID,$B1021)&gt;1,"DUPLICATE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c r="Y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IF($C1022="","",IF(AND($Y1022="Excused",$L1022="",N($K1022)&lt;=1),"EXCUSED - 1st attempt pending",IF(OR($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RANGE",IF(AND($Y1022="Unexcused",OR($L1022="",NOT(ISNUMBER($L1022)),$L1022&lt;&gt;0)),"UNEXCUSED ABSENCE MUST RECORD 0",IF(COUNTIF(nrES_RecID,$B1022)&gt;1,"DUPLICATE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c r="Y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IF($C1023="","",IF(AND($Y1023="Excused",$L1023="",N($K1023)&lt;=1),"EXCUSED - 1st attempt pending",IF(OR($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RANGE",IF(AND($Y1023="Unexcused",OR($L1023="",NOT(ISNUMBER($L1023)),$L1023&lt;&gt;0)),"UNEXCUSED ABSENCE MUST RECORD 0",IF(COUNTIF(nrES_RecID,$B1023)&gt;1,"DUPLICATE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c r="Y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IF($C1024="","",IF(AND($Y1024="Excused",$L1024="",N($K1024)&lt;=1),"EXCUSED - 1st attempt pending",IF(OR($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RANGE",IF(AND($Y1024="Unexcused",OR($L1024="",NOT(ISNUMBER($L1024)),$L1024&lt;&gt;0)),"UNEXCUSED ABSENCE MUST RECORD 0",IF(COUNTIF(nrES_RecID,$B1024)&gt;1,"DUPLICATE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c r="Y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IF($C1025="","",IF(AND($Y1025="Excused",$L1025="",N($K1025)&lt;=1),"EXCUSED - 1st attempt pending",IF(OR($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RANGE",IF(AND($Y1025="Unexcused",OR($L1025="",NOT(ISNUMBER($L1025)),$L1025&lt;&gt;0)),"UNEXCUSED ABSENCE MUST RECORD 0",IF(COUNTIF(nrES_RecID,$B1025)&gt;1,"DUPLICATE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c r="Y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IF($C1026="","",IF(AND($Y1026="Excused",$L1026="",N($K1026)&lt;=1),"EXCUSED - 1st attempt pending",IF(OR($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RANGE",IF(AND($Y1026="Unexcused",OR($L1026="",NOT(ISNUMBER($L1026)),$L1026&lt;&gt;0)),"UNEXCUSED ABSENCE MUST RECORD 0",IF(COUNTIF(nrES_RecID,$B1026)&gt;1,"DUPLICATE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c r="Y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IF($C1027="","",IF(AND($Y1027="Excused",$L1027="",N($K1027)&lt;=1),"EXCUSED - 1st attempt pending",IF(OR($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RANGE",IF(AND($Y1027="Unexcused",OR($L1027="",NOT(ISNUMBER($L1027)),$L1027&lt;&gt;0)),"UNEXCUSED ABSENCE MUST RECORD 0",IF(COUNTIF(nrES_RecID,$B1027)&gt;1,"DUPLICATE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c r="Y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IF($C1028="","",IF(AND($Y1028="Excused",$L1028="",N($K1028)&lt;=1),"EXCUSED - 1st attempt pending",IF(OR($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RANGE",IF(AND($Y1028="Unexcused",OR($L1028="",NOT(ISNUMBER($L1028)),$L1028&lt;&gt;0)),"UNEXCUSED ABSENCE MUST RECORD 0",IF(COUNTIF(nrES_RecID,$B1028)&gt;1,"DUPLICATE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c r="Y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IF($C1029="","",IF(AND($Y1029="Excused",$L1029="",N($K1029)&lt;=1),"EXCUSED - 1st attempt pending",IF(OR($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RANGE",IF(AND($Y1029="Unexcused",OR($L1029="",NOT(ISNUMBER($L1029)),$L1029&lt;&gt;0)),"UNEXCUSED ABSENCE MUST RECORD 0",IF(COUNTIF(nrES_RecID,$B1029)&gt;1,"DUPLICATE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c r="Y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IF($C1030="","",IF(AND($Y1030="Excused",$L1030="",N($K1030)&lt;=1),"EXCUSED - 1st attempt pending",IF(OR($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RANGE",IF(AND($Y1030="Unexcused",OR($L1030="",NOT(ISNUMBER($L1030)),$L1030&lt;&gt;0)),"UNEXCUSED ABSENCE MUST RECORD 0",IF(COUNTIF(nrES_RecID,$B1030)&gt;1,"DUPLICATE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c r="Y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IF($C1031="","",IF(AND($Y1031="Excused",$L1031="",N($K1031)&lt;=1),"EXCUSED - 1st attempt pending",IF(OR($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RANGE",IF(AND($Y1031="Unexcused",OR($L1031="",NOT(ISNUMBER($L1031)),$L1031&lt;&gt;0)),"UNEXCUSED ABSENCE MUST RECORD 0",IF(COUNTIF(nrES_RecID,$B1031)&gt;1,"DUPLICATE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c r="Y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IF($C1032="","",IF(AND($Y1032="Excused",$L1032="",N($K1032)&lt;=1),"EXCUSED - 1st attempt pending",IF(OR($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RANGE",IF(AND($Y1032="Unexcused",OR($L1032="",NOT(ISNUMBER($L1032)),$L1032&lt;&gt;0)),"UNEXCUSED ABSENCE MUST RECORD 0",IF(COUNTIF(nrES_RecID,$B1032)&gt;1,"DUPLICATE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c r="Y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IF($C1033="","",IF(AND($Y1033="Excused",$L1033="",N($K1033)&lt;=1),"EXCUSED - 1st attempt pending",IF(OR($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RANGE",IF(AND($Y1033="Unexcused",OR($L1033="",NOT(ISNUMBER($L1033)),$L1033&lt;&gt;0)),"UNEXCUSED ABSENCE MUST RECORD 0",IF(COUNTIF(nrES_RecID,$B1033)&gt;1,"DUPLICATE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c r="Y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IF($C1034="","",IF(AND($Y1034="Excused",$L1034="",N($K1034)&lt;=1),"EXCUSED - 1st attempt pending",IF(OR($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RANGE",IF(AND($Y1034="Unexcused",OR($L1034="",NOT(ISNUMBER($L1034)),$L1034&lt;&gt;0)),"UNEXCUSED ABSENCE MUST RECORD 0",IF(COUNTIF(nrES_RecID,$B1034)&gt;1,"DUPLICATE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c r="Y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IF($C1035="","",IF(AND($Y1035="Excused",$L1035="",N($K1035)&lt;=1),"EXCUSED - 1st attempt pending",IF(OR($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RANGE",IF(AND($Y1035="Unexcused",OR($L1035="",NOT(ISNUMBER($L1035)),$L1035&lt;&gt;0)),"UNEXCUSED ABSENCE MUST RECORD 0",IF(COUNTIF(nrES_RecID,$B1035)&gt;1,"DUPLICATE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c r="Y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IF($C1036="","",IF(AND($Y1036="Excused",$L1036="",N($K1036)&lt;=1),"EXCUSED - 1st attempt pending",IF(OR($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RANGE",IF(AND($Y1036="Unexcused",OR($L1036="",NOT(ISNUMBER($L1036)),$L1036&lt;&gt;0)),"UNEXCUSED ABSENCE MUST RECORD 0",IF(COUNTIF(nrES_RecID,$B1036)&gt;1,"DUPLICATE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c r="Y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IF($C1037="","",IF(AND($Y1037="Excused",$L1037="",N($K1037)&lt;=1),"EXCUSED - 1st attempt pending",IF(OR($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RANGE",IF(AND($Y1037="Unexcused",OR($L1037="",NOT(ISNUMBER($L1037)),$L1037&lt;&gt;0)),"UNEXCUSED ABSENCE MUST RECORD 0",IF(COUNTIF(nrES_RecID,$B1037)&gt;1,"DUPLICATE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c r="Y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IF($C1038="","",IF(AND($Y1038="Excused",$L1038="",N($K1038)&lt;=1),"EXCUSED - 1st attempt pending",IF(OR($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RANGE",IF(AND($Y1038="Unexcused",OR($L1038="",NOT(ISNUMBER($L1038)),$L1038&lt;&gt;0)),"UNEXCUSED ABSENCE MUST RECORD 0",IF(COUNTIF(nrES_RecID,$B1038)&gt;1,"DUPLICATE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c r="Y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IF($C1039="","",IF(AND($Y1039="Excused",$L1039="",N($K1039)&lt;=1),"EXCUSED - 1st attempt pending",IF(OR($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RANGE",IF(AND($Y1039="Unexcused",OR($L1039="",NOT(ISNUMBER($L1039)),$L1039&lt;&gt;0)),"UNEXCUSED ABSENCE MUST RECORD 0",IF(COUNTIF(nrES_RecID,$B1039)&gt;1,"DUPLICATE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c r="Y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IF($C1040="","",IF(AND($Y1040="Excused",$L1040="",N($K1040)&lt;=1),"EXCUSED - 1st attempt pending",IF(OR($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RANGE",IF(AND($Y1040="Unexcused",OR($L1040="",NOT(ISNUMBER($L1040)),$L1040&lt;&gt;0)),"UNEXCUSED ABSENCE MUST RECORD 0",IF(COUNTIF(nrES_RecID,$B1040)&gt;1,"DUPLICATE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c r="Y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IF($C1041="","",IF(AND($Y1041="Excused",$L1041="",N($K1041)&lt;=1),"EXCUSED - 1st attempt pending",IF(OR($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RANGE",IF(AND($Y1041="Unexcused",OR($L1041="",NOT(ISNUMBER($L1041)),$L1041&lt;&gt;0)),"UNEXCUSED ABSENCE MUST RECORD 0",IF(COUNTIF(nrES_RecID,$B1041)&gt;1,"DUPLICATE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c r="Y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IF($C1042="","",IF(AND($Y1042="Excused",$L1042="",N($K1042)&lt;=1),"EXCUSED - 1st attempt pending",IF(OR($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RANGE",IF(AND($Y1042="Unexcused",OR($L1042="",NOT(ISNUMBER($L1042)),$L1042&lt;&gt;0)),"UNEXCUSED ABSENCE MUST RECORD 0",IF(COUNTIF(nrES_RecID,$B1042)&gt;1,"DUPLICATE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c r="Y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IF($C1043="","",IF(AND($Y1043="Excused",$L1043="",N($K1043)&lt;=1),"EXCUSED - 1st attempt pending",IF(OR($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RANGE",IF(AND($Y1043="Unexcused",OR($L1043="",NOT(ISNUMBER($L1043)),$L1043&lt;&gt;0)),"UNEXCUSED ABSENCE MUST RECORD 0",IF(COUNTIF(nrES_RecID,$B1043)&gt;1,"DUPLICATE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c r="Y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IF($C1044="","",IF(AND($Y1044="Excused",$L1044="",N($K1044)&lt;=1),"EXCUSED - 1st attempt pending",IF(OR($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RANGE",IF(AND($Y1044="Unexcused",OR($L1044="",NOT(ISNUMBER($L1044)),$L1044&lt;&gt;0)),"UNEXCUSED ABSENCE MUST RECORD 0",IF(COUNTIF(nrES_RecID,$B1044)&gt;1,"DUPLICATE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c r="Y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IF($C1045="","",IF(AND($Y1045="Excused",$L1045="",N($K1045)&lt;=1),"EXCUSED - 1st attempt pending",IF(OR($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RANGE",IF(AND($Y1045="Unexcused",OR($L1045="",NOT(ISNUMBER($L1045)),$L1045&lt;&gt;0)),"UNEXCUSED ABSENCE MUST RECORD 0",IF(COUNTIF(nrES_RecID,$B1045)&gt;1,"DUPLICATE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c r="Y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IF($C1046="","",IF(AND($Y1046="Excused",$L1046="",N($K1046)&lt;=1),"EXCUSED - 1st attempt pending",IF(OR($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RANGE",IF(AND($Y1046="Unexcused",OR($L1046="",NOT(ISNUMBER($L1046)),$L1046&lt;&gt;0)),"UNEXCUSED ABSENCE MUST RECORD 0",IF(COUNTIF(nrES_RecID,$B1046)&gt;1,"DUPLICATE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c r="Y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IF($C1047="","",IF(AND($Y1047="Excused",$L1047="",N($K1047)&lt;=1),"EXCUSED - 1st attempt pending",IF(OR($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RANGE",IF(AND($Y1047="Unexcused",OR($L1047="",NOT(ISNUMBER($L1047)),$L1047&lt;&gt;0)),"UNEXCUSED ABSENCE MUST RECORD 0",IF(COUNTIF(nrES_RecID,$B1047)&gt;1,"DUPLICATE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c r="Y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IF($C1048="","",IF(AND($Y1048="Excused",$L1048="",N($K1048)&lt;=1),"EXCUSED - 1st attempt pending",IF(OR($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RANGE",IF(AND($Y1048="Unexcused",OR($L1048="",NOT(ISNUMBER($L1048)),$L1048&lt;&gt;0)),"UNEXCUSED ABSENCE MUST RECORD 0",IF(COUNTIF(nrES_RecID,$B1048)&gt;1,"DUPLICATE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c r="Y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IF($C1049="","",IF(AND($Y1049="Excused",$L1049="",N($K1049)&lt;=1),"EXCUSED - 1st attempt pending",IF(OR($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RANGE",IF(AND($Y1049="Unexcused",OR($L1049="",NOT(ISNUMBER($L1049)),$L1049&lt;&gt;0)),"UNEXCUSED ABSENCE MUST RECORD 0",IF(COUNTIF(nrES_RecID,$B1049)&gt;1,"DUPLICATE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c r="Y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IF($C1050="","",IF(AND($Y1050="Excused",$L1050="",N($K1050)&lt;=1),"EXCUSED - 1st attempt pending",IF(OR($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RANGE",IF(AND($Y1050="Unexcused",OR($L1050="",NOT(ISNUMBER($L1050)),$L1050&lt;&gt;0)),"UNEXCUSED ABSENCE MUST RECORD 0",IF(COUNTIF(nrES_RecID,$B1050)&gt;1,"DUPLICATE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c r="Y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IF($C1051="","",IF(AND($Y1051="Excused",$L1051="",N($K1051)&lt;=1),"EXCUSED - 1st attempt pending",IF(OR($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RANGE",IF(AND($Y1051="Unexcused",OR($L1051="",NOT(ISNUMBER($L1051)),$L1051&lt;&gt;0)),"UNEXCUSED ABSENCE MUST RECORD 0",IF(COUNTIF(nrES_RecID,$B1051)&gt;1,"DUPLICATE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c r="Y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IF($C1052="","",IF(AND($Y1052="Excused",$L1052="",N($K1052)&lt;=1),"EXCUSED - 1st attempt pending",IF(OR($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RANGE",IF(AND($Y1052="Unexcused",OR($L1052="",NOT(ISNUMBER($L1052)),$L1052&lt;&gt;0)),"UNEXCUSED ABSENCE MUST RECORD 0",IF(COUNTIF(nrES_RecID,$B1052)&gt;1,"DUPLICATE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c r="Y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IF($C1053="","",IF(AND($Y1053="Excused",$L1053="",N($K1053)&lt;=1),"EXCUSED - 1st attempt pending",IF(OR($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RANGE",IF(AND($Y1053="Unexcused",OR($L1053="",NOT(ISNUMBER($L1053)),$L1053&lt;&gt;0)),"UNEXCUSED ABSENCE MUST RECORD 0",IF(COUNTIF(nrES_RecID,$B1053)&gt;1,"DUPLICATE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c r="Y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IF($C1054="","",IF(AND($Y1054="Excused",$L1054="",N($K1054)&lt;=1),"EXCUSED - 1st attempt pending",IF(OR($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RANGE",IF(AND($Y1054="Unexcused",OR($L1054="",NOT(ISNUMBER($L1054)),$L1054&lt;&gt;0)),"UNEXCUSED ABSENCE MUST RECORD 0",IF(COUNTIF(nrES_RecID,$B1054)&gt;1,"DUPLICATE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c r="Y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IF($C1055="","",IF(AND($Y1055="Excused",$L1055="",N($K1055)&lt;=1),"EXCUSED - 1st attempt pending",IF(OR($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RANGE",IF(AND($Y1055="Unexcused",OR($L1055="",NOT(ISNUMBER($L1055)),$L1055&lt;&gt;0)),"UNEXCUSED ABSENCE MUST RECORD 0",IF(COUNTIF(nrES_RecID,$B1055)&gt;1,"DUPLICATE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c r="Y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IF($C1056="","",IF(AND($Y1056="Excused",$L1056="",N($K1056)&lt;=1),"EXCUSED - 1st attempt pending",IF(OR($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RANGE",IF(AND($Y1056="Unexcused",OR($L1056="",NOT(ISNUMBER($L1056)),$L1056&lt;&gt;0)),"UNEXCUSED ABSENCE MUST RECORD 0",IF(COUNTIF(nrES_RecID,$B1056)&gt;1,"DUPLICATE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c r="Y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IF($C1057="","",IF(AND($Y1057="Excused",$L1057="",N($K1057)&lt;=1),"EXCUSED - 1st attempt pending",IF(OR($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RANGE",IF(AND($Y1057="Unexcused",OR($L1057="",NOT(ISNUMBER($L1057)),$L1057&lt;&gt;0)),"UNEXCUSED ABSENCE MUST RECORD 0",IF(COUNTIF(nrES_RecID,$B1057)&gt;1,"DUPLICATE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c r="Y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IF($C1058="","",IF(AND($Y1058="Excused",$L1058="",N($K1058)&lt;=1),"EXCUSED - 1st attempt pending",IF(OR($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RANGE",IF(AND($Y1058="Unexcused",OR($L1058="",NOT(ISNUMBER($L1058)),$L1058&lt;&gt;0)),"UNEXCUSED ABSENCE MUST RECORD 0",IF(COUNTIF(nrES_RecID,$B1058)&gt;1,"DUPLICATE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c r="Y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IF($C1059="","",IF(AND($Y1059="Excused",$L1059="",N($K1059)&lt;=1),"EXCUSED - 1st attempt pending",IF(OR($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RANGE",IF(AND($Y1059="Unexcused",OR($L1059="",NOT(ISNUMBER($L1059)),$L1059&lt;&gt;0)),"UNEXCUSED ABSENCE MUST RECORD 0",IF(COUNTIF(nrES_RecID,$B1059)&gt;1,"DUPLICATE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c r="Y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IF($C1060="","",IF(AND($Y1060="Excused",$L1060="",N($K1060)&lt;=1),"EXCUSED - 1st attempt pending",IF(OR($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RANGE",IF(AND($Y1060="Unexcused",OR($L1060="",NOT(ISNUMBER($L1060)),$L1060&lt;&gt;0)),"UNEXCUSED ABSENCE MUST RECORD 0",IF(COUNTIF(nrES_RecID,$B1060)&gt;1,"DUPLICATE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c r="Y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IF($C1061="","",IF(AND($Y1061="Excused",$L1061="",N($K1061)&lt;=1),"EXCUSED - 1st attempt pending",IF(OR($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RANGE",IF(AND($Y1061="Unexcused",OR($L1061="",NOT(ISNUMBER($L1061)),$L1061&lt;&gt;0)),"UNEXCUSED ABSENCE MUST RECORD 0",IF(COUNTIF(nrES_RecID,$B1061)&gt;1,"DUPLICATE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c r="Y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IF($C1062="","",IF(AND($Y1062="Excused",$L1062="",N($K1062)&lt;=1),"EXCUSED - 1st attempt pending",IF(OR($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RANGE",IF(AND($Y1062="Unexcused",OR($L1062="",NOT(ISNUMBER($L1062)),$L1062&lt;&gt;0)),"UNEXCUSED ABSENCE MUST RECORD 0",IF(COUNTIF(nrES_RecID,$B1062)&gt;1,"DUPLICATE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c r="Y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IF($C1063="","",IF(AND($Y1063="Excused",$L1063="",N($K1063)&lt;=1),"EXCUSED - 1st attempt pending",IF(OR($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RANGE",IF(AND($Y1063="Unexcused",OR($L1063="",NOT(ISNUMBER($L1063)),$L1063&lt;&gt;0)),"UNEXCUSED ABSENCE MUST RECORD 0",IF(COUNTIF(nrES_RecID,$B1063)&gt;1,"DUPLICATE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c r="Y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IF($C1064="","",IF(AND($Y1064="Excused",$L1064="",N($K1064)&lt;=1),"EXCUSED - 1st attempt pending",IF(OR($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RANGE",IF(AND($Y1064="Unexcused",OR($L1064="",NOT(ISNUMBER($L1064)),$L1064&lt;&gt;0)),"UNEXCUSED ABSENCE MUST RECORD 0",IF(COUNTIF(nrES_RecID,$B1064)&gt;1,"DUPLICATE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c r="Y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IF($C1065="","",IF(AND($Y1065="Excused",$L1065="",N($K1065)&lt;=1),"EXCUSED - 1st attempt pending",IF(OR($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RANGE",IF(AND($Y1065="Unexcused",OR($L1065="",NOT(ISNUMBER($L1065)),$L1065&lt;&gt;0)),"UNEXCUSED ABSENCE MUST RECORD 0",IF(COUNTIF(nrES_RecID,$B1065)&gt;1,"DUPLICATE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c r="Y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IF($C1066="","",IF(AND($Y1066="Excused",$L1066="",N($K1066)&lt;=1),"EXCUSED - 1st attempt pending",IF(OR($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RANGE",IF(AND($Y1066="Unexcused",OR($L1066="",NOT(ISNUMBER($L1066)),$L1066&lt;&gt;0)),"UNEXCUSED ABSENCE MUST RECORD 0",IF(COUNTIF(nrES_RecID,$B1066)&gt;1,"DUPLICATE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c r="Y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IF($C1067="","",IF(AND($Y1067="Excused",$L1067="",N($K1067)&lt;=1),"EXCUSED - 1st attempt pending",IF(OR($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RANGE",IF(AND($Y1067="Unexcused",OR($L1067="",NOT(ISNUMBER($L1067)),$L1067&lt;&gt;0)),"UNEXCUSED ABSENCE MUST RECORD 0",IF(COUNTIF(nrES_RecID,$B1067)&gt;1,"DUPLICATE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c r="Y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IF($C1068="","",IF(AND($Y1068="Excused",$L1068="",N($K1068)&lt;=1),"EXCUSED - 1st attempt pending",IF(OR($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RANGE",IF(AND($Y1068="Unexcused",OR($L1068="",NOT(ISNUMBER($L1068)),$L1068&lt;&gt;0)),"UNEXCUSED ABSENCE MUST RECORD 0",IF(COUNTIF(nrES_RecID,$B1068)&gt;1,"DUPLICATE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c r="Y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IF($C1069="","",IF(AND($Y1069="Excused",$L1069="",N($K1069)&lt;=1),"EXCUSED - 1st attempt pending",IF(OR($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RANGE",IF(AND($Y1069="Unexcused",OR($L1069="",NOT(ISNUMBER($L1069)),$L1069&lt;&gt;0)),"UNEXCUSED ABSENCE MUST RECORD 0",IF(COUNTIF(nrES_RecID,$B1069)&gt;1,"DUPLICATE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c r="Y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IF($C1070="","",IF(AND($Y1070="Excused",$L1070="",N($K1070)&lt;=1),"EXCUSED - 1st attempt pending",IF(OR($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RANGE",IF(AND($Y1070="Unexcused",OR($L1070="",NOT(ISNUMBER($L1070)),$L1070&lt;&gt;0)),"UNEXCUSED ABSENCE MUST RECORD 0",IF(COUNTIF(nrES_RecID,$B1070)&gt;1,"DUPLICATE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c r="Y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IF($C1071="","",IF(AND($Y1071="Excused",$L1071="",N($K1071)&lt;=1),"EXCUSED - 1st attempt pending",IF(OR($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RANGE",IF(AND($Y1071="Unexcused",OR($L1071="",NOT(ISNUMBER($L1071)),$L1071&lt;&gt;0)),"UNEXCUSED ABSENCE MUST RECORD 0",IF(COUNTIF(nrES_RecID,$B1071)&gt;1,"DUPLICATE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c r="Y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IF($C1072="","",IF(AND($Y1072="Excused",$L1072="",N($K1072)&lt;=1),"EXCUSED - 1st attempt pending",IF(OR($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RANGE",IF(AND($Y1072="Unexcused",OR($L1072="",NOT(ISNUMBER($L1072)),$L1072&lt;&gt;0)),"UNEXCUSED ABSENCE MUST RECORD 0",IF(COUNTIF(nrES_RecID,$B1072)&gt;1,"DUPLICATE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c r="Y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IF($C1073="","",IF(AND($Y1073="Excused",$L1073="",N($K1073)&lt;=1),"EXCUSED - 1st attempt pending",IF(OR($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RANGE",IF(AND($Y1073="Unexcused",OR($L1073="",NOT(ISNUMBER($L1073)),$L1073&lt;&gt;0)),"UNEXCUSED ABSENCE MUST RECORD 0",IF(COUNTIF(nrES_RecID,$B1073)&gt;1,"DUPLICATE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c r="Y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IF($C1074="","",IF(AND($Y1074="Excused",$L1074="",N($K1074)&lt;=1),"EXCUSED - 1st attempt pending",IF(OR($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RANGE",IF(AND($Y1074="Unexcused",OR($L1074="",NOT(ISNUMBER($L1074)),$L1074&lt;&gt;0)),"UNEXCUSED ABSENCE MUST RECORD 0",IF(COUNTIF(nrES_RecID,$B1074)&gt;1,"DUPLICATE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c r="Y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IF($C1075="","",IF(AND($Y1075="Excused",$L1075="",N($K1075)&lt;=1),"EXCUSED - 1st attempt pending",IF(OR($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RANGE",IF(AND($Y1075="Unexcused",OR($L1075="",NOT(ISNUMBER($L1075)),$L1075&lt;&gt;0)),"UNEXCUSED ABSENCE MUST RECORD 0",IF(COUNTIF(nrES_RecID,$B1075)&gt;1,"DUPLICATE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c r="Y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IF($C1076="","",IF(AND($Y1076="Excused",$L1076="",N($K1076)&lt;=1),"EXCUSED - 1st attempt pending",IF(OR($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RANGE",IF(AND($Y1076="Unexcused",OR($L1076="",NOT(ISNUMBER($L1076)),$L1076&lt;&gt;0)),"UNEXCUSED ABSENCE MUST RECORD 0",IF(COUNTIF(nrES_RecID,$B1076)&gt;1,"DUPLICATE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c r="Y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IF($C1077="","",IF(AND($Y1077="Excused",$L1077="",N($K1077)&lt;=1),"EXCUSED - 1st attempt pending",IF(OR($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RANGE",IF(AND($Y1077="Unexcused",OR($L1077="",NOT(ISNUMBER($L1077)),$L1077&lt;&gt;0)),"UNEXCUSED ABSENCE MUST RECORD 0",IF(COUNTIF(nrES_RecID,$B1077)&gt;1,"DUPLICATE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c r="Y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IF($C1078="","",IF(AND($Y1078="Excused",$L1078="",N($K1078)&lt;=1),"EXCUSED - 1st attempt pending",IF(OR($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RANGE",IF(AND($Y1078="Unexcused",OR($L1078="",NOT(ISNUMBER($L1078)),$L1078&lt;&gt;0)),"UNEXCUSED ABSENCE MUST RECORD 0",IF(COUNTIF(nrES_RecID,$B1078)&gt;1,"DUPLICATE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c r="Y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IF($C1079="","",IF(AND($Y1079="Excused",$L1079="",N($K1079)&lt;=1),"EXCUSED - 1st attempt pending",IF(OR($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RANGE",IF(AND($Y1079="Unexcused",OR($L1079="",NOT(ISNUMBER($L1079)),$L1079&lt;&gt;0)),"UNEXCUSED ABSENCE MUST RECORD 0",IF(COUNTIF(nrES_RecID,$B1079)&gt;1,"DUPLICATE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c r="Y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IF($C1080="","",IF(AND($Y1080="Excused",$L1080="",N($K1080)&lt;=1),"EXCUSED - 1st attempt pending",IF(OR($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RANGE",IF(AND($Y1080="Unexcused",OR($L1080="",NOT(ISNUMBER($L1080)),$L1080&lt;&gt;0)),"UNEXCUSED ABSENCE MUST RECORD 0",IF(COUNTIF(nrES_RecID,$B1080)&gt;1,"DUPLICATE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c r="Y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IF($C1081="","",IF(AND($Y1081="Excused",$L1081="",N($K1081)&lt;=1),"EXCUSED - 1st attempt pending",IF(OR($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RANGE",IF(AND($Y1081="Unexcused",OR($L1081="",NOT(ISNUMBER($L1081)),$L1081&lt;&gt;0)),"UNEXCUSED ABSENCE MUST RECORD 0",IF(COUNTIF(nrES_RecID,$B1081)&gt;1,"DUPLICATE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c r="Y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IF($C1082="","",IF(AND($Y1082="Excused",$L1082="",N($K1082)&lt;=1),"EXCUSED - 1st attempt pending",IF(OR($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RANGE",IF(AND($Y1082="Unexcused",OR($L1082="",NOT(ISNUMBER($L1082)),$L1082&lt;&gt;0)),"UNEXCUSED ABSENCE MUST RECORD 0",IF(COUNTIF(nrES_RecID,$B1082)&gt;1,"DUPLICATE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c r="Y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IF($C1083="","",IF(AND($Y1083="Excused",$L1083="",N($K1083)&lt;=1),"EXCUSED - 1st attempt pending",IF(OR($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RANGE",IF(AND($Y1083="Unexcused",OR($L1083="",NOT(ISNUMBER($L1083)),$L1083&lt;&gt;0)),"UNEXCUSED ABSENCE MUST RECORD 0",IF(COUNTIF(nrES_RecID,$B1083)&gt;1,"DUPLICATE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c r="Y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IF($C1084="","",IF(AND($Y1084="Excused",$L1084="",N($K1084)&lt;=1),"EXCUSED - 1st attempt pending",IF(OR($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RANGE",IF(AND($Y1084="Unexcused",OR($L1084="",NOT(ISNUMBER($L1084)),$L1084&lt;&gt;0)),"UNEXCUSED ABSENCE MUST RECORD 0",IF(COUNTIF(nrES_RecID,$B1084)&gt;1,"DUPLICATE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c r="Y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IF($C1085="","",IF(AND($Y1085="Excused",$L1085="",N($K1085)&lt;=1),"EXCUSED - 1st attempt pending",IF(OR($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RANGE",IF(AND($Y1085="Unexcused",OR($L1085="",NOT(ISNUMBER($L1085)),$L1085&lt;&gt;0)),"UNEXCUSED ABSENCE MUST RECORD 0",IF(COUNTIF(nrES_RecID,$B1085)&gt;1,"DUPLICATE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c r="Y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IF($C1086="","",IF(AND($Y1086="Excused",$L1086="",N($K1086)&lt;=1),"EXCUSED - 1st attempt pending",IF(OR($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RANGE",IF(AND($Y1086="Unexcused",OR($L1086="",NOT(ISNUMBER($L1086)),$L1086&lt;&gt;0)),"UNEXCUSED ABSENCE MUST RECORD 0",IF(COUNTIF(nrES_RecID,$B1086)&gt;1,"DUPLICATE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c r="Y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IF($C1087="","",IF(AND($Y1087="Excused",$L1087="",N($K1087)&lt;=1),"EXCUSED - 1st attempt pending",IF(OR($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RANGE",IF(AND($Y1087="Unexcused",OR($L1087="",NOT(ISNUMBER($L1087)),$L1087&lt;&gt;0)),"UNEXCUSED ABSENCE MUST RECORD 0",IF(COUNTIF(nrES_RecID,$B1087)&gt;1,"DUPLICATE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c r="Y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IF($C1088="","",IF(AND($Y1088="Excused",$L1088="",N($K1088)&lt;=1),"EXCUSED - 1st attempt pending",IF(OR($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RANGE",IF(AND($Y1088="Unexcused",OR($L1088="",NOT(ISNUMBER($L1088)),$L1088&lt;&gt;0)),"UNEXCUSED ABSENCE MUST RECORD 0",IF(COUNTIF(nrES_RecID,$B1088)&gt;1,"DUPLICATE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c r="Y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IF($C1089="","",IF(AND($Y1089="Excused",$L1089="",N($K1089)&lt;=1),"EXCUSED - 1st attempt pending",IF(OR($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RANGE",IF(AND($Y1089="Unexcused",OR($L1089="",NOT(ISNUMBER($L1089)),$L1089&lt;&gt;0)),"UNEXCUSED ABSENCE MUST RECORD 0",IF(COUNTIF(nrES_RecID,$B1089)&gt;1,"DUPLICATE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c r="Y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IF($C1090="","",IF(AND($Y1090="Excused",$L1090="",N($K1090)&lt;=1),"EXCUSED - 1st attempt pending",IF(OR($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RANGE",IF(AND($Y1090="Unexcused",OR($L1090="",NOT(ISNUMBER($L1090)),$L1090&lt;&gt;0)),"UNEXCUSED ABSENCE MUST RECORD 0",IF(COUNTIF(nrES_RecID,$B1090)&gt;1,"DUPLICATE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c r="Y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IF($C1091="","",IF(AND($Y1091="Excused",$L1091="",N($K1091)&lt;=1),"EXCUSED - 1st attempt pending",IF(OR($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RANGE",IF(AND($Y1091="Unexcused",OR($L1091="",NOT(ISNUMBER($L1091)),$L1091&lt;&gt;0)),"UNEXCUSED ABSENCE MUST RECORD 0",IF(COUNTIF(nrES_RecID,$B1091)&gt;1,"DUPLICATE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c r="Y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IF($C1092="","",IF(AND($Y1092="Excused",$L1092="",N($K1092)&lt;=1),"EXCUSED - 1st attempt pending",IF(OR($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RANGE",IF(AND($Y1092="Unexcused",OR($L1092="",NOT(ISNUMBER($L1092)),$L1092&lt;&gt;0)),"UNEXCUSED ABSENCE MUST RECORD 0",IF(COUNTIF(nrES_RecID,$B1092)&gt;1,"DUPLICATE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c r="Y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IF($C1093="","",IF(AND($Y1093="Excused",$L1093="",N($K1093)&lt;=1),"EXCUSED - 1st attempt pending",IF(OR($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RANGE",IF(AND($Y1093="Unexcused",OR($L1093="",NOT(ISNUMBER($L1093)),$L1093&lt;&gt;0)),"UNEXCUSED ABSENCE MUST RECORD 0",IF(COUNTIF(nrES_RecID,$B1093)&gt;1,"DUPLICATE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c r="Y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IF($C1094="","",IF(AND($Y1094="Excused",$L1094="",N($K1094)&lt;=1),"EXCUSED - 1st attempt pending",IF(OR($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RANGE",IF(AND($Y1094="Unexcused",OR($L1094="",NOT(ISNUMBER($L1094)),$L1094&lt;&gt;0)),"UNEXCUSED ABSENCE MUST RECORD 0",IF(COUNTIF(nrES_RecID,$B1094)&gt;1,"DUPLICATE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c r="Y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IF($C1095="","",IF(AND($Y1095="Excused",$L1095="",N($K1095)&lt;=1),"EXCUSED - 1st attempt pending",IF(OR($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RANGE",IF(AND($Y1095="Unexcused",OR($L1095="",NOT(ISNUMBER($L1095)),$L1095&lt;&gt;0)),"UNEXCUSED ABSENCE MUST RECORD 0",IF(COUNTIF(nrES_RecID,$B1095)&gt;1,"DUPLICATE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c r="Y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IF($C1096="","",IF(AND($Y1096="Excused",$L1096="",N($K1096)&lt;=1),"EXCUSED - 1st attempt pending",IF(OR($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RANGE",IF(AND($Y1096="Unexcused",OR($L1096="",NOT(ISNUMBER($L1096)),$L1096&lt;&gt;0)),"UNEXCUSED ABSENCE MUST RECORD 0",IF(COUNTIF(nrES_RecID,$B1096)&gt;1,"DUPLICATE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c r="Y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IF($C1097="","",IF(AND($Y1097="Excused",$L1097="",N($K1097)&lt;=1),"EXCUSED - 1st attempt pending",IF(OR($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RANGE",IF(AND($Y1097="Unexcused",OR($L1097="",NOT(ISNUMBER($L1097)),$L1097&lt;&gt;0)),"UNEXCUSED ABSENCE MUST RECORD 0",IF(COUNTIF(nrES_RecID,$B1097)&gt;1,"DUPLICATE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c r="Y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IF($C1098="","",IF(AND($Y1098="Excused",$L1098="",N($K1098)&lt;=1),"EXCUSED - 1st attempt pending",IF(OR($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RANGE",IF(AND($Y1098="Unexcused",OR($L1098="",NOT(ISNUMBER($L1098)),$L1098&lt;&gt;0)),"UNEXCUSED ABSENCE MUST RECORD 0",IF(COUNTIF(nrES_RecID,$B1098)&gt;1,"DUPLICATE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c r="Y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IF($C1099="","",IF(AND($Y1099="Excused",$L1099="",N($K1099)&lt;=1),"EXCUSED - 1st attempt pending",IF(OR($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RANGE",IF(AND($Y1099="Unexcused",OR($L1099="",NOT(ISNUMBER($L1099)),$L1099&lt;&gt;0)),"UNEXCUSED ABSENCE MUST RECORD 0",IF(COUNTIF(nrES_RecID,$B1099)&gt;1,"DUPLICATE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c r="Y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IF($C1100="","",IF(AND($Y1100="Excused",$L1100="",N($K1100)&lt;=1),"EXCUSED - 1st attempt pending",IF(OR($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RANGE",IF(AND($Y1100="Unexcused",OR($L1100="",NOT(ISNUMBER($L1100)),$L1100&lt;&gt;0)),"UNEXCUSED ABSENCE MUST RECORD 0",IF(COUNTIF(nrES_RecID,$B1100)&gt;1,"DUPLICATE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c r="Y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IF($C1101="","",IF(AND($Y1101="Excused",$L1101="",N($K1101)&lt;=1),"EXCUSED - 1st attempt pending",IF(OR($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RANGE",IF(AND($Y1101="Unexcused",OR($L1101="",NOT(ISNUMBER($L1101)),$L1101&lt;&gt;0)),"UNEXCUSED ABSENCE MUST RECORD 0",IF(COUNTIF(nrES_RecID,$B1101)&gt;1,"DUPLICATE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c r="Y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IF($C1102="","",IF(AND($Y1102="Excused",$L1102="",N($K1102)&lt;=1),"EXCUSED - 1st attempt pending",IF(OR($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RANGE",IF(AND($Y1102="Unexcused",OR($L1102="",NOT(ISNUMBER($L1102)),$L1102&lt;&gt;0)),"UNEXCUSED ABSENCE MUST RECORD 0",IF(COUNTIF(nrES_RecID,$B1102)&gt;1,"DUPLICATE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c r="Y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IF($C1103="","",IF(AND($Y1103="Excused",$L1103="",N($K1103)&lt;=1),"EXCUSED - 1st attempt pending",IF(OR($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RANGE",IF(AND($Y1103="Unexcused",OR($L1103="",NOT(ISNUMBER($L1103)),$L1103&lt;&gt;0)),"UNEXCUSED ABSENCE MUST RECORD 0",IF(COUNTIF(nrES_RecID,$B1103)&gt;1,"DUPLICATE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c r="Y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IF($C1104="","",IF(AND($Y1104="Excused",$L1104="",N($K1104)&lt;=1),"EXCUSED - 1st attempt pending",IF(OR($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RANGE",IF(AND($Y1104="Unexcused",OR($L1104="",NOT(ISNUMBER($L1104)),$L1104&lt;&gt;0)),"UNEXCUSED ABSENCE MUST RECORD 0",IF(COUNTIF(nrES_RecID,$B1104)&gt;1,"DUPLICATE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c r="Y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IF($C1105="","",IF(AND($Y1105="Excused",$L1105="",N($K1105)&lt;=1),"EXCUSED - 1st attempt pending",IF(OR($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RANGE",IF(AND($Y1105="Unexcused",OR($L1105="",NOT(ISNUMBER($L1105)),$L1105&lt;&gt;0)),"UNEXCUSED ABSENCE MUST RECORD 0",IF(COUNTIF(nrES_RecID,$B1105)&gt;1,"DUPLICATE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c r="Y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IF($C1106="","",IF(AND($Y1106="Excused",$L1106="",N($K1106)&lt;=1),"EXCUSED - 1st attempt pending",IF(OR($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RANGE",IF(AND($Y1106="Unexcused",OR($L1106="",NOT(ISNUMBER($L1106)),$L1106&lt;&gt;0)),"UNEXCUSED ABSENCE MUST RECORD 0",IF(COUNTIF(nrES_RecID,$B1106)&gt;1,"DUPLICATE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c r="Y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IF($C1107="","",IF(AND($Y1107="Excused",$L1107="",N($K1107)&lt;=1),"EXCUSED - 1st attempt pending",IF(OR($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RANGE",IF(AND($Y1107="Unexcused",OR($L1107="",NOT(ISNUMBER($L1107)),$L1107&lt;&gt;0)),"UNEXCUSED ABSENCE MUST RECORD 0",IF(COUNTIF(nrES_RecID,$B1107)&gt;1,"DUPLICATE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c r="Y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IF($C1108="","",IF(AND($Y1108="Excused",$L1108="",N($K1108)&lt;=1),"EXCUSED - 1st attempt pending",IF(OR($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RANGE",IF(AND($Y1108="Unexcused",OR($L1108="",NOT(ISNUMBER($L1108)),$L1108&lt;&gt;0)),"UNEXCUSED ABSENCE MUST RECORD 0",IF(COUNTIF(nrES_RecID,$B1108)&gt;1,"DUPLICATE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c r="Y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IF($C1109="","",IF(AND($Y1109="Excused",$L1109="",N($K1109)&lt;=1),"EXCUSED - 1st attempt pending",IF(OR($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RANGE",IF(AND($Y1109="Unexcused",OR($L1109="",NOT(ISNUMBER($L1109)),$L1109&lt;&gt;0)),"UNEXCUSED ABSENCE MUST RECORD 0",IF(COUNTIF(nrES_RecID,$B1109)&gt;1,"DUPLICATE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c r="Y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IF($C1110="","",IF(AND($Y1110="Excused",$L1110="",N($K1110)&lt;=1),"EXCUSED - 1st attempt pending",IF(OR($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RANGE",IF(AND($Y1110="Unexcused",OR($L1110="",NOT(ISNUMBER($L1110)),$L1110&lt;&gt;0)),"UNEXCUSED ABSENCE MUST RECORD 0",IF(COUNTIF(nrES_RecID,$B1110)&gt;1,"DUPLICATE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c r="Y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IF($C1111="","",IF(AND($Y1111="Excused",$L1111="",N($K1111)&lt;=1),"EXCUSED - 1st attempt pending",IF(OR($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RANGE",IF(AND($Y1111="Unexcused",OR($L1111="",NOT(ISNUMBER($L1111)),$L1111&lt;&gt;0)),"UNEXCUSED ABSENCE MUST RECORD 0",IF(COUNTIF(nrES_RecID,$B1111)&gt;1,"DUPLICATE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c r="Y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IF($C1112="","",IF(AND($Y1112="Excused",$L1112="",N($K1112)&lt;=1),"EXCUSED - 1st attempt pending",IF(OR($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RANGE",IF(AND($Y1112="Unexcused",OR($L1112="",NOT(ISNUMBER($L1112)),$L1112&lt;&gt;0)),"UNEXCUSED ABSENCE MUST RECORD 0",IF(COUNTIF(nrES_RecID,$B1112)&gt;1,"DUPLICATE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c r="Y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IF($C1113="","",IF(AND($Y1113="Excused",$L1113="",N($K1113)&lt;=1),"EXCUSED - 1st attempt pending",IF(OR($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RANGE",IF(AND($Y1113="Unexcused",OR($L1113="",NOT(ISNUMBER($L1113)),$L1113&lt;&gt;0)),"UNEXCUSED ABSENCE MUST RECORD 0",IF(COUNTIF(nrES_RecID,$B1113)&gt;1,"DUPLICATE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c r="Y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IF($C1114="","",IF(AND($Y1114="Excused",$L1114="",N($K1114)&lt;=1),"EXCUSED - 1st attempt pending",IF(OR($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RANGE",IF(AND($Y1114="Unexcused",OR($L1114="",NOT(ISNUMBER($L1114)),$L1114&lt;&gt;0)),"UNEXCUSED ABSENCE MUST RECORD 0",IF(COUNTIF(nrES_RecID,$B1114)&gt;1,"DUPLICATE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c r="Y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IF($C1115="","",IF(AND($Y1115="Excused",$L1115="",N($K1115)&lt;=1),"EXCUSED - 1st attempt pending",IF(OR($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RANGE",IF(AND($Y1115="Unexcused",OR($L1115="",NOT(ISNUMBER($L1115)),$L1115&lt;&gt;0)),"UNEXCUSED ABSENCE MUST RECORD 0",IF(COUNTIF(nrES_RecID,$B1115)&gt;1,"DUPLICATE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c r="Y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IF($C1116="","",IF(AND($Y1116="Excused",$L1116="",N($K1116)&lt;=1),"EXCUSED - 1st attempt pending",IF(OR($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RANGE",IF(AND($Y1116="Unexcused",OR($L1116="",NOT(ISNUMBER($L1116)),$L1116&lt;&gt;0)),"UNEXCUSED ABSENCE MUST RECORD 0",IF(COUNTIF(nrES_RecID,$B1116)&gt;1,"DUPLICATE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c r="Y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IF($C1117="","",IF(AND($Y1117="Excused",$L1117="",N($K1117)&lt;=1),"EXCUSED - 1st attempt pending",IF(OR($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RANGE",IF(AND($Y1117="Unexcused",OR($L1117="",NOT(ISNUMBER($L1117)),$L1117&lt;&gt;0)),"UNEXCUSED ABSENCE MUST RECORD 0",IF(COUNTIF(nrES_RecID,$B1117)&gt;1,"DUPLICATE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c r="Y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IF($C1118="","",IF(AND($Y1118="Excused",$L1118="",N($K1118)&lt;=1),"EXCUSED - 1st attempt pending",IF(OR($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RANGE",IF(AND($Y1118="Unexcused",OR($L1118="",NOT(ISNUMBER($L1118)),$L1118&lt;&gt;0)),"UNEXCUSED ABSENCE MUST RECORD 0",IF(COUNTIF(nrES_RecID,$B1118)&gt;1,"DUPLICATE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c r="Y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IF($C1119="","",IF(AND($Y1119="Excused",$L1119="",N($K1119)&lt;=1),"EXCUSED - 1st attempt pending",IF(OR($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RANGE",IF(AND($Y1119="Unexcused",OR($L1119="",NOT(ISNUMBER($L1119)),$L1119&lt;&gt;0)),"UNEXCUSED ABSENCE MUST RECORD 0",IF(COUNTIF(nrES_RecID,$B1119)&gt;1,"DUPLICATE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c r="Y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IF($C1120="","",IF(AND($Y1120="Excused",$L1120="",N($K1120)&lt;=1),"EXCUSED - 1st attempt pending",IF(OR($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RANGE",IF(AND($Y1120="Unexcused",OR($L1120="",NOT(ISNUMBER($L1120)),$L1120&lt;&gt;0)),"UNEXCUSED ABSENCE MUST RECORD 0",IF(COUNTIF(nrES_RecID,$B1120)&gt;1,"DUPLICATE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c r="Y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IF($C1121="","",IF(AND($Y1121="Excused",$L1121="",N($K1121)&lt;=1),"EXCUSED - 1st attempt pending",IF(OR($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RANGE",IF(AND($Y1121="Unexcused",OR($L1121="",NOT(ISNUMBER($L1121)),$L1121&lt;&gt;0)),"UNEXCUSED ABSENCE MUST RECORD 0",IF(COUNTIF(nrES_RecID,$B1121)&gt;1,"DUPLICATE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c r="Y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IF($C1122="","",IF(AND($Y1122="Excused",$L1122="",N($K1122)&lt;=1),"EXCUSED - 1st attempt pending",IF(OR($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RANGE",IF(AND($Y1122="Unexcused",OR($L1122="",NOT(ISNUMBER($L1122)),$L1122&lt;&gt;0)),"UNEXCUSED ABSENCE MUST RECORD 0",IF(COUNTIF(nrES_RecID,$B1122)&gt;1,"DUPLICATE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c r="Y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IF($C1123="","",IF(AND($Y1123="Excused",$L1123="",N($K1123)&lt;=1),"EXCUSED - 1st attempt pending",IF(OR($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RANGE",IF(AND($Y1123="Unexcused",OR($L1123="",NOT(ISNUMBER($L1123)),$L1123&lt;&gt;0)),"UNEXCUSED ABSENCE MUST RECORD 0",IF(COUNTIF(nrES_RecID,$B1123)&gt;1,"DUPLICATE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c r="Y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IF($C1124="","",IF(AND($Y1124="Excused",$L1124="",N($K1124)&lt;=1),"EXCUSED - 1st attempt pending",IF(OR($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RANGE",IF(AND($Y1124="Unexcused",OR($L1124="",NOT(ISNUMBER($L1124)),$L1124&lt;&gt;0)),"UNEXCUSED ABSENCE MUST RECORD 0",IF(COUNTIF(nrES_RecID,$B1124)&gt;1,"DUPLICATE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c r="Y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IF($C1125="","",IF(AND($Y1125="Excused",$L1125="",N($K1125)&lt;=1),"EXCUSED - 1st attempt pending",IF(OR($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RANGE",IF(AND($Y1125="Unexcused",OR($L1125="",NOT(ISNUMBER($L1125)),$L1125&lt;&gt;0)),"UNEXCUSED ABSENCE MUST RECORD 0",IF(COUNTIF(nrES_RecID,$B1125)&gt;1,"DUPLICATE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c r="Y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IF($C1126="","",IF(AND($Y1126="Excused",$L1126="",N($K1126)&lt;=1),"EXCUSED - 1st attempt pending",IF(OR($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RANGE",IF(AND($Y1126="Unexcused",OR($L1126="",NOT(ISNUMBER($L1126)),$L1126&lt;&gt;0)),"UNEXCUSED ABSENCE MUST RECORD 0",IF(COUNTIF(nrES_RecID,$B1126)&gt;1,"DUPLICATE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c r="Y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IF($C1127="","",IF(AND($Y1127="Excused",$L1127="",N($K1127)&lt;=1),"EXCUSED - 1st attempt pending",IF(OR($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RANGE",IF(AND($Y1127="Unexcused",OR($L1127="",NOT(ISNUMBER($L1127)),$L1127&lt;&gt;0)),"UNEXCUSED ABSENCE MUST RECORD 0",IF(COUNTIF(nrES_RecID,$B1127)&gt;1,"DUPLICATE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c r="Y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IF($C1128="","",IF(AND($Y1128="Excused",$L1128="",N($K1128)&lt;=1),"EXCUSED - 1st attempt pending",IF(OR($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RANGE",IF(AND($Y1128="Unexcused",OR($L1128="",NOT(ISNUMBER($L1128)),$L1128&lt;&gt;0)),"UNEXCUSED ABSENCE MUST RECORD 0",IF(COUNTIF(nrES_RecID,$B1128)&gt;1,"DUPLICATE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c r="Y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IF($C1129="","",IF(AND($Y1129="Excused",$L1129="",N($K1129)&lt;=1),"EXCUSED - 1st attempt pending",IF(OR($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RANGE",IF(AND($Y1129="Unexcused",OR($L1129="",NOT(ISNUMBER($L1129)),$L1129&lt;&gt;0)),"UNEXCUSED ABSENCE MUST RECORD 0",IF(COUNTIF(nrES_RecID,$B1129)&gt;1,"DUPLICATE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c r="Y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IF($C1130="","",IF(AND($Y1130="Excused",$L1130="",N($K1130)&lt;=1),"EXCUSED - 1st attempt pending",IF(OR($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RANGE",IF(AND($Y1130="Unexcused",OR($L1130="",NOT(ISNUMBER($L1130)),$L1130&lt;&gt;0)),"UNEXCUSED ABSENCE MUST RECORD 0",IF(COUNTIF(nrES_RecID,$B1130)&gt;1,"DUPLICATE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c r="Y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IF($C1131="","",IF(AND($Y1131="Excused",$L1131="",N($K1131)&lt;=1),"EXCUSED - 1st attempt pending",IF(OR($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RANGE",IF(AND($Y1131="Unexcused",OR($L1131="",NOT(ISNUMBER($L1131)),$L1131&lt;&gt;0)),"UNEXCUSED ABSENCE MUST RECORD 0",IF(COUNTIF(nrES_RecID,$B1131)&gt;1,"DUPLICATE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c r="Y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IF($C1132="","",IF(AND($Y1132="Excused",$L1132="",N($K1132)&lt;=1),"EXCUSED - 1st attempt pending",IF(OR($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RANGE",IF(AND($Y1132="Unexcused",OR($L1132="",NOT(ISNUMBER($L1132)),$L1132&lt;&gt;0)),"UNEXCUSED ABSENCE MUST RECORD 0",IF(COUNTIF(nrES_RecID,$B1132)&gt;1,"DUPLICATE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c r="Y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IF($C1133="","",IF(AND($Y1133="Excused",$L1133="",N($K1133)&lt;=1),"EXCUSED - 1st attempt pending",IF(OR($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RANGE",IF(AND($Y1133="Unexcused",OR($L1133="",NOT(ISNUMBER($L1133)),$L1133&lt;&gt;0)),"UNEXCUSED ABSENCE MUST RECORD 0",IF(COUNTIF(nrES_RecID,$B1133)&gt;1,"DUPLICATE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c r="Y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IF($C1134="","",IF(AND($Y1134="Excused",$L1134="",N($K1134)&lt;=1),"EXCUSED - 1st attempt pending",IF(OR($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RANGE",IF(AND($Y1134="Unexcused",OR($L1134="",NOT(ISNUMBER($L1134)),$L1134&lt;&gt;0)),"UNEXCUSED ABSENCE MUST RECORD 0",IF(COUNTIF(nrES_RecID,$B1134)&gt;1,"DUPLICATE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c r="Y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IF($C1135="","",IF(AND($Y1135="Excused",$L1135="",N($K1135)&lt;=1),"EXCUSED - 1st attempt pending",IF(OR($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RANGE",IF(AND($Y1135="Unexcused",OR($L1135="",NOT(ISNUMBER($L1135)),$L1135&lt;&gt;0)),"UNEXCUSED ABSENCE MUST RECORD 0",IF(COUNTIF(nrES_RecID,$B1135)&gt;1,"DUPLICATE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c r="Y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IF($C1136="","",IF(AND($Y1136="Excused",$L1136="",N($K1136)&lt;=1),"EXCUSED - 1st attempt pending",IF(OR($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RANGE",IF(AND($Y1136="Unexcused",OR($L1136="",NOT(ISNUMBER($L1136)),$L1136&lt;&gt;0)),"UNEXCUSED ABSENCE MUST RECORD 0",IF(COUNTIF(nrES_RecID,$B1136)&gt;1,"DUPLICATE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c r="Y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IF($C1137="","",IF(AND($Y1137="Excused",$L1137="",N($K1137)&lt;=1),"EXCUSED - 1st attempt pending",IF(OR($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RANGE",IF(AND($Y1137="Unexcused",OR($L1137="",NOT(ISNUMBER($L1137)),$L1137&lt;&gt;0)),"UNEXCUSED ABSENCE MUST RECORD 0",IF(COUNTIF(nrES_RecID,$B1137)&gt;1,"DUPLICATE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c r="Y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IF($C1138="","",IF(AND($Y1138="Excused",$L1138="",N($K1138)&lt;=1),"EXCUSED - 1st attempt pending",IF(OR($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RANGE",IF(AND($Y1138="Unexcused",OR($L1138="",NOT(ISNUMBER($L1138)),$L1138&lt;&gt;0)),"UNEXCUSED ABSENCE MUST RECORD 0",IF(COUNTIF(nrES_RecID,$B1138)&gt;1,"DUPLICATE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c r="Y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IF($C1139="","",IF(AND($Y1139="Excused",$L1139="",N($K1139)&lt;=1),"EXCUSED - 1st attempt pending",IF(OR($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RANGE",IF(AND($Y1139="Unexcused",OR($L1139="",NOT(ISNUMBER($L1139)),$L1139&lt;&gt;0)),"UNEXCUSED ABSENCE MUST RECORD 0",IF(COUNTIF(nrES_RecID,$B1139)&gt;1,"DUPLICATE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c r="Y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IF($C1140="","",IF(AND($Y1140="Excused",$L1140="",N($K1140)&lt;=1),"EXCUSED - 1st attempt pending",IF(OR($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RANGE",IF(AND($Y1140="Unexcused",OR($L1140="",NOT(ISNUMBER($L1140)),$L1140&lt;&gt;0)),"UNEXCUSED ABSENCE MUST RECORD 0",IF(COUNTIF(nrES_RecID,$B1140)&gt;1,"DUPLICATE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c r="Y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IF($C1141="","",IF(AND($Y1141="Excused",$L1141="",N($K1141)&lt;=1),"EXCUSED - 1st attempt pending",IF(OR($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RANGE",IF(AND($Y1141="Unexcused",OR($L1141="",NOT(ISNUMBER($L1141)),$L1141&lt;&gt;0)),"UNEXCUSED ABSENCE MUST RECORD 0",IF(COUNTIF(nrES_RecID,$B1141)&gt;1,"DUPLICATE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c r="Y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IF($C1142="","",IF(AND($Y1142="Excused",$L1142="",N($K1142)&lt;=1),"EXCUSED - 1st attempt pending",IF(OR($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RANGE",IF(AND($Y1142="Unexcused",OR($L1142="",NOT(ISNUMBER($L1142)),$L1142&lt;&gt;0)),"UNEXCUSED ABSENCE MUST RECORD 0",IF(COUNTIF(nrES_RecID,$B1142)&gt;1,"DUPLICATE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c r="Y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IF($C1143="","",IF(AND($Y1143="Excused",$L1143="",N($K1143)&lt;=1),"EXCUSED - 1st attempt pending",IF(OR($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RANGE",IF(AND($Y1143="Unexcused",OR($L1143="",NOT(ISNUMBER($L1143)),$L1143&lt;&gt;0)),"UNEXCUSED ABSENCE MUST RECORD 0",IF(COUNTIF(nrES_RecID,$B1143)&gt;1,"DUPLICATE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c r="Y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IF($C1144="","",IF(AND($Y1144="Excused",$L1144="",N($K1144)&lt;=1),"EXCUSED - 1st attempt pending",IF(OR($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RANGE",IF(AND($Y1144="Unexcused",OR($L1144="",NOT(ISNUMBER($L1144)),$L1144&lt;&gt;0)),"UNEXCUSED ABSENCE MUST RECORD 0",IF(COUNTIF(nrES_RecID,$B1144)&gt;1,"DUPLICATE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c r="Y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IF($C1145="","",IF(AND($Y1145="Excused",$L1145="",N($K1145)&lt;=1),"EXCUSED - 1st attempt pending",IF(OR($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RANGE",IF(AND($Y1145="Unexcused",OR($L1145="",NOT(ISNUMBER($L1145)),$L1145&lt;&gt;0)),"UNEXCUSED ABSENCE MUST RECORD 0",IF(COUNTIF(nrES_RecID,$B1145)&gt;1,"DUPLICATE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c r="Y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IF($C1146="","",IF(AND($Y1146="Excused",$L1146="",N($K1146)&lt;=1),"EXCUSED - 1st attempt pending",IF(OR($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RANGE",IF(AND($Y1146="Unexcused",OR($L1146="",NOT(ISNUMBER($L1146)),$L1146&lt;&gt;0)),"UNEXCUSED ABSENCE MUST RECORD 0",IF(COUNTIF(nrES_RecID,$B1146)&gt;1,"DUPLICATE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c r="Y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IF($C1147="","",IF(AND($Y1147="Excused",$L1147="",N($K1147)&lt;=1),"EXCUSED - 1st attempt pending",IF(OR($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RANGE",IF(AND($Y1147="Unexcused",OR($L1147="",NOT(ISNUMBER($L1147)),$L1147&lt;&gt;0)),"UNEXCUSED ABSENCE MUST RECORD 0",IF(COUNTIF(nrES_RecID,$B1147)&gt;1,"DUPLICATE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c r="Y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IF($C1148="","",IF(AND($Y1148="Excused",$L1148="",N($K1148)&lt;=1),"EXCUSED - 1st attempt pending",IF(OR($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RANGE",IF(AND($Y1148="Unexcused",OR($L1148="",NOT(ISNUMBER($L1148)),$L1148&lt;&gt;0)),"UNEXCUSED ABSENCE MUST RECORD 0",IF(COUNTIF(nrES_RecID,$B1148)&gt;1,"DUPLICATE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c r="Y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IF($C1149="","",IF(AND($Y1149="Excused",$L1149="",N($K1149)&lt;=1),"EXCUSED - 1st attempt pending",IF(OR($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RANGE",IF(AND($Y1149="Unexcused",OR($L1149="",NOT(ISNUMBER($L1149)),$L1149&lt;&gt;0)),"UNEXCUSED ABSENCE MUST RECORD 0",IF(COUNTIF(nrES_RecID,$B1149)&gt;1,"DUPLICATE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c r="Y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IF($C1150="","",IF(AND($Y1150="Excused",$L1150="",N($K1150)&lt;=1),"EXCUSED - 1st attempt pending",IF(OR($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RANGE",IF(AND($Y1150="Unexcused",OR($L1150="",NOT(ISNUMBER($L1150)),$L1150&lt;&gt;0)),"UNEXCUSED ABSENCE MUST RECORD 0",IF(COUNTIF(nrES_RecID,$B1150)&gt;1,"DUPLICATE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c r="Y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IF($C1151="","",IF(AND($Y1151="Excused",$L1151="",N($K1151)&lt;=1),"EXCUSED - 1st attempt pending",IF(OR($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RANGE",IF(AND($Y1151="Unexcused",OR($L1151="",NOT(ISNUMBER($L1151)),$L1151&lt;&gt;0)),"UNEXCUSED ABSENCE MUST RECORD 0",IF(COUNTIF(nrES_RecID,$B1151)&gt;1,"DUPLICATE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c r="Y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IF($C1152="","",IF(AND($Y1152="Excused",$L1152="",N($K1152)&lt;=1),"EXCUSED - 1st attempt pending",IF(OR($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RANGE",IF(AND($Y1152="Unexcused",OR($L1152="",NOT(ISNUMBER($L1152)),$L1152&lt;&gt;0)),"UNEXCUSED ABSENCE MUST RECORD 0",IF(COUNTIF(nrES_RecID,$B1152)&gt;1,"DUPLICATE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c r="Y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IF($C1153="","",IF(AND($Y1153="Excused",$L1153="",N($K1153)&lt;=1),"EXCUSED - 1st attempt pending",IF(OR($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RANGE",IF(AND($Y1153="Unexcused",OR($L1153="",NOT(ISNUMBER($L1153)),$L1153&lt;&gt;0)),"UNEXCUSED ABSENCE MUST RECORD 0",IF(COUNTIF(nrES_RecID,$B1153)&gt;1,"DUPLICATE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c r="Y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IF($C1154="","",IF(AND($Y1154="Excused",$L1154="",N($K1154)&lt;=1),"EXCUSED - 1st attempt pending",IF(OR($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RANGE",IF(AND($Y1154="Unexcused",OR($L1154="",NOT(ISNUMBER($L1154)),$L1154&lt;&gt;0)),"UNEXCUSED ABSENCE MUST RECORD 0",IF(COUNTIF(nrES_RecID,$B1154)&gt;1,"DUPLICATE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c r="Y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IF($C1155="","",IF(AND($Y1155="Excused",$L1155="",N($K1155)&lt;=1),"EXCUSED - 1st attempt pending",IF(OR($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RANGE",IF(AND($Y1155="Unexcused",OR($L1155="",NOT(ISNUMBER($L1155)),$L1155&lt;&gt;0)),"UNEXCUSED ABSENCE MUST RECORD 0",IF(COUNTIF(nrES_RecID,$B1155)&gt;1,"DUPLICATE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c r="Y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IF($C1156="","",IF(AND($Y1156="Excused",$L1156="",N($K1156)&lt;=1),"EXCUSED - 1st attempt pending",IF(OR($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RANGE",IF(AND($Y1156="Unexcused",OR($L1156="",NOT(ISNUMBER($L1156)),$L1156&lt;&gt;0)),"UNEXCUSED ABSENCE MUST RECORD 0",IF(COUNTIF(nrES_RecID,$B1156)&gt;1,"DUPLICATE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c r="Y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IF($C1157="","",IF(AND($Y1157="Excused",$L1157="",N($K1157)&lt;=1),"EXCUSED - 1st attempt pending",IF(OR($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RANGE",IF(AND($Y1157="Unexcused",OR($L1157="",NOT(ISNUMBER($L1157)),$L1157&lt;&gt;0)),"UNEXCUSED ABSENCE MUST RECORD 0",IF(COUNTIF(nrES_RecID,$B1157)&gt;1,"DUPLICATE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c r="Y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IF($C1158="","",IF(AND($Y1158="Excused",$L1158="",N($K1158)&lt;=1),"EXCUSED - 1st attempt pending",IF(OR($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RANGE",IF(AND($Y1158="Unexcused",OR($L1158="",NOT(ISNUMBER($L1158)),$L1158&lt;&gt;0)),"UNEXCUSED ABSENCE MUST RECORD 0",IF(COUNTIF(nrES_RecID,$B1158)&gt;1,"DUPLICATE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c r="Y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IF($C1159="","",IF(AND($Y1159="Excused",$L1159="",N($K1159)&lt;=1),"EXCUSED - 1st attempt pending",IF(OR($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RANGE",IF(AND($Y1159="Unexcused",OR($L1159="",NOT(ISNUMBER($L1159)),$L1159&lt;&gt;0)),"UNEXCUSED ABSENCE MUST RECORD 0",IF(COUNTIF(nrES_RecID,$B1159)&gt;1,"DUPLICATE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c r="Y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IF($C1160="","",IF(AND($Y1160="Excused",$L1160="",N($K1160)&lt;=1),"EXCUSED - 1st attempt pending",IF(OR($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RANGE",IF(AND($Y1160="Unexcused",OR($L1160="",NOT(ISNUMBER($L1160)),$L1160&lt;&gt;0)),"UNEXCUSED ABSENCE MUST RECORD 0",IF(COUNTIF(nrES_RecID,$B1160)&gt;1,"DUPLICATE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c r="Y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IF($C1161="","",IF(AND($Y1161="Excused",$L1161="",N($K1161)&lt;=1),"EXCUSED - 1st attempt pending",IF(OR($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RANGE",IF(AND($Y1161="Unexcused",OR($L1161="",NOT(ISNUMBER($L1161)),$L1161&lt;&gt;0)),"UNEXCUSED ABSENCE MUST RECORD 0",IF(COUNTIF(nrES_RecID,$B1161)&gt;1,"DUPLICATE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c r="Y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IF($C1162="","",IF(AND($Y1162="Excused",$L1162="",N($K1162)&lt;=1),"EXCUSED - 1st attempt pending",IF(OR($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RANGE",IF(AND($Y1162="Unexcused",OR($L1162="",NOT(ISNUMBER($L1162)),$L1162&lt;&gt;0)),"UNEXCUSED ABSENCE MUST RECORD 0",IF(COUNTIF(nrES_RecID,$B1162)&gt;1,"DUPLICATE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c r="Y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IF($C1163="","",IF(AND($Y1163="Excused",$L1163="",N($K1163)&lt;=1),"EXCUSED - 1st attempt pending",IF(OR($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RANGE",IF(AND($Y1163="Unexcused",OR($L1163="",NOT(ISNUMBER($L1163)),$L1163&lt;&gt;0)),"UNEXCUSED ABSENCE MUST RECORD 0",IF(COUNTIF(nrES_RecID,$B1163)&gt;1,"DUPLICATE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c r="Y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IF($C1164="","",IF(AND($Y1164="Excused",$L1164="",N($K1164)&lt;=1),"EXCUSED - 1st attempt pending",IF(OR($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RANGE",IF(AND($Y1164="Unexcused",OR($L1164="",NOT(ISNUMBER($L1164)),$L1164&lt;&gt;0)),"UNEXCUSED ABSENCE MUST RECORD 0",IF(COUNTIF(nrES_RecID,$B1164)&gt;1,"DUPLICATE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c r="Y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IF($C1165="","",IF(AND($Y1165="Excused",$L1165="",N($K1165)&lt;=1),"EXCUSED - 1st attempt pending",IF(OR($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RANGE",IF(AND($Y1165="Unexcused",OR($L1165="",NOT(ISNUMBER($L1165)),$L1165&lt;&gt;0)),"UNEXCUSED ABSENCE MUST RECORD 0",IF(COUNTIF(nrES_RecID,$B1165)&gt;1,"DUPLICATE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c r="Y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IF($C1166="","",IF(AND($Y1166="Excused",$L1166="",N($K1166)&lt;=1),"EXCUSED - 1st attempt pending",IF(OR($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RANGE",IF(AND($Y1166="Unexcused",OR($L1166="",NOT(ISNUMBER($L1166)),$L1166&lt;&gt;0)),"UNEXCUSED ABSENCE MUST RECORD 0",IF(COUNTIF(nrES_RecID,$B1166)&gt;1,"DUPLICATE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c r="Y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IF($C1167="","",IF(AND($Y1167="Excused",$L1167="",N($K1167)&lt;=1),"EXCUSED - 1st attempt pending",IF(OR($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RANGE",IF(AND($Y1167="Unexcused",OR($L1167="",NOT(ISNUMBER($L1167)),$L1167&lt;&gt;0)),"UNEXCUSED ABSENCE MUST RECORD 0",IF(COUNTIF(nrES_RecID,$B1167)&gt;1,"DUPLICATE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c r="Y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IF($C1168="","",IF(AND($Y1168="Excused",$L1168="",N($K1168)&lt;=1),"EXCUSED - 1st attempt pending",IF(OR($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RANGE",IF(AND($Y1168="Unexcused",OR($L1168="",NOT(ISNUMBER($L1168)),$L1168&lt;&gt;0)),"UNEXCUSED ABSENCE MUST RECORD 0",IF(COUNTIF(nrES_RecID,$B1168)&gt;1,"DUPLICATE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c r="Y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IF($C1169="","",IF(AND($Y1169="Excused",$L1169="",N($K1169)&lt;=1),"EXCUSED - 1st attempt pending",IF(OR($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RANGE",IF(AND($Y1169="Unexcused",OR($L1169="",NOT(ISNUMBER($L1169)),$L1169&lt;&gt;0)),"UNEXCUSED ABSENCE MUST RECORD 0",IF(COUNTIF(nrES_RecID,$B1169)&gt;1,"DUPLICATE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c r="Y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IF($C1170="","",IF(AND($Y1170="Excused",$L1170="",N($K1170)&lt;=1),"EXCUSED - 1st attempt pending",IF(OR($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RANGE",IF(AND($Y1170="Unexcused",OR($L1170="",NOT(ISNUMBER($L1170)),$L1170&lt;&gt;0)),"UNEXCUSED ABSENCE MUST RECORD 0",IF(COUNTIF(nrES_RecID,$B1170)&gt;1,"DUPLICATE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c r="Y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IF($C1171="","",IF(AND($Y1171="Excused",$L1171="",N($K1171)&lt;=1),"EXCUSED - 1st attempt pending",IF(OR($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RANGE",IF(AND($Y1171="Unexcused",OR($L1171="",NOT(ISNUMBER($L1171)),$L1171&lt;&gt;0)),"UNEXCUSED ABSENCE MUST RECORD 0",IF(COUNTIF(nrES_RecID,$B1171)&gt;1,"DUPLICATE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c r="Y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IF($C1172="","",IF(AND($Y1172="Excused",$L1172="",N($K1172)&lt;=1),"EXCUSED - 1st attempt pending",IF(OR($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RANGE",IF(AND($Y1172="Unexcused",OR($L1172="",NOT(ISNUMBER($L1172)),$L1172&lt;&gt;0)),"UNEXCUSED ABSENCE MUST RECORD 0",IF(COUNTIF(nrES_RecID,$B1172)&gt;1,"DUPLICATE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c r="Y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IF($C1173="","",IF(AND($Y1173="Excused",$L1173="",N($K1173)&lt;=1),"EXCUSED - 1st attempt pending",IF(OR($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RANGE",IF(AND($Y1173="Unexcused",OR($L1173="",NOT(ISNUMBER($L1173)),$L1173&lt;&gt;0)),"UNEXCUSED ABSENCE MUST RECORD 0",IF(COUNTIF(nrES_RecID,$B1173)&gt;1,"DUPLICATE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c r="Y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IF($C1174="","",IF(AND($Y1174="Excused",$L1174="",N($K1174)&lt;=1),"EXCUSED - 1st attempt pending",IF(OR($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RANGE",IF(AND($Y1174="Unexcused",OR($L1174="",NOT(ISNUMBER($L1174)),$L1174&lt;&gt;0)),"UNEXCUSED ABSENCE MUST RECORD 0",IF(COUNTIF(nrES_RecID,$B1174)&gt;1,"DUPLICATE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c r="Y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IF($C1175="","",IF(AND($Y1175="Excused",$L1175="",N($K1175)&lt;=1),"EXCUSED - 1st attempt pending",IF(OR($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RANGE",IF(AND($Y1175="Unexcused",OR($L1175="",NOT(ISNUMBER($L1175)),$L1175&lt;&gt;0)),"UNEXCUSED ABSENCE MUST RECORD 0",IF(COUNTIF(nrES_RecID,$B1175)&gt;1,"DUPLICATE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c r="Y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IF($C1176="","",IF(AND($Y1176="Excused",$L1176="",N($K1176)&lt;=1),"EXCUSED - 1st attempt pending",IF(OR($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RANGE",IF(AND($Y1176="Unexcused",OR($L1176="",NOT(ISNUMBER($L1176)),$L1176&lt;&gt;0)),"UNEXCUSED ABSENCE MUST RECORD 0",IF(COUNTIF(nrES_RecID,$B1176)&gt;1,"DUPLICATE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c r="Y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IF($C1177="","",IF(AND($Y1177="Excused",$L1177="",N($K1177)&lt;=1),"EXCUSED - 1st attempt pending",IF(OR($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RANGE",IF(AND($Y1177="Unexcused",OR($L1177="",NOT(ISNUMBER($L1177)),$L1177&lt;&gt;0)),"UNEXCUSED ABSENCE MUST RECORD 0",IF(COUNTIF(nrES_RecID,$B1177)&gt;1,"DUPLICATE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c r="Y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IF($C1178="","",IF(AND($Y1178="Excused",$L1178="",N($K1178)&lt;=1),"EXCUSED - 1st attempt pending",IF(OR($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RANGE",IF(AND($Y1178="Unexcused",OR($L1178="",NOT(ISNUMBER($L1178)),$L1178&lt;&gt;0)),"UNEXCUSED ABSENCE MUST RECORD 0",IF(COUNTIF(nrES_RecID,$B1178)&gt;1,"DUPLICATE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c r="Y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IF($C1179="","",IF(AND($Y1179="Excused",$L1179="",N($K1179)&lt;=1),"EXCUSED - 1st attempt pending",IF(OR($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RANGE",IF(AND($Y1179="Unexcused",OR($L1179="",NOT(ISNUMBER($L1179)),$L1179&lt;&gt;0)),"UNEXCUSED ABSENCE MUST RECORD 0",IF(COUNTIF(nrES_RecID,$B1179)&gt;1,"DUPLICATE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c r="Y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IF($C1180="","",IF(AND($Y1180="Excused",$L1180="",N($K1180)&lt;=1),"EXCUSED - 1st attempt pending",IF(OR($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RANGE",IF(AND($Y1180="Unexcused",OR($L1180="",NOT(ISNUMBER($L1180)),$L1180&lt;&gt;0)),"UNEXCUSED ABSENCE MUST RECORD 0",IF(COUNTIF(nrES_RecID,$B1180)&gt;1,"DUPLICATE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c r="Y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IF($C1181="","",IF(AND($Y1181="Excused",$L1181="",N($K1181)&lt;=1),"EXCUSED - 1st attempt pending",IF(OR($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RANGE",IF(AND($Y1181="Unexcused",OR($L1181="",NOT(ISNUMBER($L1181)),$L1181&lt;&gt;0)),"UNEXCUSED ABSENCE MUST RECORD 0",IF(COUNTIF(nrES_RecID,$B1181)&gt;1,"DUPLICATE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c r="Y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IF($C1182="","",IF(AND($Y1182="Excused",$L1182="",N($K1182)&lt;=1),"EXCUSED - 1st attempt pending",IF(OR($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RANGE",IF(AND($Y1182="Unexcused",OR($L1182="",NOT(ISNUMBER($L1182)),$L1182&lt;&gt;0)),"UNEXCUSED ABSENCE MUST RECORD 0",IF(COUNTIF(nrES_RecID,$B1182)&gt;1,"DUPLICATE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c r="Y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IF($C1183="","",IF(AND($Y1183="Excused",$L1183="",N($K1183)&lt;=1),"EXCUSED - 1st attempt pending",IF(OR($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RANGE",IF(AND($Y1183="Unexcused",OR($L1183="",NOT(ISNUMBER($L1183)),$L1183&lt;&gt;0)),"UNEXCUSED ABSENCE MUST RECORD 0",IF(COUNTIF(nrES_RecID,$B1183)&gt;1,"DUPLICATE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c r="Y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IF($C1184="","",IF(AND($Y1184="Excused",$L1184="",N($K1184)&lt;=1),"EXCUSED - 1st attempt pending",IF(OR($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RANGE",IF(AND($Y1184="Unexcused",OR($L1184="",NOT(ISNUMBER($L1184)),$L1184&lt;&gt;0)),"UNEXCUSED ABSENCE MUST RECORD 0",IF(COUNTIF(nrES_RecID,$B1184)&gt;1,"DUPLICATE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c r="Y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IF($C1185="","",IF(AND($Y1185="Excused",$L1185="",N($K1185)&lt;=1),"EXCUSED - 1st attempt pending",IF(OR($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RANGE",IF(AND($Y1185="Unexcused",OR($L1185="",NOT(ISNUMBER($L1185)),$L1185&lt;&gt;0)),"UNEXCUSED ABSENCE MUST RECORD 0",IF(COUNTIF(nrES_RecID,$B1185)&gt;1,"DUPLICATE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c r="Y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IF($C1186="","",IF(AND($Y1186="Excused",$L1186="",N($K1186)&lt;=1),"EXCUSED - 1st attempt pending",IF(OR($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RANGE",IF(AND($Y1186="Unexcused",OR($L1186="",NOT(ISNUMBER($L1186)),$L1186&lt;&gt;0)),"UNEXCUSED ABSENCE MUST RECORD 0",IF(COUNTIF(nrES_RecID,$B1186)&gt;1,"DUPLICATE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c r="Y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IF($C1187="","",IF(AND($Y1187="Excused",$L1187="",N($K1187)&lt;=1),"EXCUSED - 1st attempt pending",IF(OR($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RANGE",IF(AND($Y1187="Unexcused",OR($L1187="",NOT(ISNUMBER($L1187)),$L1187&lt;&gt;0)),"UNEXCUSED ABSENCE MUST RECORD 0",IF(COUNTIF(nrES_RecID,$B1187)&gt;1,"DUPLICATE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c r="Y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IF($C1188="","",IF(AND($Y1188="Excused",$L1188="",N($K1188)&lt;=1),"EXCUSED - 1st attempt pending",IF(OR($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RANGE",IF(AND($Y1188="Unexcused",OR($L1188="",NOT(ISNUMBER($L1188)),$L1188&lt;&gt;0)),"UNEXCUSED ABSENCE MUST RECORD 0",IF(COUNTIF(nrES_RecID,$B1188)&gt;1,"DUPLICATE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c r="Y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IF($C1189="","",IF(AND($Y1189="Excused",$L1189="",N($K1189)&lt;=1),"EXCUSED - 1st attempt pending",IF(OR($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RANGE",IF(AND($Y1189="Unexcused",OR($L1189="",NOT(ISNUMBER($L1189)),$L1189&lt;&gt;0)),"UNEXCUSED ABSENCE MUST RECORD 0",IF(COUNTIF(nrES_RecID,$B1189)&gt;1,"DUPLICATE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c r="Y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IF($C1190="","",IF(AND($Y1190="Excused",$L1190="",N($K1190)&lt;=1),"EXCUSED - 1st attempt pending",IF(OR($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RANGE",IF(AND($Y1190="Unexcused",OR($L1190="",NOT(ISNUMBER($L1190)),$L1190&lt;&gt;0)),"UNEXCUSED ABSENCE MUST RECORD 0",IF(COUNTIF(nrES_RecID,$B1190)&gt;1,"DUPLICATE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c r="Y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IF($C1191="","",IF(AND($Y1191="Excused",$L1191="",N($K1191)&lt;=1),"EXCUSED - 1st attempt pending",IF(OR($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RANGE",IF(AND($Y1191="Unexcused",OR($L1191="",NOT(ISNUMBER($L1191)),$L1191&lt;&gt;0)),"UNEXCUSED ABSENCE MUST RECORD 0",IF(COUNTIF(nrES_RecID,$B1191)&gt;1,"DUPLICATE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c r="Y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IF($C1192="","",IF(AND($Y1192="Excused",$L1192="",N($K1192)&lt;=1),"EXCUSED - 1st attempt pending",IF(OR($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RANGE",IF(AND($Y1192="Unexcused",OR($L1192="",NOT(ISNUMBER($L1192)),$L1192&lt;&gt;0)),"UNEXCUSED ABSENCE MUST RECORD 0",IF(COUNTIF(nrES_RecID,$B1192)&gt;1,"DUPLICATE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c r="Y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IF($C1193="","",IF(AND($Y1193="Excused",$L1193="",N($K1193)&lt;=1),"EXCUSED - 1st attempt pending",IF(OR($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RANGE",IF(AND($Y1193="Unexcused",OR($L1193="",NOT(ISNUMBER($L1193)),$L1193&lt;&gt;0)),"UNEXCUSED ABSENCE MUST RECORD 0",IF(COUNTIF(nrES_RecID,$B1193)&gt;1,"DUPLICATE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c r="Y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IF($C1194="","",IF(AND($Y1194="Excused",$L1194="",N($K1194)&lt;=1),"EXCUSED - 1st attempt pending",IF(OR($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RANGE",IF(AND($Y1194="Unexcused",OR($L1194="",NOT(ISNUMBER($L1194)),$L1194&lt;&gt;0)),"UNEXCUSED ABSENCE MUST RECORD 0",IF(COUNTIF(nrES_RecID,$B1194)&gt;1,"DUPLICATE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c r="Y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IF($C1195="","",IF(AND($Y1195="Excused",$L1195="",N($K1195)&lt;=1),"EXCUSED - 1st attempt pending",IF(OR($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RANGE",IF(AND($Y1195="Unexcused",OR($L1195="",NOT(ISNUMBER($L1195)),$L1195&lt;&gt;0)),"UNEXCUSED ABSENCE MUST RECORD 0",IF(COUNTIF(nrES_RecID,$B1195)&gt;1,"DUPLICATE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c r="Y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IF($C1196="","",IF(AND($Y1196="Excused",$L1196="",N($K1196)&lt;=1),"EXCUSED - 1st attempt pending",IF(OR($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RANGE",IF(AND($Y1196="Unexcused",OR($L1196="",NOT(ISNUMBER($L1196)),$L1196&lt;&gt;0)),"UNEXCUSED ABSENCE MUST RECORD 0",IF(COUNTIF(nrES_RecID,$B1196)&gt;1,"DUPLICATE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c r="Y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IF($C1197="","",IF(AND($Y1197="Excused",$L1197="",N($K1197)&lt;=1),"EXCUSED - 1st attempt pending",IF(OR($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RANGE",IF(AND($Y1197="Unexcused",OR($L1197="",NOT(ISNUMBER($L1197)),$L1197&lt;&gt;0)),"UNEXCUSED ABSENCE MUST RECORD 0",IF(COUNTIF(nrES_RecID,$B1197)&gt;1,"DUPLICATE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c r="Y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IF($C1198="","",IF(AND($Y1198="Excused",$L1198="",N($K1198)&lt;=1),"EXCUSED - 1st attempt pending",IF(OR($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RANGE",IF(AND($Y1198="Unexcused",OR($L1198="",NOT(ISNUMBER($L1198)),$L1198&lt;&gt;0)),"UNEXCUSED ABSENCE MUST RECORD 0",IF(COUNTIF(nrES_RecID,$B1198)&gt;1,"DUPLICATE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c r="Y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IF($C1199="","",IF(AND($Y1199="Excused",$L1199="",N($K1199)&lt;=1),"EXCUSED - 1st attempt pending",IF(OR($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RANGE",IF(AND($Y1199="Unexcused",OR($L1199="",NOT(ISNUMBER($L1199)),$L1199&lt;&gt;0)),"UNEXCUSED ABSENCE MUST RECORD 0",IF(COUNTIF(nrES_RecID,$B1199)&gt;1,"DUPLICATE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c r="Y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IF($C1200="","",IF(AND($Y1200="Excused",$L1200="",N($K1200)&lt;=1),"EXCUSED - 1st attempt pending",IF(OR($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RANGE",IF(AND($Y1200="Unexcused",OR($L1200="",NOT(ISNUMBER($L1200)),$L1200&lt;&gt;0)),"UNEXCUSED ABSENCE MUST RECORD 0",IF(COUNTIF(nrES_RecID,$B1200)&gt;1,"DUPLICATE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c r="Y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IF($C1201="","",IF(AND($Y1201="Excused",$L1201="",N($K1201)&lt;=1),"EXCUSED - 1st attempt pending",IF(OR($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RANGE",IF(AND($Y1201="Unexcused",OR($L1201="",NOT(ISNUMBER($L1201)),$L1201&lt;&gt;0)),"UNEXCUSED ABSENCE MUST RECORD 0",IF(COUNTIF(nrES_RecID,$B1201)&gt;1,"DUPLICATE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c r="Y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IF($C1202="","",IF(AND($Y1202="Excused",$L1202="",N($K1202)&lt;=1),"EXCUSED - 1st attempt pending",IF(OR($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RANGE",IF(AND($Y1202="Unexcused",OR($L1202="",NOT(ISNUMBER($L1202)),$L1202&lt;&gt;0)),"UNEXCUSED ABSENCE MUST RECORD 0",IF(COUNTIF(nrES_RecID,$B1202)&gt;1,"DUPLICATE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c r="Y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IF($C1203="","",IF(AND($Y1203="Excused",$L1203="",N($K1203)&lt;=1),"EXCUSED - 1st attempt pending",IF(OR($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RANGE",IF(AND($Y1203="Unexcused",OR($L1203="",NOT(ISNUMBER($L1203)),$L1203&lt;&gt;0)),"UNEXCUSED ABSENCE MUST RECORD 0",IF(COUNTIF(nrES_RecID,$B1203)&gt;1,"DUPLICATE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c r="Y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IF($C1204="","",IF(AND($Y1204="Excused",$L1204="",N($K1204)&lt;=1),"EXCUSED - 1st attempt pending",IF(OR($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RANGE",IF(AND($Y1204="Unexcused",OR($L1204="",NOT(ISNUMBER($L1204)),$L1204&lt;&gt;0)),"UNEXCUSED ABSENCE MUST RECORD 0",IF(COUNTIF(nrES_RecID,$B1204)&gt;1,"DUPLICATE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c r="Y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IF($C1205="","",IF(AND($Y1205="Excused",$L1205="",N($K1205)&lt;=1),"EXCUSED - 1st attempt pending",IF(OR($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RANGE",IF(AND($Y1205="Unexcused",OR($L1205="",NOT(ISNUMBER($L1205)),$L1205&lt;&gt;0)),"UNEXCUSED ABSENCE MUST RECORD 0",IF(COUNTIF(nrES_RecID,$B1205)&gt;1,"DUPLICATE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c r="Y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IF($C1206="","",IF(AND($Y1206="Excused",$L1206="",N($K1206)&lt;=1),"EXCUSED - 1st attempt pending",IF(OR($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RANGE",IF(AND($Y1206="Unexcused",OR($L1206="",NOT(ISNUMBER($L1206)),$L1206&lt;&gt;0)),"UNEXCUSED ABSENCE MUST RECORD 0",IF(COUNTIF(nrES_RecID,$B1206)&gt;1,"DUPLICATE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c r="Y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IF($C1207="","",IF(AND($Y1207="Excused",$L1207="",N($K1207)&lt;=1),"EXCUSED - 1st attempt pending",IF(OR($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RANGE",IF(AND($Y1207="Unexcused",OR($L1207="",NOT(ISNUMBER($L1207)),$L1207&lt;&gt;0)),"UNEXCUSED ABSENCE MUST RECORD 0",IF(COUNTIF(nrES_RecID,$B1207)&gt;1,"DUPLICATE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c r="Y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IF($C1208="","",IF(AND($Y1208="Excused",$L1208="",N($K1208)&lt;=1),"EXCUSED - 1st attempt pending",IF(OR($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RANGE",IF(AND($Y1208="Unexcused",OR($L1208="",NOT(ISNUMBER($L1208)),$L1208&lt;&gt;0)),"UNEXCUSED ABSENCE MUST RECORD 0",IF(COUNTIF(nrES_RecID,$B1208)&gt;1,"DUPLICATE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c r="Y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IF($C1209="","",IF(AND($Y1209="Excused",$L1209="",N($K1209)&lt;=1),"EXCUSED - 1st attempt pending",IF(OR($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RANGE",IF(AND($Y1209="Unexcused",OR($L1209="",NOT(ISNUMBER($L1209)),$L1209&lt;&gt;0)),"UNEXCUSED ABSENCE MUST RECORD 0",IF(COUNTIF(nrES_RecID,$B1209)&gt;1,"DUPLICATE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c r="Y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IF($C1210="","",IF(AND($Y1210="Excused",$L1210="",N($K1210)&lt;=1),"EXCUSED - 1st attempt pending",IF(OR($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RANGE",IF(AND($Y1210="Unexcused",OR($L1210="",NOT(ISNUMBER($L1210)),$L1210&lt;&gt;0)),"UNEXCUSED ABSENCE MUST RECORD 0",IF(COUNTIF(nrES_RecID,$B1210)&gt;1,"DUPLICATE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c r="Y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IF($C1211="","",IF(AND($Y1211="Excused",$L1211="",N($K1211)&lt;=1),"EXCUSED - 1st attempt pending",IF(OR($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RANGE",IF(AND($Y1211="Unexcused",OR($L1211="",NOT(ISNUMBER($L1211)),$L1211&lt;&gt;0)),"UNEXCUSED ABSENCE MUST RECORD 0",IF(COUNTIF(nrES_RecID,$B1211)&gt;1,"DUPLICATE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c r="Y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IF($C1212="","",IF(AND($Y1212="Excused",$L1212="",N($K1212)&lt;=1),"EXCUSED - 1st attempt pending",IF(OR($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RANGE",IF(AND($Y1212="Unexcused",OR($L1212="",NOT(ISNUMBER($L1212)),$L1212&lt;&gt;0)),"UNEXCUSED ABSENCE MUST RECORD 0",IF(COUNTIF(nrES_RecID,$B1212)&gt;1,"DUPLICATE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c r="Y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IF($C1213="","",IF(AND($Y1213="Excused",$L1213="",N($K1213)&lt;=1),"EXCUSED - 1st attempt pending",IF(OR($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RANGE",IF(AND($Y1213="Unexcused",OR($L1213="",NOT(ISNUMBER($L1213)),$L1213&lt;&gt;0)),"UNEXCUSED ABSENCE MUST RECORD 0",IF(COUNTIF(nrES_RecID,$B1213)&gt;1,"DUPLICATE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c r="Y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IF($C1214="","",IF(AND($Y1214="Excused",$L1214="",N($K1214)&lt;=1),"EXCUSED - 1st attempt pending",IF(OR($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RANGE",IF(AND($Y1214="Unexcused",OR($L1214="",NOT(ISNUMBER($L1214)),$L1214&lt;&gt;0)),"UNEXCUSED ABSENCE MUST RECORD 0",IF(COUNTIF(nrES_RecID,$B1214)&gt;1,"DUPLICATE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c r="Y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IF($C1215="","",IF(AND($Y1215="Excused",$L1215="",N($K1215)&lt;=1),"EXCUSED - 1st attempt pending",IF(OR($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RANGE",IF(AND($Y1215="Unexcused",OR($L1215="",NOT(ISNUMBER($L1215)),$L1215&lt;&gt;0)),"UNEXCUSED ABSENCE MUST RECORD 0",IF(COUNTIF(nrES_RecID,$B1215)&gt;1,"DUPLICATE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c r="Y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IF($C1216="","",IF(AND($Y1216="Excused",$L1216="",N($K1216)&lt;=1),"EXCUSED - 1st attempt pending",IF(OR($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RANGE",IF(AND($Y1216="Unexcused",OR($L1216="",NOT(ISNUMBER($L1216)),$L1216&lt;&gt;0)),"UNEXCUSED ABSENCE MUST RECORD 0",IF(COUNTIF(nrES_RecID,$B1216)&gt;1,"DUPLICATE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c r="Y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IF($C1217="","",IF(AND($Y1217="Excused",$L1217="",N($K1217)&lt;=1),"EXCUSED - 1st attempt pending",IF(OR($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RANGE",IF(AND($Y1217="Unexcused",OR($L1217="",NOT(ISNUMBER($L1217)),$L1217&lt;&gt;0)),"UNEXCUSED ABSENCE MUST RECORD 0",IF(COUNTIF(nrES_RecID,$B1217)&gt;1,"DUPLICATE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c r="Y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IF($C1218="","",IF(AND($Y1218="Excused",$L1218="",N($K1218)&lt;=1),"EXCUSED - 1st attempt pending",IF(OR($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RANGE",IF(AND($Y1218="Unexcused",OR($L1218="",NOT(ISNUMBER($L1218)),$L1218&lt;&gt;0)),"UNEXCUSED ABSENCE MUST RECORD 0",IF(COUNTIF(nrES_RecID,$B1218)&gt;1,"DUPLICATE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c r="Y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IF($C1219="","",IF(AND($Y1219="Excused",$L1219="",N($K1219)&lt;=1),"EXCUSED - 1st attempt pending",IF(OR($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RANGE",IF(AND($Y1219="Unexcused",OR($L1219="",NOT(ISNUMBER($L1219)),$L1219&lt;&gt;0)),"UNEXCUSED ABSENCE MUST RECORD 0",IF(COUNTIF(nrES_RecID,$B1219)&gt;1,"DUPLICATE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c r="Y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IF($C1220="","",IF(AND($Y1220="Excused",$L1220="",N($K1220)&lt;=1),"EXCUSED - 1st attempt pending",IF(OR($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RANGE",IF(AND($Y1220="Unexcused",OR($L1220="",NOT(ISNUMBER($L1220)),$L1220&lt;&gt;0)),"UNEXCUSED ABSENCE MUST RECORD 0",IF(COUNTIF(nrES_RecID,$B1220)&gt;1,"DUPLICATE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c r="Y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IF($C1221="","",IF(AND($Y1221="Excused",$L1221="",N($K1221)&lt;=1),"EXCUSED - 1st attempt pending",IF(OR($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RANGE",IF(AND($Y1221="Unexcused",OR($L1221="",NOT(ISNUMBER($L1221)),$L1221&lt;&gt;0)),"UNEXCUSED ABSENCE MUST RECORD 0",IF(COUNTIF(nrES_RecID,$B1221)&gt;1,"DUPLICATE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c r="Y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IF($C1222="","",IF(AND($Y1222="Excused",$L1222="",N($K1222)&lt;=1),"EXCUSED - 1st attempt pending",IF(OR($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RANGE",IF(AND($Y1222="Unexcused",OR($L1222="",NOT(ISNUMBER($L1222)),$L1222&lt;&gt;0)),"UNEXCUSED ABSENCE MUST RECORD 0",IF(COUNTIF(nrES_RecID,$B1222)&gt;1,"DUPLICATE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c r="Y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IF($C1223="","",IF(AND($Y1223="Excused",$L1223="",N($K1223)&lt;=1),"EXCUSED - 1st attempt pending",IF(OR($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RANGE",IF(AND($Y1223="Unexcused",OR($L1223="",NOT(ISNUMBER($L1223)),$L1223&lt;&gt;0)),"UNEXCUSED ABSENCE MUST RECORD 0",IF(COUNTIF(nrES_RecID,$B1223)&gt;1,"DUPLICATE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c r="Y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IF($C1224="","",IF(AND($Y1224="Excused",$L1224="",N($K1224)&lt;=1),"EXCUSED - 1st attempt pending",IF(OR($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RANGE",IF(AND($Y1224="Unexcused",OR($L1224="",NOT(ISNUMBER($L1224)),$L1224&lt;&gt;0)),"UNEXCUSED ABSENCE MUST RECORD 0",IF(COUNTIF(nrES_RecID,$B1224)&gt;1,"DUPLICATE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c r="Y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IF($C1225="","",IF(AND($Y1225="Excused",$L1225="",N($K1225)&lt;=1),"EXCUSED - 1st attempt pending",IF(OR($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RANGE",IF(AND($Y1225="Unexcused",OR($L1225="",NOT(ISNUMBER($L1225)),$L1225&lt;&gt;0)),"UNEXCUSED ABSENCE MUST RECORD 0",IF(COUNTIF(nrES_RecID,$B1225)&gt;1,"DUPLICATE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c r="Y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IF($C1226="","",IF(AND($Y1226="Excused",$L1226="",N($K1226)&lt;=1),"EXCUSED - 1st attempt pending",IF(OR($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RANGE",IF(AND($Y1226="Unexcused",OR($L1226="",NOT(ISNUMBER($L1226)),$L1226&lt;&gt;0)),"UNEXCUSED ABSENCE MUST RECORD 0",IF(COUNTIF(nrES_RecID,$B1226)&gt;1,"DUPLICATE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c r="Y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IF($C1227="","",IF(AND($Y1227="Excused",$L1227="",N($K1227)&lt;=1),"EXCUSED - 1st attempt pending",IF(OR($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RANGE",IF(AND($Y1227="Unexcused",OR($L1227="",NOT(ISNUMBER($L1227)),$L1227&lt;&gt;0)),"UNEXCUSED ABSENCE MUST RECORD 0",IF(COUNTIF(nrES_RecID,$B1227)&gt;1,"DUPLICATE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c r="Y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IF($C1228="","",IF(AND($Y1228="Excused",$L1228="",N($K1228)&lt;=1),"EXCUSED - 1st attempt pending",IF(OR($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RANGE",IF(AND($Y1228="Unexcused",OR($L1228="",NOT(ISNUMBER($L1228)),$L1228&lt;&gt;0)),"UNEXCUSED ABSENCE MUST RECORD 0",IF(COUNTIF(nrES_RecID,$B1228)&gt;1,"DUPLICATE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c r="Y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IF($C1229="","",IF(AND($Y1229="Excused",$L1229="",N($K1229)&lt;=1),"EXCUSED - 1st attempt pending",IF(OR($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RANGE",IF(AND($Y1229="Unexcused",OR($L1229="",NOT(ISNUMBER($L1229)),$L1229&lt;&gt;0)),"UNEXCUSED ABSENCE MUST RECORD 0",IF(COUNTIF(nrES_RecID,$B1229)&gt;1,"DUPLICATE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c r="Y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IF($C1230="","",IF(AND($Y1230="Excused",$L1230="",N($K1230)&lt;=1),"EXCUSED - 1st attempt pending",IF(OR($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RANGE",IF(AND($Y1230="Unexcused",OR($L1230="",NOT(ISNUMBER($L1230)),$L1230&lt;&gt;0)),"UNEXCUSED ABSENCE MUST RECORD 0",IF(COUNTIF(nrES_RecID,$B1230)&gt;1,"DUPLICATE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c r="Y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IF($C1231="","",IF(AND($Y1231="Excused",$L1231="",N($K1231)&lt;=1),"EXCUSED - 1st attempt pending",IF(OR($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RANGE",IF(AND($Y1231="Unexcused",OR($L1231="",NOT(ISNUMBER($L1231)),$L1231&lt;&gt;0)),"UNEXCUSED ABSENCE MUST RECORD 0",IF(COUNTIF(nrES_RecID,$B1231)&gt;1,"DUPLICATE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c r="Y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IF($C1232="","",IF(AND($Y1232="Excused",$L1232="",N($K1232)&lt;=1),"EXCUSED - 1st attempt pending",IF(OR($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RANGE",IF(AND($Y1232="Unexcused",OR($L1232="",NOT(ISNUMBER($L1232)),$L1232&lt;&gt;0)),"UNEXCUSED ABSENCE MUST RECORD 0",IF(COUNTIF(nrES_RecID,$B1232)&gt;1,"DUPLICATE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c r="Y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IF($C1233="","",IF(AND($Y1233="Excused",$L1233="",N($K1233)&lt;=1),"EXCUSED - 1st attempt pending",IF(OR($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RANGE",IF(AND($Y1233="Unexcused",OR($L1233="",NOT(ISNUMBER($L1233)),$L1233&lt;&gt;0)),"UNEXCUSED ABSENCE MUST RECORD 0",IF(COUNTIF(nrES_RecID,$B1233)&gt;1,"DUPLICATE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c r="Y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IF($C1234="","",IF(AND($Y1234="Excused",$L1234="",N($K1234)&lt;=1),"EXCUSED - 1st attempt pending",IF(OR($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RANGE",IF(AND($Y1234="Unexcused",OR($L1234="",NOT(ISNUMBER($L1234)),$L1234&lt;&gt;0)),"UNEXCUSED ABSENCE MUST RECORD 0",IF(COUNTIF(nrES_RecID,$B1234)&gt;1,"DUPLICATE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c r="Y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IF($C1235="","",IF(AND($Y1235="Excused",$L1235="",N($K1235)&lt;=1),"EXCUSED - 1st attempt pending",IF(OR($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RANGE",IF(AND($Y1235="Unexcused",OR($L1235="",NOT(ISNUMBER($L1235)),$L1235&lt;&gt;0)),"UNEXCUSED ABSENCE MUST RECORD 0",IF(COUNTIF(nrES_RecID,$B1235)&gt;1,"DUPLICATE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c r="Y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IF($C1236="","",IF(AND($Y1236="Excused",$L1236="",N($K1236)&lt;=1),"EXCUSED - 1st attempt pending",IF(OR($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RANGE",IF(AND($Y1236="Unexcused",OR($L1236="",NOT(ISNUMBER($L1236)),$L1236&lt;&gt;0)),"UNEXCUSED ABSENCE MUST RECORD 0",IF(COUNTIF(nrES_RecID,$B1236)&gt;1,"DUPLICATE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c r="Y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IF($C1237="","",IF(AND($Y1237="Excused",$L1237="",N($K1237)&lt;=1),"EXCUSED - 1st attempt pending",IF(OR($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RANGE",IF(AND($Y1237="Unexcused",OR($L1237="",NOT(ISNUMBER($L1237)),$L1237&lt;&gt;0)),"UNEXCUSED ABSENCE MUST RECORD 0",IF(COUNTIF(nrES_RecID,$B1237)&gt;1,"DUPLICATE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c r="Y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IF($C1238="","",IF(AND($Y1238="Excused",$L1238="",N($K1238)&lt;=1),"EXCUSED - 1st attempt pending",IF(OR($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RANGE",IF(AND($Y1238="Unexcused",OR($L1238="",NOT(ISNUMBER($L1238)),$L1238&lt;&gt;0)),"UNEXCUSED ABSENCE MUST RECORD 0",IF(COUNTIF(nrES_RecID,$B1238)&gt;1,"DUPLICATE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c r="Y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IF($C1239="","",IF(AND($Y1239="Excused",$L1239="",N($K1239)&lt;=1),"EXCUSED - 1st attempt pending",IF(OR($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RANGE",IF(AND($Y1239="Unexcused",OR($L1239="",NOT(ISNUMBER($L1239)),$L1239&lt;&gt;0)),"UNEXCUSED ABSENCE MUST RECORD 0",IF(COUNTIF(nrES_RecID,$B1239)&gt;1,"DUPLICATE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c r="Y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IF($C1240="","",IF(AND($Y1240="Excused",$L1240="",N($K1240)&lt;=1),"EXCUSED - 1st attempt pending",IF(OR($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RANGE",IF(AND($Y1240="Unexcused",OR($L1240="",NOT(ISNUMBER($L1240)),$L1240&lt;&gt;0)),"UNEXCUSED ABSENCE MUST RECORD 0",IF(COUNTIF(nrES_RecID,$B1240)&gt;1,"DUPLICATE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c r="Y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IF($C1241="","",IF(AND($Y1241="Excused",$L1241="",N($K1241)&lt;=1),"EXCUSED - 1st attempt pending",IF(OR($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RANGE",IF(AND($Y1241="Unexcused",OR($L1241="",NOT(ISNUMBER($L1241)),$L1241&lt;&gt;0)),"UNEXCUSED ABSENCE MUST RECORD 0",IF(COUNTIF(nrES_RecID,$B1241)&gt;1,"DUPLICATE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c r="Y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IF($C1242="","",IF(AND($Y1242="Excused",$L1242="",N($K1242)&lt;=1),"EXCUSED - 1st attempt pending",IF(OR($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RANGE",IF(AND($Y1242="Unexcused",OR($L1242="",NOT(ISNUMBER($L1242)),$L1242&lt;&gt;0)),"UNEXCUSED ABSENCE MUST RECORD 0",IF(COUNTIF(nrES_RecID,$B1242)&gt;1,"DUPLICATE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c r="Y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IF($C1243="","",IF(AND($Y1243="Excused",$L1243="",N($K1243)&lt;=1),"EXCUSED - 1st attempt pending",IF(OR($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RANGE",IF(AND($Y1243="Unexcused",OR($L1243="",NOT(ISNUMBER($L1243)),$L1243&lt;&gt;0)),"UNEXCUSED ABSENCE MUST RECORD 0",IF(COUNTIF(nrES_RecID,$B1243)&gt;1,"DUPLICATE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c r="Y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IF($C1244="","",IF(AND($Y1244="Excused",$L1244="",N($K1244)&lt;=1),"EXCUSED - 1st attempt pending",IF(OR($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RANGE",IF(AND($Y1244="Unexcused",OR($L1244="",NOT(ISNUMBER($L1244)),$L1244&lt;&gt;0)),"UNEXCUSED ABSENCE MUST RECORD 0",IF(COUNTIF(nrES_RecID,$B1244)&gt;1,"DUPLICATE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c r="Y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IF($C1245="","",IF(AND($Y1245="Excused",$L1245="",N($K1245)&lt;=1),"EXCUSED - 1st attempt pending",IF(OR($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RANGE",IF(AND($Y1245="Unexcused",OR($L1245="",NOT(ISNUMBER($L1245)),$L1245&lt;&gt;0)),"UNEXCUSED ABSENCE MUST RECORD 0",IF(COUNTIF(nrES_RecID,$B1245)&gt;1,"DUPLICATE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c r="Y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IF($C1246="","",IF(AND($Y1246="Excused",$L1246="",N($K1246)&lt;=1),"EXCUSED - 1st attempt pending",IF(OR($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RANGE",IF(AND($Y1246="Unexcused",OR($L1246="",NOT(ISNUMBER($L1246)),$L1246&lt;&gt;0)),"UNEXCUSED ABSENCE MUST RECORD 0",IF(COUNTIF(nrES_RecID,$B1246)&gt;1,"DUPLICATE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c r="Y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IF($C1247="","",IF(AND($Y1247="Excused",$L1247="",N($K1247)&lt;=1),"EXCUSED - 1st attempt pending",IF(OR($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RANGE",IF(AND($Y1247="Unexcused",OR($L1247="",NOT(ISNUMBER($L1247)),$L1247&lt;&gt;0)),"UNEXCUSED ABSENCE MUST RECORD 0",IF(COUNTIF(nrES_RecID,$B1247)&gt;1,"DUPLICATE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c r="Y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IF($C1248="","",IF(AND($Y1248="Excused",$L1248="",N($K1248)&lt;=1),"EXCUSED - 1st attempt pending",IF(OR($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RANGE",IF(AND($Y1248="Unexcused",OR($L1248="",NOT(ISNUMBER($L1248)),$L1248&lt;&gt;0)),"UNEXCUSED ABSENCE MUST RECORD 0",IF(COUNTIF(nrES_RecID,$B1248)&gt;1,"DUPLICATE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c r="Y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IF($C1249="","",IF(AND($Y1249="Excused",$L1249="",N($K1249)&lt;=1),"EXCUSED - 1st attempt pending",IF(OR($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RANGE",IF(AND($Y1249="Unexcused",OR($L1249="",NOT(ISNUMBER($L1249)),$L1249&lt;&gt;0)),"UNEXCUSED ABSENCE MUST RECORD 0",IF(COUNTIF(nrES_RecID,$B1249)&gt;1,"DUPLICATE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c r="Y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IF($C1250="","",IF(AND($Y1250="Excused",$L1250="",N($K1250)&lt;=1),"EXCUSED - 1st attempt pending",IF(OR($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RANGE",IF(AND($Y1250="Unexcused",OR($L1250="",NOT(ISNUMBER($L1250)),$L1250&lt;&gt;0)),"UNEXCUSED ABSENCE MUST RECORD 0",IF(COUNTIF(nrES_RecID,$B1250)&gt;1,"DUPLICATE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c r="Y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IF($C1251="","",IF(AND($Y1251="Excused",$L1251="",N($K1251)&lt;=1),"EXCUSED - 1st attempt pending",IF(OR($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RANGE",IF(AND($Y1251="Unexcused",OR($L1251="",NOT(ISNUMBER($L1251)),$L1251&lt;&gt;0)),"UNEXCUSED ABSENCE MUST RECORD 0",IF(COUNTIF(nrES_RecID,$B1251)&gt;1,"DUPLICATE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c r="Y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IF($C1252="","",IF(AND($Y1252="Excused",$L1252="",N($K1252)&lt;=1),"EXCUSED - 1st attempt pending",IF(OR($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RANGE",IF(AND($Y1252="Unexcused",OR($L1252="",NOT(ISNUMBER($L1252)),$L1252&lt;&gt;0)),"UNEXCUSED ABSENCE MUST RECORD 0",IF(COUNTIF(nrES_RecID,$B1252)&gt;1,"DUPLICATE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c r="Y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IF($C1253="","",IF(AND($Y1253="Excused",$L1253="",N($K1253)&lt;=1),"EXCUSED - 1st attempt pending",IF(OR($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RANGE",IF(AND($Y1253="Unexcused",OR($L1253="",NOT(ISNUMBER($L1253)),$L1253&lt;&gt;0)),"UNEXCUSED ABSENCE MUST RECORD 0",IF(COUNTIF(nrES_RecID,$B1253)&gt;1,"DUPLICATE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c r="Y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IF($C1254="","",IF(AND($Y1254="Excused",$L1254="",N($K1254)&lt;=1),"EXCUSED - 1st attempt pending",IF(OR($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RANGE",IF(AND($Y1254="Unexcused",OR($L1254="",NOT(ISNUMBER($L1254)),$L1254&lt;&gt;0)),"UNEXCUSED ABSENCE MUST RECORD 0",IF(COUNTIF(nrES_RecID,$B1254)&gt;1,"DUPLICATE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c r="Y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IF($C1255="","",IF(AND($Y1255="Excused",$L1255="",N($K1255)&lt;=1),"EXCUSED - 1st attempt pending",IF(OR($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RANGE",IF(AND($Y1255="Unexcused",OR($L1255="",NOT(ISNUMBER($L1255)),$L1255&lt;&gt;0)),"UNEXCUSED ABSENCE MUST RECORD 0",IF(COUNTIF(nrES_RecID,$B1255)&gt;1,"DUPLICATE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c r="Y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IF($C1256="","",IF(AND($Y1256="Excused",$L1256="",N($K1256)&lt;=1),"EXCUSED - 1st attempt pending",IF(OR($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RANGE",IF(AND($Y1256="Unexcused",OR($L1256="",NOT(ISNUMBER($L1256)),$L1256&lt;&gt;0)),"UNEXCUSED ABSENCE MUST RECORD 0",IF(COUNTIF(nrES_RecID,$B1256)&gt;1,"DUPLICATE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c r="Y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IF($C1257="","",IF(AND($Y1257="Excused",$L1257="",N($K1257)&lt;=1),"EXCUSED - 1st attempt pending",IF(OR($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RANGE",IF(AND($Y1257="Unexcused",OR($L1257="",NOT(ISNUMBER($L1257)),$L1257&lt;&gt;0)),"UNEXCUSED ABSENCE MUST RECORD 0",IF(COUNTIF(nrES_RecID,$B1257)&gt;1,"DUPLICATE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c r="Y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IF($C1258="","",IF(AND($Y1258="Excused",$L1258="",N($K1258)&lt;=1),"EXCUSED - 1st attempt pending",IF(OR($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RANGE",IF(AND($Y1258="Unexcused",OR($L1258="",NOT(ISNUMBER($L1258)),$L1258&lt;&gt;0)),"UNEXCUSED ABSENCE MUST RECORD 0",IF(COUNTIF(nrES_RecID,$B1258)&gt;1,"DUPLICATE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c r="Y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IF($C1259="","",IF(AND($Y1259="Excused",$L1259="",N($K1259)&lt;=1),"EXCUSED - 1st attempt pending",IF(OR($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RANGE",IF(AND($Y1259="Unexcused",OR($L1259="",NOT(ISNUMBER($L1259)),$L1259&lt;&gt;0)),"UNEXCUSED ABSENCE MUST RECORD 0",IF(COUNTIF(nrES_RecID,$B1259)&gt;1,"DUPLICATE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c r="Y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IF($C1260="","",IF(AND($Y1260="Excused",$L1260="",N($K1260)&lt;=1),"EXCUSED - 1st attempt pending",IF(OR($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RANGE",IF(AND($Y1260="Unexcused",OR($L1260="",NOT(ISNUMBER($L1260)),$L1260&lt;&gt;0)),"UNEXCUSED ABSENCE MUST RECORD 0",IF(COUNTIF(nrES_RecID,$B1260)&gt;1,"DUPLICATE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c r="Y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IF($C1261="","",IF(AND($Y1261="Excused",$L1261="",N($K1261)&lt;=1),"EXCUSED - 1st attempt pending",IF(OR($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RANGE",IF(AND($Y1261="Unexcused",OR($L1261="",NOT(ISNUMBER($L1261)),$L1261&lt;&gt;0)),"UNEXCUSED ABSENCE MUST RECORD 0",IF(COUNTIF(nrES_RecID,$B1261)&gt;1,"DUPLICATE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c r="Y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IF($C1262="","",IF(AND($Y1262="Excused",$L1262="",N($K1262)&lt;=1),"EXCUSED - 1st attempt pending",IF(OR($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RANGE",IF(AND($Y1262="Unexcused",OR($L1262="",NOT(ISNUMBER($L1262)),$L1262&lt;&gt;0)),"UNEXCUSED ABSENCE MUST RECORD 0",IF(COUNTIF(nrES_RecID,$B1262)&gt;1,"DUPLICATE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c r="Y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IF($C1263="","",IF(AND($Y1263="Excused",$L1263="",N($K1263)&lt;=1),"EXCUSED - 1st attempt pending",IF(OR($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RANGE",IF(AND($Y1263="Unexcused",OR($L1263="",NOT(ISNUMBER($L1263)),$L1263&lt;&gt;0)),"UNEXCUSED ABSENCE MUST RECORD 0",IF(COUNTIF(nrES_RecID,$B1263)&gt;1,"DUPLICATE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c r="Y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IF($C1264="","",IF(AND($Y1264="Excused",$L1264="",N($K1264)&lt;=1),"EXCUSED - 1st attempt pending",IF(OR($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RANGE",IF(AND($Y1264="Unexcused",OR($L1264="",NOT(ISNUMBER($L1264)),$L1264&lt;&gt;0)),"UNEXCUSED ABSENCE MUST RECORD 0",IF(COUNTIF(nrES_RecID,$B1264)&gt;1,"DUPLICATE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c r="Y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IF($C1265="","",IF(AND($Y1265="Excused",$L1265="",N($K1265)&lt;=1),"EXCUSED - 1st attempt pending",IF(OR($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RANGE",IF(AND($Y1265="Unexcused",OR($L1265="",NOT(ISNUMBER($L1265)),$L1265&lt;&gt;0)),"UNEXCUSED ABSENCE MUST RECORD 0",IF(COUNTIF(nrES_RecID,$B1265)&gt;1,"DUPLICATE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c r="Y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IF($C1266="","",IF(AND($Y1266="Excused",$L1266="",N($K1266)&lt;=1),"EXCUSED - 1st attempt pending",IF(OR($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RANGE",IF(AND($Y1266="Unexcused",OR($L1266="",NOT(ISNUMBER($L1266)),$L1266&lt;&gt;0)),"UNEXCUSED ABSENCE MUST RECORD 0",IF(COUNTIF(nrES_RecID,$B1266)&gt;1,"DUPLICATE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c r="Y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IF($C1267="","",IF(AND($Y1267="Excused",$L1267="",N($K1267)&lt;=1),"EXCUSED - 1st attempt pending",IF(OR($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RANGE",IF(AND($Y1267="Unexcused",OR($L1267="",NOT(ISNUMBER($L1267)),$L1267&lt;&gt;0)),"UNEXCUSED ABSENCE MUST RECORD 0",IF(COUNTIF(nrES_RecID,$B1267)&gt;1,"DUPLICATE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c r="Y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IF($C1268="","",IF(AND($Y1268="Excused",$L1268="",N($K1268)&lt;=1),"EXCUSED - 1st attempt pending",IF(OR($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RANGE",IF(AND($Y1268="Unexcused",OR($L1268="",NOT(ISNUMBER($L1268)),$L1268&lt;&gt;0)),"UNEXCUSED ABSENCE MUST RECORD 0",IF(COUNTIF(nrES_RecID,$B1268)&gt;1,"DUPLICATE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c r="Y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IF($C1269="","",IF(AND($Y1269="Excused",$L1269="",N($K1269)&lt;=1),"EXCUSED - 1st attempt pending",IF(OR($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RANGE",IF(AND($Y1269="Unexcused",OR($L1269="",NOT(ISNUMBER($L1269)),$L1269&lt;&gt;0)),"UNEXCUSED ABSENCE MUST RECORD 0",IF(COUNTIF(nrES_RecID,$B1269)&gt;1,"DUPLICATE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c r="Y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IF($C1270="","",IF(AND($Y1270="Excused",$L1270="",N($K1270)&lt;=1),"EXCUSED - 1st attempt pending",IF(OR($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RANGE",IF(AND($Y1270="Unexcused",OR($L1270="",NOT(ISNUMBER($L1270)),$L1270&lt;&gt;0)),"UNEXCUSED ABSENCE MUST RECORD 0",IF(COUNTIF(nrES_RecID,$B1270)&gt;1,"DUPLICATE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c r="Y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IF($C1271="","",IF(AND($Y1271="Excused",$L1271="",N($K1271)&lt;=1),"EXCUSED - 1st attempt pending",IF(OR($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RANGE",IF(AND($Y1271="Unexcused",OR($L1271="",NOT(ISNUMBER($L1271)),$L1271&lt;&gt;0)),"UNEXCUSED ABSENCE MUST RECORD 0",IF(COUNTIF(nrES_RecID,$B1271)&gt;1,"DUPLICATE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c r="Y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IF($C1272="","",IF(AND($Y1272="Excused",$L1272="",N($K1272)&lt;=1),"EXCUSED - 1st attempt pending",IF(OR($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RANGE",IF(AND($Y1272="Unexcused",OR($L1272="",NOT(ISNUMBER($L1272)),$L1272&lt;&gt;0)),"UNEXCUSED ABSENCE MUST RECORD 0",IF(COUNTIF(nrES_RecID,$B1272)&gt;1,"DUPLICATE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c r="Y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IF($C1273="","",IF(AND($Y1273="Excused",$L1273="",N($K1273)&lt;=1),"EXCUSED - 1st attempt pending",IF(OR($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RANGE",IF(AND($Y1273="Unexcused",OR($L1273="",NOT(ISNUMBER($L1273)),$L1273&lt;&gt;0)),"UNEXCUSED ABSENCE MUST RECORD 0",IF(COUNTIF(nrES_RecID,$B1273)&gt;1,"DUPLICATE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c r="Y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IF($C1274="","",IF(AND($Y1274="Excused",$L1274="",N($K1274)&lt;=1),"EXCUSED - 1st attempt pending",IF(OR($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RANGE",IF(AND($Y1274="Unexcused",OR($L1274="",NOT(ISNUMBER($L1274)),$L1274&lt;&gt;0)),"UNEXCUSED ABSENCE MUST RECORD 0",IF(COUNTIF(nrES_RecID,$B1274)&gt;1,"DUPLICATE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c r="Y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IF($C1275="","",IF(AND($Y1275="Excused",$L1275="",N($K1275)&lt;=1),"EXCUSED - 1st attempt pending",IF(OR($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RANGE",IF(AND($Y1275="Unexcused",OR($L1275="",NOT(ISNUMBER($L1275)),$L1275&lt;&gt;0)),"UNEXCUSED ABSENCE MUST RECORD 0",IF(COUNTIF(nrES_RecID,$B1275)&gt;1,"DUPLICATE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c r="Y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IF($C1276="","",IF(AND($Y1276="Excused",$L1276="",N($K1276)&lt;=1),"EXCUSED - 1st attempt pending",IF(OR($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RANGE",IF(AND($Y1276="Unexcused",OR($L1276="",NOT(ISNUMBER($L1276)),$L1276&lt;&gt;0)),"UNEXCUSED ABSENCE MUST RECORD 0",IF(COUNTIF(nrES_RecID,$B1276)&gt;1,"DUPLICATE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c r="Y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IF($C1277="","",IF(AND($Y1277="Excused",$L1277="",N($K1277)&lt;=1),"EXCUSED - 1st attempt pending",IF(OR($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RANGE",IF(AND($Y1277="Unexcused",OR($L1277="",NOT(ISNUMBER($L1277)),$L1277&lt;&gt;0)),"UNEXCUSED ABSENCE MUST RECORD 0",IF(COUNTIF(nrES_RecID,$B1277)&gt;1,"DUPLICATE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c r="Y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IF($C1278="","",IF(AND($Y1278="Excused",$L1278="",N($K1278)&lt;=1),"EXCUSED - 1st attempt pending",IF(OR($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RANGE",IF(AND($Y1278="Unexcused",OR($L1278="",NOT(ISNUMBER($L1278)),$L1278&lt;&gt;0)),"UNEXCUSED ABSENCE MUST RECORD 0",IF(COUNTIF(nrES_RecID,$B1278)&gt;1,"DUPLICATE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c r="Y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IF($C1279="","",IF(AND($Y1279="Excused",$L1279="",N($K1279)&lt;=1),"EXCUSED - 1st attempt pending",IF(OR($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RANGE",IF(AND($Y1279="Unexcused",OR($L1279="",NOT(ISNUMBER($L1279)),$L1279&lt;&gt;0)),"UNEXCUSED ABSENCE MUST RECORD 0",IF(COUNTIF(nrES_RecID,$B1279)&gt;1,"DUPLICATE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c r="Y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IF($C1280="","",IF(AND($Y1280="Excused",$L1280="",N($K1280)&lt;=1),"EXCUSED - 1st attempt pending",IF(OR($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RANGE",IF(AND($Y1280="Unexcused",OR($L1280="",NOT(ISNUMBER($L1280)),$L1280&lt;&gt;0)),"UNEXCUSED ABSENCE MUST RECORD 0",IF(COUNTIF(nrES_RecID,$B1280)&gt;1,"DUPLICATE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c r="Y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IF($C1281="","",IF(AND($Y1281="Excused",$L1281="",N($K1281)&lt;=1),"EXCUSED - 1st attempt pending",IF(OR($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RANGE",IF(AND($Y1281="Unexcused",OR($L1281="",NOT(ISNUMBER($L1281)),$L1281&lt;&gt;0)),"UNEXCUSED ABSENCE MUST RECORD 0",IF(COUNTIF(nrES_RecID,$B1281)&gt;1,"DUPLICATE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c r="Y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IF($C1282="","",IF(AND($Y1282="Excused",$L1282="",N($K1282)&lt;=1),"EXCUSED - 1st attempt pending",IF(OR($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RANGE",IF(AND($Y1282="Unexcused",OR($L1282="",NOT(ISNUMBER($L1282)),$L1282&lt;&gt;0)),"UNEXCUSED ABSENCE MUST RECORD 0",IF(COUNTIF(nrES_RecID,$B1282)&gt;1,"DUPLICATE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c r="Y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IF($C1283="","",IF(AND($Y1283="Excused",$L1283="",N($K1283)&lt;=1),"EXCUSED - 1st attempt pending",IF(OR($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RANGE",IF(AND($Y1283="Unexcused",OR($L1283="",NOT(ISNUMBER($L1283)),$L1283&lt;&gt;0)),"UNEXCUSED ABSENCE MUST RECORD 0",IF(COUNTIF(nrES_RecID,$B1283)&gt;1,"DUPLICATE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c r="Y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IF($C1284="","",IF(AND($Y1284="Excused",$L1284="",N($K1284)&lt;=1),"EXCUSED - 1st attempt pending",IF(OR($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RANGE",IF(AND($Y1284="Unexcused",OR($L1284="",NOT(ISNUMBER($L1284)),$L1284&lt;&gt;0)),"UNEXCUSED ABSENCE MUST RECORD 0",IF(COUNTIF(nrES_RecID,$B1284)&gt;1,"DUPLICATE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c r="Y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IF($C1285="","",IF(AND($Y1285="Excused",$L1285="",N($K1285)&lt;=1),"EXCUSED - 1st attempt pending",IF(OR($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RANGE",IF(AND($Y1285="Unexcused",OR($L1285="",NOT(ISNUMBER($L1285)),$L1285&lt;&gt;0)),"UNEXCUSED ABSENCE MUST RECORD 0",IF(COUNTIF(nrES_RecID,$B1285)&gt;1,"DUPLICATE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c r="Y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IF($C1286="","",IF(AND($Y1286="Excused",$L1286="",N($K1286)&lt;=1),"EXCUSED - 1st attempt pending",IF(OR($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RANGE",IF(AND($Y1286="Unexcused",OR($L1286="",NOT(ISNUMBER($L1286)),$L1286&lt;&gt;0)),"UNEXCUSED ABSENCE MUST RECORD 0",IF(COUNTIF(nrES_RecID,$B1286)&gt;1,"DUPLICATE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c r="Y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IF($C1287="","",IF(AND($Y1287="Excused",$L1287="",N($K1287)&lt;=1),"EXCUSED - 1st attempt pending",IF(OR($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RANGE",IF(AND($Y1287="Unexcused",OR($L1287="",NOT(ISNUMBER($L1287)),$L1287&lt;&gt;0)),"UNEXCUSED ABSENCE MUST RECORD 0",IF(COUNTIF(nrES_RecID,$B1287)&gt;1,"DUPLICATE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c r="Y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IF($C1288="","",IF(AND($Y1288="Excused",$L1288="",N($K1288)&lt;=1),"EXCUSED - 1st attempt pending",IF(OR($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RANGE",IF(AND($Y1288="Unexcused",OR($L1288="",NOT(ISNUMBER($L1288)),$L1288&lt;&gt;0)),"UNEXCUSED ABSENCE MUST RECORD 0",IF(COUNTIF(nrES_RecID,$B1288)&gt;1,"DUPLICATE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c r="Y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IF($C1289="","",IF(AND($Y1289="Excused",$L1289="",N($K1289)&lt;=1),"EXCUSED - 1st attempt pending",IF(OR($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RANGE",IF(AND($Y1289="Unexcused",OR($L1289="",NOT(ISNUMBER($L1289)),$L1289&lt;&gt;0)),"UNEXCUSED ABSENCE MUST RECORD 0",IF(COUNTIF(nrES_RecID,$B1289)&gt;1,"DUPLICATE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c r="Y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IF($C1290="","",IF(AND($Y1290="Excused",$L1290="",N($K1290)&lt;=1),"EXCUSED - 1st attempt pending",IF(OR($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RANGE",IF(AND($Y1290="Unexcused",OR($L1290="",NOT(ISNUMBER($L1290)),$L1290&lt;&gt;0)),"UNEXCUSED ABSENCE MUST RECORD 0",IF(COUNTIF(nrES_RecID,$B1290)&gt;1,"DUPLICATE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c r="Y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IF($C1291="","",IF(AND($Y1291="Excused",$L1291="",N($K1291)&lt;=1),"EXCUSED - 1st attempt pending",IF(OR($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RANGE",IF(AND($Y1291="Unexcused",OR($L1291="",NOT(ISNUMBER($L1291)),$L1291&lt;&gt;0)),"UNEXCUSED ABSENCE MUST RECORD 0",IF(COUNTIF(nrES_RecID,$B1291)&gt;1,"DUPLICATE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c r="Y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IF($C1292="","",IF(AND($Y1292="Excused",$L1292="",N($K1292)&lt;=1),"EXCUSED - 1st attempt pending",IF(OR($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RANGE",IF(AND($Y1292="Unexcused",OR($L1292="",NOT(ISNUMBER($L1292)),$L1292&lt;&gt;0)),"UNEXCUSED ABSENCE MUST RECORD 0",IF(COUNTIF(nrES_RecID,$B1292)&gt;1,"DUPLICATE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c r="Y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IF($C1293="","",IF(AND($Y1293="Excused",$L1293="",N($K1293)&lt;=1),"EXCUSED - 1st attempt pending",IF(OR($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RANGE",IF(AND($Y1293="Unexcused",OR($L1293="",NOT(ISNUMBER($L1293)),$L1293&lt;&gt;0)),"UNEXCUSED ABSENCE MUST RECORD 0",IF(COUNTIF(nrES_RecID,$B1293)&gt;1,"DUPLICATE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c r="Y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IF($C1294="","",IF(AND($Y1294="Excused",$L1294="",N($K1294)&lt;=1),"EXCUSED - 1st attempt pending",IF(OR($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RANGE",IF(AND($Y1294="Unexcused",OR($L1294="",NOT(ISNUMBER($L1294)),$L1294&lt;&gt;0)),"UNEXCUSED ABSENCE MUST RECORD 0",IF(COUNTIF(nrES_RecID,$B1294)&gt;1,"DUPLICATE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c r="Y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IF($C1295="","",IF(AND($Y1295="Excused",$L1295="",N($K1295)&lt;=1),"EXCUSED - 1st attempt pending",IF(OR($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RANGE",IF(AND($Y1295="Unexcused",OR($L1295="",NOT(ISNUMBER($L1295)),$L1295&lt;&gt;0)),"UNEXCUSED ABSENCE MUST RECORD 0",IF(COUNTIF(nrES_RecID,$B1295)&gt;1,"DUPLICATE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c r="Y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IF($C1296="","",IF(AND($Y1296="Excused",$L1296="",N($K1296)&lt;=1),"EXCUSED - 1st attempt pending",IF(OR($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RANGE",IF(AND($Y1296="Unexcused",OR($L1296="",NOT(ISNUMBER($L1296)),$L1296&lt;&gt;0)),"UNEXCUSED ABSENCE MUST RECORD 0",IF(COUNTIF(nrES_RecID,$B1296)&gt;1,"DUPLICATE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c r="Y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IF($C1297="","",IF(AND($Y1297="Excused",$L1297="",N($K1297)&lt;=1),"EXCUSED - 1st attempt pending",IF(OR($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RANGE",IF(AND($Y1297="Unexcused",OR($L1297="",NOT(ISNUMBER($L1297)),$L1297&lt;&gt;0)),"UNEXCUSED ABSENCE MUST RECORD 0",IF(COUNTIF(nrES_RecID,$B1297)&gt;1,"DUPLICATE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c r="Y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IF($C1298="","",IF(AND($Y1298="Excused",$L1298="",N($K1298)&lt;=1),"EXCUSED - 1st attempt pending",IF(OR($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RANGE",IF(AND($Y1298="Unexcused",OR($L1298="",NOT(ISNUMBER($L1298)),$L1298&lt;&gt;0)),"UNEXCUSED ABSENCE MUST RECORD 0",IF(COUNTIF(nrES_RecID,$B1298)&gt;1,"DUPLICATE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c r="Y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IF($C1299="","",IF(AND($Y1299="Excused",$L1299="",N($K1299)&lt;=1),"EXCUSED - 1st attempt pending",IF(OR($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RANGE",IF(AND($Y1299="Unexcused",OR($L1299="",NOT(ISNUMBER($L1299)),$L1299&lt;&gt;0)),"UNEXCUSED ABSENCE MUST RECORD 0",IF(COUNTIF(nrES_RecID,$B1299)&gt;1,"DUPLICATE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c r="Y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IF($C1300="","",IF(AND($Y1300="Excused",$L1300="",N($K1300)&lt;=1),"EXCUSED - 1st attempt pending",IF(OR($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RANGE",IF(AND($Y1300="Unexcused",OR($L1300="",NOT(ISNUMBER($L1300)),$L1300&lt;&gt;0)),"UNEXCUSED ABSENCE MUST RECORD 0",IF(COUNTIF(nrES_RecID,$B1300)&gt;1,"DUPLICATE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c r="Y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IF($C1301="","",IF(AND($Y1301="Excused",$L1301="",N($K1301)&lt;=1),"EXCUSED - 1st attempt pending",IF(OR($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RANGE",IF(AND($Y1301="Unexcused",OR($L1301="",NOT(ISNUMBER($L1301)),$L1301&lt;&gt;0)),"UNEXCUSED ABSENCE MUST RECORD 0",IF(COUNTIF(nrES_RecID,$B1301)&gt;1,"DUPLICATE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c r="Y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IF($C1302="","",IF(AND($Y1302="Excused",$L1302="",N($K1302)&lt;=1),"EXCUSED - 1st attempt pending",IF(OR($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RANGE",IF(AND($Y1302="Unexcused",OR($L1302="",NOT(ISNUMBER($L1302)),$L1302&lt;&gt;0)),"UNEXCUSED ABSENCE MUST RECORD 0",IF(COUNTIF(nrES_RecID,$B1302)&gt;1,"DUPLICATE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c r="Y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IF($C1303="","",IF(AND($Y1303="Excused",$L1303="",N($K1303)&lt;=1),"EXCUSED - 1st attempt pending",IF(OR($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RANGE",IF(AND($Y1303="Unexcused",OR($L1303="",NOT(ISNUMBER($L1303)),$L1303&lt;&gt;0)),"UNEXCUSED ABSENCE MUST RECORD 0",IF(COUNTIF(nrES_RecID,$B1303)&gt;1,"DUPLICATE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c r="Y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IF($C1304="","",IF(AND($Y1304="Excused",$L1304="",N($K1304)&lt;=1),"EXCUSED - 1st attempt pending",IF(OR($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RANGE",IF(AND($Y1304="Unexcused",OR($L1304="",NOT(ISNUMBER($L1304)),$L1304&lt;&gt;0)),"UNEXCUSED ABSENCE MUST RECORD 0",IF(COUNTIF(nrES_RecID,$B1304)&gt;1,"DUPLICATE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c r="Y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IF($C1305="","",IF(AND($Y1305="Excused",$L1305="",N($K1305)&lt;=1),"EXCUSED - 1st attempt pending",IF(OR($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RANGE",IF(AND($Y1305="Unexcused",OR($L1305="",NOT(ISNUMBER($L1305)),$L1305&lt;&gt;0)),"UNEXCUSED ABSENCE MUST RECORD 0",IF(COUNTIF(nrES_RecID,$B1305)&gt;1,"DUPLICATE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c r="Y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IF($C1306="","",IF(AND($Y1306="Excused",$L1306="",N($K1306)&lt;=1),"EXCUSED - 1st attempt pending",IF(OR($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RANGE",IF(AND($Y1306="Unexcused",OR($L1306="",NOT(ISNUMBER($L1306)),$L1306&lt;&gt;0)),"UNEXCUSED ABSENCE MUST RECORD 0",IF(COUNTIF(nrES_RecID,$B1306)&gt;1,"DUPLICATE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c r="Y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IF($C1307="","",IF(AND($Y1307="Excused",$L1307="",N($K1307)&lt;=1),"EXCUSED - 1st attempt pending",IF(OR($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RANGE",IF(AND($Y1307="Unexcused",OR($L1307="",NOT(ISNUMBER($L1307)),$L1307&lt;&gt;0)),"UNEXCUSED ABSENCE MUST RECORD 0",IF(COUNTIF(nrES_RecID,$B1307)&gt;1,"DUPLICATE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c r="Y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IF($C1308="","",IF(AND($Y1308="Excused",$L1308="",N($K1308)&lt;=1),"EXCUSED - 1st attempt pending",IF(OR($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RANGE",IF(AND($Y1308="Unexcused",OR($L1308="",NOT(ISNUMBER($L1308)),$L1308&lt;&gt;0)),"UNEXCUSED ABSENCE MUST RECORD 0",IF(COUNTIF(nrES_RecID,$B1308)&gt;1,"DUPLICATE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c r="Y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IF($C1309="","",IF(AND($Y1309="Excused",$L1309="",N($K1309)&lt;=1),"EXCUSED - 1st attempt pending",IF(OR($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RANGE",IF(AND($Y1309="Unexcused",OR($L1309="",NOT(ISNUMBER($L1309)),$L1309&lt;&gt;0)),"UNEXCUSED ABSENCE MUST RECORD 0",IF(COUNTIF(nrES_RecID,$B1309)&gt;1,"DUPLICATE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c r="Y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IF($C1310="","",IF(AND($Y1310="Excused",$L1310="",N($K1310)&lt;=1),"EXCUSED - 1st attempt pending",IF(OR($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RANGE",IF(AND($Y1310="Unexcused",OR($L1310="",NOT(ISNUMBER($L1310)),$L1310&lt;&gt;0)),"UNEXCUSED ABSENCE MUST RECORD 0",IF(COUNTIF(nrES_RecID,$B1310)&gt;1,"DUPLICATE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c r="Y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IF($C1311="","",IF(AND($Y1311="Excused",$L1311="",N($K1311)&lt;=1),"EXCUSED - 1st attempt pending",IF(OR($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RANGE",IF(AND($Y1311="Unexcused",OR($L1311="",NOT(ISNUMBER($L1311)),$L1311&lt;&gt;0)),"UNEXCUSED ABSENCE MUST RECORD 0",IF(COUNTIF(nrES_RecID,$B1311)&gt;1,"DUPLICATE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c r="Y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IF($C1312="","",IF(AND($Y1312="Excused",$L1312="",N($K1312)&lt;=1),"EXCUSED - 1st attempt pending",IF(OR($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RANGE",IF(AND($Y1312="Unexcused",OR($L1312="",NOT(ISNUMBER($L1312)),$L1312&lt;&gt;0)),"UNEXCUSED ABSENCE MUST RECORD 0",IF(COUNTIF(nrES_RecID,$B1312)&gt;1,"DUPLICATE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c r="Y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IF($C1313="","",IF(AND($Y1313="Excused",$L1313="",N($K1313)&lt;=1),"EXCUSED - 1st attempt pending",IF(OR($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RANGE",IF(AND($Y1313="Unexcused",OR($L1313="",NOT(ISNUMBER($L1313)),$L1313&lt;&gt;0)),"UNEXCUSED ABSENCE MUST RECORD 0",IF(COUNTIF(nrES_RecID,$B1313)&gt;1,"DUPLICATE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c r="Y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IF($C1314="","",IF(AND($Y1314="Excused",$L1314="",N($K1314)&lt;=1),"EXCUSED - 1st attempt pending",IF(OR($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RANGE",IF(AND($Y1314="Unexcused",OR($L1314="",NOT(ISNUMBER($L1314)),$L1314&lt;&gt;0)),"UNEXCUSED ABSENCE MUST RECORD 0",IF(COUNTIF(nrES_RecID,$B1314)&gt;1,"DUPLICATE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c r="Y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IF($C1315="","",IF(AND($Y1315="Excused",$L1315="",N($K1315)&lt;=1),"EXCUSED - 1st attempt pending",IF(OR($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RANGE",IF(AND($Y1315="Unexcused",OR($L1315="",NOT(ISNUMBER($L1315)),$L1315&lt;&gt;0)),"UNEXCUSED ABSENCE MUST RECORD 0",IF(COUNTIF(nrES_RecID,$B1315)&gt;1,"DUPLICATE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c r="Y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IF($C1316="","",IF(AND($Y1316="Excused",$L1316="",N($K1316)&lt;=1),"EXCUSED - 1st attempt pending",IF(OR($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RANGE",IF(AND($Y1316="Unexcused",OR($L1316="",NOT(ISNUMBER($L1316)),$L1316&lt;&gt;0)),"UNEXCUSED ABSENCE MUST RECORD 0",IF(COUNTIF(nrES_RecID,$B1316)&gt;1,"DUPLICATE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c r="Y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IF($C1317="","",IF(AND($Y1317="Excused",$L1317="",N($K1317)&lt;=1),"EXCUSED - 1st attempt pending",IF(OR($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RANGE",IF(AND($Y1317="Unexcused",OR($L1317="",NOT(ISNUMBER($L1317)),$L1317&lt;&gt;0)),"UNEXCUSED ABSENCE MUST RECORD 0",IF(COUNTIF(nrES_RecID,$B1317)&gt;1,"DUPLICATE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c r="Y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IF($C1318="","",IF(AND($Y1318="Excused",$L1318="",N($K1318)&lt;=1),"EXCUSED - 1st attempt pending",IF(OR($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RANGE",IF(AND($Y1318="Unexcused",OR($L1318="",NOT(ISNUMBER($L1318)),$L1318&lt;&gt;0)),"UNEXCUSED ABSENCE MUST RECORD 0",IF(COUNTIF(nrES_RecID,$B1318)&gt;1,"DUPLICATE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c r="Y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IF($C1319="","",IF(AND($Y1319="Excused",$L1319="",N($K1319)&lt;=1),"EXCUSED - 1st attempt pending",IF(OR($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RANGE",IF(AND($Y1319="Unexcused",OR($L1319="",NOT(ISNUMBER($L1319)),$L1319&lt;&gt;0)),"UNEXCUSED ABSENCE MUST RECORD 0",IF(COUNTIF(nrES_RecID,$B1319)&gt;1,"DUPLICATE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c r="Y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IF($C1320="","",IF(AND($Y1320="Excused",$L1320="",N($K1320)&lt;=1),"EXCUSED - 1st attempt pending",IF(OR($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RANGE",IF(AND($Y1320="Unexcused",OR($L1320="",NOT(ISNUMBER($L1320)),$L1320&lt;&gt;0)),"UNEXCUSED ABSENCE MUST RECORD 0",IF(COUNTIF(nrES_RecID,$B1320)&gt;1,"DUPLICATE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c r="Y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IF($C1321="","",IF(AND($Y1321="Excused",$L1321="",N($K1321)&lt;=1),"EXCUSED - 1st attempt pending",IF(OR($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RANGE",IF(AND($Y1321="Unexcused",OR($L1321="",NOT(ISNUMBER($L1321)),$L1321&lt;&gt;0)),"UNEXCUSED ABSENCE MUST RECORD 0",IF(COUNTIF(nrES_RecID,$B1321)&gt;1,"DUPLICATE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c r="Y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IF($C1322="","",IF(AND($Y1322="Excused",$L1322="",N($K1322)&lt;=1),"EXCUSED - 1st attempt pending",IF(OR($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RANGE",IF(AND($Y1322="Unexcused",OR($L1322="",NOT(ISNUMBER($L1322)),$L1322&lt;&gt;0)),"UNEXCUSED ABSENCE MUST RECORD 0",IF(COUNTIF(nrES_RecID,$B1322)&gt;1,"DUPLICATE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c r="Y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IF($C1323="","",IF(AND($Y1323="Excused",$L1323="",N($K1323)&lt;=1),"EXCUSED - 1st attempt pending",IF(OR($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RANGE",IF(AND($Y1323="Unexcused",OR($L1323="",NOT(ISNUMBER($L1323)),$L1323&lt;&gt;0)),"UNEXCUSED ABSENCE MUST RECORD 0",IF(COUNTIF(nrES_RecID,$B1323)&gt;1,"DUPLICATE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c r="Y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IF($C1324="","",IF(AND($Y1324="Excused",$L1324="",N($K1324)&lt;=1),"EXCUSED - 1st attempt pending",IF(OR($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RANGE",IF(AND($Y1324="Unexcused",OR($L1324="",NOT(ISNUMBER($L1324)),$L1324&lt;&gt;0)),"UNEXCUSED ABSENCE MUST RECORD 0",IF(COUNTIF(nrES_RecID,$B1324)&gt;1,"DUPLICATE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c r="Y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IF($C1325="","",IF(AND($Y1325="Excused",$L1325="",N($K1325)&lt;=1),"EXCUSED - 1st attempt pending",IF(OR($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RANGE",IF(AND($Y1325="Unexcused",OR($L1325="",NOT(ISNUMBER($L1325)),$L1325&lt;&gt;0)),"UNEXCUSED ABSENCE MUST RECORD 0",IF(COUNTIF(nrES_RecID,$B1325)&gt;1,"DUPLICATE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c r="Y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IF($C1326="","",IF(AND($Y1326="Excused",$L1326="",N($K1326)&lt;=1),"EXCUSED - 1st attempt pending",IF(OR($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RANGE",IF(AND($Y1326="Unexcused",OR($L1326="",NOT(ISNUMBER($L1326)),$L1326&lt;&gt;0)),"UNEXCUSED ABSENCE MUST RECORD 0",IF(COUNTIF(nrES_RecID,$B1326)&gt;1,"DUPLICATE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c r="Y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IF($C1327="","",IF(AND($Y1327="Excused",$L1327="",N($K1327)&lt;=1),"EXCUSED - 1st attempt pending",IF(OR($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RANGE",IF(AND($Y1327="Unexcused",OR($L1327="",NOT(ISNUMBER($L1327)),$L1327&lt;&gt;0)),"UNEXCUSED ABSENCE MUST RECORD 0",IF(COUNTIF(nrES_RecID,$B1327)&gt;1,"DUPLICATE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c r="Y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IF($C1328="","",IF(AND($Y1328="Excused",$L1328="",N($K1328)&lt;=1),"EXCUSED - 1st attempt pending",IF(OR($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RANGE",IF(AND($Y1328="Unexcused",OR($L1328="",NOT(ISNUMBER($L1328)),$L1328&lt;&gt;0)),"UNEXCUSED ABSENCE MUST RECORD 0",IF(COUNTIF(nrES_RecID,$B1328)&gt;1,"DUPLICATE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c r="Y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IF($C1329="","",IF(AND($Y1329="Excused",$L1329="",N($K1329)&lt;=1),"EXCUSED - 1st attempt pending",IF(OR($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RANGE",IF(AND($Y1329="Unexcused",OR($L1329="",NOT(ISNUMBER($L1329)),$L1329&lt;&gt;0)),"UNEXCUSED ABSENCE MUST RECORD 0",IF(COUNTIF(nrES_RecID,$B1329)&gt;1,"DUPLICATE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c r="Y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IF($C1330="","",IF(AND($Y1330="Excused",$L1330="",N($K1330)&lt;=1),"EXCUSED - 1st attempt pending",IF(OR($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RANGE",IF(AND($Y1330="Unexcused",OR($L1330="",NOT(ISNUMBER($L1330)),$L1330&lt;&gt;0)),"UNEXCUSED ABSENCE MUST RECORD 0",IF(COUNTIF(nrES_RecID,$B1330)&gt;1,"DUPLICATE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c r="Y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IF($C1331="","",IF(AND($Y1331="Excused",$L1331="",N($K1331)&lt;=1),"EXCUSED - 1st attempt pending",IF(OR($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RANGE",IF(AND($Y1331="Unexcused",OR($L1331="",NOT(ISNUMBER($L1331)),$L1331&lt;&gt;0)),"UNEXCUSED ABSENCE MUST RECORD 0",IF(COUNTIF(nrES_RecID,$B1331)&gt;1,"DUPLICATE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c r="Y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IF($C1332="","",IF(AND($Y1332="Excused",$L1332="",N($K1332)&lt;=1),"EXCUSED - 1st attempt pending",IF(OR($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RANGE",IF(AND($Y1332="Unexcused",OR($L1332="",NOT(ISNUMBER($L1332)),$L1332&lt;&gt;0)),"UNEXCUSED ABSENCE MUST RECORD 0",IF(COUNTIF(nrES_RecID,$B1332)&gt;1,"DUPLICATE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c r="Y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IF($C1333="","",IF(AND($Y1333="Excused",$L1333="",N($K1333)&lt;=1),"EXCUSED - 1st attempt pending",IF(OR($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RANGE",IF(AND($Y1333="Unexcused",OR($L1333="",NOT(ISNUMBER($L1333)),$L1333&lt;&gt;0)),"UNEXCUSED ABSENCE MUST RECORD 0",IF(COUNTIF(nrES_RecID,$B1333)&gt;1,"DUPLICATE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c r="Y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IF($C1334="","",IF(AND($Y1334="Excused",$L1334="",N($K1334)&lt;=1),"EXCUSED - 1st attempt pending",IF(OR($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RANGE",IF(AND($Y1334="Unexcused",OR($L1334="",NOT(ISNUMBER($L1334)),$L1334&lt;&gt;0)),"UNEXCUSED ABSENCE MUST RECORD 0",IF(COUNTIF(nrES_RecID,$B1334)&gt;1,"DUPLICATE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c r="Y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IF($C1335="","",IF(AND($Y1335="Excused",$L1335="",N($K1335)&lt;=1),"EXCUSED - 1st attempt pending",IF(OR($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RANGE",IF(AND($Y1335="Unexcused",OR($L1335="",NOT(ISNUMBER($L1335)),$L1335&lt;&gt;0)),"UNEXCUSED ABSENCE MUST RECORD 0",IF(COUNTIF(nrES_RecID,$B1335)&gt;1,"DUPLICATE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c r="Y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IF($C1336="","",IF(AND($Y1336="Excused",$L1336="",N($K1336)&lt;=1),"EXCUSED - 1st attempt pending",IF(OR($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RANGE",IF(AND($Y1336="Unexcused",OR($L1336="",NOT(ISNUMBER($L1336)),$L1336&lt;&gt;0)),"UNEXCUSED ABSENCE MUST RECORD 0",IF(COUNTIF(nrES_RecID,$B1336)&gt;1,"DUPLICATE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c r="Y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IF($C1337="","",IF(AND($Y1337="Excused",$L1337="",N($K1337)&lt;=1),"EXCUSED - 1st attempt pending",IF(OR($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RANGE",IF(AND($Y1337="Unexcused",OR($L1337="",NOT(ISNUMBER($L1337)),$L1337&lt;&gt;0)),"UNEXCUSED ABSENCE MUST RECORD 0",IF(COUNTIF(nrES_RecID,$B1337)&gt;1,"DUPLICATE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c r="Y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IF($C1338="","",IF(AND($Y1338="Excused",$L1338="",N($K1338)&lt;=1),"EXCUSED - 1st attempt pending",IF(OR($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RANGE",IF(AND($Y1338="Unexcused",OR($L1338="",NOT(ISNUMBER($L1338)),$L1338&lt;&gt;0)),"UNEXCUSED ABSENCE MUST RECORD 0",IF(COUNTIF(nrES_RecID,$B1338)&gt;1,"DUPLICATE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c r="Y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IF($C1339="","",IF(AND($Y1339="Excused",$L1339="",N($K1339)&lt;=1),"EXCUSED - 1st attempt pending",IF(OR($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RANGE",IF(AND($Y1339="Unexcused",OR($L1339="",NOT(ISNUMBER($L1339)),$L1339&lt;&gt;0)),"UNEXCUSED ABSENCE MUST RECORD 0",IF(COUNTIF(nrES_RecID,$B1339)&gt;1,"DUPLICATE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c r="Y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IF($C1340="","",IF(AND($Y1340="Excused",$L1340="",N($K1340)&lt;=1),"EXCUSED - 1st attempt pending",IF(OR($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RANGE",IF(AND($Y1340="Unexcused",OR($L1340="",NOT(ISNUMBER($L1340)),$L1340&lt;&gt;0)),"UNEXCUSED ABSENCE MUST RECORD 0",IF(COUNTIF(nrES_RecID,$B1340)&gt;1,"DUPLICATE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c r="Y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IF($C1341="","",IF(AND($Y1341="Excused",$L1341="",N($K1341)&lt;=1),"EXCUSED - 1st attempt pending",IF(OR($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RANGE",IF(AND($Y1341="Unexcused",OR($L1341="",NOT(ISNUMBER($L1341)),$L1341&lt;&gt;0)),"UNEXCUSED ABSENCE MUST RECORD 0",IF(COUNTIF(nrES_RecID,$B1341)&gt;1,"DUPLICATE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c r="Y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IF($C1342="","",IF(AND($Y1342="Excused",$L1342="",N($K1342)&lt;=1),"EXCUSED - 1st attempt pending",IF(OR($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RANGE",IF(AND($Y1342="Unexcused",OR($L1342="",NOT(ISNUMBER($L1342)),$L1342&lt;&gt;0)),"UNEXCUSED ABSENCE MUST RECORD 0",IF(COUNTIF(nrES_RecID,$B1342)&gt;1,"DUPLICATE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c r="Y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IF($C1343="","",IF(AND($Y1343="Excused",$L1343="",N($K1343)&lt;=1),"EXCUSED - 1st attempt pending",IF(OR($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RANGE",IF(AND($Y1343="Unexcused",OR($L1343="",NOT(ISNUMBER($L1343)),$L1343&lt;&gt;0)),"UNEXCUSED ABSENCE MUST RECORD 0",IF(COUNTIF(nrES_RecID,$B1343)&gt;1,"DUPLICATE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c r="Y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IF($C1344="","",IF(AND($Y1344="Excused",$L1344="",N($K1344)&lt;=1),"EXCUSED - 1st attempt pending",IF(OR($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RANGE",IF(AND($Y1344="Unexcused",OR($L1344="",NOT(ISNUMBER($L1344)),$L1344&lt;&gt;0)),"UNEXCUSED ABSENCE MUST RECORD 0",IF(COUNTIF(nrES_RecID,$B1344)&gt;1,"DUPLICATE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c r="Y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IF($C1345="","",IF(AND($Y1345="Excused",$L1345="",N($K1345)&lt;=1),"EXCUSED - 1st attempt pending",IF(OR($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RANGE",IF(AND($Y1345="Unexcused",OR($L1345="",NOT(ISNUMBER($L1345)),$L1345&lt;&gt;0)),"UNEXCUSED ABSENCE MUST RECORD 0",IF(COUNTIF(nrES_RecID,$B1345)&gt;1,"DUPLICATE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c r="Y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IF($C1346="","",IF(AND($Y1346="Excused",$L1346="",N($K1346)&lt;=1),"EXCUSED - 1st attempt pending",IF(OR($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RANGE",IF(AND($Y1346="Unexcused",OR($L1346="",NOT(ISNUMBER($L1346)),$L1346&lt;&gt;0)),"UNEXCUSED ABSENCE MUST RECORD 0",IF(COUNTIF(nrES_RecID,$B1346)&gt;1,"DUPLICATE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c r="Y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IF($C1347="","",IF(AND($Y1347="Excused",$L1347="",N($K1347)&lt;=1),"EXCUSED - 1st attempt pending",IF(OR($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RANGE",IF(AND($Y1347="Unexcused",OR($L1347="",NOT(ISNUMBER($L1347)),$L1347&lt;&gt;0)),"UNEXCUSED ABSENCE MUST RECORD 0",IF(COUNTIF(nrES_RecID,$B1347)&gt;1,"DUPLICATE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c r="Y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IF($C1348="","",IF(AND($Y1348="Excused",$L1348="",N($K1348)&lt;=1),"EXCUSED - 1st attempt pending",IF(OR($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RANGE",IF(AND($Y1348="Unexcused",OR($L1348="",NOT(ISNUMBER($L1348)),$L1348&lt;&gt;0)),"UNEXCUSED ABSENCE MUST RECORD 0",IF(COUNTIF(nrES_RecID,$B1348)&gt;1,"DUPLICATE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c r="Y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IF($C1349="","",IF(AND($Y1349="Excused",$L1349="",N($K1349)&lt;=1),"EXCUSED - 1st attempt pending",IF(OR($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RANGE",IF(AND($Y1349="Unexcused",OR($L1349="",NOT(ISNUMBER($L1349)),$L1349&lt;&gt;0)),"UNEXCUSED ABSENCE MUST RECORD 0",IF(COUNTIF(nrES_RecID,$B1349)&gt;1,"DUPLICATE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c r="Y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IF($C1350="","",IF(AND($Y1350="Excused",$L1350="",N($K1350)&lt;=1),"EXCUSED - 1st attempt pending",IF(OR($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RANGE",IF(AND($Y1350="Unexcused",OR($L1350="",NOT(ISNUMBER($L1350)),$L1350&lt;&gt;0)),"UNEXCUSED ABSENCE MUST RECORD 0",IF(COUNTIF(nrES_RecID,$B1350)&gt;1,"DUPLICATE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c r="Y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IF($C1351="","",IF(AND($Y1351="Excused",$L1351="",N($K1351)&lt;=1),"EXCUSED - 1st attempt pending",IF(OR($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RANGE",IF(AND($Y1351="Unexcused",OR($L1351="",NOT(ISNUMBER($L1351)),$L1351&lt;&gt;0)),"UNEXCUSED ABSENCE MUST RECORD 0",IF(COUNTIF(nrES_RecID,$B1351)&gt;1,"DUPLICATE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c r="Y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IF($C1352="","",IF(AND($Y1352="Excused",$L1352="",N($K1352)&lt;=1),"EXCUSED - 1st attempt pending",IF(OR($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RANGE",IF(AND($Y1352="Unexcused",OR($L1352="",NOT(ISNUMBER($L1352)),$L1352&lt;&gt;0)),"UNEXCUSED ABSENCE MUST RECORD 0",IF(COUNTIF(nrES_RecID,$B1352)&gt;1,"DUPLICATE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c r="Y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IF($C1353="","",IF(AND($Y1353="Excused",$L1353="",N($K1353)&lt;=1),"EXCUSED - 1st attempt pending",IF(OR($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RANGE",IF(AND($Y1353="Unexcused",OR($L1353="",NOT(ISNUMBER($L1353)),$L1353&lt;&gt;0)),"UNEXCUSED ABSENCE MUST RECORD 0",IF(COUNTIF(nrES_RecID,$B1353)&gt;1,"DUPLICATE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c r="Y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IF($C1354="","",IF(AND($Y1354="Excused",$L1354="",N($K1354)&lt;=1),"EXCUSED - 1st attempt pending",IF(OR($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RANGE",IF(AND($Y1354="Unexcused",OR($L1354="",NOT(ISNUMBER($L1354)),$L1354&lt;&gt;0)),"UNEXCUSED ABSENCE MUST RECORD 0",IF(COUNTIF(nrES_RecID,$B1354)&gt;1,"DUPLICATE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c r="Y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IF($C1355="","",IF(AND($Y1355="Excused",$L1355="",N($K1355)&lt;=1),"EXCUSED - 1st attempt pending",IF(OR($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RANGE",IF(AND($Y1355="Unexcused",OR($L1355="",NOT(ISNUMBER($L1355)),$L1355&lt;&gt;0)),"UNEXCUSED ABSENCE MUST RECORD 0",IF(COUNTIF(nrES_RecID,$B1355)&gt;1,"DUPLICATE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c r="Y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IF($C1356="","",IF(AND($Y1356="Excused",$L1356="",N($K1356)&lt;=1),"EXCUSED - 1st attempt pending",IF(OR($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RANGE",IF(AND($Y1356="Unexcused",OR($L1356="",NOT(ISNUMBER($L1356)),$L1356&lt;&gt;0)),"UNEXCUSED ABSENCE MUST RECORD 0",IF(COUNTIF(nrES_RecID,$B1356)&gt;1,"DUPLICATE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c r="Y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IF($C1357="","",IF(AND($Y1357="Excused",$L1357="",N($K1357)&lt;=1),"EXCUSED - 1st attempt pending",IF(OR($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RANGE",IF(AND($Y1357="Unexcused",OR($L1357="",NOT(ISNUMBER($L1357)),$L1357&lt;&gt;0)),"UNEXCUSED ABSENCE MUST RECORD 0",IF(COUNTIF(nrES_RecID,$B1357)&gt;1,"DUPLICATE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c r="Y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IF($C1358="","",IF(AND($Y1358="Excused",$L1358="",N($K1358)&lt;=1),"EXCUSED - 1st attempt pending",IF(OR($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RANGE",IF(AND($Y1358="Unexcused",OR($L1358="",NOT(ISNUMBER($L1358)),$L1358&lt;&gt;0)),"UNEXCUSED ABSENCE MUST RECORD 0",IF(COUNTIF(nrES_RecID,$B1358)&gt;1,"DUPLICATE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c r="Y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IF($C1359="","",IF(AND($Y1359="Excused",$L1359="",N($K1359)&lt;=1),"EXCUSED - 1st attempt pending",IF(OR($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RANGE",IF(AND($Y1359="Unexcused",OR($L1359="",NOT(ISNUMBER($L1359)),$L1359&lt;&gt;0)),"UNEXCUSED ABSENCE MUST RECORD 0",IF(COUNTIF(nrES_RecID,$B1359)&gt;1,"DUPLICATE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c r="Y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IF($C1360="","",IF(AND($Y1360="Excused",$L1360="",N($K1360)&lt;=1),"EXCUSED - 1st attempt pending",IF(OR($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RANGE",IF(AND($Y1360="Unexcused",OR($L1360="",NOT(ISNUMBER($L1360)),$L1360&lt;&gt;0)),"UNEXCUSED ABSENCE MUST RECORD 0",IF(COUNTIF(nrES_RecID,$B1360)&gt;1,"DUPLICATE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c r="Y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IF($C1361="","",IF(AND($Y1361="Excused",$L1361="",N($K1361)&lt;=1),"EXCUSED - 1st attempt pending",IF(OR($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RANGE",IF(AND($Y1361="Unexcused",OR($L1361="",NOT(ISNUMBER($L1361)),$L1361&lt;&gt;0)),"UNEXCUSED ABSENCE MUST RECORD 0",IF(COUNTIF(nrES_RecID,$B1361)&gt;1,"DUPLICATE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c r="Y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IF($C1362="","",IF(AND($Y1362="Excused",$L1362="",N($K1362)&lt;=1),"EXCUSED - 1st attempt pending",IF(OR($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RANGE",IF(AND($Y1362="Unexcused",OR($L1362="",NOT(ISNUMBER($L1362)),$L1362&lt;&gt;0)),"UNEXCUSED ABSENCE MUST RECORD 0",IF(COUNTIF(nrES_RecID,$B1362)&gt;1,"DUPLICATE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c r="Y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IF($C1363="","",IF(AND($Y1363="Excused",$L1363="",N($K1363)&lt;=1),"EXCUSED - 1st attempt pending",IF(OR($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RANGE",IF(AND($Y1363="Unexcused",OR($L1363="",NOT(ISNUMBER($L1363)),$L1363&lt;&gt;0)),"UNEXCUSED ABSENCE MUST RECORD 0",IF(COUNTIF(nrES_RecID,$B1363)&gt;1,"DUPLICATE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c r="Y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IF($C1364="","",IF(AND($Y1364="Excused",$L1364="",N($K1364)&lt;=1),"EXCUSED - 1st attempt pending",IF(OR($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RANGE",IF(AND($Y1364="Unexcused",OR($L1364="",NOT(ISNUMBER($L1364)),$L1364&lt;&gt;0)),"UNEXCUSED ABSENCE MUST RECORD 0",IF(COUNTIF(nrES_RecID,$B1364)&gt;1,"DUPLICATE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c r="Y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IF($C1365="","",IF(AND($Y1365="Excused",$L1365="",N($K1365)&lt;=1),"EXCUSED - 1st attempt pending",IF(OR($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RANGE",IF(AND($Y1365="Unexcused",OR($L1365="",NOT(ISNUMBER($L1365)),$L1365&lt;&gt;0)),"UNEXCUSED ABSENCE MUST RECORD 0",IF(COUNTIF(nrES_RecID,$B1365)&gt;1,"DUPLICATE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c r="Y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IF($C1366="","",IF(AND($Y1366="Excused",$L1366="",N($K1366)&lt;=1),"EXCUSED - 1st attempt pending",IF(OR($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RANGE",IF(AND($Y1366="Unexcused",OR($L1366="",NOT(ISNUMBER($L1366)),$L1366&lt;&gt;0)),"UNEXCUSED ABSENCE MUST RECORD 0",IF(COUNTIF(nrES_RecID,$B1366)&gt;1,"DUPLICATE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c r="Y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IF($C1367="","",IF(AND($Y1367="Excused",$L1367="",N($K1367)&lt;=1),"EXCUSED - 1st attempt pending",IF(OR($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RANGE",IF(AND($Y1367="Unexcused",OR($L1367="",NOT(ISNUMBER($L1367)),$L1367&lt;&gt;0)),"UNEXCUSED ABSENCE MUST RECORD 0",IF(COUNTIF(nrES_RecID,$B1367)&gt;1,"DUPLICATE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c r="Y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IF($C1368="","",IF(AND($Y1368="Excused",$L1368="",N($K1368)&lt;=1),"EXCUSED - 1st attempt pending",IF(OR($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RANGE",IF(AND($Y1368="Unexcused",OR($L1368="",NOT(ISNUMBER($L1368)),$L1368&lt;&gt;0)),"UNEXCUSED ABSENCE MUST RECORD 0",IF(COUNTIF(nrES_RecID,$B1368)&gt;1,"DUPLICATE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c r="Y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IF($C1369="","",IF(AND($Y1369="Excused",$L1369="",N($K1369)&lt;=1),"EXCUSED - 1st attempt pending",IF(OR($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RANGE",IF(AND($Y1369="Unexcused",OR($L1369="",NOT(ISNUMBER($L1369)),$L1369&lt;&gt;0)),"UNEXCUSED ABSENCE MUST RECORD 0",IF(COUNTIF(nrES_RecID,$B1369)&gt;1,"DUPLICATE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c r="Y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IF($C1370="","",IF(AND($Y1370="Excused",$L1370="",N($K1370)&lt;=1),"EXCUSED - 1st attempt pending",IF(OR($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RANGE",IF(AND($Y1370="Unexcused",OR($L1370="",NOT(ISNUMBER($L1370)),$L1370&lt;&gt;0)),"UNEXCUSED ABSENCE MUST RECORD 0",IF(COUNTIF(nrES_RecID,$B1370)&gt;1,"DUPLICATE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c r="Y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IF($C1371="","",IF(AND($Y1371="Excused",$L1371="",N($K1371)&lt;=1),"EXCUSED - 1st attempt pending",IF(OR($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RANGE",IF(AND($Y1371="Unexcused",OR($L1371="",NOT(ISNUMBER($L1371)),$L1371&lt;&gt;0)),"UNEXCUSED ABSENCE MUST RECORD 0",IF(COUNTIF(nrES_RecID,$B1371)&gt;1,"DUPLICATE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c r="Y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IF($C1372="","",IF(AND($Y1372="Excused",$L1372="",N($K1372)&lt;=1),"EXCUSED - 1st attempt pending",IF(OR($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RANGE",IF(AND($Y1372="Unexcused",OR($L1372="",NOT(ISNUMBER($L1372)),$L1372&lt;&gt;0)),"UNEXCUSED ABSENCE MUST RECORD 0",IF(COUNTIF(nrES_RecID,$B1372)&gt;1,"DUPLICATE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c r="Y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IF($C1373="","",IF(AND($Y1373="Excused",$L1373="",N($K1373)&lt;=1),"EXCUSED - 1st attempt pending",IF(OR($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RANGE",IF(AND($Y1373="Unexcused",OR($L1373="",NOT(ISNUMBER($L1373)),$L1373&lt;&gt;0)),"UNEXCUSED ABSENCE MUST RECORD 0",IF(COUNTIF(nrES_RecID,$B1373)&gt;1,"DUPLICATE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c r="Y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IF($C1374="","",IF(AND($Y1374="Excused",$L1374="",N($K1374)&lt;=1),"EXCUSED - 1st attempt pending",IF(OR($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RANGE",IF(AND($Y1374="Unexcused",OR($L1374="",NOT(ISNUMBER($L1374)),$L1374&lt;&gt;0)),"UNEXCUSED ABSENCE MUST RECORD 0",IF(COUNTIF(nrES_RecID,$B1374)&gt;1,"DUPLICATE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c r="Y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IF($C1375="","",IF(AND($Y1375="Excused",$L1375="",N($K1375)&lt;=1),"EXCUSED - 1st attempt pending",IF(OR($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RANGE",IF(AND($Y1375="Unexcused",OR($L1375="",NOT(ISNUMBER($L1375)),$L1375&lt;&gt;0)),"UNEXCUSED ABSENCE MUST RECORD 0",IF(COUNTIF(nrES_RecID,$B1375)&gt;1,"DUPLICATE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c r="Y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IF($C1376="","",IF(AND($Y1376="Excused",$L1376="",N($K1376)&lt;=1),"EXCUSED - 1st attempt pending",IF(OR($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RANGE",IF(AND($Y1376="Unexcused",OR($L1376="",NOT(ISNUMBER($L1376)),$L1376&lt;&gt;0)),"UNEXCUSED ABSENCE MUST RECORD 0",IF(COUNTIF(nrES_RecID,$B1376)&gt;1,"DUPLICATE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c r="Y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IF($C1377="","",IF(AND($Y1377="Excused",$L1377="",N($K1377)&lt;=1),"EXCUSED - 1st attempt pending",IF(OR($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RANGE",IF(AND($Y1377="Unexcused",OR($L1377="",NOT(ISNUMBER($L1377)),$L1377&lt;&gt;0)),"UNEXCUSED ABSENCE MUST RECORD 0",IF(COUNTIF(nrES_RecID,$B1377)&gt;1,"DUPLICATE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c r="Y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IF($C1378="","",IF(AND($Y1378="Excused",$L1378="",N($K1378)&lt;=1),"EXCUSED - 1st attempt pending",IF(OR($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RANGE",IF(AND($Y1378="Unexcused",OR($L1378="",NOT(ISNUMBER($L1378)),$L1378&lt;&gt;0)),"UNEXCUSED ABSENCE MUST RECORD 0",IF(COUNTIF(nrES_RecID,$B1378)&gt;1,"DUPLICATE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c r="Y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IF($C1379="","",IF(AND($Y1379="Excused",$L1379="",N($K1379)&lt;=1),"EXCUSED - 1st attempt pending",IF(OR($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RANGE",IF(AND($Y1379="Unexcused",OR($L1379="",NOT(ISNUMBER($L1379)),$L1379&lt;&gt;0)),"UNEXCUSED ABSENCE MUST RECORD 0",IF(COUNTIF(nrES_RecID,$B1379)&gt;1,"DUPLICATE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c r="Y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IF($C1380="","",IF(AND($Y1380="Excused",$L1380="",N($K1380)&lt;=1),"EXCUSED - 1st attempt pending",IF(OR($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RANGE",IF(AND($Y1380="Unexcused",OR($L1380="",NOT(ISNUMBER($L1380)),$L1380&lt;&gt;0)),"UNEXCUSED ABSENCE MUST RECORD 0",IF(COUNTIF(nrES_RecID,$B1380)&gt;1,"DUPLICATE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c r="Y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IF($C1381="","",IF(AND($Y1381="Excused",$L1381="",N($K1381)&lt;=1),"EXCUSED - 1st attempt pending",IF(OR($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RANGE",IF(AND($Y1381="Unexcused",OR($L1381="",NOT(ISNUMBER($L1381)),$L1381&lt;&gt;0)),"UNEXCUSED ABSENCE MUST RECORD 0",IF(COUNTIF(nrES_RecID,$B1381)&gt;1,"DUPLICATE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c r="Y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IF($C1382="","",IF(AND($Y1382="Excused",$L1382="",N($K1382)&lt;=1),"EXCUSED - 1st attempt pending",IF(OR($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RANGE",IF(AND($Y1382="Unexcused",OR($L1382="",NOT(ISNUMBER($L1382)),$L1382&lt;&gt;0)),"UNEXCUSED ABSENCE MUST RECORD 0",IF(COUNTIF(nrES_RecID,$B1382)&gt;1,"DUPLICATE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c r="Y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IF($C1383="","",IF(AND($Y1383="Excused",$L1383="",N($K1383)&lt;=1),"EXCUSED - 1st attempt pending",IF(OR($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RANGE",IF(AND($Y1383="Unexcused",OR($L1383="",NOT(ISNUMBER($L1383)),$L1383&lt;&gt;0)),"UNEXCUSED ABSENCE MUST RECORD 0",IF(COUNTIF(nrES_RecID,$B1383)&gt;1,"DUPLICATE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c r="Y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IF($C1384="","",IF(AND($Y1384="Excused",$L1384="",N($K1384)&lt;=1),"EXCUSED - 1st attempt pending",IF(OR($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RANGE",IF(AND($Y1384="Unexcused",OR($L1384="",NOT(ISNUMBER($L1384)),$L1384&lt;&gt;0)),"UNEXCUSED ABSENCE MUST RECORD 0",IF(COUNTIF(nrES_RecID,$B1384)&gt;1,"DUPLICATE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c r="Y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IF($C1385="","",IF(AND($Y1385="Excused",$L1385="",N($K1385)&lt;=1),"EXCUSED - 1st attempt pending",IF(OR($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RANGE",IF(AND($Y1385="Unexcused",OR($L1385="",NOT(ISNUMBER($L1385)),$L1385&lt;&gt;0)),"UNEXCUSED ABSENCE MUST RECORD 0",IF(COUNTIF(nrES_RecID,$B1385)&gt;1,"DUPLICATE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c r="Y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IF($C1386="","",IF(AND($Y1386="Excused",$L1386="",N($K1386)&lt;=1),"EXCUSED - 1st attempt pending",IF(OR($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RANGE",IF(AND($Y1386="Unexcused",OR($L1386="",NOT(ISNUMBER($L1386)),$L1386&lt;&gt;0)),"UNEXCUSED ABSENCE MUST RECORD 0",IF(COUNTIF(nrES_RecID,$B1386)&gt;1,"DUPLICATE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c r="Y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IF($C1387="","",IF(AND($Y1387="Excused",$L1387="",N($K1387)&lt;=1),"EXCUSED - 1st attempt pending",IF(OR($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RANGE",IF(AND($Y1387="Unexcused",OR($L1387="",NOT(ISNUMBER($L1387)),$L1387&lt;&gt;0)),"UNEXCUSED ABSENCE MUST RECORD 0",IF(COUNTIF(nrES_RecID,$B1387)&gt;1,"DUPLICATE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c r="Y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IF($C1388="","",IF(AND($Y1388="Excused",$L1388="",N($K1388)&lt;=1),"EXCUSED - 1st attempt pending",IF(OR($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RANGE",IF(AND($Y1388="Unexcused",OR($L1388="",NOT(ISNUMBER($L1388)),$L1388&lt;&gt;0)),"UNEXCUSED ABSENCE MUST RECORD 0",IF(COUNTIF(nrES_RecID,$B1388)&gt;1,"DUPLICATE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c r="Y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IF($C1389="","",IF(AND($Y1389="Excused",$L1389="",N($K1389)&lt;=1),"EXCUSED - 1st attempt pending",IF(OR($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RANGE",IF(AND($Y1389="Unexcused",OR($L1389="",NOT(ISNUMBER($L1389)),$L1389&lt;&gt;0)),"UNEXCUSED ABSENCE MUST RECORD 0",IF(COUNTIF(nrES_RecID,$B1389)&gt;1,"DUPLICATE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c r="Y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IF($C1390="","",IF(AND($Y1390="Excused",$L1390="",N($K1390)&lt;=1),"EXCUSED - 1st attempt pending",IF(OR($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RANGE",IF(AND($Y1390="Unexcused",OR($L1390="",NOT(ISNUMBER($L1390)),$L1390&lt;&gt;0)),"UNEXCUSED ABSENCE MUST RECORD 0",IF(COUNTIF(nrES_RecID,$B1390)&gt;1,"DUPLICATE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c r="Y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IF($C1391="","",IF(AND($Y1391="Excused",$L1391="",N($K1391)&lt;=1),"EXCUSED - 1st attempt pending",IF(OR($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RANGE",IF(AND($Y1391="Unexcused",OR($L1391="",NOT(ISNUMBER($L1391)),$L1391&lt;&gt;0)),"UNEXCUSED ABSENCE MUST RECORD 0",IF(COUNTIF(nrES_RecID,$B1391)&gt;1,"DUPLICATE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c r="Y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IF($C1392="","",IF(AND($Y1392="Excused",$L1392="",N($K1392)&lt;=1),"EXCUSED - 1st attempt pending",IF(OR($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RANGE",IF(AND($Y1392="Unexcused",OR($L1392="",NOT(ISNUMBER($L1392)),$L1392&lt;&gt;0)),"UNEXCUSED ABSENCE MUST RECORD 0",IF(COUNTIF(nrES_RecID,$B1392)&gt;1,"DUPLICATE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c r="Y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IF($C1393="","",IF(AND($Y1393="Excused",$L1393="",N($K1393)&lt;=1),"EXCUSED - 1st attempt pending",IF(OR($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RANGE",IF(AND($Y1393="Unexcused",OR($L1393="",NOT(ISNUMBER($L1393)),$L1393&lt;&gt;0)),"UNEXCUSED ABSENCE MUST RECORD 0",IF(COUNTIF(nrES_RecID,$B1393)&gt;1,"DUPLICATE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c r="Y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IF($C1394="","",IF(AND($Y1394="Excused",$L1394="",N($K1394)&lt;=1),"EXCUSED - 1st attempt pending",IF(OR($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RANGE",IF(AND($Y1394="Unexcused",OR($L1394="",NOT(ISNUMBER($L1394)),$L1394&lt;&gt;0)),"UNEXCUSED ABSENCE MUST RECORD 0",IF(COUNTIF(nrES_RecID,$B1394)&gt;1,"DUPLICATE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c r="Y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IF($C1395="","",IF(AND($Y1395="Excused",$L1395="",N($K1395)&lt;=1),"EXCUSED - 1st attempt pending",IF(OR($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RANGE",IF(AND($Y1395="Unexcused",OR($L1395="",NOT(ISNUMBER($L1395)),$L1395&lt;&gt;0)),"UNEXCUSED ABSENCE MUST RECORD 0",IF(COUNTIF(nrES_RecID,$B1395)&gt;1,"DUPLICATE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c r="Y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IF($C1396="","",IF(AND($Y1396="Excused",$L1396="",N($K1396)&lt;=1),"EXCUSED - 1st attempt pending",IF(OR($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RANGE",IF(AND($Y1396="Unexcused",OR($L1396="",NOT(ISNUMBER($L1396)),$L1396&lt;&gt;0)),"UNEXCUSED ABSENCE MUST RECORD 0",IF(COUNTIF(nrES_RecID,$B1396)&gt;1,"DUPLICATE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c r="Y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IF($C1397="","",IF(AND($Y1397="Excused",$L1397="",N($K1397)&lt;=1),"EXCUSED - 1st attempt pending",IF(OR($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RANGE",IF(AND($Y1397="Unexcused",OR($L1397="",NOT(ISNUMBER($L1397)),$L1397&lt;&gt;0)),"UNEXCUSED ABSENCE MUST RECORD 0",IF(COUNTIF(nrES_RecID,$B1397)&gt;1,"DUPLICATE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c r="Y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IF($C1398="","",IF(AND($Y1398="Excused",$L1398="",N($K1398)&lt;=1),"EXCUSED - 1st attempt pending",IF(OR($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RANGE",IF(AND($Y1398="Unexcused",OR($L1398="",NOT(ISNUMBER($L1398)),$L1398&lt;&gt;0)),"UNEXCUSED ABSENCE MUST RECORD 0",IF(COUNTIF(nrES_RecID,$B1398)&gt;1,"DUPLICATE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c r="Y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IF($C1399="","",IF(AND($Y1399="Excused",$L1399="",N($K1399)&lt;=1),"EXCUSED - 1st attempt pending",IF(OR($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RANGE",IF(AND($Y1399="Unexcused",OR($L1399="",NOT(ISNUMBER($L1399)),$L1399&lt;&gt;0)),"UNEXCUSED ABSENCE MUST RECORD 0",IF(COUNTIF(nrES_RecID,$B1399)&gt;1,"DUPLICATE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c r="Y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IF($C1400="","",IF(AND($Y1400="Excused",$L1400="",N($K1400)&lt;=1),"EXCUSED - 1st attempt pending",IF(OR($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RANGE",IF(AND($Y1400="Unexcused",OR($L1400="",NOT(ISNUMBER($L1400)),$L1400&lt;&gt;0)),"UNEXCUSED ABSENCE MUST RECORD 0",IF(COUNTIF(nrES_RecID,$B1400)&gt;1,"DUPLICATE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c r="Y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IF($C1401="","",IF(AND($Y1401="Excused",$L1401="",N($K1401)&lt;=1),"EXCUSED - 1st attempt pending",IF(OR($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RANGE",IF(AND($Y1401="Unexcused",OR($L1401="",NOT(ISNUMBER($L1401)),$L1401&lt;&gt;0)),"UNEXCUSED ABSENCE MUST RECORD 0",IF(COUNTIF(nrES_RecID,$B1401)&gt;1,"DUPLICATE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c r="Y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IF($C1402="","",IF(AND($Y1402="Excused",$L1402="",N($K1402)&lt;=1),"EXCUSED - 1st attempt pending",IF(OR($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RANGE",IF(AND($Y1402="Unexcused",OR($L1402="",NOT(ISNUMBER($L1402)),$L1402&lt;&gt;0)),"UNEXCUSED ABSENCE MUST RECORD 0",IF(COUNTIF(nrES_RecID,$B1402)&gt;1,"DUPLICATE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c r="Y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IF($C1403="","",IF(AND($Y1403="Excused",$L1403="",N($K1403)&lt;=1),"EXCUSED - 1st attempt pending",IF(OR($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RANGE",IF(AND($Y1403="Unexcused",OR($L1403="",NOT(ISNUMBER($L1403)),$L1403&lt;&gt;0)),"UNEXCUSED ABSENCE MUST RECORD 0",IF(COUNTIF(nrES_RecID,$B1403)&gt;1,"DUPLICATE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c r="Y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IF($C1404="","",IF(AND($Y1404="Excused",$L1404="",N($K1404)&lt;=1),"EXCUSED - 1st attempt pending",IF(OR($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RANGE",IF(AND($Y1404="Unexcused",OR($L1404="",NOT(ISNUMBER($L1404)),$L1404&lt;&gt;0)),"UNEXCUSED ABSENCE MUST RECORD 0",IF(COUNTIF(nrES_RecID,$B1404)&gt;1,"DUPLICATE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c r="Y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IF($C1405="","",IF(AND($Y1405="Excused",$L1405="",N($K1405)&lt;=1),"EXCUSED - 1st attempt pending",IF(OR($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RANGE",IF(AND($Y1405="Unexcused",OR($L1405="",NOT(ISNUMBER($L1405)),$L1405&lt;&gt;0)),"UNEXCUSED ABSENCE MUST RECORD 0",IF(COUNTIF(nrES_RecID,$B1405)&gt;1,"DUPLICATE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c r="Y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IF($C1406="","",IF(AND($Y1406="Excused",$L1406="",N($K1406)&lt;=1),"EXCUSED - 1st attempt pending",IF(OR($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RANGE",IF(AND($Y1406="Unexcused",OR($L1406="",NOT(ISNUMBER($L1406)),$L1406&lt;&gt;0)),"UNEXCUSED ABSENCE MUST RECORD 0",IF(COUNTIF(nrES_RecID,$B1406)&gt;1,"DUPLICATE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c r="Y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IF($C1407="","",IF(AND($Y1407="Excused",$L1407="",N($K1407)&lt;=1),"EXCUSED - 1st attempt pending",IF(OR($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RANGE",IF(AND($Y1407="Unexcused",OR($L1407="",NOT(ISNUMBER($L1407)),$L1407&lt;&gt;0)),"UNEXCUSED ABSENCE MUST RECORD 0",IF(COUNTIF(nrES_RecID,$B1407)&gt;1,"DUPLICATE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c r="Y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IF($C1408="","",IF(AND($Y1408="Excused",$L1408="",N($K1408)&lt;=1),"EXCUSED - 1st attempt pending",IF(OR($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RANGE",IF(AND($Y1408="Unexcused",OR($L1408="",NOT(ISNUMBER($L1408)),$L1408&lt;&gt;0)),"UNEXCUSED ABSENCE MUST RECORD 0",IF(COUNTIF(nrES_RecID,$B1408)&gt;1,"DUPLICATE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c r="Y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IF($C1409="","",IF(AND($Y1409="Excused",$L1409="",N($K1409)&lt;=1),"EXCUSED - 1st attempt pending",IF(OR($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RANGE",IF(AND($Y1409="Unexcused",OR($L1409="",NOT(ISNUMBER($L1409)),$L1409&lt;&gt;0)),"UNEXCUSED ABSENCE MUST RECORD 0",IF(COUNTIF(nrES_RecID,$B1409)&gt;1,"DUPLICATE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c r="Y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IF($C1410="","",IF(AND($Y1410="Excused",$L1410="",N($K1410)&lt;=1),"EXCUSED - 1st attempt pending",IF(OR($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RANGE",IF(AND($Y1410="Unexcused",OR($L1410="",NOT(ISNUMBER($L1410)),$L1410&lt;&gt;0)),"UNEXCUSED ABSENCE MUST RECORD 0",IF(COUNTIF(nrES_RecID,$B1410)&gt;1,"DUPLICATE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c r="Y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IF($C1411="","",IF(AND($Y1411="Excused",$L1411="",N($K1411)&lt;=1),"EXCUSED - 1st attempt pending",IF(OR($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RANGE",IF(AND($Y1411="Unexcused",OR($L1411="",NOT(ISNUMBER($L1411)),$L1411&lt;&gt;0)),"UNEXCUSED ABSENCE MUST RECORD 0",IF(COUNTIF(nrES_RecID,$B1411)&gt;1,"DUPLICATE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c r="Y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IF($C1412="","",IF(AND($Y1412="Excused",$L1412="",N($K1412)&lt;=1),"EXCUSED - 1st attempt pending",IF(OR($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RANGE",IF(AND($Y1412="Unexcused",OR($L1412="",NOT(ISNUMBER($L1412)),$L1412&lt;&gt;0)),"UNEXCUSED ABSENCE MUST RECORD 0",IF(COUNTIF(nrES_RecID,$B1412)&gt;1,"DUPLICATE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c r="Y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IF($C1413="","",IF(AND($Y1413="Excused",$L1413="",N($K1413)&lt;=1),"EXCUSED - 1st attempt pending",IF(OR($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RANGE",IF(AND($Y1413="Unexcused",OR($L1413="",NOT(ISNUMBER($L1413)),$L1413&lt;&gt;0)),"UNEXCUSED ABSENCE MUST RECORD 0",IF(COUNTIF(nrES_RecID,$B1413)&gt;1,"DUPLICATE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c r="Y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IF($C1414="","",IF(AND($Y1414="Excused",$L1414="",N($K1414)&lt;=1),"EXCUSED - 1st attempt pending",IF(OR($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RANGE",IF(AND($Y1414="Unexcused",OR($L1414="",NOT(ISNUMBER($L1414)),$L1414&lt;&gt;0)),"UNEXCUSED ABSENCE MUST RECORD 0",IF(COUNTIF(nrES_RecID,$B1414)&gt;1,"DUPLICATE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c r="Y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IF($C1415="","",IF(AND($Y1415="Excused",$L1415="",N($K1415)&lt;=1),"EXCUSED - 1st attempt pending",IF(OR($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RANGE",IF(AND($Y1415="Unexcused",OR($L1415="",NOT(ISNUMBER($L1415)),$L1415&lt;&gt;0)),"UNEXCUSED ABSENCE MUST RECORD 0",IF(COUNTIF(nrES_RecID,$B1415)&gt;1,"DUPLICATE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c r="Y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IF($C1416="","",IF(AND($Y1416="Excused",$L1416="",N($K1416)&lt;=1),"EXCUSED - 1st attempt pending",IF(OR($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RANGE",IF(AND($Y1416="Unexcused",OR($L1416="",NOT(ISNUMBER($L1416)),$L1416&lt;&gt;0)),"UNEXCUSED ABSENCE MUST RECORD 0",IF(COUNTIF(nrES_RecID,$B1416)&gt;1,"DUPLICATE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c r="Y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IF($C1417="","",IF(AND($Y1417="Excused",$L1417="",N($K1417)&lt;=1),"EXCUSED - 1st attempt pending",IF(OR($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RANGE",IF(AND($Y1417="Unexcused",OR($L1417="",NOT(ISNUMBER($L1417)),$L1417&lt;&gt;0)),"UNEXCUSED ABSENCE MUST RECORD 0",IF(COUNTIF(nrES_RecID,$B1417)&gt;1,"DUPLICATE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c r="Y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IF($C1418="","",IF(AND($Y1418="Excused",$L1418="",N($K1418)&lt;=1),"EXCUSED - 1st attempt pending",IF(OR($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RANGE",IF(AND($Y1418="Unexcused",OR($L1418="",NOT(ISNUMBER($L1418)),$L1418&lt;&gt;0)),"UNEXCUSED ABSENCE MUST RECORD 0",IF(COUNTIF(nrES_RecID,$B1418)&gt;1,"DUPLICATE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c r="Y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IF($C1419="","",IF(AND($Y1419="Excused",$L1419="",N($K1419)&lt;=1),"EXCUSED - 1st attempt pending",IF(OR($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RANGE",IF(AND($Y1419="Unexcused",OR($L1419="",NOT(ISNUMBER($L1419)),$L1419&lt;&gt;0)),"UNEXCUSED ABSENCE MUST RECORD 0",IF(COUNTIF(nrES_RecID,$B1419)&gt;1,"DUPLICATE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c r="Y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IF($C1420="","",IF(AND($Y1420="Excused",$L1420="",N($K1420)&lt;=1),"EXCUSED - 1st attempt pending",IF(OR($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RANGE",IF(AND($Y1420="Unexcused",OR($L1420="",NOT(ISNUMBER($L1420)),$L1420&lt;&gt;0)),"UNEXCUSED ABSENCE MUST RECORD 0",IF(COUNTIF(nrES_RecID,$B1420)&gt;1,"DUPLICATE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c r="Y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IF($C1421="","",IF(AND($Y1421="Excused",$L1421="",N($K1421)&lt;=1),"EXCUSED - 1st attempt pending",IF(OR($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RANGE",IF(AND($Y1421="Unexcused",OR($L1421="",NOT(ISNUMBER($L1421)),$L1421&lt;&gt;0)),"UNEXCUSED ABSENCE MUST RECORD 0",IF(COUNTIF(nrES_RecID,$B1421)&gt;1,"DUPLICATE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c r="Y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IF($C1422="","",IF(AND($Y1422="Excused",$L1422="",N($K1422)&lt;=1),"EXCUSED - 1st attempt pending",IF(OR($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RANGE",IF(AND($Y1422="Unexcused",OR($L1422="",NOT(ISNUMBER($L1422)),$L1422&lt;&gt;0)),"UNEXCUSED ABSENCE MUST RECORD 0",IF(COUNTIF(nrES_RecID,$B1422)&gt;1,"DUPLICATE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c r="Y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IF($C1423="","",IF(AND($Y1423="Excused",$L1423="",N($K1423)&lt;=1),"EXCUSED - 1st attempt pending",IF(OR($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RANGE",IF(AND($Y1423="Unexcused",OR($L1423="",NOT(ISNUMBER($L1423)),$L1423&lt;&gt;0)),"UNEXCUSED ABSENCE MUST RECORD 0",IF(COUNTIF(nrES_RecID,$B1423)&gt;1,"DUPLICATE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c r="Y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IF($C1424="","",IF(AND($Y1424="Excused",$L1424="",N($K1424)&lt;=1),"EXCUSED - 1st attempt pending",IF(OR($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RANGE",IF(AND($Y1424="Unexcused",OR($L1424="",NOT(ISNUMBER($L1424)),$L1424&lt;&gt;0)),"UNEXCUSED ABSENCE MUST RECORD 0",IF(COUNTIF(nrES_RecID,$B1424)&gt;1,"DUPLICATE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c r="Y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IF($C1425="","",IF(AND($Y1425="Excused",$L1425="",N($K1425)&lt;=1),"EXCUSED - 1st attempt pending",IF(OR($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RANGE",IF(AND($Y1425="Unexcused",OR($L1425="",NOT(ISNUMBER($L1425)),$L1425&lt;&gt;0)),"UNEXCUSED ABSENCE MUST RECORD 0",IF(COUNTIF(nrES_RecID,$B1425)&gt;1,"DUPLICATE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c r="Y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IF($C1426="","",IF(AND($Y1426="Excused",$L1426="",N($K1426)&lt;=1),"EXCUSED - 1st attempt pending",IF(OR($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RANGE",IF(AND($Y1426="Unexcused",OR($L1426="",NOT(ISNUMBER($L1426)),$L1426&lt;&gt;0)),"UNEXCUSED ABSENCE MUST RECORD 0",IF(COUNTIF(nrES_RecID,$B1426)&gt;1,"DUPLICATE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c r="Y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IF($C1427="","",IF(AND($Y1427="Excused",$L1427="",N($K1427)&lt;=1),"EXCUSED - 1st attempt pending",IF(OR($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RANGE",IF(AND($Y1427="Unexcused",OR($L1427="",NOT(ISNUMBER($L1427)),$L1427&lt;&gt;0)),"UNEXCUSED ABSENCE MUST RECORD 0",IF(COUNTIF(nrES_RecID,$B1427)&gt;1,"DUPLICATE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c r="Y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IF($C1428="","",IF(AND($Y1428="Excused",$L1428="",N($K1428)&lt;=1),"EXCUSED - 1st attempt pending",IF(OR($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RANGE",IF(AND($Y1428="Unexcused",OR($L1428="",NOT(ISNUMBER($L1428)),$L1428&lt;&gt;0)),"UNEXCUSED ABSENCE MUST RECORD 0",IF(COUNTIF(nrES_RecID,$B1428)&gt;1,"DUPLICATE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c r="Y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IF($C1429="","",IF(AND($Y1429="Excused",$L1429="",N($K1429)&lt;=1),"EXCUSED - 1st attempt pending",IF(OR($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RANGE",IF(AND($Y1429="Unexcused",OR($L1429="",NOT(ISNUMBER($L1429)),$L1429&lt;&gt;0)),"UNEXCUSED ABSENCE MUST RECORD 0",IF(COUNTIF(nrES_RecID,$B1429)&gt;1,"DUPLICATE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c r="Y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IF($C1430="","",IF(AND($Y1430="Excused",$L1430="",N($K1430)&lt;=1),"EXCUSED - 1st attempt pending",IF(OR($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RANGE",IF(AND($Y1430="Unexcused",OR($L1430="",NOT(ISNUMBER($L1430)),$L1430&lt;&gt;0)),"UNEXCUSED ABSENCE MUST RECORD 0",IF(COUNTIF(nrES_RecID,$B1430)&gt;1,"DUPLICATE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c r="Y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IF($C1431="","",IF(AND($Y1431="Excused",$L1431="",N($K1431)&lt;=1),"EXCUSED - 1st attempt pending",IF(OR($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RANGE",IF(AND($Y1431="Unexcused",OR($L1431="",NOT(ISNUMBER($L1431)),$L1431&lt;&gt;0)),"UNEXCUSED ABSENCE MUST RECORD 0",IF(COUNTIF(nrES_RecID,$B1431)&gt;1,"DUPLICATE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c r="Y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IF($C1432="","",IF(AND($Y1432="Excused",$L1432="",N($K1432)&lt;=1),"EXCUSED - 1st attempt pending",IF(OR($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RANGE",IF(AND($Y1432="Unexcused",OR($L1432="",NOT(ISNUMBER($L1432)),$L1432&lt;&gt;0)),"UNEXCUSED ABSENCE MUST RECORD 0",IF(COUNTIF(nrES_RecID,$B1432)&gt;1,"DUPLICATE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c r="Y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IF($C1433="","",IF(AND($Y1433="Excused",$L1433="",N($K1433)&lt;=1),"EXCUSED - 1st attempt pending",IF(OR($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RANGE",IF(AND($Y1433="Unexcused",OR($L1433="",NOT(ISNUMBER($L1433)),$L1433&lt;&gt;0)),"UNEXCUSED ABSENCE MUST RECORD 0",IF(COUNTIF(nrES_RecID,$B1433)&gt;1,"DUPLICATE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c r="Y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IF($C1434="","",IF(AND($Y1434="Excused",$L1434="",N($K1434)&lt;=1),"EXCUSED - 1st attempt pending",IF(OR($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RANGE",IF(AND($Y1434="Unexcused",OR($L1434="",NOT(ISNUMBER($L1434)),$L1434&lt;&gt;0)),"UNEXCUSED ABSENCE MUST RECORD 0",IF(COUNTIF(nrES_RecID,$B1434)&gt;1,"DUPLICATE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c r="Y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IF($C1435="","",IF(AND($Y1435="Excused",$L1435="",N($K1435)&lt;=1),"EXCUSED - 1st attempt pending",IF(OR($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RANGE",IF(AND($Y1435="Unexcused",OR($L1435="",NOT(ISNUMBER($L1435)),$L1435&lt;&gt;0)),"UNEXCUSED ABSENCE MUST RECORD 0",IF(COUNTIF(nrES_RecID,$B1435)&gt;1,"DUPLICATE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c r="Y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IF($C1436="","",IF(AND($Y1436="Excused",$L1436="",N($K1436)&lt;=1),"EXCUSED - 1st attempt pending",IF(OR($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RANGE",IF(AND($Y1436="Unexcused",OR($L1436="",NOT(ISNUMBER($L1436)),$L1436&lt;&gt;0)),"UNEXCUSED ABSENCE MUST RECORD 0",IF(COUNTIF(nrES_RecID,$B1436)&gt;1,"DUPLICATE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c r="Y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IF($C1437="","",IF(AND($Y1437="Excused",$L1437="",N($K1437)&lt;=1),"EXCUSED - 1st attempt pending",IF(OR($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RANGE",IF(AND($Y1437="Unexcused",OR($L1437="",NOT(ISNUMBER($L1437)),$L1437&lt;&gt;0)),"UNEXCUSED ABSENCE MUST RECORD 0",IF(COUNTIF(nrES_RecID,$B1437)&gt;1,"DUPLICATE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c r="Y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IF($C1438="","",IF(AND($Y1438="Excused",$L1438="",N($K1438)&lt;=1),"EXCUSED - 1st attempt pending",IF(OR($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RANGE",IF(AND($Y1438="Unexcused",OR($L1438="",NOT(ISNUMBER($L1438)),$L1438&lt;&gt;0)),"UNEXCUSED ABSENCE MUST RECORD 0",IF(COUNTIF(nrES_RecID,$B1438)&gt;1,"DUPLICATE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c r="Y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IF($C1439="","",IF(AND($Y1439="Excused",$L1439="",N($K1439)&lt;=1),"EXCUSED - 1st attempt pending",IF(OR($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RANGE",IF(AND($Y1439="Unexcused",OR($L1439="",NOT(ISNUMBER($L1439)),$L1439&lt;&gt;0)),"UNEXCUSED ABSENCE MUST RECORD 0",IF(COUNTIF(nrES_RecID,$B1439)&gt;1,"DUPLICATE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c r="Y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IF($C1440="","",IF(AND($Y1440="Excused",$L1440="",N($K1440)&lt;=1),"EXCUSED - 1st attempt pending",IF(OR($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RANGE",IF(AND($Y1440="Unexcused",OR($L1440="",NOT(ISNUMBER($L1440)),$L1440&lt;&gt;0)),"UNEXCUSED ABSENCE MUST RECORD 0",IF(COUNTIF(nrES_RecID,$B1440)&gt;1,"DUPLICATE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c r="Y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IF($C1441="","",IF(AND($Y1441="Excused",$L1441="",N($K1441)&lt;=1),"EXCUSED - 1st attempt pending",IF(OR($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RANGE",IF(AND($Y1441="Unexcused",OR($L1441="",NOT(ISNUMBER($L1441)),$L1441&lt;&gt;0)),"UNEXCUSED ABSENCE MUST RECORD 0",IF(COUNTIF(nrES_RecID,$B1441)&gt;1,"DUPLICATE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c r="Y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IF($C1442="","",IF(AND($Y1442="Excused",$L1442="",N($K1442)&lt;=1),"EXCUSED - 1st attempt pending",IF(OR($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RANGE",IF(AND($Y1442="Unexcused",OR($L1442="",NOT(ISNUMBER($L1442)),$L1442&lt;&gt;0)),"UNEXCUSED ABSENCE MUST RECORD 0",IF(COUNTIF(nrES_RecID,$B1442)&gt;1,"DUPLICATE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c r="Y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IF($C1443="","",IF(AND($Y1443="Excused",$L1443="",N($K1443)&lt;=1),"EXCUSED - 1st attempt pending",IF(OR($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RANGE",IF(AND($Y1443="Unexcused",OR($L1443="",NOT(ISNUMBER($L1443)),$L1443&lt;&gt;0)),"UNEXCUSED ABSENCE MUST RECORD 0",IF(COUNTIF(nrES_RecID,$B1443)&gt;1,"DUPLICATE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c r="Y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IF($C1444="","",IF(AND($Y1444="Excused",$L1444="",N($K1444)&lt;=1),"EXCUSED - 1st attempt pending",IF(OR($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RANGE",IF(AND($Y1444="Unexcused",OR($L1444="",NOT(ISNUMBER($L1444)),$L1444&lt;&gt;0)),"UNEXCUSED ABSENCE MUST RECORD 0",IF(COUNTIF(nrES_RecID,$B1444)&gt;1,"DUPLICATE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c r="Y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IF($C1445="","",IF(AND($Y1445="Excused",$L1445="",N($K1445)&lt;=1),"EXCUSED - 1st attempt pending",IF(OR($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RANGE",IF(AND($Y1445="Unexcused",OR($L1445="",NOT(ISNUMBER($L1445)),$L1445&lt;&gt;0)),"UNEXCUSED ABSENCE MUST RECORD 0",IF(COUNTIF(nrES_RecID,$B1445)&gt;1,"DUPLICATE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c r="Y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IF($C1446="","",IF(AND($Y1446="Excused",$L1446="",N($K1446)&lt;=1),"EXCUSED - 1st attempt pending",IF(OR($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RANGE",IF(AND($Y1446="Unexcused",OR($L1446="",NOT(ISNUMBER($L1446)),$L1446&lt;&gt;0)),"UNEXCUSED ABSENCE MUST RECORD 0",IF(COUNTIF(nrES_RecID,$B1446)&gt;1,"DUPLICATE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c r="Y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IF($C1447="","",IF(AND($Y1447="Excused",$L1447="",N($K1447)&lt;=1),"EXCUSED - 1st attempt pending",IF(OR($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RANGE",IF(AND($Y1447="Unexcused",OR($L1447="",NOT(ISNUMBER($L1447)),$L1447&lt;&gt;0)),"UNEXCUSED ABSENCE MUST RECORD 0",IF(COUNTIF(nrES_RecID,$B1447)&gt;1,"DUPLICATE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c r="Y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IF($C1448="","",IF(AND($Y1448="Excused",$L1448="",N($K1448)&lt;=1),"EXCUSED - 1st attempt pending",IF(OR($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RANGE",IF(AND($Y1448="Unexcused",OR($L1448="",NOT(ISNUMBER($L1448)),$L1448&lt;&gt;0)),"UNEXCUSED ABSENCE MUST RECORD 0",IF(COUNTIF(nrES_RecID,$B1448)&gt;1,"DUPLICATE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c r="Y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IF($C1449="","",IF(AND($Y1449="Excused",$L1449="",N($K1449)&lt;=1),"EXCUSED - 1st attempt pending",IF(OR($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RANGE",IF(AND($Y1449="Unexcused",OR($L1449="",NOT(ISNUMBER($L1449)),$L1449&lt;&gt;0)),"UNEXCUSED ABSENCE MUST RECORD 0",IF(COUNTIF(nrES_RecID,$B1449)&gt;1,"DUPLICATE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c r="Y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IF($C1450="","",IF(AND($Y1450="Excused",$L1450="",N($K1450)&lt;=1),"EXCUSED - 1st attempt pending",IF(OR($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RANGE",IF(AND($Y1450="Unexcused",OR($L1450="",NOT(ISNUMBER($L1450)),$L1450&lt;&gt;0)),"UNEXCUSED ABSENCE MUST RECORD 0",IF(COUNTIF(nrES_RecID,$B1450)&gt;1,"DUPLICATE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c r="Y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IF($C1451="","",IF(AND($Y1451="Excused",$L1451="",N($K1451)&lt;=1),"EXCUSED - 1st attempt pending",IF(OR($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RANGE",IF(AND($Y1451="Unexcused",OR($L1451="",NOT(ISNUMBER($L1451)),$L1451&lt;&gt;0)),"UNEXCUSED ABSENCE MUST RECORD 0",IF(COUNTIF(nrES_RecID,$B1451)&gt;1,"DUPLICATE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c r="Y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IF($C1452="","",IF(AND($Y1452="Excused",$L1452="",N($K1452)&lt;=1),"EXCUSED - 1st attempt pending",IF(OR($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RANGE",IF(AND($Y1452="Unexcused",OR($L1452="",NOT(ISNUMBER($L1452)),$L1452&lt;&gt;0)),"UNEXCUSED ABSENCE MUST RECORD 0",IF(COUNTIF(nrES_RecID,$B1452)&gt;1,"DUPLICATE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c r="Y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IF($C1453="","",IF(AND($Y1453="Excused",$L1453="",N($K1453)&lt;=1),"EXCUSED - 1st attempt pending",IF(OR($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RANGE",IF(AND($Y1453="Unexcused",OR($L1453="",NOT(ISNUMBER($L1453)),$L1453&lt;&gt;0)),"UNEXCUSED ABSENCE MUST RECORD 0",IF(COUNTIF(nrES_RecID,$B1453)&gt;1,"DUPLICATE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c r="Y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IF($C1454="","",IF(AND($Y1454="Excused",$L1454="",N($K1454)&lt;=1),"EXCUSED - 1st attempt pending",IF(OR($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RANGE",IF(AND($Y1454="Unexcused",OR($L1454="",NOT(ISNUMBER($L1454)),$L1454&lt;&gt;0)),"UNEXCUSED ABSENCE MUST RECORD 0",IF(COUNTIF(nrES_RecID,$B1454)&gt;1,"DUPLICATE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c r="Y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IF($C1455="","",IF(AND($Y1455="Excused",$L1455="",N($K1455)&lt;=1),"EXCUSED - 1st attempt pending",IF(OR($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RANGE",IF(AND($Y1455="Unexcused",OR($L1455="",NOT(ISNUMBER($L1455)),$L1455&lt;&gt;0)),"UNEXCUSED ABSENCE MUST RECORD 0",IF(COUNTIF(nrES_RecID,$B1455)&gt;1,"DUPLICATE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c r="Y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IF($C1456="","",IF(AND($Y1456="Excused",$L1456="",N($K1456)&lt;=1),"EXCUSED - 1st attempt pending",IF(OR($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RANGE",IF(AND($Y1456="Unexcused",OR($L1456="",NOT(ISNUMBER($L1456)),$L1456&lt;&gt;0)),"UNEXCUSED ABSENCE MUST RECORD 0",IF(COUNTIF(nrES_RecID,$B1456)&gt;1,"DUPLICATE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c r="Y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IF($C1457="","",IF(AND($Y1457="Excused",$L1457="",N($K1457)&lt;=1),"EXCUSED - 1st attempt pending",IF(OR($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RANGE",IF(AND($Y1457="Unexcused",OR($L1457="",NOT(ISNUMBER($L1457)),$L1457&lt;&gt;0)),"UNEXCUSED ABSENCE MUST RECORD 0",IF(COUNTIF(nrES_RecID,$B1457)&gt;1,"DUPLICATE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c r="Y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IF($C1458="","",IF(AND($Y1458="Excused",$L1458="",N($K1458)&lt;=1),"EXCUSED - 1st attempt pending",IF(OR($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RANGE",IF(AND($Y1458="Unexcused",OR($L1458="",NOT(ISNUMBER($L1458)),$L1458&lt;&gt;0)),"UNEXCUSED ABSENCE MUST RECORD 0",IF(COUNTIF(nrES_RecID,$B1458)&gt;1,"DUPLICATE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c r="Y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IF($C1459="","",IF(AND($Y1459="Excused",$L1459="",N($K1459)&lt;=1),"EXCUSED - 1st attempt pending",IF(OR($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RANGE",IF(AND($Y1459="Unexcused",OR($L1459="",NOT(ISNUMBER($L1459)),$L1459&lt;&gt;0)),"UNEXCUSED ABSENCE MUST RECORD 0",IF(COUNTIF(nrES_RecID,$B1459)&gt;1,"DUPLICATE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c r="Y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IF($C1460="","",IF(AND($Y1460="Excused",$L1460="",N($K1460)&lt;=1),"EXCUSED - 1st attempt pending",IF(OR($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RANGE",IF(AND($Y1460="Unexcused",OR($L1460="",NOT(ISNUMBER($L1460)),$L1460&lt;&gt;0)),"UNEXCUSED ABSENCE MUST RECORD 0",IF(COUNTIF(nrES_RecID,$B1460)&gt;1,"DUPLICATE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c r="Y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IF($C1461="","",IF(AND($Y1461="Excused",$L1461="",N($K1461)&lt;=1),"EXCUSED - 1st attempt pending",IF(OR($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RANGE",IF(AND($Y1461="Unexcused",OR($L1461="",NOT(ISNUMBER($L1461)),$L1461&lt;&gt;0)),"UNEXCUSED ABSENCE MUST RECORD 0",IF(COUNTIF(nrES_RecID,$B1461)&gt;1,"DUPLICATE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c r="Y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IF($C1462="","",IF(AND($Y1462="Excused",$L1462="",N($K1462)&lt;=1),"EXCUSED - 1st attempt pending",IF(OR($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RANGE",IF(AND($Y1462="Unexcused",OR($L1462="",NOT(ISNUMBER($L1462)),$L1462&lt;&gt;0)),"UNEXCUSED ABSENCE MUST RECORD 0",IF(COUNTIF(nrES_RecID,$B1462)&gt;1,"DUPLICATE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c r="Y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IF($C1463="","",IF(AND($Y1463="Excused",$L1463="",N($K1463)&lt;=1),"EXCUSED - 1st attempt pending",IF(OR($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RANGE",IF(AND($Y1463="Unexcused",OR($L1463="",NOT(ISNUMBER($L1463)),$L1463&lt;&gt;0)),"UNEXCUSED ABSENCE MUST RECORD 0",IF(COUNTIF(nrES_RecID,$B1463)&gt;1,"DUPLICATE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c r="Y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IF($C1464="","",IF(AND($Y1464="Excused",$L1464="",N($K1464)&lt;=1),"EXCUSED - 1st attempt pending",IF(OR($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RANGE",IF(AND($Y1464="Unexcused",OR($L1464="",NOT(ISNUMBER($L1464)),$L1464&lt;&gt;0)),"UNEXCUSED ABSENCE MUST RECORD 0",IF(COUNTIF(nrES_RecID,$B1464)&gt;1,"DUPLICATE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c r="Y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IF($C1465="","",IF(AND($Y1465="Excused",$L1465="",N($K1465)&lt;=1),"EXCUSED - 1st attempt pending",IF(OR($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RANGE",IF(AND($Y1465="Unexcused",OR($L1465="",NOT(ISNUMBER($L1465)),$L1465&lt;&gt;0)),"UNEXCUSED ABSENCE MUST RECORD 0",IF(COUNTIF(nrES_RecID,$B1465)&gt;1,"DUPLICATE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c r="Y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IF($C1466="","",IF(AND($Y1466="Excused",$L1466="",N($K1466)&lt;=1),"EXCUSED - 1st attempt pending",IF(OR($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RANGE",IF(AND($Y1466="Unexcused",OR($L1466="",NOT(ISNUMBER($L1466)),$L1466&lt;&gt;0)),"UNEXCUSED ABSENCE MUST RECORD 0",IF(COUNTIF(nrES_RecID,$B1466)&gt;1,"DUPLICATE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c r="Y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IF($C1467="","",IF(AND($Y1467="Excused",$L1467="",N($K1467)&lt;=1),"EXCUSED - 1st attempt pending",IF(OR($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RANGE",IF(AND($Y1467="Unexcused",OR($L1467="",NOT(ISNUMBER($L1467)),$L1467&lt;&gt;0)),"UNEXCUSED ABSENCE MUST RECORD 0",IF(COUNTIF(nrES_RecID,$B1467)&gt;1,"DUPLICATE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c r="Y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IF($C1468="","",IF(AND($Y1468="Excused",$L1468="",N($K1468)&lt;=1),"EXCUSED - 1st attempt pending",IF(OR($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RANGE",IF(AND($Y1468="Unexcused",OR($L1468="",NOT(ISNUMBER($L1468)),$L1468&lt;&gt;0)),"UNEXCUSED ABSENCE MUST RECORD 0",IF(COUNTIF(nrES_RecID,$B1468)&gt;1,"DUPLICATE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c r="Y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IF($C1469="","",IF(AND($Y1469="Excused",$L1469="",N($K1469)&lt;=1),"EXCUSED - 1st attempt pending",IF(OR($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RANGE",IF(AND($Y1469="Unexcused",OR($L1469="",NOT(ISNUMBER($L1469)),$L1469&lt;&gt;0)),"UNEXCUSED ABSENCE MUST RECORD 0",IF(COUNTIF(nrES_RecID,$B1469)&gt;1,"DUPLICATE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c r="Y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IF($C1470="","",IF(AND($Y1470="Excused",$L1470="",N($K1470)&lt;=1),"EXCUSED - 1st attempt pending",IF(OR($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RANGE",IF(AND($Y1470="Unexcused",OR($L1470="",NOT(ISNUMBER($L1470)),$L1470&lt;&gt;0)),"UNEXCUSED ABSENCE MUST RECORD 0",IF(COUNTIF(nrES_RecID,$B1470)&gt;1,"DUPLICATE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c r="Y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IF($C1471="","",IF(AND($Y1471="Excused",$L1471="",N($K1471)&lt;=1),"EXCUSED - 1st attempt pending",IF(OR($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RANGE",IF(AND($Y1471="Unexcused",OR($L1471="",NOT(ISNUMBER($L1471)),$L1471&lt;&gt;0)),"UNEXCUSED ABSENCE MUST RECORD 0",IF(COUNTIF(nrES_RecID,$B1471)&gt;1,"DUPLICATE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c r="Y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IF($C1472="","",IF(AND($Y1472="Excused",$L1472="",N($K1472)&lt;=1),"EXCUSED - 1st attempt pending",IF(OR($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RANGE",IF(AND($Y1472="Unexcused",OR($L1472="",NOT(ISNUMBER($L1472)),$L1472&lt;&gt;0)),"UNEXCUSED ABSENCE MUST RECORD 0",IF(COUNTIF(nrES_RecID,$B1472)&gt;1,"DUPLICATE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c r="Y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IF($C1473="","",IF(AND($Y1473="Excused",$L1473="",N($K1473)&lt;=1),"EXCUSED - 1st attempt pending",IF(OR($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RANGE",IF(AND($Y1473="Unexcused",OR($L1473="",NOT(ISNUMBER($L1473)),$L1473&lt;&gt;0)),"UNEXCUSED ABSENCE MUST RECORD 0",IF(COUNTIF(nrES_RecID,$B1473)&gt;1,"DUPLICATE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c r="Y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IF($C1474="","",IF(AND($Y1474="Excused",$L1474="",N($K1474)&lt;=1),"EXCUSED - 1st attempt pending",IF(OR($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RANGE",IF(AND($Y1474="Unexcused",OR($L1474="",NOT(ISNUMBER($L1474)),$L1474&lt;&gt;0)),"UNEXCUSED ABSENCE MUST RECORD 0",IF(COUNTIF(nrES_RecID,$B1474)&gt;1,"DUPLICATE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c r="Y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IF($C1475="","",IF(AND($Y1475="Excused",$L1475="",N($K1475)&lt;=1),"EXCUSED - 1st attempt pending",IF(OR($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RANGE",IF(AND($Y1475="Unexcused",OR($L1475="",NOT(ISNUMBER($L1475)),$L1475&lt;&gt;0)),"UNEXCUSED ABSENCE MUST RECORD 0",IF(COUNTIF(nrES_RecID,$B1475)&gt;1,"DUPLICATE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c r="Y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IF($C1476="","",IF(AND($Y1476="Excused",$L1476="",N($K1476)&lt;=1),"EXCUSED - 1st attempt pending",IF(OR($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RANGE",IF(AND($Y1476="Unexcused",OR($L1476="",NOT(ISNUMBER($L1476)),$L1476&lt;&gt;0)),"UNEXCUSED ABSENCE MUST RECORD 0",IF(COUNTIF(nrES_RecID,$B1476)&gt;1,"DUPLICATE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c r="Y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IF($C1477="","",IF(AND($Y1477="Excused",$L1477="",N($K1477)&lt;=1),"EXCUSED - 1st attempt pending",IF(OR($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RANGE",IF(AND($Y1477="Unexcused",OR($L1477="",NOT(ISNUMBER($L1477)),$L1477&lt;&gt;0)),"UNEXCUSED ABSENCE MUST RECORD 0",IF(COUNTIF(nrES_RecID,$B1477)&gt;1,"DUPLICATE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c r="Y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IF($C1478="","",IF(AND($Y1478="Excused",$L1478="",N($K1478)&lt;=1),"EXCUSED - 1st attempt pending",IF(OR($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RANGE",IF(AND($Y1478="Unexcused",OR($L1478="",NOT(ISNUMBER($L1478)),$L1478&lt;&gt;0)),"UNEXCUSED ABSENCE MUST RECORD 0",IF(COUNTIF(nrES_RecID,$B1478)&gt;1,"DUPLICATE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c r="Y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IF($C1479="","",IF(AND($Y1479="Excused",$L1479="",N($K1479)&lt;=1),"EXCUSED - 1st attempt pending",IF(OR($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RANGE",IF(AND($Y1479="Unexcused",OR($L1479="",NOT(ISNUMBER($L1479)),$L1479&lt;&gt;0)),"UNEXCUSED ABSENCE MUST RECORD 0",IF(COUNTIF(nrES_RecID,$B1479)&gt;1,"DUPLICATE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c r="Y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IF($C1480="","",IF(AND($Y1480="Excused",$L1480="",N($K1480)&lt;=1),"EXCUSED - 1st attempt pending",IF(OR($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RANGE",IF(AND($Y1480="Unexcused",OR($L1480="",NOT(ISNUMBER($L1480)),$L1480&lt;&gt;0)),"UNEXCUSED ABSENCE MUST RECORD 0",IF(COUNTIF(nrES_RecID,$B1480)&gt;1,"DUPLICATE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c r="Y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IF($C1481="","",IF(AND($Y1481="Excused",$L1481="",N($K1481)&lt;=1),"EXCUSED - 1st attempt pending",IF(OR($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RANGE",IF(AND($Y1481="Unexcused",OR($L1481="",NOT(ISNUMBER($L1481)),$L1481&lt;&gt;0)),"UNEXCUSED ABSENCE MUST RECORD 0",IF(COUNTIF(nrES_RecID,$B1481)&gt;1,"DUPLICATE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c r="Y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IF($C1482="","",IF(AND($Y1482="Excused",$L1482="",N($K1482)&lt;=1),"EXCUSED - 1st attempt pending",IF(OR($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RANGE",IF(AND($Y1482="Unexcused",OR($L1482="",NOT(ISNUMBER($L1482)),$L1482&lt;&gt;0)),"UNEXCUSED ABSENCE MUST RECORD 0",IF(COUNTIF(nrES_RecID,$B1482)&gt;1,"DUPLICATE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c r="Y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IF($C1483="","",IF(AND($Y1483="Excused",$L1483="",N($K1483)&lt;=1),"EXCUSED - 1st attempt pending",IF(OR($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RANGE",IF(AND($Y1483="Unexcused",OR($L1483="",NOT(ISNUMBER($L1483)),$L1483&lt;&gt;0)),"UNEXCUSED ABSENCE MUST RECORD 0",IF(COUNTIF(nrES_RecID,$B1483)&gt;1,"DUPLICATE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c r="Y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IF($C1484="","",IF(AND($Y1484="Excused",$L1484="",N($K1484)&lt;=1),"EXCUSED - 1st attempt pending",IF(OR($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RANGE",IF(AND($Y1484="Unexcused",OR($L1484="",NOT(ISNUMBER($L1484)),$L1484&lt;&gt;0)),"UNEXCUSED ABSENCE MUST RECORD 0",IF(COUNTIF(nrES_RecID,$B1484)&gt;1,"DUPLICATE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c r="Y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IF($C1485="","",IF(AND($Y1485="Excused",$L1485="",N($K1485)&lt;=1),"EXCUSED - 1st attempt pending",IF(OR($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RANGE",IF(AND($Y1485="Unexcused",OR($L1485="",NOT(ISNUMBER($L1485)),$L1485&lt;&gt;0)),"UNEXCUSED ABSENCE MUST RECORD 0",IF(COUNTIF(nrES_RecID,$B1485)&gt;1,"DUPLICATE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c r="Y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IF($C1486="","",IF(AND($Y1486="Excused",$L1486="",N($K1486)&lt;=1),"EXCUSED - 1st attempt pending",IF(OR($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RANGE",IF(AND($Y1486="Unexcused",OR($L1486="",NOT(ISNUMBER($L1486)),$L1486&lt;&gt;0)),"UNEXCUSED ABSENCE MUST RECORD 0",IF(COUNTIF(nrES_RecID,$B1486)&gt;1,"DUPLICATE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c r="Y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IF($C1487="","",IF(AND($Y1487="Excused",$L1487="",N($K1487)&lt;=1),"EXCUSED - 1st attempt pending",IF(OR($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RANGE",IF(AND($Y1487="Unexcused",OR($L1487="",NOT(ISNUMBER($L1487)),$L1487&lt;&gt;0)),"UNEXCUSED ABSENCE MUST RECORD 0",IF(COUNTIF(nrES_RecID,$B1487)&gt;1,"DUPLICATE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c r="Y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IF($C1488="","",IF(AND($Y1488="Excused",$L1488="",N($K1488)&lt;=1),"EXCUSED - 1st attempt pending",IF(OR($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RANGE",IF(AND($Y1488="Unexcused",OR($L1488="",NOT(ISNUMBER($L1488)),$L1488&lt;&gt;0)),"UNEXCUSED ABSENCE MUST RECORD 0",IF(COUNTIF(nrES_RecID,$B1488)&gt;1,"DUPLICATE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c r="Y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IF($C1489="","",IF(AND($Y1489="Excused",$L1489="",N($K1489)&lt;=1),"EXCUSED - 1st attempt pending",IF(OR($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RANGE",IF(AND($Y1489="Unexcused",OR($L1489="",NOT(ISNUMBER($L1489)),$L1489&lt;&gt;0)),"UNEXCUSED ABSENCE MUST RECORD 0",IF(COUNTIF(nrES_RecID,$B1489)&gt;1,"DUPLICATE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c r="Y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IF($C1490="","",IF(AND($Y1490="Excused",$L1490="",N($K1490)&lt;=1),"EXCUSED - 1st attempt pending",IF(OR($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RANGE",IF(AND($Y1490="Unexcused",OR($L1490="",NOT(ISNUMBER($L1490)),$L1490&lt;&gt;0)),"UNEXCUSED ABSENCE MUST RECORD 0",IF(COUNTIF(nrES_RecID,$B1490)&gt;1,"DUPLICATE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c r="Y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IF($C1491="","",IF(AND($Y1491="Excused",$L1491="",N($K1491)&lt;=1),"EXCUSED - 1st attempt pending",IF(OR($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RANGE",IF(AND($Y1491="Unexcused",OR($L1491="",NOT(ISNUMBER($L1491)),$L1491&lt;&gt;0)),"UNEXCUSED ABSENCE MUST RECORD 0",IF(COUNTIF(nrES_RecID,$B1491)&gt;1,"DUPLICATE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c r="Y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IF($C1492="","",IF(AND($Y1492="Excused",$L1492="",N($K1492)&lt;=1),"EXCUSED - 1st attempt pending",IF(OR($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RANGE",IF(AND($Y1492="Unexcused",OR($L1492="",NOT(ISNUMBER($L1492)),$L1492&lt;&gt;0)),"UNEXCUSED ABSENCE MUST RECORD 0",IF(COUNTIF(nrES_RecID,$B1492)&gt;1,"DUPLICATE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c r="Y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IF($C1493="","",IF(AND($Y1493="Excused",$L1493="",N($K1493)&lt;=1),"EXCUSED - 1st attempt pending",IF(OR($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RANGE",IF(AND($Y1493="Unexcused",OR($L1493="",NOT(ISNUMBER($L1493)),$L1493&lt;&gt;0)),"UNEXCUSED ABSENCE MUST RECORD 0",IF(COUNTIF(nrES_RecID,$B1493)&gt;1,"DUPLICATE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c r="Y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IF($C1494="","",IF(AND($Y1494="Excused",$L1494="",N($K1494)&lt;=1),"EXCUSED - 1st attempt pending",IF(OR($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RANGE",IF(AND($Y1494="Unexcused",OR($L1494="",NOT(ISNUMBER($L1494)),$L1494&lt;&gt;0)),"UNEXCUSED ABSENCE MUST RECORD 0",IF(COUNTIF(nrES_RecID,$B1494)&gt;1,"DUPLICATE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c r="Y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IF($C1495="","",IF(AND($Y1495="Excused",$L1495="",N($K1495)&lt;=1),"EXCUSED - 1st attempt pending",IF(OR($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RANGE",IF(AND($Y1495="Unexcused",OR($L1495="",NOT(ISNUMBER($L1495)),$L1495&lt;&gt;0)),"UNEXCUSED ABSENCE MUST RECORD 0",IF(COUNTIF(nrES_RecID,$B1495)&gt;1,"DUPLICATE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c r="Y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IF($C1496="","",IF(AND($Y1496="Excused",$L1496="",N($K1496)&lt;=1),"EXCUSED - 1st attempt pending",IF(OR($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RANGE",IF(AND($Y1496="Unexcused",OR($L1496="",NOT(ISNUMBER($L1496)),$L1496&lt;&gt;0)),"UNEXCUSED ABSENCE MUST RECORD 0",IF(COUNTIF(nrES_RecID,$B1496)&gt;1,"DUPLICATE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c r="Y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IF($C1497="","",IF(AND($Y1497="Excused",$L1497="",N($K1497)&lt;=1),"EXCUSED - 1st attempt pending",IF(OR($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RANGE",IF(AND($Y1497="Unexcused",OR($L1497="",NOT(ISNUMBER($L1497)),$L1497&lt;&gt;0)),"UNEXCUSED ABSENCE MUST RECORD 0",IF(COUNTIF(nrES_RecID,$B1497)&gt;1,"DUPLICATE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c r="Y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IF($C1498="","",IF(AND($Y1498="Excused",$L1498="",N($K1498)&lt;=1),"EXCUSED - 1st attempt pending",IF(OR($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RANGE",IF(AND($Y1498="Unexcused",OR($L1498="",NOT(ISNUMBER($L1498)),$L1498&lt;&gt;0)),"UNEXCUSED ABSENCE MUST RECORD 0",IF(COUNTIF(nrES_RecID,$B1498)&gt;1,"DUPLICATE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c r="Y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IF($C1499="","",IF(AND($Y1499="Excused",$L1499="",N($K1499)&lt;=1),"EXCUSED - 1st attempt pending",IF(OR($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RANGE",IF(AND($Y1499="Unexcused",OR($L1499="",NOT(ISNUMBER($L1499)),$L1499&lt;&gt;0)),"UNEXCUSED ABSENCE MUST RECORD 0",IF(COUNTIF(nrES_RecID,$B1499)&gt;1,"DUPLICATE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c r="Y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IF($C1500="","",IF(AND($Y1500="Excused",$L1500="",N($K1500)&lt;=1),"EXCUSED - 1st attempt pending",IF(OR($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RANGE",IF(AND($Y1500="Unexcused",OR($L1500="",NOT(ISNUMBER($L1500)),$L1500&lt;&gt;0)),"UNEXCUSED ABSENCE MUST RECORD 0",IF(COUNTIF(nrES_RecID,$B1500)&gt;1,"DUPLICATE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c r="Y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IF($C1501="","",IF(AND($Y1501="Excused",$L1501="",N($K1501)&lt;=1),"EXCUSED - 1st attempt pending",IF(OR($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RANGE",IF(AND($Y1501="Unexcused",OR($L1501="",NOT(ISNUMBER($L1501)),$L1501&lt;&gt;0)),"UNEXCUSED ABSENCE MUST RECORD 0",IF(COUNTIF(nrES_RecID,$B1501)&gt;1,"DUPLICATE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c r="Y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IF($C1502="","",IF(AND($Y1502="Excused",$L1502="",N($K1502)&lt;=1),"EXCUSED - 1st attempt pending",IF(OR($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RANGE",IF(AND($Y1502="Unexcused",OR($L1502="",NOT(ISNUMBER($L1502)),$L1502&lt;&gt;0)),"UNEXCUSED ABSENCE MUST RECORD 0",IF(COUNTIF(nrES_RecID,$B1502)&gt;1,"DUPLICATE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c r="Y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IF($C1503="","",IF(AND($Y1503="Excused",$L1503="",N($K1503)&lt;=1),"EXCUSED - 1st attempt pending",IF(OR($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RANGE",IF(AND($Y1503="Unexcused",OR($L1503="",NOT(ISNUMBER($L1503)),$L1503&lt;&gt;0)),"UNEXCUSED ABSENCE MUST RECORD 0",IF(COUNTIF(nrES_RecID,$B1503)&gt;1,"DUPLICATE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c r="Y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IF($C1504="","",IF(AND($Y1504="Excused",$L1504="",N($K1504)&lt;=1),"EXCUSED - 1st attempt pending",IF(OR($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RANGE",IF(AND($Y1504="Unexcused",OR($L1504="",NOT(ISNUMBER($L1504)),$L1504&lt;&gt;0)),"UNEXCUSED ABSENCE MUST RECORD 0",IF(COUNTIF(nrES_RecID,$B1504)&gt;1,"DUPLICATE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c r="Y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IF($C1505="","",IF(AND($Y1505="Excused",$L1505="",N($K1505)&lt;=1),"EXCUSED - 1st attempt pending",IF(OR($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RANGE",IF(AND($Y1505="Unexcused",OR($L1505="",NOT(ISNUMBER($L1505)),$L1505&lt;&gt;0)),"UNEXCUSED ABSENCE MUST RECORD 0",IF(COUNTIF(nrES_RecID,$B1505)&gt;1,"DUPLICATE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c r="Y1505" s="16" t="n"/>
    </row>
  </sheetData>
  <autoFilter ref="B5:Y5"/>
  <conditionalFormatting sqref="Y6:Y1505">
    <cfRule type="expression" priority="1" dxfId="0">
      <formula>$Y6="Unexcused"</formula>
    </cfRule>
    <cfRule type="expression" priority="2" dxfId="2">
      <formula>$Y6="Excused"</formula>
    </cfRule>
  </conditionalFormatting>
  <conditionalFormatting sqref="U6:U1505">
    <cfRule type="expression" priority="3" dxfId="2">
      <formula>LEFT($U6,7)="EXCUSED"</formula>
    </cfRule>
    <cfRule type="expression" priority="4" dxfId="0">
      <formula>$U6="OVERDUE"</formula>
    </cfRule>
    <cfRule type="expression" priority="5" dxfId="0">
      <formula>$U6="CHECK DATE"</formula>
    </cfRule>
    <cfRule type="expression" priority="6" dxfId="0">
      <formula>LEFT($U6,11)="LATE RETEST"</formula>
    </cfRule>
    <cfRule type="expression" priority="7" dxfId="0">
      <formula>LEFT($U6,7)="RETEST "</formula>
    </cfRule>
  </conditionalFormatting>
  <conditionalFormatting sqref="X6:X1505">
    <cfRule type="expression" priority="8" dxfId="0">
      <formula>AND($X6&lt;&gt;"",$X6&lt;&gt;"OK")</formula>
    </cfRule>
  </conditionalFormatting>
  <conditionalFormatting sqref="O6:O1505">
    <cfRule type="cellIs" priority="9" operator="equal" dxfId="3">
      <formula>"Yes"</formula>
    </cfRule>
    <cfRule type="cellIs" priority="10" operator="equal" dxfId="0">
      <formula>"No"</formula>
    </cfRule>
  </conditionalFormatting>
  <dataValidations count="4">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 sqref="Y6:Y1505" showDropDown="0" showInputMessage="0" showErrorMessage="1" allowBlank="1" type="list">
      <formula1>"Excused,Unexcused"</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S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s>
  <sheetData>
    <row r="1">
      <c r="B1" s="10">
        <f>HYPERLINK("#Dashboard!B5","◄ Dashboard")</f>
        <v/>
      </c>
    </row>
    <row r="2"/>
    <row r="3"/>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row>
    <row r="6">
      <c r="B6" s="17">
        <f>IF(Cadets!$B6="","",Cadets!$B6)</f>
        <v/>
      </c>
      <c r="C6" s="17">
        <f>IF(Cadets!$B6="","",Cadets!$F6)</f>
        <v/>
      </c>
      <c r="D6" s="16" t="n"/>
      <c r="E6" s="16" t="n"/>
      <c r="F6" s="16" t="n"/>
      <c r="G6" s="16" t="n"/>
      <c r="H6" s="16" t="n"/>
      <c r="I6" s="16" t="n"/>
      <c r="J6" s="16" t="n"/>
      <c r="K6" s="16" t="n"/>
      <c r="L6" s="16" t="n"/>
      <c r="M6" s="16" t="n"/>
      <c r="N6" s="16" t="n"/>
      <c r="O6" s="16" t="n"/>
      <c r="P6" s="17">
        <f>IF($C6="","",IF($Q6=0,"",ROUND(SUMIFS($D6:$O6,$D6:$O6,"&gt;=0",$D6:$O6,"&lt;=100")/$Q6,1)))</f>
        <v/>
      </c>
      <c r="Q6" s="17">
        <f>IF($C6="","",COUNTIFS($D6:$O6,"&gt;=0",$D6:$O6,"&lt;=100"))</f>
        <v/>
      </c>
      <c r="R6" s="17">
        <f>IF($C6="","",IF($P6="","",IF($P6&lt;cfgSpellInterventionAvg,"INTERVENTION","OK")))</f>
        <v/>
      </c>
      <c r="S6" s="17">
        <f>IF($C6="","",IF(COUNT($D6:$O6)&lt;&gt;COUNTA($D6:$O6),"SCORE NOT A NUMBER",IF(SUMPRODUCT(($D6:$O6&lt;&gt;"")*((N($D6:$O6)&lt;0)+(N($D6:$O6)&gt;100)))&gt;0,"SCORE OUT OF RANGE","OK")))</f>
        <v/>
      </c>
    </row>
    <row r="7">
      <c r="B7" s="17">
        <f>IF(Cadets!$B7="","",Cadets!$B7)</f>
        <v/>
      </c>
      <c r="C7" s="17">
        <f>IF(Cadets!$B7="","",Cadets!$F7)</f>
        <v/>
      </c>
      <c r="D7" s="16" t="n"/>
      <c r="E7" s="16" t="n"/>
      <c r="F7" s="16" t="n"/>
      <c r="G7" s="16" t="n"/>
      <c r="H7" s="16" t="n"/>
      <c r="I7" s="16" t="n"/>
      <c r="J7" s="16" t="n"/>
      <c r="K7" s="16" t="n"/>
      <c r="L7" s="16" t="n"/>
      <c r="M7" s="16" t="n"/>
      <c r="N7" s="16" t="n"/>
      <c r="O7" s="16" t="n"/>
      <c r="P7" s="17">
        <f>IF($C7="","",IF($Q7=0,"",ROUND(SUMIFS($D7:$O7,$D7:$O7,"&gt;=0",$D7:$O7,"&lt;=100")/$Q7,1)))</f>
        <v/>
      </c>
      <c r="Q7" s="17">
        <f>IF($C7="","",COUNTIFS($D7:$O7,"&gt;=0",$D7:$O7,"&lt;=100"))</f>
        <v/>
      </c>
      <c r="R7" s="17">
        <f>IF($C7="","",IF($P7="","",IF($P7&lt;cfgSpellInterventionAvg,"INTERVENTION","OK")))</f>
        <v/>
      </c>
      <c r="S7" s="17">
        <f>IF($C7="","",IF(COUNT($D7:$O7)&lt;&gt;COUNTA($D7:$O7),"SCORE NOT A NUMBER",IF(SUMPRODUCT(($D7:$O7&lt;&gt;"")*((N($D7:$O7)&lt;0)+(N($D7:$O7)&gt;100)))&gt;0,"SCORE OUT OF RANGE","OK")))</f>
        <v/>
      </c>
    </row>
    <row r="8">
      <c r="B8" s="17">
        <f>IF(Cadets!$B8="","",Cadets!$B8)</f>
        <v/>
      </c>
      <c r="C8" s="17">
        <f>IF(Cadets!$B8="","",Cadets!$F8)</f>
        <v/>
      </c>
      <c r="D8" s="16" t="n"/>
      <c r="E8" s="16" t="n"/>
      <c r="F8" s="16" t="n"/>
      <c r="G8" s="16" t="n"/>
      <c r="H8" s="16" t="n"/>
      <c r="I8" s="16" t="n"/>
      <c r="J8" s="16" t="n"/>
      <c r="K8" s="16" t="n"/>
      <c r="L8" s="16" t="n"/>
      <c r="M8" s="16" t="n"/>
      <c r="N8" s="16" t="n"/>
      <c r="O8" s="16" t="n"/>
      <c r="P8" s="17">
        <f>IF($C8="","",IF($Q8=0,"",ROUND(SUMIFS($D8:$O8,$D8:$O8,"&gt;=0",$D8:$O8,"&lt;=100")/$Q8,1)))</f>
        <v/>
      </c>
      <c r="Q8" s="17">
        <f>IF($C8="","",COUNTIFS($D8:$O8,"&gt;=0",$D8:$O8,"&lt;=100"))</f>
        <v/>
      </c>
      <c r="R8" s="17">
        <f>IF($C8="","",IF($P8="","",IF($P8&lt;cfgSpellInterventionAvg,"INTERVENTION","OK")))</f>
        <v/>
      </c>
      <c r="S8" s="17">
        <f>IF($C8="","",IF(COUNT($D8:$O8)&lt;&gt;COUNTA($D8:$O8),"SCORE NOT A NUMBER",IF(SUMPRODUCT(($D8:$O8&lt;&gt;"")*((N($D8:$O8)&lt;0)+(N($D8:$O8)&gt;100)))&gt;0,"SCORE OUT OF RANGE","OK")))</f>
        <v/>
      </c>
    </row>
    <row r="9">
      <c r="B9" s="17">
        <f>IF(Cadets!$B9="","",Cadets!$B9)</f>
        <v/>
      </c>
      <c r="C9" s="17">
        <f>IF(Cadets!$B9="","",Cadets!$F9)</f>
        <v/>
      </c>
      <c r="D9" s="16" t="n"/>
      <c r="E9" s="16" t="n"/>
      <c r="F9" s="16" t="n"/>
      <c r="G9" s="16" t="n"/>
      <c r="H9" s="16" t="n"/>
      <c r="I9" s="16" t="n"/>
      <c r="J9" s="16" t="n"/>
      <c r="K9" s="16" t="n"/>
      <c r="L9" s="16" t="n"/>
      <c r="M9" s="16" t="n"/>
      <c r="N9" s="16" t="n"/>
      <c r="O9" s="16" t="n"/>
      <c r="P9" s="17">
        <f>IF($C9="","",IF($Q9=0,"",ROUND(SUMIFS($D9:$O9,$D9:$O9,"&gt;=0",$D9:$O9,"&lt;=100")/$Q9,1)))</f>
        <v/>
      </c>
      <c r="Q9" s="17">
        <f>IF($C9="","",COUNTIFS($D9:$O9,"&gt;=0",$D9:$O9,"&lt;=100"))</f>
        <v/>
      </c>
      <c r="R9" s="17">
        <f>IF($C9="","",IF($P9="","",IF($P9&lt;cfgSpellInterventionAvg,"INTERVENTION","OK")))</f>
        <v/>
      </c>
      <c r="S9" s="17">
        <f>IF($C9="","",IF(COUNT($D9:$O9)&lt;&gt;COUNTA($D9:$O9),"SCORE NOT A NUMBER",IF(SUMPRODUCT(($D9:$O9&lt;&gt;"")*((N($D9:$O9)&lt;0)+(N($D9:$O9)&gt;100)))&gt;0,"SCORE OUT OF RANGE","OK")))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IF($C10="","",IF($Q10=0,"",ROUND(SUMIFS($D10:$O10,$D10:$O10,"&gt;=0",$D10:$O10,"&lt;=100")/$Q10,1)))</f>
        <v/>
      </c>
      <c r="Q10" s="17">
        <f>IF($C10="","",COUNTIFS($D10:$O10,"&gt;=0",$D10:$O10,"&lt;=100"))</f>
        <v/>
      </c>
      <c r="R10" s="17">
        <f>IF($C10="","",IF($P10="","",IF($P10&lt;cfgSpellInterventionAvg,"INTERVENTION","OK")))</f>
        <v/>
      </c>
      <c r="S10" s="17">
        <f>IF($C10="","",IF(COUNT($D10:$O10)&lt;&gt;COUNTA($D10:$O10),"SCORE NOT A NUMBER",IF(SUMPRODUCT(($D10:$O10&lt;&gt;"")*((N($D10:$O10)&lt;0)+(N($D10:$O10)&gt;100)))&gt;0,"SCORE OUT OF RANGE","OK")))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IF($C11="","",IF($Q11=0,"",ROUND(SUMIFS($D11:$O11,$D11:$O11,"&gt;=0",$D11:$O11,"&lt;=100")/$Q11,1)))</f>
        <v/>
      </c>
      <c r="Q11" s="17">
        <f>IF($C11="","",COUNTIFS($D11:$O11,"&gt;=0",$D11:$O11,"&lt;=100"))</f>
        <v/>
      </c>
      <c r="R11" s="17">
        <f>IF($C11="","",IF($P11="","",IF($P11&lt;cfgSpellInterventionAvg,"INTERVENTION","OK")))</f>
        <v/>
      </c>
      <c r="S11" s="17">
        <f>IF($C11="","",IF(COUNT($D11:$O11)&lt;&gt;COUNTA($D11:$O11),"SCORE NOT A NUMBER",IF(SUMPRODUCT(($D11:$O11&lt;&gt;"")*((N($D11:$O11)&lt;0)+(N($D11:$O11)&gt;100)))&gt;0,"SCORE OUT OF RANGE","OK")))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IF($C12="","",IF($Q12=0,"",ROUND(SUMIFS($D12:$O12,$D12:$O12,"&gt;=0",$D12:$O12,"&lt;=100")/$Q12,1)))</f>
        <v/>
      </c>
      <c r="Q12" s="17">
        <f>IF($C12="","",COUNTIFS($D12:$O12,"&gt;=0",$D12:$O12,"&lt;=100"))</f>
        <v/>
      </c>
      <c r="R12" s="17">
        <f>IF($C12="","",IF($P12="","",IF($P12&lt;cfgSpellInterventionAvg,"INTERVENTION","OK")))</f>
        <v/>
      </c>
      <c r="S12" s="17">
        <f>IF($C12="","",IF(COUNT($D12:$O12)&lt;&gt;COUNTA($D12:$O12),"SCORE NOT A NUMBER",IF(SUMPRODUCT(($D12:$O12&lt;&gt;"")*((N($D12:$O12)&lt;0)+(N($D12:$O12)&gt;100)))&gt;0,"SCORE OUT OF RANGE","OK")))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IF($C13="","",IF($Q13=0,"",ROUND(SUMIFS($D13:$O13,$D13:$O13,"&gt;=0",$D13:$O13,"&lt;=100")/$Q13,1)))</f>
        <v/>
      </c>
      <c r="Q13" s="17">
        <f>IF($C13="","",COUNTIFS($D13:$O13,"&gt;=0",$D13:$O13,"&lt;=100"))</f>
        <v/>
      </c>
      <c r="R13" s="17">
        <f>IF($C13="","",IF($P13="","",IF($P13&lt;cfgSpellInterventionAvg,"INTERVENTION","OK")))</f>
        <v/>
      </c>
      <c r="S13" s="17">
        <f>IF($C13="","",IF(COUNT($D13:$O13)&lt;&gt;COUNTA($D13:$O13),"SCORE NOT A NUMBER",IF(SUMPRODUCT(($D13:$O13&lt;&gt;"")*((N($D13:$O13)&lt;0)+(N($D13:$O13)&gt;100)))&gt;0,"SCORE OUT OF RANGE","OK")))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IF($C14="","",IF($Q14=0,"",ROUND(SUMIFS($D14:$O14,$D14:$O14,"&gt;=0",$D14:$O14,"&lt;=100")/$Q14,1)))</f>
        <v/>
      </c>
      <c r="Q14" s="17">
        <f>IF($C14="","",COUNTIFS($D14:$O14,"&gt;=0",$D14:$O14,"&lt;=100"))</f>
        <v/>
      </c>
      <c r="R14" s="17">
        <f>IF($C14="","",IF($P14="","",IF($P14&lt;cfgSpellInterventionAvg,"INTERVENTION","OK")))</f>
        <v/>
      </c>
      <c r="S14" s="17">
        <f>IF($C14="","",IF(COUNT($D14:$O14)&lt;&gt;COUNTA($D14:$O14),"SCORE NOT A NUMBER",IF(SUMPRODUCT(($D14:$O14&lt;&gt;"")*((N($D14:$O14)&lt;0)+(N($D14:$O14)&gt;100)))&gt;0,"SCORE OUT OF RANGE","OK")))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IF($C15="","",IF($Q15=0,"",ROUND(SUMIFS($D15:$O15,$D15:$O15,"&gt;=0",$D15:$O15,"&lt;=100")/$Q15,1)))</f>
        <v/>
      </c>
      <c r="Q15" s="17">
        <f>IF($C15="","",COUNTIFS($D15:$O15,"&gt;=0",$D15:$O15,"&lt;=100"))</f>
        <v/>
      </c>
      <c r="R15" s="17">
        <f>IF($C15="","",IF($P15="","",IF($P15&lt;cfgSpellInterventionAvg,"INTERVENTION","OK")))</f>
        <v/>
      </c>
      <c r="S15" s="17">
        <f>IF($C15="","",IF(COUNT($D15:$O15)&lt;&gt;COUNTA($D15:$O15),"SCORE NOT A NUMBER",IF(SUMPRODUCT(($D15:$O15&lt;&gt;"")*((N($D15:$O15)&lt;0)+(N($D15:$O15)&gt;100)))&gt;0,"SCORE OUT OF RANGE","OK")))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IF($C16="","",IF($Q16=0,"",ROUND(SUMIFS($D16:$O16,$D16:$O16,"&gt;=0",$D16:$O16,"&lt;=100")/$Q16,1)))</f>
        <v/>
      </c>
      <c r="Q16" s="17">
        <f>IF($C16="","",COUNTIFS($D16:$O16,"&gt;=0",$D16:$O16,"&lt;=100"))</f>
        <v/>
      </c>
      <c r="R16" s="17">
        <f>IF($C16="","",IF($P16="","",IF($P16&lt;cfgSpellInterventionAvg,"INTERVENTION","OK")))</f>
        <v/>
      </c>
      <c r="S16" s="17">
        <f>IF($C16="","",IF(COUNT($D16:$O16)&lt;&gt;COUNTA($D16:$O16),"SCORE NOT A NUMBER",IF(SUMPRODUCT(($D16:$O16&lt;&gt;"")*((N($D16:$O16)&lt;0)+(N($D16:$O16)&gt;100)))&gt;0,"SCORE OUT OF RANGE","OK")))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IF($C17="","",IF($Q17=0,"",ROUND(SUMIFS($D17:$O17,$D17:$O17,"&gt;=0",$D17:$O17,"&lt;=100")/$Q17,1)))</f>
        <v/>
      </c>
      <c r="Q17" s="17">
        <f>IF($C17="","",COUNTIFS($D17:$O17,"&gt;=0",$D17:$O17,"&lt;=100"))</f>
        <v/>
      </c>
      <c r="R17" s="17">
        <f>IF($C17="","",IF($P17="","",IF($P17&lt;cfgSpellInterventionAvg,"INTERVENTION","OK")))</f>
        <v/>
      </c>
      <c r="S17" s="17">
        <f>IF($C17="","",IF(COUNT($D17:$O17)&lt;&gt;COUNTA($D17:$O17),"SCORE NOT A NUMBER",IF(SUMPRODUCT(($D17:$O17&lt;&gt;"")*((N($D17:$O17)&lt;0)+(N($D17:$O17)&gt;100)))&gt;0,"SCORE OUT OF RANGE","OK")))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IF($C18="","",IF($Q18=0,"",ROUND(SUMIFS($D18:$O18,$D18:$O18,"&gt;=0",$D18:$O18,"&lt;=100")/$Q18,1)))</f>
        <v/>
      </c>
      <c r="Q18" s="17">
        <f>IF($C18="","",COUNTIFS($D18:$O18,"&gt;=0",$D18:$O18,"&lt;=100"))</f>
        <v/>
      </c>
      <c r="R18" s="17">
        <f>IF($C18="","",IF($P18="","",IF($P18&lt;cfgSpellInterventionAvg,"INTERVENTION","OK")))</f>
        <v/>
      </c>
      <c r="S18" s="17">
        <f>IF($C18="","",IF(COUNT($D18:$O18)&lt;&gt;COUNTA($D18:$O18),"SCORE NOT A NUMBER",IF(SUMPRODUCT(($D18:$O18&lt;&gt;"")*((N($D18:$O18)&lt;0)+(N($D18:$O18)&gt;100)))&gt;0,"SCORE OUT OF RANGE","OK")))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IF($C19="","",IF($Q19=0,"",ROUND(SUMIFS($D19:$O19,$D19:$O19,"&gt;=0",$D19:$O19,"&lt;=100")/$Q19,1)))</f>
        <v/>
      </c>
      <c r="Q19" s="17">
        <f>IF($C19="","",COUNTIFS($D19:$O19,"&gt;=0",$D19:$O19,"&lt;=100"))</f>
        <v/>
      </c>
      <c r="R19" s="17">
        <f>IF($C19="","",IF($P19="","",IF($P19&lt;cfgSpellInterventionAvg,"INTERVENTION","OK")))</f>
        <v/>
      </c>
      <c r="S19" s="17">
        <f>IF($C19="","",IF(COUNT($D19:$O19)&lt;&gt;COUNTA($D19:$O19),"SCORE NOT A NUMBER",IF(SUMPRODUCT(($D19:$O19&lt;&gt;"")*((N($D19:$O19)&lt;0)+(N($D19:$O19)&gt;100)))&gt;0,"SCORE OUT OF RANGE","OK")))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IF($C20="","",IF($Q20=0,"",ROUND(SUMIFS($D20:$O20,$D20:$O20,"&gt;=0",$D20:$O20,"&lt;=100")/$Q20,1)))</f>
        <v/>
      </c>
      <c r="Q20" s="17">
        <f>IF($C20="","",COUNTIFS($D20:$O20,"&gt;=0",$D20:$O20,"&lt;=100"))</f>
        <v/>
      </c>
      <c r="R20" s="17">
        <f>IF($C20="","",IF($P20="","",IF($P20&lt;cfgSpellInterventionAvg,"INTERVENTION","OK")))</f>
        <v/>
      </c>
      <c r="S20" s="17">
        <f>IF($C20="","",IF(COUNT($D20:$O20)&lt;&gt;COUNTA($D20:$O20),"SCORE NOT A NUMBER",IF(SUMPRODUCT(($D20:$O20&lt;&gt;"")*((N($D20:$O20)&lt;0)+(N($D20:$O20)&gt;100)))&gt;0,"SCORE OUT OF RANGE","OK")))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IF($C21="","",IF($Q21=0,"",ROUND(SUMIFS($D21:$O21,$D21:$O21,"&gt;=0",$D21:$O21,"&lt;=100")/$Q21,1)))</f>
        <v/>
      </c>
      <c r="Q21" s="17">
        <f>IF($C21="","",COUNTIFS($D21:$O21,"&gt;=0",$D21:$O21,"&lt;=100"))</f>
        <v/>
      </c>
      <c r="R21" s="17">
        <f>IF($C21="","",IF($P21="","",IF($P21&lt;cfgSpellInterventionAvg,"INTERVENTION","OK")))</f>
        <v/>
      </c>
      <c r="S21" s="17">
        <f>IF($C21="","",IF(COUNT($D21:$O21)&lt;&gt;COUNTA($D21:$O21),"SCORE NOT A NUMBER",IF(SUMPRODUCT(($D21:$O21&lt;&gt;"")*((N($D21:$O21)&lt;0)+(N($D21:$O21)&gt;100)))&gt;0,"SCORE OUT OF RANGE","OK")))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IF($C22="","",IF($Q22=0,"",ROUND(SUMIFS($D22:$O22,$D22:$O22,"&gt;=0",$D22:$O22,"&lt;=100")/$Q22,1)))</f>
        <v/>
      </c>
      <c r="Q22" s="17">
        <f>IF($C22="","",COUNTIFS($D22:$O22,"&gt;=0",$D22:$O22,"&lt;=100"))</f>
        <v/>
      </c>
      <c r="R22" s="17">
        <f>IF($C22="","",IF($P22="","",IF($P22&lt;cfgSpellInterventionAvg,"INTERVENTION","OK")))</f>
        <v/>
      </c>
      <c r="S22" s="17">
        <f>IF($C22="","",IF(COUNT($D22:$O22)&lt;&gt;COUNTA($D22:$O22),"SCORE NOT A NUMBER",IF(SUMPRODUCT(($D22:$O22&lt;&gt;"")*((N($D22:$O22)&lt;0)+(N($D22:$O22)&gt;100)))&gt;0,"SCORE OUT OF RANGE","OK")))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IF($C23="","",IF($Q23=0,"",ROUND(SUMIFS($D23:$O23,$D23:$O23,"&gt;=0",$D23:$O23,"&lt;=100")/$Q23,1)))</f>
        <v/>
      </c>
      <c r="Q23" s="17">
        <f>IF($C23="","",COUNTIFS($D23:$O23,"&gt;=0",$D23:$O23,"&lt;=100"))</f>
        <v/>
      </c>
      <c r="R23" s="17">
        <f>IF($C23="","",IF($P23="","",IF($P23&lt;cfgSpellInterventionAvg,"INTERVENTION","OK")))</f>
        <v/>
      </c>
      <c r="S23" s="17">
        <f>IF($C23="","",IF(COUNT($D23:$O23)&lt;&gt;COUNTA($D23:$O23),"SCORE NOT A NUMBER",IF(SUMPRODUCT(($D23:$O23&lt;&gt;"")*((N($D23:$O23)&lt;0)+(N($D23:$O23)&gt;100)))&gt;0,"SCORE OUT OF RANGE","OK")))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IF($C24="","",IF($Q24=0,"",ROUND(SUMIFS($D24:$O24,$D24:$O24,"&gt;=0",$D24:$O24,"&lt;=100")/$Q24,1)))</f>
        <v/>
      </c>
      <c r="Q24" s="17">
        <f>IF($C24="","",COUNTIFS($D24:$O24,"&gt;=0",$D24:$O24,"&lt;=100"))</f>
        <v/>
      </c>
      <c r="R24" s="17">
        <f>IF($C24="","",IF($P24="","",IF($P24&lt;cfgSpellInterventionAvg,"INTERVENTION","OK")))</f>
        <v/>
      </c>
      <c r="S24" s="17">
        <f>IF($C24="","",IF(COUNT($D24:$O24)&lt;&gt;COUNTA($D24:$O24),"SCORE NOT A NUMBER",IF(SUMPRODUCT(($D24:$O24&lt;&gt;"")*((N($D24:$O24)&lt;0)+(N($D24:$O24)&gt;100)))&gt;0,"SCORE OUT OF RANGE","OK")))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IF($C25="","",IF($Q25=0,"",ROUND(SUMIFS($D25:$O25,$D25:$O25,"&gt;=0",$D25:$O25,"&lt;=100")/$Q25,1)))</f>
        <v/>
      </c>
      <c r="Q25" s="17">
        <f>IF($C25="","",COUNTIFS($D25:$O25,"&gt;=0",$D25:$O25,"&lt;=100"))</f>
        <v/>
      </c>
      <c r="R25" s="17">
        <f>IF($C25="","",IF($P25="","",IF($P25&lt;cfgSpellInterventionAvg,"INTERVENTION","OK")))</f>
        <v/>
      </c>
      <c r="S25" s="17">
        <f>IF($C25="","",IF(COUNT($D25:$O25)&lt;&gt;COUNTA($D25:$O25),"SCORE NOT A NUMBER",IF(SUMPRODUCT(($D25:$O25&lt;&gt;"")*((N($D25:$O25)&lt;0)+(N($D25:$O25)&gt;100)))&gt;0,"SCORE OUT OF RANGE","OK")))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IF($C26="","",IF($Q26=0,"",ROUND(SUMIFS($D26:$O26,$D26:$O26,"&gt;=0",$D26:$O26,"&lt;=100")/$Q26,1)))</f>
        <v/>
      </c>
      <c r="Q26" s="17">
        <f>IF($C26="","",COUNTIFS($D26:$O26,"&gt;=0",$D26:$O26,"&lt;=100"))</f>
        <v/>
      </c>
      <c r="R26" s="17">
        <f>IF($C26="","",IF($P26="","",IF($P26&lt;cfgSpellInterventionAvg,"INTERVENTION","OK")))</f>
        <v/>
      </c>
      <c r="S26" s="17">
        <f>IF($C26="","",IF(COUNT($D26:$O26)&lt;&gt;COUNTA($D26:$O26),"SCORE NOT A NUMBER",IF(SUMPRODUCT(($D26:$O26&lt;&gt;"")*((N($D26:$O26)&lt;0)+(N($D26:$O26)&gt;100)))&gt;0,"SCORE OUT OF RANGE","OK")))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IF($C27="","",IF($Q27=0,"",ROUND(SUMIFS($D27:$O27,$D27:$O27,"&gt;=0",$D27:$O27,"&lt;=100")/$Q27,1)))</f>
        <v/>
      </c>
      <c r="Q27" s="17">
        <f>IF($C27="","",COUNTIFS($D27:$O27,"&gt;=0",$D27:$O27,"&lt;=100"))</f>
        <v/>
      </c>
      <c r="R27" s="17">
        <f>IF($C27="","",IF($P27="","",IF($P27&lt;cfgSpellInterventionAvg,"INTERVENTION","OK")))</f>
        <v/>
      </c>
      <c r="S27" s="17">
        <f>IF($C27="","",IF(COUNT($D27:$O27)&lt;&gt;COUNTA($D27:$O27),"SCORE NOT A NUMBER",IF(SUMPRODUCT(($D27:$O27&lt;&gt;"")*((N($D27:$O27)&lt;0)+(N($D27:$O27)&gt;100)))&gt;0,"SCORE OUT OF RANGE","OK")))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IF($C28="","",IF($Q28=0,"",ROUND(SUMIFS($D28:$O28,$D28:$O28,"&gt;=0",$D28:$O28,"&lt;=100")/$Q28,1)))</f>
        <v/>
      </c>
      <c r="Q28" s="17">
        <f>IF($C28="","",COUNTIFS($D28:$O28,"&gt;=0",$D28:$O28,"&lt;=100"))</f>
        <v/>
      </c>
      <c r="R28" s="17">
        <f>IF($C28="","",IF($P28="","",IF($P28&lt;cfgSpellInterventionAvg,"INTERVENTION","OK")))</f>
        <v/>
      </c>
      <c r="S28" s="17">
        <f>IF($C28="","",IF(COUNT($D28:$O28)&lt;&gt;COUNTA($D28:$O28),"SCORE NOT A NUMBER",IF(SUMPRODUCT(($D28:$O28&lt;&gt;"")*((N($D28:$O28)&lt;0)+(N($D28:$O28)&gt;100)))&gt;0,"SCORE OUT OF RANGE","OK")))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IF($C29="","",IF($Q29=0,"",ROUND(SUMIFS($D29:$O29,$D29:$O29,"&gt;=0",$D29:$O29,"&lt;=100")/$Q29,1)))</f>
        <v/>
      </c>
      <c r="Q29" s="17">
        <f>IF($C29="","",COUNTIFS($D29:$O29,"&gt;=0",$D29:$O29,"&lt;=100"))</f>
        <v/>
      </c>
      <c r="R29" s="17">
        <f>IF($C29="","",IF($P29="","",IF($P29&lt;cfgSpellInterventionAvg,"INTERVENTION","OK")))</f>
        <v/>
      </c>
      <c r="S29" s="17">
        <f>IF($C29="","",IF(COUNT($D29:$O29)&lt;&gt;COUNTA($D29:$O29),"SCORE NOT A NUMBER",IF(SUMPRODUCT(($D29:$O29&lt;&gt;"")*((N($D29:$O29)&lt;0)+(N($D29:$O29)&gt;100)))&gt;0,"SCORE OUT OF RANGE","OK")))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IF($C30="","",IF($Q30=0,"",ROUND(SUMIFS($D30:$O30,$D30:$O30,"&gt;=0",$D30:$O30,"&lt;=100")/$Q30,1)))</f>
        <v/>
      </c>
      <c r="Q30" s="17">
        <f>IF($C30="","",COUNTIFS($D30:$O30,"&gt;=0",$D30:$O30,"&lt;=100"))</f>
        <v/>
      </c>
      <c r="R30" s="17">
        <f>IF($C30="","",IF($P30="","",IF($P30&lt;cfgSpellInterventionAvg,"INTERVENTION","OK")))</f>
        <v/>
      </c>
      <c r="S30" s="17">
        <f>IF($C30="","",IF(COUNT($D30:$O30)&lt;&gt;COUNTA($D30:$O30),"SCORE NOT A NUMBER",IF(SUMPRODUCT(($D30:$O30&lt;&gt;"")*((N($D30:$O30)&lt;0)+(N($D30:$O30)&gt;100)))&gt;0,"SCORE OUT OF RANGE","OK")))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IF($C31="","",IF($Q31=0,"",ROUND(SUMIFS($D31:$O31,$D31:$O31,"&gt;=0",$D31:$O31,"&lt;=100")/$Q31,1)))</f>
        <v/>
      </c>
      <c r="Q31" s="17">
        <f>IF($C31="","",COUNTIFS($D31:$O31,"&gt;=0",$D31:$O31,"&lt;=100"))</f>
        <v/>
      </c>
      <c r="R31" s="17">
        <f>IF($C31="","",IF($P31="","",IF($P31&lt;cfgSpellInterventionAvg,"INTERVENTION","OK")))</f>
        <v/>
      </c>
      <c r="S31" s="17">
        <f>IF($C31="","",IF(COUNT($D31:$O31)&lt;&gt;COUNTA($D31:$O31),"SCORE NOT A NUMBER",IF(SUMPRODUCT(($D31:$O31&lt;&gt;"")*((N($D31:$O31)&lt;0)+(N($D31:$O31)&gt;100)))&gt;0,"SCORE OUT OF RANGE","OK")))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IF($C32="","",IF($Q32=0,"",ROUND(SUMIFS($D32:$O32,$D32:$O32,"&gt;=0",$D32:$O32,"&lt;=100")/$Q32,1)))</f>
        <v/>
      </c>
      <c r="Q32" s="17">
        <f>IF($C32="","",COUNTIFS($D32:$O32,"&gt;=0",$D32:$O32,"&lt;=100"))</f>
        <v/>
      </c>
      <c r="R32" s="17">
        <f>IF($C32="","",IF($P32="","",IF($P32&lt;cfgSpellInterventionAvg,"INTERVENTION","OK")))</f>
        <v/>
      </c>
      <c r="S32" s="17">
        <f>IF($C32="","",IF(COUNT($D32:$O32)&lt;&gt;COUNTA($D32:$O32),"SCORE NOT A NUMBER",IF(SUMPRODUCT(($D32:$O32&lt;&gt;"")*((N($D32:$O32)&lt;0)+(N($D32:$O32)&gt;100)))&gt;0,"SCORE OUT OF RANGE","OK")))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IF($C33="","",IF($Q33=0,"",ROUND(SUMIFS($D33:$O33,$D33:$O33,"&gt;=0",$D33:$O33,"&lt;=100")/$Q33,1)))</f>
        <v/>
      </c>
      <c r="Q33" s="17">
        <f>IF($C33="","",COUNTIFS($D33:$O33,"&gt;=0",$D33:$O33,"&lt;=100"))</f>
        <v/>
      </c>
      <c r="R33" s="17">
        <f>IF($C33="","",IF($P33="","",IF($P33&lt;cfgSpellInterventionAvg,"INTERVENTION","OK")))</f>
        <v/>
      </c>
      <c r="S33" s="17">
        <f>IF($C33="","",IF(COUNT($D33:$O33)&lt;&gt;COUNTA($D33:$O33),"SCORE NOT A NUMBER",IF(SUMPRODUCT(($D33:$O33&lt;&gt;"")*((N($D33:$O33)&lt;0)+(N($D33:$O33)&gt;100)))&gt;0,"SCORE OUT OF RANGE","OK")))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IF($C34="","",IF($Q34=0,"",ROUND(SUMIFS($D34:$O34,$D34:$O34,"&gt;=0",$D34:$O34,"&lt;=100")/$Q34,1)))</f>
        <v/>
      </c>
      <c r="Q34" s="17">
        <f>IF($C34="","",COUNTIFS($D34:$O34,"&gt;=0",$D34:$O34,"&lt;=100"))</f>
        <v/>
      </c>
      <c r="R34" s="17">
        <f>IF($C34="","",IF($P34="","",IF($P34&lt;cfgSpellInterventionAvg,"INTERVENTION","OK")))</f>
        <v/>
      </c>
      <c r="S34" s="17">
        <f>IF($C34="","",IF(COUNT($D34:$O34)&lt;&gt;COUNTA($D34:$O34),"SCORE NOT A NUMBER",IF(SUMPRODUCT(($D34:$O34&lt;&gt;"")*((N($D34:$O34)&lt;0)+(N($D34:$O34)&gt;100)))&gt;0,"SCORE OUT OF RANGE","OK")))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IF($C35="","",IF($Q35=0,"",ROUND(SUMIFS($D35:$O35,$D35:$O35,"&gt;=0",$D35:$O35,"&lt;=100")/$Q35,1)))</f>
        <v/>
      </c>
      <c r="Q35" s="17">
        <f>IF($C35="","",COUNTIFS($D35:$O35,"&gt;=0",$D35:$O35,"&lt;=100"))</f>
        <v/>
      </c>
      <c r="R35" s="17">
        <f>IF($C35="","",IF($P35="","",IF($P35&lt;cfgSpellInterventionAvg,"INTERVENTION","OK")))</f>
        <v/>
      </c>
      <c r="S35" s="17">
        <f>IF($C35="","",IF(COUNT($D35:$O35)&lt;&gt;COUNTA($D35:$O35),"SCORE NOT A NUMBER",IF(SUMPRODUCT(($D35:$O35&lt;&gt;"")*((N($D35:$O35)&lt;0)+(N($D35:$O35)&gt;100)))&gt;0,"SCORE OUT OF RANGE","OK")))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IF($C36="","",IF($Q36=0,"",ROUND(SUMIFS($D36:$O36,$D36:$O36,"&gt;=0",$D36:$O36,"&lt;=100")/$Q36,1)))</f>
        <v/>
      </c>
      <c r="Q36" s="17">
        <f>IF($C36="","",COUNTIFS($D36:$O36,"&gt;=0",$D36:$O36,"&lt;=100"))</f>
        <v/>
      </c>
      <c r="R36" s="17">
        <f>IF($C36="","",IF($P36="","",IF($P36&lt;cfgSpellInterventionAvg,"INTERVENTION","OK")))</f>
        <v/>
      </c>
      <c r="S36" s="17">
        <f>IF($C36="","",IF(COUNT($D36:$O36)&lt;&gt;COUNTA($D36:$O36),"SCORE NOT A NUMBER",IF(SUMPRODUCT(($D36:$O36&lt;&gt;"")*((N($D36:$O36)&lt;0)+(N($D36:$O36)&gt;100)))&gt;0,"SCORE OUT OF RANGE","OK")))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IF($C37="","",IF($Q37=0,"",ROUND(SUMIFS($D37:$O37,$D37:$O37,"&gt;=0",$D37:$O37,"&lt;=100")/$Q37,1)))</f>
        <v/>
      </c>
      <c r="Q37" s="17">
        <f>IF($C37="","",COUNTIFS($D37:$O37,"&gt;=0",$D37:$O37,"&lt;=100"))</f>
        <v/>
      </c>
      <c r="R37" s="17">
        <f>IF($C37="","",IF($P37="","",IF($P37&lt;cfgSpellInterventionAvg,"INTERVENTION","OK")))</f>
        <v/>
      </c>
      <c r="S37" s="17">
        <f>IF($C37="","",IF(COUNT($D37:$O37)&lt;&gt;COUNTA($D37:$O37),"SCORE NOT A NUMBER",IF(SUMPRODUCT(($D37:$O37&lt;&gt;"")*((N($D37:$O37)&lt;0)+(N($D37:$O37)&gt;100)))&gt;0,"SCORE OUT OF RANGE","OK")))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IF($C38="","",IF($Q38=0,"",ROUND(SUMIFS($D38:$O38,$D38:$O38,"&gt;=0",$D38:$O38,"&lt;=100")/$Q38,1)))</f>
        <v/>
      </c>
      <c r="Q38" s="17">
        <f>IF($C38="","",COUNTIFS($D38:$O38,"&gt;=0",$D38:$O38,"&lt;=100"))</f>
        <v/>
      </c>
      <c r="R38" s="17">
        <f>IF($C38="","",IF($P38="","",IF($P38&lt;cfgSpellInterventionAvg,"INTERVENTION","OK")))</f>
        <v/>
      </c>
      <c r="S38" s="17">
        <f>IF($C38="","",IF(COUNT($D38:$O38)&lt;&gt;COUNTA($D38:$O38),"SCORE NOT A NUMBER",IF(SUMPRODUCT(($D38:$O38&lt;&gt;"")*((N($D38:$O38)&lt;0)+(N($D38:$O38)&gt;100)))&gt;0,"SCORE OUT OF RANGE","OK")))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IF($C39="","",IF($Q39=0,"",ROUND(SUMIFS($D39:$O39,$D39:$O39,"&gt;=0",$D39:$O39,"&lt;=100")/$Q39,1)))</f>
        <v/>
      </c>
      <c r="Q39" s="17">
        <f>IF($C39="","",COUNTIFS($D39:$O39,"&gt;=0",$D39:$O39,"&lt;=100"))</f>
        <v/>
      </c>
      <c r="R39" s="17">
        <f>IF($C39="","",IF($P39="","",IF($P39&lt;cfgSpellInterventionAvg,"INTERVENTION","OK")))</f>
        <v/>
      </c>
      <c r="S39" s="17">
        <f>IF($C39="","",IF(COUNT($D39:$O39)&lt;&gt;COUNTA($D39:$O39),"SCORE NOT A NUMBER",IF(SUMPRODUCT(($D39:$O39&lt;&gt;"")*((N($D39:$O39)&lt;0)+(N($D39:$O39)&gt;100)))&gt;0,"SCORE OUT OF RANGE","OK")))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IF($C40="","",IF($Q40=0,"",ROUND(SUMIFS($D40:$O40,$D40:$O40,"&gt;=0",$D40:$O40,"&lt;=100")/$Q40,1)))</f>
        <v/>
      </c>
      <c r="Q40" s="17">
        <f>IF($C40="","",COUNTIFS($D40:$O40,"&gt;=0",$D40:$O40,"&lt;=100"))</f>
        <v/>
      </c>
      <c r="R40" s="17">
        <f>IF($C40="","",IF($P40="","",IF($P40&lt;cfgSpellInterventionAvg,"INTERVENTION","OK")))</f>
        <v/>
      </c>
      <c r="S40" s="17">
        <f>IF($C40="","",IF(COUNT($D40:$O40)&lt;&gt;COUNTA($D40:$O40),"SCORE NOT A NUMBER",IF(SUMPRODUCT(($D40:$O40&lt;&gt;"")*((N($D40:$O40)&lt;0)+(N($D40:$O40)&gt;100)))&gt;0,"SCORE OUT OF RANGE","OK")))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IF($C41="","",IF($Q41=0,"",ROUND(SUMIFS($D41:$O41,$D41:$O41,"&gt;=0",$D41:$O41,"&lt;=100")/$Q41,1)))</f>
        <v/>
      </c>
      <c r="Q41" s="17">
        <f>IF($C41="","",COUNTIFS($D41:$O41,"&gt;=0",$D41:$O41,"&lt;=100"))</f>
        <v/>
      </c>
      <c r="R41" s="17">
        <f>IF($C41="","",IF($P41="","",IF($P41&lt;cfgSpellInterventionAvg,"INTERVENTION","OK")))</f>
        <v/>
      </c>
      <c r="S41" s="17">
        <f>IF($C41="","",IF(COUNT($D41:$O41)&lt;&gt;COUNTA($D41:$O41),"SCORE NOT A NUMBER",IF(SUMPRODUCT(($D41:$O41&lt;&gt;"")*((N($D41:$O41)&lt;0)+(N($D41:$O41)&gt;100)))&gt;0,"SCORE OUT OF RANGE","OK")))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IF($C42="","",IF($Q42=0,"",ROUND(SUMIFS($D42:$O42,$D42:$O42,"&gt;=0",$D42:$O42,"&lt;=100")/$Q42,1)))</f>
        <v/>
      </c>
      <c r="Q42" s="17">
        <f>IF($C42="","",COUNTIFS($D42:$O42,"&gt;=0",$D42:$O42,"&lt;=100"))</f>
        <v/>
      </c>
      <c r="R42" s="17">
        <f>IF($C42="","",IF($P42="","",IF($P42&lt;cfgSpellInterventionAvg,"INTERVENTION","OK")))</f>
        <v/>
      </c>
      <c r="S42" s="17">
        <f>IF($C42="","",IF(COUNT($D42:$O42)&lt;&gt;COUNTA($D42:$O42),"SCORE NOT A NUMBER",IF(SUMPRODUCT(($D42:$O42&lt;&gt;"")*((N($D42:$O42)&lt;0)+(N($D42:$O42)&gt;100)))&gt;0,"SCORE OUT OF RANGE","OK")))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IF($C43="","",IF($Q43=0,"",ROUND(SUMIFS($D43:$O43,$D43:$O43,"&gt;=0",$D43:$O43,"&lt;=100")/$Q43,1)))</f>
        <v/>
      </c>
      <c r="Q43" s="17">
        <f>IF($C43="","",COUNTIFS($D43:$O43,"&gt;=0",$D43:$O43,"&lt;=100"))</f>
        <v/>
      </c>
      <c r="R43" s="17">
        <f>IF($C43="","",IF($P43="","",IF($P43&lt;cfgSpellInterventionAvg,"INTERVENTION","OK")))</f>
        <v/>
      </c>
      <c r="S43" s="17">
        <f>IF($C43="","",IF(COUNT($D43:$O43)&lt;&gt;COUNTA($D43:$O43),"SCORE NOT A NUMBER",IF(SUMPRODUCT(($D43:$O43&lt;&gt;"")*((N($D43:$O43)&lt;0)+(N($D43:$O43)&gt;100)))&gt;0,"SCORE OUT OF RANGE","OK")))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IF($C44="","",IF($Q44=0,"",ROUND(SUMIFS($D44:$O44,$D44:$O44,"&gt;=0",$D44:$O44,"&lt;=100")/$Q44,1)))</f>
        <v/>
      </c>
      <c r="Q44" s="17">
        <f>IF($C44="","",COUNTIFS($D44:$O44,"&gt;=0",$D44:$O44,"&lt;=100"))</f>
        <v/>
      </c>
      <c r="R44" s="17">
        <f>IF($C44="","",IF($P44="","",IF($P44&lt;cfgSpellInterventionAvg,"INTERVENTION","OK")))</f>
        <v/>
      </c>
      <c r="S44" s="17">
        <f>IF($C44="","",IF(COUNT($D44:$O44)&lt;&gt;COUNTA($D44:$O44),"SCORE NOT A NUMBER",IF(SUMPRODUCT(($D44:$O44&lt;&gt;"")*((N($D44:$O44)&lt;0)+(N($D44:$O44)&gt;100)))&gt;0,"SCORE OUT OF RANGE","OK")))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IF($C45="","",IF($Q45=0,"",ROUND(SUMIFS($D45:$O45,$D45:$O45,"&gt;=0",$D45:$O45,"&lt;=100")/$Q45,1)))</f>
        <v/>
      </c>
      <c r="Q45" s="17">
        <f>IF($C45="","",COUNTIFS($D45:$O45,"&gt;=0",$D45:$O45,"&lt;=100"))</f>
        <v/>
      </c>
      <c r="R45" s="17">
        <f>IF($C45="","",IF($P45="","",IF($P45&lt;cfgSpellInterventionAvg,"INTERVENTION","OK")))</f>
        <v/>
      </c>
      <c r="S45" s="17">
        <f>IF($C45="","",IF(COUNT($D45:$O45)&lt;&gt;COUNTA($D45:$O45),"SCORE NOT A NUMBER",IF(SUMPRODUCT(($D45:$O45&lt;&gt;"")*((N($D45:$O45)&lt;0)+(N($D45:$O45)&gt;100)))&gt;0,"SCORE OUT OF RANGE","OK")))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IF($C46="","",IF($Q46=0,"",ROUND(SUMIFS($D46:$O46,$D46:$O46,"&gt;=0",$D46:$O46,"&lt;=100")/$Q46,1)))</f>
        <v/>
      </c>
      <c r="Q46" s="17">
        <f>IF($C46="","",COUNTIFS($D46:$O46,"&gt;=0",$D46:$O46,"&lt;=100"))</f>
        <v/>
      </c>
      <c r="R46" s="17">
        <f>IF($C46="","",IF($P46="","",IF($P46&lt;cfgSpellInterventionAvg,"INTERVENTION","OK")))</f>
        <v/>
      </c>
      <c r="S46" s="17">
        <f>IF($C46="","",IF(COUNT($D46:$O46)&lt;&gt;COUNTA($D46:$O46),"SCORE NOT A NUMBER",IF(SUMPRODUCT(($D46:$O46&lt;&gt;"")*((N($D46:$O46)&lt;0)+(N($D46:$O46)&gt;100)))&gt;0,"SCORE OUT OF RANGE","OK")))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IF($C47="","",IF($Q47=0,"",ROUND(SUMIFS($D47:$O47,$D47:$O47,"&gt;=0",$D47:$O47,"&lt;=100")/$Q47,1)))</f>
        <v/>
      </c>
      <c r="Q47" s="17">
        <f>IF($C47="","",COUNTIFS($D47:$O47,"&gt;=0",$D47:$O47,"&lt;=100"))</f>
        <v/>
      </c>
      <c r="R47" s="17">
        <f>IF($C47="","",IF($P47="","",IF($P47&lt;cfgSpellInterventionAvg,"INTERVENTION","OK")))</f>
        <v/>
      </c>
      <c r="S47" s="17">
        <f>IF($C47="","",IF(COUNT($D47:$O47)&lt;&gt;COUNTA($D47:$O47),"SCORE NOT A NUMBER",IF(SUMPRODUCT(($D47:$O47&lt;&gt;"")*((N($D47:$O47)&lt;0)+(N($D47:$O47)&gt;100)))&gt;0,"SCORE OUT OF RANGE","OK")))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IF($C48="","",IF($Q48=0,"",ROUND(SUMIFS($D48:$O48,$D48:$O48,"&gt;=0",$D48:$O48,"&lt;=100")/$Q48,1)))</f>
        <v/>
      </c>
      <c r="Q48" s="17">
        <f>IF($C48="","",COUNTIFS($D48:$O48,"&gt;=0",$D48:$O48,"&lt;=100"))</f>
        <v/>
      </c>
      <c r="R48" s="17">
        <f>IF($C48="","",IF($P48="","",IF($P48&lt;cfgSpellInterventionAvg,"INTERVENTION","OK")))</f>
        <v/>
      </c>
      <c r="S48" s="17">
        <f>IF($C48="","",IF(COUNT($D48:$O48)&lt;&gt;COUNTA($D48:$O48),"SCORE NOT A NUMBER",IF(SUMPRODUCT(($D48:$O48&lt;&gt;"")*((N($D48:$O48)&lt;0)+(N($D48:$O48)&gt;100)))&gt;0,"SCORE OUT OF RANGE","OK")))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IF($C49="","",IF($Q49=0,"",ROUND(SUMIFS($D49:$O49,$D49:$O49,"&gt;=0",$D49:$O49,"&lt;=100")/$Q49,1)))</f>
        <v/>
      </c>
      <c r="Q49" s="17">
        <f>IF($C49="","",COUNTIFS($D49:$O49,"&gt;=0",$D49:$O49,"&lt;=100"))</f>
        <v/>
      </c>
      <c r="R49" s="17">
        <f>IF($C49="","",IF($P49="","",IF($P49&lt;cfgSpellInterventionAvg,"INTERVENTION","OK")))</f>
        <v/>
      </c>
      <c r="S49" s="17">
        <f>IF($C49="","",IF(COUNT($D49:$O49)&lt;&gt;COUNTA($D49:$O49),"SCORE NOT A NUMBER",IF(SUMPRODUCT(($D49:$O49&lt;&gt;"")*((N($D49:$O49)&lt;0)+(N($D49:$O49)&gt;100)))&gt;0,"SCORE OUT OF RANGE","OK")))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IF($C50="","",IF($Q50=0,"",ROUND(SUMIFS($D50:$O50,$D50:$O50,"&gt;=0",$D50:$O50,"&lt;=100")/$Q50,1)))</f>
        <v/>
      </c>
      <c r="Q50" s="17">
        <f>IF($C50="","",COUNTIFS($D50:$O50,"&gt;=0",$D50:$O50,"&lt;=100"))</f>
        <v/>
      </c>
      <c r="R50" s="17">
        <f>IF($C50="","",IF($P50="","",IF($P50&lt;cfgSpellInterventionAvg,"INTERVENTION","OK")))</f>
        <v/>
      </c>
      <c r="S50" s="17">
        <f>IF($C50="","",IF(COUNT($D50:$O50)&lt;&gt;COUNTA($D50:$O50),"SCORE NOT A NUMBER",IF(SUMPRODUCT(($D50:$O50&lt;&gt;"")*((N($D50:$O50)&lt;0)+(N($D50:$O50)&gt;100)))&gt;0,"SCORE OUT OF RANGE","OK")))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IF($C51="","",IF($Q51=0,"",ROUND(SUMIFS($D51:$O51,$D51:$O51,"&gt;=0",$D51:$O51,"&lt;=100")/$Q51,1)))</f>
        <v/>
      </c>
      <c r="Q51" s="17">
        <f>IF($C51="","",COUNTIFS($D51:$O51,"&gt;=0",$D51:$O51,"&lt;=100"))</f>
        <v/>
      </c>
      <c r="R51" s="17">
        <f>IF($C51="","",IF($P51="","",IF($P51&lt;cfgSpellInterventionAvg,"INTERVENTION","OK")))</f>
        <v/>
      </c>
      <c r="S51" s="17">
        <f>IF($C51="","",IF(COUNT($D51:$O51)&lt;&gt;COUNTA($D51:$O51),"SCORE NOT A NUMBER",IF(SUMPRODUCT(($D51:$O51&lt;&gt;"")*((N($D51:$O51)&lt;0)+(N($D51:$O51)&gt;100)))&gt;0,"SCORE OUT OF RANGE","OK")))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IF($C52="","",IF($Q52=0,"",ROUND(SUMIFS($D52:$O52,$D52:$O52,"&gt;=0",$D52:$O52,"&lt;=100")/$Q52,1)))</f>
        <v/>
      </c>
      <c r="Q52" s="17">
        <f>IF($C52="","",COUNTIFS($D52:$O52,"&gt;=0",$D52:$O52,"&lt;=100"))</f>
        <v/>
      </c>
      <c r="R52" s="17">
        <f>IF($C52="","",IF($P52="","",IF($P52&lt;cfgSpellInterventionAvg,"INTERVENTION","OK")))</f>
        <v/>
      </c>
      <c r="S52" s="17">
        <f>IF($C52="","",IF(COUNT($D52:$O52)&lt;&gt;COUNTA($D52:$O52),"SCORE NOT A NUMBER",IF(SUMPRODUCT(($D52:$O52&lt;&gt;"")*((N($D52:$O52)&lt;0)+(N($D52:$O52)&gt;100)))&gt;0,"SCORE OUT OF RANGE","OK")))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IF($C53="","",IF($Q53=0,"",ROUND(SUMIFS($D53:$O53,$D53:$O53,"&gt;=0",$D53:$O53,"&lt;=100")/$Q53,1)))</f>
        <v/>
      </c>
      <c r="Q53" s="17">
        <f>IF($C53="","",COUNTIFS($D53:$O53,"&gt;=0",$D53:$O53,"&lt;=100"))</f>
        <v/>
      </c>
      <c r="R53" s="17">
        <f>IF($C53="","",IF($P53="","",IF($P53&lt;cfgSpellInterventionAvg,"INTERVENTION","OK")))</f>
        <v/>
      </c>
      <c r="S53" s="17">
        <f>IF($C53="","",IF(COUNT($D53:$O53)&lt;&gt;COUNTA($D53:$O53),"SCORE NOT A NUMBER",IF(SUMPRODUCT(($D53:$O53&lt;&gt;"")*((N($D53:$O53)&lt;0)+(N($D53:$O53)&gt;100)))&gt;0,"SCORE OUT OF RANGE","OK")))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IF($C54="","",IF($Q54=0,"",ROUND(SUMIFS($D54:$O54,$D54:$O54,"&gt;=0",$D54:$O54,"&lt;=100")/$Q54,1)))</f>
        <v/>
      </c>
      <c r="Q54" s="17">
        <f>IF($C54="","",COUNTIFS($D54:$O54,"&gt;=0",$D54:$O54,"&lt;=100"))</f>
        <v/>
      </c>
      <c r="R54" s="17">
        <f>IF($C54="","",IF($P54="","",IF($P54&lt;cfgSpellInterventionAvg,"INTERVENTION","OK")))</f>
        <v/>
      </c>
      <c r="S54" s="17">
        <f>IF($C54="","",IF(COUNT($D54:$O54)&lt;&gt;COUNTA($D54:$O54),"SCORE NOT A NUMBER",IF(SUMPRODUCT(($D54:$O54&lt;&gt;"")*((N($D54:$O54)&lt;0)+(N($D54:$O54)&gt;100)))&gt;0,"SCORE OUT OF RANGE","OK")))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IF($C55="","",IF($Q55=0,"",ROUND(SUMIFS($D55:$O55,$D55:$O55,"&gt;=0",$D55:$O55,"&lt;=100")/$Q55,1)))</f>
        <v/>
      </c>
      <c r="Q55" s="17">
        <f>IF($C55="","",COUNTIFS($D55:$O55,"&gt;=0",$D55:$O55,"&lt;=100"))</f>
        <v/>
      </c>
      <c r="R55" s="17">
        <f>IF($C55="","",IF($P55="","",IF($P55&lt;cfgSpellInterventionAvg,"INTERVENTION","OK")))</f>
        <v/>
      </c>
      <c r="S55" s="17">
        <f>IF($C55="","",IF(COUNT($D55:$O55)&lt;&gt;COUNTA($D55:$O55),"SCORE NOT A NUMBER",IF(SUMPRODUCT(($D55:$O55&lt;&gt;"")*((N($D55:$O55)&lt;0)+(N($D55:$O55)&gt;100)))&gt;0,"SCORE OUT OF RANGE","OK")))</f>
        <v/>
      </c>
    </row>
    <row r="56"/>
    <row r="57">
      <c r="C57" s="3" t="inlineStr">
        <is>
          <t>Scores entered:</t>
        </is>
      </c>
      <c r="D57" s="20">
        <f>COUNTIFS(D6:D55,"&gt;=0",D6:D55,"&lt;=100")</f>
        <v/>
      </c>
      <c r="E57" s="20">
        <f>COUNTIFS(E6:E55,"&gt;=0",E6:E55,"&lt;=100")</f>
        <v/>
      </c>
      <c r="F57" s="20">
        <f>COUNTIFS(F6:F55,"&gt;=0",F6:F55,"&lt;=100")</f>
        <v/>
      </c>
      <c r="G57" s="20">
        <f>COUNTIFS(G6:G55,"&gt;=0",G6:G55,"&lt;=100")</f>
        <v/>
      </c>
      <c r="H57" s="20">
        <f>COUNTIFS(H6:H55,"&gt;=0",H6:H55,"&lt;=100")</f>
        <v/>
      </c>
      <c r="I57" s="20">
        <f>COUNTIFS(I6:I55,"&gt;=0",I6:I55,"&lt;=100")</f>
        <v/>
      </c>
      <c r="J57" s="20">
        <f>COUNTIFS(J6:J55,"&gt;=0",J6:J55,"&lt;=100")</f>
        <v/>
      </c>
      <c r="K57" s="20">
        <f>COUNTIFS(K6:K55,"&gt;=0",K6:K55,"&lt;=100")</f>
        <v/>
      </c>
      <c r="L57" s="20">
        <f>COUNTIFS(L6:L55,"&gt;=0",L6:L55,"&lt;=100")</f>
        <v/>
      </c>
      <c r="M57" s="20">
        <f>COUNTIFS(M6:M55,"&gt;=0",M6:M55,"&lt;=100")</f>
        <v/>
      </c>
      <c r="N57" s="20">
        <f>COUNTIFS(N6:N55,"&gt;=0",N6:N55,"&lt;=100")</f>
        <v/>
      </c>
      <c r="O57" s="20">
        <f>COUNTIFS(O6:O55,"&gt;=0",O6:O55,"&lt;=100")</f>
        <v/>
      </c>
    </row>
    <row r="58">
      <c r="C58" s="3" t="inlineStr">
        <is>
          <t>Class average:</t>
        </is>
      </c>
      <c r="D58" s="20">
        <f>IF(D57=0,"",ROUND(AVERAGEIFS(D6:D55,D6:D55,"&gt;=0",D6:D55,"&lt;=100"),1))</f>
        <v/>
      </c>
      <c r="E58" s="20">
        <f>IF(E57=0,"",ROUND(AVERAGEIFS(E6:E55,E6:E55,"&gt;=0",E6:E55,"&lt;=100"),1))</f>
        <v/>
      </c>
      <c r="F58" s="20">
        <f>IF(F57=0,"",ROUND(AVERAGEIFS(F6:F55,F6:F55,"&gt;=0",F6:F55,"&lt;=100"),1))</f>
        <v/>
      </c>
      <c r="G58" s="20">
        <f>IF(G57=0,"",ROUND(AVERAGEIFS(G6:G55,G6:G55,"&gt;=0",G6:G55,"&lt;=100"),1))</f>
        <v/>
      </c>
      <c r="H58" s="20">
        <f>IF(H57=0,"",ROUND(AVERAGEIFS(H6:H55,H6:H55,"&gt;=0",H6:H55,"&lt;=100"),1))</f>
        <v/>
      </c>
      <c r="I58" s="20">
        <f>IF(I57=0,"",ROUND(AVERAGEIFS(I6:I55,I6:I55,"&gt;=0",I6:I55,"&lt;=100"),1))</f>
        <v/>
      </c>
      <c r="J58" s="20">
        <f>IF(J57=0,"",ROUND(AVERAGEIFS(J6:J55,J6:J55,"&gt;=0",J6:J55,"&lt;=100"),1))</f>
        <v/>
      </c>
      <c r="K58" s="20">
        <f>IF(K57=0,"",ROUND(AVERAGEIFS(K6:K55,K6:K55,"&gt;=0",K6:K55,"&lt;=100"),1))</f>
        <v/>
      </c>
      <c r="L58" s="20">
        <f>IF(L57=0,"",ROUND(AVERAGEIFS(L6:L55,L6:L55,"&gt;=0",L6:L55,"&lt;=100"),1))</f>
        <v/>
      </c>
      <c r="M58" s="20">
        <f>IF(M57=0,"",ROUND(AVERAGEIFS(M6:M55,M6:M55,"&gt;=0",M6:M55,"&lt;=100"),1))</f>
        <v/>
      </c>
      <c r="N58" s="20">
        <f>IF(N57=0,"",ROUND(AVERAGEIFS(N6:N55,N6:N55,"&gt;=0",N6:N55,"&lt;=100"),1))</f>
        <v/>
      </c>
      <c r="O58" s="20">
        <f>IF(O57=0,"",ROUND(AVERAGEIFS(O6:O55,O6:O55,"&gt;=0",O6:O55,"&lt;=100"),1))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S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T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autoFilter ref="B5:T5"/>
  <conditionalFormatting sqref="S6:S805">
    <cfRule type="expression" priority="1" dxfId="0">
      <formula>$S6="OPEN"</formula>
    </cfRule>
    <cfRule type="expression" priority="2" dxfId="0">
      <formula>$S6="CLEARED (makeup date missing)"</formula>
    </cfRule>
    <cfRule type="expression" priority="3" dxfId="3">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N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2"/>
    <row r="3"/>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S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 width="30" customWidth="1" min="19" max="19"/>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 Watch Row Check (last column): a Score outside 0-100 counts toward NOTHING - not the firearms average, not Top Gun and not the both-courses-of-fire graduation gate - until it is corrected.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c r="S5" s="12" t="inlineStr">
        <is>
          <t>Row Check</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c r="S6" s="17">
        <f>IF($C6="","",IF(AND($K6&lt;&gt;"",NOT(ISNUMBER($K6))),"SCORE NOT A NUMBER",IF(AND(ISNUMBER($K6),OR($K6&lt;0,$K6&gt;100)),"SCORE OUT OF RANGE - this score counts toward nothing",IF(AND($G6="Score",$K6="",$J6&lt;&gt;"",$J6&lt;&gt;"Pending"),"RESULT WITHOUT A SCORE",IF(AND($G6="Pass/Fail",$K6&lt;&gt;""),"SCORE ON A PASS-FAIL CATEGORY - it is ignored",IF(AND($E6="Firearms",$J6&lt;&gt;"",$J6&lt;&gt;"Pending",$R6=""),"FIREARMS ROW WITH NO COURSE OF FIRE","OK"))))))</f>
        <v/>
      </c>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c r="S7" s="17">
        <f>IF($C7="","",IF(AND($K7&lt;&gt;"",NOT(ISNUMBER($K7))),"SCORE NOT A NUMBER",IF(AND(ISNUMBER($K7),OR($K7&lt;0,$K7&gt;100)),"SCORE OUT OF RANGE - this score counts toward nothing",IF(AND($G7="Score",$K7="",$J7&lt;&gt;"",$J7&lt;&gt;"Pending"),"RESULT WITHOUT A SCORE",IF(AND($G7="Pass/Fail",$K7&lt;&gt;""),"SCORE ON A PASS-FAIL CATEGORY - it is ignored",IF(AND($E7="Firearms",$J7&lt;&gt;"",$J7&lt;&gt;"Pending",$R7=""),"FIREARMS ROW WITH NO COURSE OF FIRE","OK"))))))</f>
        <v/>
      </c>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c r="S8" s="17">
        <f>IF($C8="","",IF(AND($K8&lt;&gt;"",NOT(ISNUMBER($K8))),"SCORE NOT A NUMBER",IF(AND(ISNUMBER($K8),OR($K8&lt;0,$K8&gt;100)),"SCORE OUT OF RANGE - this score counts toward nothing",IF(AND($G8="Score",$K8="",$J8&lt;&gt;"",$J8&lt;&gt;"Pending"),"RESULT WITHOUT A SCORE",IF(AND($G8="Pass/Fail",$K8&lt;&gt;""),"SCORE ON A PASS-FAIL CATEGORY - it is ignored",IF(AND($E8="Firearms",$J8&lt;&gt;"",$J8&lt;&gt;"Pending",$R8=""),"FIREARMS ROW WITH NO COURSE OF FIRE","OK"))))))</f>
        <v/>
      </c>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c r="S9" s="17">
        <f>IF($C9="","",IF(AND($K9&lt;&gt;"",NOT(ISNUMBER($K9))),"SCORE NOT A NUMBER",IF(AND(ISNUMBER($K9),OR($K9&lt;0,$K9&gt;100)),"SCORE OUT OF RANGE - this score counts toward nothing",IF(AND($G9="Score",$K9="",$J9&lt;&gt;"",$J9&lt;&gt;"Pending"),"RESULT WITHOUT A SCORE",IF(AND($G9="Pass/Fail",$K9&lt;&gt;""),"SCORE ON A PASS-FAIL CATEGORY - it is ignored",IF(AND($E9="Firearms",$J9&lt;&gt;"",$J9&lt;&gt;"Pending",$R9=""),"FIREARMS ROW WITH NO COURSE OF FIRE","OK"))))))</f>
        <v/>
      </c>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c r="S10" s="17">
        <f>IF($C10="","",IF(AND($K10&lt;&gt;"",NOT(ISNUMBER($K10))),"SCORE NOT A NUMBER",IF(AND(ISNUMBER($K10),OR($K10&lt;0,$K10&gt;100)),"SCORE OUT OF RANGE - this score counts toward nothing",IF(AND($G10="Score",$K10="",$J10&lt;&gt;"",$J10&lt;&gt;"Pending"),"RESULT WITHOUT A SCORE",IF(AND($G10="Pass/Fail",$K10&lt;&gt;""),"SCORE ON A PASS-FAIL CATEGORY - it is ignored",IF(AND($E10="Firearms",$J10&lt;&gt;"",$J10&lt;&gt;"Pending",$R10=""),"FIREARMS ROW WITH NO COURSE OF FIRE","OK"))))))</f>
        <v/>
      </c>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c r="S11" s="17">
        <f>IF($C11="","",IF(AND($K11&lt;&gt;"",NOT(ISNUMBER($K11))),"SCORE NOT A NUMBER",IF(AND(ISNUMBER($K11),OR($K11&lt;0,$K11&gt;100)),"SCORE OUT OF RANGE - this score counts toward nothing",IF(AND($G11="Score",$K11="",$J11&lt;&gt;"",$J11&lt;&gt;"Pending"),"RESULT WITHOUT A SCORE",IF(AND($G11="Pass/Fail",$K11&lt;&gt;""),"SCORE ON A PASS-FAIL CATEGORY - it is ignored",IF(AND($E11="Firearms",$J11&lt;&gt;"",$J11&lt;&gt;"Pending",$R11=""),"FIREARMS ROW WITH NO COURSE OF FIRE","OK"))))))</f>
        <v/>
      </c>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c r="S12" s="17">
        <f>IF($C12="","",IF(AND($K12&lt;&gt;"",NOT(ISNUMBER($K12))),"SCORE NOT A NUMBER",IF(AND(ISNUMBER($K12),OR($K12&lt;0,$K12&gt;100)),"SCORE OUT OF RANGE - this score counts toward nothing",IF(AND($G12="Score",$K12="",$J12&lt;&gt;"",$J12&lt;&gt;"Pending"),"RESULT WITHOUT A SCORE",IF(AND($G12="Pass/Fail",$K12&lt;&gt;""),"SCORE ON A PASS-FAIL CATEGORY - it is ignored",IF(AND($E12="Firearms",$J12&lt;&gt;"",$J12&lt;&gt;"Pending",$R12=""),"FIREARMS ROW WITH NO COURSE OF FIRE","OK"))))))</f>
        <v/>
      </c>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c r="S13" s="17">
        <f>IF($C13="","",IF(AND($K13&lt;&gt;"",NOT(ISNUMBER($K13))),"SCORE NOT A NUMBER",IF(AND(ISNUMBER($K13),OR($K13&lt;0,$K13&gt;100)),"SCORE OUT OF RANGE - this score counts toward nothing",IF(AND($G13="Score",$K13="",$J13&lt;&gt;"",$J13&lt;&gt;"Pending"),"RESULT WITHOUT A SCORE",IF(AND($G13="Pass/Fail",$K13&lt;&gt;""),"SCORE ON A PASS-FAIL CATEGORY - it is ignored",IF(AND($E13="Firearms",$J13&lt;&gt;"",$J13&lt;&gt;"Pending",$R13=""),"FIREARMS ROW WITH NO COURSE OF FIRE","OK"))))))</f>
        <v/>
      </c>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c r="S14" s="17">
        <f>IF($C14="","",IF(AND($K14&lt;&gt;"",NOT(ISNUMBER($K14))),"SCORE NOT A NUMBER",IF(AND(ISNUMBER($K14),OR($K14&lt;0,$K14&gt;100)),"SCORE OUT OF RANGE - this score counts toward nothing",IF(AND($G14="Score",$K14="",$J14&lt;&gt;"",$J14&lt;&gt;"Pending"),"RESULT WITHOUT A SCORE",IF(AND($G14="Pass/Fail",$K14&lt;&gt;""),"SCORE ON A PASS-FAIL CATEGORY - it is ignored",IF(AND($E14="Firearms",$J14&lt;&gt;"",$J14&lt;&gt;"Pending",$R14=""),"FIREARMS ROW WITH NO COURSE OF FIRE","OK"))))))</f>
        <v/>
      </c>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c r="S15" s="17">
        <f>IF($C15="","",IF(AND($K15&lt;&gt;"",NOT(ISNUMBER($K15))),"SCORE NOT A NUMBER",IF(AND(ISNUMBER($K15),OR($K15&lt;0,$K15&gt;100)),"SCORE OUT OF RANGE - this score counts toward nothing",IF(AND($G15="Score",$K15="",$J15&lt;&gt;"",$J15&lt;&gt;"Pending"),"RESULT WITHOUT A SCORE",IF(AND($G15="Pass/Fail",$K15&lt;&gt;""),"SCORE ON A PASS-FAIL CATEGORY - it is ignored",IF(AND($E15="Firearms",$J15&lt;&gt;"",$J15&lt;&gt;"Pending",$R15=""),"FIREARMS ROW WITH NO COURSE OF FIRE","OK"))))))</f>
        <v/>
      </c>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c r="S16" s="17">
        <f>IF($C16="","",IF(AND($K16&lt;&gt;"",NOT(ISNUMBER($K16))),"SCORE NOT A NUMBER",IF(AND(ISNUMBER($K16),OR($K16&lt;0,$K16&gt;100)),"SCORE OUT OF RANGE - this score counts toward nothing",IF(AND($G16="Score",$K16="",$J16&lt;&gt;"",$J16&lt;&gt;"Pending"),"RESULT WITHOUT A SCORE",IF(AND($G16="Pass/Fail",$K16&lt;&gt;""),"SCORE ON A PASS-FAIL CATEGORY - it is ignored",IF(AND($E16="Firearms",$J16&lt;&gt;"",$J16&lt;&gt;"Pending",$R16=""),"FIREARMS ROW WITH NO COURSE OF FIRE","OK"))))))</f>
        <v/>
      </c>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c r="S17" s="17">
        <f>IF($C17="","",IF(AND($K17&lt;&gt;"",NOT(ISNUMBER($K17))),"SCORE NOT A NUMBER",IF(AND(ISNUMBER($K17),OR($K17&lt;0,$K17&gt;100)),"SCORE OUT OF RANGE - this score counts toward nothing",IF(AND($G17="Score",$K17="",$J17&lt;&gt;"",$J17&lt;&gt;"Pending"),"RESULT WITHOUT A SCORE",IF(AND($G17="Pass/Fail",$K17&lt;&gt;""),"SCORE ON A PASS-FAIL CATEGORY - it is ignored",IF(AND($E17="Firearms",$J17&lt;&gt;"",$J17&lt;&gt;"Pending",$R17=""),"FIREARMS ROW WITH NO COURSE OF FIRE","OK"))))))</f>
        <v/>
      </c>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c r="S18" s="17">
        <f>IF($C18="","",IF(AND($K18&lt;&gt;"",NOT(ISNUMBER($K18))),"SCORE NOT A NUMBER",IF(AND(ISNUMBER($K18),OR($K18&lt;0,$K18&gt;100)),"SCORE OUT OF RANGE - this score counts toward nothing",IF(AND($G18="Score",$K18="",$J18&lt;&gt;"",$J18&lt;&gt;"Pending"),"RESULT WITHOUT A SCORE",IF(AND($G18="Pass/Fail",$K18&lt;&gt;""),"SCORE ON A PASS-FAIL CATEGORY - it is ignored",IF(AND($E18="Firearms",$J18&lt;&gt;"",$J18&lt;&gt;"Pending",$R18=""),"FIREARMS ROW WITH NO COURSE OF FIRE","OK"))))))</f>
        <v/>
      </c>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c r="S19" s="17">
        <f>IF($C19="","",IF(AND($K19&lt;&gt;"",NOT(ISNUMBER($K19))),"SCORE NOT A NUMBER",IF(AND(ISNUMBER($K19),OR($K19&lt;0,$K19&gt;100)),"SCORE OUT OF RANGE - this score counts toward nothing",IF(AND($G19="Score",$K19="",$J19&lt;&gt;"",$J19&lt;&gt;"Pending"),"RESULT WITHOUT A SCORE",IF(AND($G19="Pass/Fail",$K19&lt;&gt;""),"SCORE ON A PASS-FAIL CATEGORY - it is ignored",IF(AND($E19="Firearms",$J19&lt;&gt;"",$J19&lt;&gt;"Pending",$R19=""),"FIREARMS ROW WITH NO COURSE OF FIRE","OK"))))))</f>
        <v/>
      </c>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c r="S20" s="17">
        <f>IF($C20="","",IF(AND($K20&lt;&gt;"",NOT(ISNUMBER($K20))),"SCORE NOT A NUMBER",IF(AND(ISNUMBER($K20),OR($K20&lt;0,$K20&gt;100)),"SCORE OUT OF RANGE - this score counts toward nothing",IF(AND($G20="Score",$K20="",$J20&lt;&gt;"",$J20&lt;&gt;"Pending"),"RESULT WITHOUT A SCORE",IF(AND($G20="Pass/Fail",$K20&lt;&gt;""),"SCORE ON A PASS-FAIL CATEGORY - it is ignored",IF(AND($E20="Firearms",$J20&lt;&gt;"",$J20&lt;&gt;"Pending",$R20=""),"FIREARMS ROW WITH NO COURSE OF FIRE","OK"))))))</f>
        <v/>
      </c>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c r="S21" s="17">
        <f>IF($C21="","",IF(AND($K21&lt;&gt;"",NOT(ISNUMBER($K21))),"SCORE NOT A NUMBER",IF(AND(ISNUMBER($K21),OR($K21&lt;0,$K21&gt;100)),"SCORE OUT OF RANGE - this score counts toward nothing",IF(AND($G21="Score",$K21="",$J21&lt;&gt;"",$J21&lt;&gt;"Pending"),"RESULT WITHOUT A SCORE",IF(AND($G21="Pass/Fail",$K21&lt;&gt;""),"SCORE ON A PASS-FAIL CATEGORY - it is ignored",IF(AND($E21="Firearms",$J21&lt;&gt;"",$J21&lt;&gt;"Pending",$R21=""),"FIREARMS ROW WITH NO COURSE OF FIRE","OK"))))))</f>
        <v/>
      </c>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c r="S22" s="17">
        <f>IF($C22="","",IF(AND($K22&lt;&gt;"",NOT(ISNUMBER($K22))),"SCORE NOT A NUMBER",IF(AND(ISNUMBER($K22),OR($K22&lt;0,$K22&gt;100)),"SCORE OUT OF RANGE - this score counts toward nothing",IF(AND($G22="Score",$K22="",$J22&lt;&gt;"",$J22&lt;&gt;"Pending"),"RESULT WITHOUT A SCORE",IF(AND($G22="Pass/Fail",$K22&lt;&gt;""),"SCORE ON A PASS-FAIL CATEGORY - it is ignored",IF(AND($E22="Firearms",$J22&lt;&gt;"",$J22&lt;&gt;"Pending",$R22=""),"FIREARMS ROW WITH NO COURSE OF FIRE","OK"))))))</f>
        <v/>
      </c>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c r="S23" s="17">
        <f>IF($C23="","",IF(AND($K23&lt;&gt;"",NOT(ISNUMBER($K23))),"SCORE NOT A NUMBER",IF(AND(ISNUMBER($K23),OR($K23&lt;0,$K23&gt;100)),"SCORE OUT OF RANGE - this score counts toward nothing",IF(AND($G23="Score",$K23="",$J23&lt;&gt;"",$J23&lt;&gt;"Pending"),"RESULT WITHOUT A SCORE",IF(AND($G23="Pass/Fail",$K23&lt;&gt;""),"SCORE ON A PASS-FAIL CATEGORY - it is ignored",IF(AND($E23="Firearms",$J23&lt;&gt;"",$J23&lt;&gt;"Pending",$R23=""),"FIREARMS ROW WITH NO COURSE OF FIRE","OK"))))))</f>
        <v/>
      </c>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c r="S24" s="17">
        <f>IF($C24="","",IF(AND($K24&lt;&gt;"",NOT(ISNUMBER($K24))),"SCORE NOT A NUMBER",IF(AND(ISNUMBER($K24),OR($K24&lt;0,$K24&gt;100)),"SCORE OUT OF RANGE - this score counts toward nothing",IF(AND($G24="Score",$K24="",$J24&lt;&gt;"",$J24&lt;&gt;"Pending"),"RESULT WITHOUT A SCORE",IF(AND($G24="Pass/Fail",$K24&lt;&gt;""),"SCORE ON A PASS-FAIL CATEGORY - it is ignored",IF(AND($E24="Firearms",$J24&lt;&gt;"",$J24&lt;&gt;"Pending",$R24=""),"FIREARMS ROW WITH NO COURSE OF FIRE","OK"))))))</f>
        <v/>
      </c>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c r="S25" s="17">
        <f>IF($C25="","",IF(AND($K25&lt;&gt;"",NOT(ISNUMBER($K25))),"SCORE NOT A NUMBER",IF(AND(ISNUMBER($K25),OR($K25&lt;0,$K25&gt;100)),"SCORE OUT OF RANGE - this score counts toward nothing",IF(AND($G25="Score",$K25="",$J25&lt;&gt;"",$J25&lt;&gt;"Pending"),"RESULT WITHOUT A SCORE",IF(AND($G25="Pass/Fail",$K25&lt;&gt;""),"SCORE ON A PASS-FAIL CATEGORY - it is ignored",IF(AND($E25="Firearms",$J25&lt;&gt;"",$J25&lt;&gt;"Pending",$R25=""),"FIREARMS ROW WITH NO COURSE OF FIRE","OK"))))))</f>
        <v/>
      </c>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c r="S26" s="17">
        <f>IF($C26="","",IF(AND($K26&lt;&gt;"",NOT(ISNUMBER($K26))),"SCORE NOT A NUMBER",IF(AND(ISNUMBER($K26),OR($K26&lt;0,$K26&gt;100)),"SCORE OUT OF RANGE - this score counts toward nothing",IF(AND($G26="Score",$K26="",$J26&lt;&gt;"",$J26&lt;&gt;"Pending"),"RESULT WITHOUT A SCORE",IF(AND($G26="Pass/Fail",$K26&lt;&gt;""),"SCORE ON A PASS-FAIL CATEGORY - it is ignored",IF(AND($E26="Firearms",$J26&lt;&gt;"",$J26&lt;&gt;"Pending",$R26=""),"FIREARMS ROW WITH NO COURSE OF FIRE","OK"))))))</f>
        <v/>
      </c>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c r="S27" s="17">
        <f>IF($C27="","",IF(AND($K27&lt;&gt;"",NOT(ISNUMBER($K27))),"SCORE NOT A NUMBER",IF(AND(ISNUMBER($K27),OR($K27&lt;0,$K27&gt;100)),"SCORE OUT OF RANGE - this score counts toward nothing",IF(AND($G27="Score",$K27="",$J27&lt;&gt;"",$J27&lt;&gt;"Pending"),"RESULT WITHOUT A SCORE",IF(AND($G27="Pass/Fail",$K27&lt;&gt;""),"SCORE ON A PASS-FAIL CATEGORY - it is ignored",IF(AND($E27="Firearms",$J27&lt;&gt;"",$J27&lt;&gt;"Pending",$R27=""),"FIREARMS ROW WITH NO COURSE OF FIRE","OK"))))))</f>
        <v/>
      </c>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c r="S28" s="17">
        <f>IF($C28="","",IF(AND($K28&lt;&gt;"",NOT(ISNUMBER($K28))),"SCORE NOT A NUMBER",IF(AND(ISNUMBER($K28),OR($K28&lt;0,$K28&gt;100)),"SCORE OUT OF RANGE - this score counts toward nothing",IF(AND($G28="Score",$K28="",$J28&lt;&gt;"",$J28&lt;&gt;"Pending"),"RESULT WITHOUT A SCORE",IF(AND($G28="Pass/Fail",$K28&lt;&gt;""),"SCORE ON A PASS-FAIL CATEGORY - it is ignored",IF(AND($E28="Firearms",$J28&lt;&gt;"",$J28&lt;&gt;"Pending",$R28=""),"FIREARMS ROW WITH NO COURSE OF FIRE","OK"))))))</f>
        <v/>
      </c>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c r="S29" s="17">
        <f>IF($C29="","",IF(AND($K29&lt;&gt;"",NOT(ISNUMBER($K29))),"SCORE NOT A NUMBER",IF(AND(ISNUMBER($K29),OR($K29&lt;0,$K29&gt;100)),"SCORE OUT OF RANGE - this score counts toward nothing",IF(AND($G29="Score",$K29="",$J29&lt;&gt;"",$J29&lt;&gt;"Pending"),"RESULT WITHOUT A SCORE",IF(AND($G29="Pass/Fail",$K29&lt;&gt;""),"SCORE ON A PASS-FAIL CATEGORY - it is ignored",IF(AND($E29="Firearms",$J29&lt;&gt;"",$J29&lt;&gt;"Pending",$R29=""),"FIREARMS ROW WITH NO COURSE OF FIRE","OK"))))))</f>
        <v/>
      </c>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c r="S30" s="17">
        <f>IF($C30="","",IF(AND($K30&lt;&gt;"",NOT(ISNUMBER($K30))),"SCORE NOT A NUMBER",IF(AND(ISNUMBER($K30),OR($K30&lt;0,$K30&gt;100)),"SCORE OUT OF RANGE - this score counts toward nothing",IF(AND($G30="Score",$K30="",$J30&lt;&gt;"",$J30&lt;&gt;"Pending"),"RESULT WITHOUT A SCORE",IF(AND($G30="Pass/Fail",$K30&lt;&gt;""),"SCORE ON A PASS-FAIL CATEGORY - it is ignored",IF(AND($E30="Firearms",$J30&lt;&gt;"",$J30&lt;&gt;"Pending",$R30=""),"FIREARMS ROW WITH NO COURSE OF FIRE","OK"))))))</f>
        <v/>
      </c>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c r="S31" s="17">
        <f>IF($C31="","",IF(AND($K31&lt;&gt;"",NOT(ISNUMBER($K31))),"SCORE NOT A NUMBER",IF(AND(ISNUMBER($K31),OR($K31&lt;0,$K31&gt;100)),"SCORE OUT OF RANGE - this score counts toward nothing",IF(AND($G31="Score",$K31="",$J31&lt;&gt;"",$J31&lt;&gt;"Pending"),"RESULT WITHOUT A SCORE",IF(AND($G31="Pass/Fail",$K31&lt;&gt;""),"SCORE ON A PASS-FAIL CATEGORY - it is ignored",IF(AND($E31="Firearms",$J31&lt;&gt;"",$J31&lt;&gt;"Pending",$R31=""),"FIREARMS ROW WITH NO COURSE OF FIRE","OK"))))))</f>
        <v/>
      </c>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c r="S32" s="17">
        <f>IF($C32="","",IF(AND($K32&lt;&gt;"",NOT(ISNUMBER($K32))),"SCORE NOT A NUMBER",IF(AND(ISNUMBER($K32),OR($K32&lt;0,$K32&gt;100)),"SCORE OUT OF RANGE - this score counts toward nothing",IF(AND($G32="Score",$K32="",$J32&lt;&gt;"",$J32&lt;&gt;"Pending"),"RESULT WITHOUT A SCORE",IF(AND($G32="Pass/Fail",$K32&lt;&gt;""),"SCORE ON A PASS-FAIL CATEGORY - it is ignored",IF(AND($E32="Firearms",$J32&lt;&gt;"",$J32&lt;&gt;"Pending",$R32=""),"FIREARMS ROW WITH NO COURSE OF FIRE","OK"))))))</f>
        <v/>
      </c>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c r="S33" s="17">
        <f>IF($C33="","",IF(AND($K33&lt;&gt;"",NOT(ISNUMBER($K33))),"SCORE NOT A NUMBER",IF(AND(ISNUMBER($K33),OR($K33&lt;0,$K33&gt;100)),"SCORE OUT OF RANGE - this score counts toward nothing",IF(AND($G33="Score",$K33="",$J33&lt;&gt;"",$J33&lt;&gt;"Pending"),"RESULT WITHOUT A SCORE",IF(AND($G33="Pass/Fail",$K33&lt;&gt;""),"SCORE ON A PASS-FAIL CATEGORY - it is ignored",IF(AND($E33="Firearms",$J33&lt;&gt;"",$J33&lt;&gt;"Pending",$R33=""),"FIREARMS ROW WITH NO COURSE OF FIRE","OK"))))))</f>
        <v/>
      </c>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c r="S34" s="17">
        <f>IF($C34="","",IF(AND($K34&lt;&gt;"",NOT(ISNUMBER($K34))),"SCORE NOT A NUMBER",IF(AND(ISNUMBER($K34),OR($K34&lt;0,$K34&gt;100)),"SCORE OUT OF RANGE - this score counts toward nothing",IF(AND($G34="Score",$K34="",$J34&lt;&gt;"",$J34&lt;&gt;"Pending"),"RESULT WITHOUT A SCORE",IF(AND($G34="Pass/Fail",$K34&lt;&gt;""),"SCORE ON A PASS-FAIL CATEGORY - it is ignored",IF(AND($E34="Firearms",$J34&lt;&gt;"",$J34&lt;&gt;"Pending",$R34=""),"FIREARMS ROW WITH NO COURSE OF FIRE","OK"))))))</f>
        <v/>
      </c>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c r="S35" s="17">
        <f>IF($C35="","",IF(AND($K35&lt;&gt;"",NOT(ISNUMBER($K35))),"SCORE NOT A NUMBER",IF(AND(ISNUMBER($K35),OR($K35&lt;0,$K35&gt;100)),"SCORE OUT OF RANGE - this score counts toward nothing",IF(AND($G35="Score",$K35="",$J35&lt;&gt;"",$J35&lt;&gt;"Pending"),"RESULT WITHOUT A SCORE",IF(AND($G35="Pass/Fail",$K35&lt;&gt;""),"SCORE ON A PASS-FAIL CATEGORY - it is ignored",IF(AND($E35="Firearms",$J35&lt;&gt;"",$J35&lt;&gt;"Pending",$R35=""),"FIREARMS ROW WITH NO COURSE OF FIRE","OK"))))))</f>
        <v/>
      </c>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c r="S36" s="17">
        <f>IF($C36="","",IF(AND($K36&lt;&gt;"",NOT(ISNUMBER($K36))),"SCORE NOT A NUMBER",IF(AND(ISNUMBER($K36),OR($K36&lt;0,$K36&gt;100)),"SCORE OUT OF RANGE - this score counts toward nothing",IF(AND($G36="Score",$K36="",$J36&lt;&gt;"",$J36&lt;&gt;"Pending"),"RESULT WITHOUT A SCORE",IF(AND($G36="Pass/Fail",$K36&lt;&gt;""),"SCORE ON A PASS-FAIL CATEGORY - it is ignored",IF(AND($E36="Firearms",$J36&lt;&gt;"",$J36&lt;&gt;"Pending",$R36=""),"FIREARMS ROW WITH NO COURSE OF FIRE","OK"))))))</f>
        <v/>
      </c>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c r="S37" s="17">
        <f>IF($C37="","",IF(AND($K37&lt;&gt;"",NOT(ISNUMBER($K37))),"SCORE NOT A NUMBER",IF(AND(ISNUMBER($K37),OR($K37&lt;0,$K37&gt;100)),"SCORE OUT OF RANGE - this score counts toward nothing",IF(AND($G37="Score",$K37="",$J37&lt;&gt;"",$J37&lt;&gt;"Pending"),"RESULT WITHOUT A SCORE",IF(AND($G37="Pass/Fail",$K37&lt;&gt;""),"SCORE ON A PASS-FAIL CATEGORY - it is ignored",IF(AND($E37="Firearms",$J37&lt;&gt;"",$J37&lt;&gt;"Pending",$R37=""),"FIREARMS ROW WITH NO COURSE OF FIRE","OK"))))))</f>
        <v/>
      </c>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c r="S38" s="17">
        <f>IF($C38="","",IF(AND($K38&lt;&gt;"",NOT(ISNUMBER($K38))),"SCORE NOT A NUMBER",IF(AND(ISNUMBER($K38),OR($K38&lt;0,$K38&gt;100)),"SCORE OUT OF RANGE - this score counts toward nothing",IF(AND($G38="Score",$K38="",$J38&lt;&gt;"",$J38&lt;&gt;"Pending"),"RESULT WITHOUT A SCORE",IF(AND($G38="Pass/Fail",$K38&lt;&gt;""),"SCORE ON A PASS-FAIL CATEGORY - it is ignored",IF(AND($E38="Firearms",$J38&lt;&gt;"",$J38&lt;&gt;"Pending",$R38=""),"FIREARMS ROW WITH NO COURSE OF FIRE","OK"))))))</f>
        <v/>
      </c>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c r="S39" s="17">
        <f>IF($C39="","",IF(AND($K39&lt;&gt;"",NOT(ISNUMBER($K39))),"SCORE NOT A NUMBER",IF(AND(ISNUMBER($K39),OR($K39&lt;0,$K39&gt;100)),"SCORE OUT OF RANGE - this score counts toward nothing",IF(AND($G39="Score",$K39="",$J39&lt;&gt;"",$J39&lt;&gt;"Pending"),"RESULT WITHOUT A SCORE",IF(AND($G39="Pass/Fail",$K39&lt;&gt;""),"SCORE ON A PASS-FAIL CATEGORY - it is ignored",IF(AND($E39="Firearms",$J39&lt;&gt;"",$J39&lt;&gt;"Pending",$R39=""),"FIREARMS ROW WITH NO COURSE OF FIRE","OK"))))))</f>
        <v/>
      </c>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c r="S40" s="17">
        <f>IF($C40="","",IF(AND($K40&lt;&gt;"",NOT(ISNUMBER($K40))),"SCORE NOT A NUMBER",IF(AND(ISNUMBER($K40),OR($K40&lt;0,$K40&gt;100)),"SCORE OUT OF RANGE - this score counts toward nothing",IF(AND($G40="Score",$K40="",$J40&lt;&gt;"",$J40&lt;&gt;"Pending"),"RESULT WITHOUT A SCORE",IF(AND($G40="Pass/Fail",$K40&lt;&gt;""),"SCORE ON A PASS-FAIL CATEGORY - it is ignored",IF(AND($E40="Firearms",$J40&lt;&gt;"",$J40&lt;&gt;"Pending",$R40=""),"FIREARMS ROW WITH NO COURSE OF FIRE","OK"))))))</f>
        <v/>
      </c>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c r="S41" s="17">
        <f>IF($C41="","",IF(AND($K41&lt;&gt;"",NOT(ISNUMBER($K41))),"SCORE NOT A NUMBER",IF(AND(ISNUMBER($K41),OR($K41&lt;0,$K41&gt;100)),"SCORE OUT OF RANGE - this score counts toward nothing",IF(AND($G41="Score",$K41="",$J41&lt;&gt;"",$J41&lt;&gt;"Pending"),"RESULT WITHOUT A SCORE",IF(AND($G41="Pass/Fail",$K41&lt;&gt;""),"SCORE ON A PASS-FAIL CATEGORY - it is ignored",IF(AND($E41="Firearms",$J41&lt;&gt;"",$J41&lt;&gt;"Pending",$R41=""),"FIREARMS ROW WITH NO COURSE OF FIRE","OK"))))))</f>
        <v/>
      </c>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c r="S42" s="17">
        <f>IF($C42="","",IF(AND($K42&lt;&gt;"",NOT(ISNUMBER($K42))),"SCORE NOT A NUMBER",IF(AND(ISNUMBER($K42),OR($K42&lt;0,$K42&gt;100)),"SCORE OUT OF RANGE - this score counts toward nothing",IF(AND($G42="Score",$K42="",$J42&lt;&gt;"",$J42&lt;&gt;"Pending"),"RESULT WITHOUT A SCORE",IF(AND($G42="Pass/Fail",$K42&lt;&gt;""),"SCORE ON A PASS-FAIL CATEGORY - it is ignored",IF(AND($E42="Firearms",$J42&lt;&gt;"",$J42&lt;&gt;"Pending",$R42=""),"FIREARMS ROW WITH NO COURSE OF FIRE","OK"))))))</f>
        <v/>
      </c>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c r="S43" s="17">
        <f>IF($C43="","",IF(AND($K43&lt;&gt;"",NOT(ISNUMBER($K43))),"SCORE NOT A NUMBER",IF(AND(ISNUMBER($K43),OR($K43&lt;0,$K43&gt;100)),"SCORE OUT OF RANGE - this score counts toward nothing",IF(AND($G43="Score",$K43="",$J43&lt;&gt;"",$J43&lt;&gt;"Pending"),"RESULT WITHOUT A SCORE",IF(AND($G43="Pass/Fail",$K43&lt;&gt;""),"SCORE ON A PASS-FAIL CATEGORY - it is ignored",IF(AND($E43="Firearms",$J43&lt;&gt;"",$J43&lt;&gt;"Pending",$R43=""),"FIREARMS ROW WITH NO COURSE OF FIRE","OK"))))))</f>
        <v/>
      </c>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c r="S44" s="17">
        <f>IF($C44="","",IF(AND($K44&lt;&gt;"",NOT(ISNUMBER($K44))),"SCORE NOT A NUMBER",IF(AND(ISNUMBER($K44),OR($K44&lt;0,$K44&gt;100)),"SCORE OUT OF RANGE - this score counts toward nothing",IF(AND($G44="Score",$K44="",$J44&lt;&gt;"",$J44&lt;&gt;"Pending"),"RESULT WITHOUT A SCORE",IF(AND($G44="Pass/Fail",$K44&lt;&gt;""),"SCORE ON A PASS-FAIL CATEGORY - it is ignored",IF(AND($E44="Firearms",$J44&lt;&gt;"",$J44&lt;&gt;"Pending",$R44=""),"FIREARMS ROW WITH NO COURSE OF FIRE","OK"))))))</f>
        <v/>
      </c>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c r="S45" s="17">
        <f>IF($C45="","",IF(AND($K45&lt;&gt;"",NOT(ISNUMBER($K45))),"SCORE NOT A NUMBER",IF(AND(ISNUMBER($K45),OR($K45&lt;0,$K45&gt;100)),"SCORE OUT OF RANGE - this score counts toward nothing",IF(AND($G45="Score",$K45="",$J45&lt;&gt;"",$J45&lt;&gt;"Pending"),"RESULT WITHOUT A SCORE",IF(AND($G45="Pass/Fail",$K45&lt;&gt;""),"SCORE ON A PASS-FAIL CATEGORY - it is ignored",IF(AND($E45="Firearms",$J45&lt;&gt;"",$J45&lt;&gt;"Pending",$R45=""),"FIREARMS ROW WITH NO COURSE OF FIRE","OK"))))))</f>
        <v/>
      </c>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c r="S46" s="17">
        <f>IF($C46="","",IF(AND($K46&lt;&gt;"",NOT(ISNUMBER($K46))),"SCORE NOT A NUMBER",IF(AND(ISNUMBER($K46),OR($K46&lt;0,$K46&gt;100)),"SCORE OUT OF RANGE - this score counts toward nothing",IF(AND($G46="Score",$K46="",$J46&lt;&gt;"",$J46&lt;&gt;"Pending"),"RESULT WITHOUT A SCORE",IF(AND($G46="Pass/Fail",$K46&lt;&gt;""),"SCORE ON A PASS-FAIL CATEGORY - it is ignored",IF(AND($E46="Firearms",$J46&lt;&gt;"",$J46&lt;&gt;"Pending",$R46=""),"FIREARMS ROW WITH NO COURSE OF FIRE","OK"))))))</f>
        <v/>
      </c>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c r="S47" s="17">
        <f>IF($C47="","",IF(AND($K47&lt;&gt;"",NOT(ISNUMBER($K47))),"SCORE NOT A NUMBER",IF(AND(ISNUMBER($K47),OR($K47&lt;0,$K47&gt;100)),"SCORE OUT OF RANGE - this score counts toward nothing",IF(AND($G47="Score",$K47="",$J47&lt;&gt;"",$J47&lt;&gt;"Pending"),"RESULT WITHOUT A SCORE",IF(AND($G47="Pass/Fail",$K47&lt;&gt;""),"SCORE ON A PASS-FAIL CATEGORY - it is ignored",IF(AND($E47="Firearms",$J47&lt;&gt;"",$J47&lt;&gt;"Pending",$R47=""),"FIREARMS ROW WITH NO COURSE OF FIRE","OK"))))))</f>
        <v/>
      </c>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c r="S48" s="17">
        <f>IF($C48="","",IF(AND($K48&lt;&gt;"",NOT(ISNUMBER($K48))),"SCORE NOT A NUMBER",IF(AND(ISNUMBER($K48),OR($K48&lt;0,$K48&gt;100)),"SCORE OUT OF RANGE - this score counts toward nothing",IF(AND($G48="Score",$K48="",$J48&lt;&gt;"",$J48&lt;&gt;"Pending"),"RESULT WITHOUT A SCORE",IF(AND($G48="Pass/Fail",$K48&lt;&gt;""),"SCORE ON A PASS-FAIL CATEGORY - it is ignored",IF(AND($E48="Firearms",$J48&lt;&gt;"",$J48&lt;&gt;"Pending",$R48=""),"FIREARMS ROW WITH NO COURSE OF FIRE","OK"))))))</f>
        <v/>
      </c>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c r="S49" s="17">
        <f>IF($C49="","",IF(AND($K49&lt;&gt;"",NOT(ISNUMBER($K49))),"SCORE NOT A NUMBER",IF(AND(ISNUMBER($K49),OR($K49&lt;0,$K49&gt;100)),"SCORE OUT OF RANGE - this score counts toward nothing",IF(AND($G49="Score",$K49="",$J49&lt;&gt;"",$J49&lt;&gt;"Pending"),"RESULT WITHOUT A SCORE",IF(AND($G49="Pass/Fail",$K49&lt;&gt;""),"SCORE ON A PASS-FAIL CATEGORY - it is ignored",IF(AND($E49="Firearms",$J49&lt;&gt;"",$J49&lt;&gt;"Pending",$R49=""),"FIREARMS ROW WITH NO COURSE OF FIRE","OK"))))))</f>
        <v/>
      </c>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c r="S50" s="17">
        <f>IF($C50="","",IF(AND($K50&lt;&gt;"",NOT(ISNUMBER($K50))),"SCORE NOT A NUMBER",IF(AND(ISNUMBER($K50),OR($K50&lt;0,$K50&gt;100)),"SCORE OUT OF RANGE - this score counts toward nothing",IF(AND($G50="Score",$K50="",$J50&lt;&gt;"",$J50&lt;&gt;"Pending"),"RESULT WITHOUT A SCORE",IF(AND($G50="Pass/Fail",$K50&lt;&gt;""),"SCORE ON A PASS-FAIL CATEGORY - it is ignored",IF(AND($E50="Firearms",$J50&lt;&gt;"",$J50&lt;&gt;"Pending",$R50=""),"FIREARMS ROW WITH NO COURSE OF FIRE","OK"))))))</f>
        <v/>
      </c>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c r="S51" s="17">
        <f>IF($C51="","",IF(AND($K51&lt;&gt;"",NOT(ISNUMBER($K51))),"SCORE NOT A NUMBER",IF(AND(ISNUMBER($K51),OR($K51&lt;0,$K51&gt;100)),"SCORE OUT OF RANGE - this score counts toward nothing",IF(AND($G51="Score",$K51="",$J51&lt;&gt;"",$J51&lt;&gt;"Pending"),"RESULT WITHOUT A SCORE",IF(AND($G51="Pass/Fail",$K51&lt;&gt;""),"SCORE ON A PASS-FAIL CATEGORY - it is ignored",IF(AND($E51="Firearms",$J51&lt;&gt;"",$J51&lt;&gt;"Pending",$R51=""),"FIREARMS ROW WITH NO COURSE OF FIRE","OK"))))))</f>
        <v/>
      </c>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c r="S52" s="17">
        <f>IF($C52="","",IF(AND($K52&lt;&gt;"",NOT(ISNUMBER($K52))),"SCORE NOT A NUMBER",IF(AND(ISNUMBER($K52),OR($K52&lt;0,$K52&gt;100)),"SCORE OUT OF RANGE - this score counts toward nothing",IF(AND($G52="Score",$K52="",$J52&lt;&gt;"",$J52&lt;&gt;"Pending"),"RESULT WITHOUT A SCORE",IF(AND($G52="Pass/Fail",$K52&lt;&gt;""),"SCORE ON A PASS-FAIL CATEGORY - it is ignored",IF(AND($E52="Firearms",$J52&lt;&gt;"",$J52&lt;&gt;"Pending",$R52=""),"FIREARMS ROW WITH NO COURSE OF FIRE","OK"))))))</f>
        <v/>
      </c>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c r="S53" s="17">
        <f>IF($C53="","",IF(AND($K53&lt;&gt;"",NOT(ISNUMBER($K53))),"SCORE NOT A NUMBER",IF(AND(ISNUMBER($K53),OR($K53&lt;0,$K53&gt;100)),"SCORE OUT OF RANGE - this score counts toward nothing",IF(AND($G53="Score",$K53="",$J53&lt;&gt;"",$J53&lt;&gt;"Pending"),"RESULT WITHOUT A SCORE",IF(AND($G53="Pass/Fail",$K53&lt;&gt;""),"SCORE ON A PASS-FAIL CATEGORY - it is ignored",IF(AND($E53="Firearms",$J53&lt;&gt;"",$J53&lt;&gt;"Pending",$R53=""),"FIREARMS ROW WITH NO COURSE OF FIRE","OK"))))))</f>
        <v/>
      </c>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c r="S54" s="17">
        <f>IF($C54="","",IF(AND($K54&lt;&gt;"",NOT(ISNUMBER($K54))),"SCORE NOT A NUMBER",IF(AND(ISNUMBER($K54),OR($K54&lt;0,$K54&gt;100)),"SCORE OUT OF RANGE - this score counts toward nothing",IF(AND($G54="Score",$K54="",$J54&lt;&gt;"",$J54&lt;&gt;"Pending"),"RESULT WITHOUT A SCORE",IF(AND($G54="Pass/Fail",$K54&lt;&gt;""),"SCORE ON A PASS-FAIL CATEGORY - it is ignored",IF(AND($E54="Firearms",$J54&lt;&gt;"",$J54&lt;&gt;"Pending",$R54=""),"FIREARMS ROW WITH NO COURSE OF FIRE","OK"))))))</f>
        <v/>
      </c>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c r="S55" s="17">
        <f>IF($C55="","",IF(AND($K55&lt;&gt;"",NOT(ISNUMBER($K55))),"SCORE NOT A NUMBER",IF(AND(ISNUMBER($K55),OR($K55&lt;0,$K55&gt;100)),"SCORE OUT OF RANGE - this score counts toward nothing",IF(AND($G55="Score",$K55="",$J55&lt;&gt;"",$J55&lt;&gt;"Pending"),"RESULT WITHOUT A SCORE",IF(AND($G55="Pass/Fail",$K55&lt;&gt;""),"SCORE ON A PASS-FAIL CATEGORY - it is ignored",IF(AND($E55="Firearms",$J55&lt;&gt;"",$J55&lt;&gt;"Pending",$R55=""),"FIREARMS ROW WITH NO COURSE OF FIRE","OK"))))))</f>
        <v/>
      </c>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c r="S56" s="17">
        <f>IF($C56="","",IF(AND($K56&lt;&gt;"",NOT(ISNUMBER($K56))),"SCORE NOT A NUMBER",IF(AND(ISNUMBER($K56),OR($K56&lt;0,$K56&gt;100)),"SCORE OUT OF RANGE - this score counts toward nothing",IF(AND($G56="Score",$K56="",$J56&lt;&gt;"",$J56&lt;&gt;"Pending"),"RESULT WITHOUT A SCORE",IF(AND($G56="Pass/Fail",$K56&lt;&gt;""),"SCORE ON A PASS-FAIL CATEGORY - it is ignored",IF(AND($E56="Firearms",$J56&lt;&gt;"",$J56&lt;&gt;"Pending",$R56=""),"FIREARMS ROW WITH NO COURSE OF FIRE","OK"))))))</f>
        <v/>
      </c>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c r="S57" s="17">
        <f>IF($C57="","",IF(AND($K57&lt;&gt;"",NOT(ISNUMBER($K57))),"SCORE NOT A NUMBER",IF(AND(ISNUMBER($K57),OR($K57&lt;0,$K57&gt;100)),"SCORE OUT OF RANGE - this score counts toward nothing",IF(AND($G57="Score",$K57="",$J57&lt;&gt;"",$J57&lt;&gt;"Pending"),"RESULT WITHOUT A SCORE",IF(AND($G57="Pass/Fail",$K57&lt;&gt;""),"SCORE ON A PASS-FAIL CATEGORY - it is ignored",IF(AND($E57="Firearms",$J57&lt;&gt;"",$J57&lt;&gt;"Pending",$R57=""),"FIREARMS ROW WITH NO COURSE OF FIRE","OK"))))))</f>
        <v/>
      </c>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c r="S58" s="17">
        <f>IF($C58="","",IF(AND($K58&lt;&gt;"",NOT(ISNUMBER($K58))),"SCORE NOT A NUMBER",IF(AND(ISNUMBER($K58),OR($K58&lt;0,$K58&gt;100)),"SCORE OUT OF RANGE - this score counts toward nothing",IF(AND($G58="Score",$K58="",$J58&lt;&gt;"",$J58&lt;&gt;"Pending"),"RESULT WITHOUT A SCORE",IF(AND($G58="Pass/Fail",$K58&lt;&gt;""),"SCORE ON A PASS-FAIL CATEGORY - it is ignored",IF(AND($E58="Firearms",$J58&lt;&gt;"",$J58&lt;&gt;"Pending",$R58=""),"FIREARMS ROW WITH NO COURSE OF FIRE","OK"))))))</f>
        <v/>
      </c>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c r="S59" s="17">
        <f>IF($C59="","",IF(AND($K59&lt;&gt;"",NOT(ISNUMBER($K59))),"SCORE NOT A NUMBER",IF(AND(ISNUMBER($K59),OR($K59&lt;0,$K59&gt;100)),"SCORE OUT OF RANGE - this score counts toward nothing",IF(AND($G59="Score",$K59="",$J59&lt;&gt;"",$J59&lt;&gt;"Pending"),"RESULT WITHOUT A SCORE",IF(AND($G59="Pass/Fail",$K59&lt;&gt;""),"SCORE ON A PASS-FAIL CATEGORY - it is ignored",IF(AND($E59="Firearms",$J59&lt;&gt;"",$J59&lt;&gt;"Pending",$R59=""),"FIREARMS ROW WITH NO COURSE OF FIRE","OK"))))))</f>
        <v/>
      </c>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c r="S60" s="17">
        <f>IF($C60="","",IF(AND($K60&lt;&gt;"",NOT(ISNUMBER($K60))),"SCORE NOT A NUMBER",IF(AND(ISNUMBER($K60),OR($K60&lt;0,$K60&gt;100)),"SCORE OUT OF RANGE - this score counts toward nothing",IF(AND($G60="Score",$K60="",$J60&lt;&gt;"",$J60&lt;&gt;"Pending"),"RESULT WITHOUT A SCORE",IF(AND($G60="Pass/Fail",$K60&lt;&gt;""),"SCORE ON A PASS-FAIL CATEGORY - it is ignored",IF(AND($E60="Firearms",$J60&lt;&gt;"",$J60&lt;&gt;"Pending",$R60=""),"FIREARMS ROW WITH NO COURSE OF FIRE","OK"))))))</f>
        <v/>
      </c>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c r="S61" s="17">
        <f>IF($C61="","",IF(AND($K61&lt;&gt;"",NOT(ISNUMBER($K61))),"SCORE NOT A NUMBER",IF(AND(ISNUMBER($K61),OR($K61&lt;0,$K61&gt;100)),"SCORE OUT OF RANGE - this score counts toward nothing",IF(AND($G61="Score",$K61="",$J61&lt;&gt;"",$J61&lt;&gt;"Pending"),"RESULT WITHOUT A SCORE",IF(AND($G61="Pass/Fail",$K61&lt;&gt;""),"SCORE ON A PASS-FAIL CATEGORY - it is ignored",IF(AND($E61="Firearms",$J61&lt;&gt;"",$J61&lt;&gt;"Pending",$R61=""),"FIREARMS ROW WITH NO COURSE OF FIRE","OK"))))))</f>
        <v/>
      </c>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c r="S62" s="17">
        <f>IF($C62="","",IF(AND($K62&lt;&gt;"",NOT(ISNUMBER($K62))),"SCORE NOT A NUMBER",IF(AND(ISNUMBER($K62),OR($K62&lt;0,$K62&gt;100)),"SCORE OUT OF RANGE - this score counts toward nothing",IF(AND($G62="Score",$K62="",$J62&lt;&gt;"",$J62&lt;&gt;"Pending"),"RESULT WITHOUT A SCORE",IF(AND($G62="Pass/Fail",$K62&lt;&gt;""),"SCORE ON A PASS-FAIL CATEGORY - it is ignored",IF(AND($E62="Firearms",$J62&lt;&gt;"",$J62&lt;&gt;"Pending",$R62=""),"FIREARMS ROW WITH NO COURSE OF FIRE","OK"))))))</f>
        <v/>
      </c>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c r="S63" s="17">
        <f>IF($C63="","",IF(AND($K63&lt;&gt;"",NOT(ISNUMBER($K63))),"SCORE NOT A NUMBER",IF(AND(ISNUMBER($K63),OR($K63&lt;0,$K63&gt;100)),"SCORE OUT OF RANGE - this score counts toward nothing",IF(AND($G63="Score",$K63="",$J63&lt;&gt;"",$J63&lt;&gt;"Pending"),"RESULT WITHOUT A SCORE",IF(AND($G63="Pass/Fail",$K63&lt;&gt;""),"SCORE ON A PASS-FAIL CATEGORY - it is ignored",IF(AND($E63="Firearms",$J63&lt;&gt;"",$J63&lt;&gt;"Pending",$R63=""),"FIREARMS ROW WITH NO COURSE OF FIRE","OK"))))))</f>
        <v/>
      </c>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c r="S64" s="17">
        <f>IF($C64="","",IF(AND($K64&lt;&gt;"",NOT(ISNUMBER($K64))),"SCORE NOT A NUMBER",IF(AND(ISNUMBER($K64),OR($K64&lt;0,$K64&gt;100)),"SCORE OUT OF RANGE - this score counts toward nothing",IF(AND($G64="Score",$K64="",$J64&lt;&gt;"",$J64&lt;&gt;"Pending"),"RESULT WITHOUT A SCORE",IF(AND($G64="Pass/Fail",$K64&lt;&gt;""),"SCORE ON A PASS-FAIL CATEGORY - it is ignored",IF(AND($E64="Firearms",$J64&lt;&gt;"",$J64&lt;&gt;"Pending",$R64=""),"FIREARMS ROW WITH NO COURSE OF FIRE","OK"))))))</f>
        <v/>
      </c>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c r="S65" s="17">
        <f>IF($C65="","",IF(AND($K65&lt;&gt;"",NOT(ISNUMBER($K65))),"SCORE NOT A NUMBER",IF(AND(ISNUMBER($K65),OR($K65&lt;0,$K65&gt;100)),"SCORE OUT OF RANGE - this score counts toward nothing",IF(AND($G65="Score",$K65="",$J65&lt;&gt;"",$J65&lt;&gt;"Pending"),"RESULT WITHOUT A SCORE",IF(AND($G65="Pass/Fail",$K65&lt;&gt;""),"SCORE ON A PASS-FAIL CATEGORY - it is ignored",IF(AND($E65="Firearms",$J65&lt;&gt;"",$J65&lt;&gt;"Pending",$R65=""),"FIREARMS ROW WITH NO COURSE OF FIRE","OK"))))))</f>
        <v/>
      </c>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c r="S66" s="17">
        <f>IF($C66="","",IF(AND($K66&lt;&gt;"",NOT(ISNUMBER($K66))),"SCORE NOT A NUMBER",IF(AND(ISNUMBER($K66),OR($K66&lt;0,$K66&gt;100)),"SCORE OUT OF RANGE - this score counts toward nothing",IF(AND($G66="Score",$K66="",$J66&lt;&gt;"",$J66&lt;&gt;"Pending"),"RESULT WITHOUT A SCORE",IF(AND($G66="Pass/Fail",$K66&lt;&gt;""),"SCORE ON A PASS-FAIL CATEGORY - it is ignored",IF(AND($E66="Firearms",$J66&lt;&gt;"",$J66&lt;&gt;"Pending",$R66=""),"FIREARMS ROW WITH NO COURSE OF FIRE","OK"))))))</f>
        <v/>
      </c>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c r="S67" s="17">
        <f>IF($C67="","",IF(AND($K67&lt;&gt;"",NOT(ISNUMBER($K67))),"SCORE NOT A NUMBER",IF(AND(ISNUMBER($K67),OR($K67&lt;0,$K67&gt;100)),"SCORE OUT OF RANGE - this score counts toward nothing",IF(AND($G67="Score",$K67="",$J67&lt;&gt;"",$J67&lt;&gt;"Pending"),"RESULT WITHOUT A SCORE",IF(AND($G67="Pass/Fail",$K67&lt;&gt;""),"SCORE ON A PASS-FAIL CATEGORY - it is ignored",IF(AND($E67="Firearms",$J67&lt;&gt;"",$J67&lt;&gt;"Pending",$R67=""),"FIREARMS ROW WITH NO COURSE OF FIRE","OK"))))))</f>
        <v/>
      </c>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c r="S68" s="17">
        <f>IF($C68="","",IF(AND($K68&lt;&gt;"",NOT(ISNUMBER($K68))),"SCORE NOT A NUMBER",IF(AND(ISNUMBER($K68),OR($K68&lt;0,$K68&gt;100)),"SCORE OUT OF RANGE - this score counts toward nothing",IF(AND($G68="Score",$K68="",$J68&lt;&gt;"",$J68&lt;&gt;"Pending"),"RESULT WITHOUT A SCORE",IF(AND($G68="Pass/Fail",$K68&lt;&gt;""),"SCORE ON A PASS-FAIL CATEGORY - it is ignored",IF(AND($E68="Firearms",$J68&lt;&gt;"",$J68&lt;&gt;"Pending",$R68=""),"FIREARMS ROW WITH NO COURSE OF FIRE","OK"))))))</f>
        <v/>
      </c>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c r="S69" s="17">
        <f>IF($C69="","",IF(AND($K69&lt;&gt;"",NOT(ISNUMBER($K69))),"SCORE NOT A NUMBER",IF(AND(ISNUMBER($K69),OR($K69&lt;0,$K69&gt;100)),"SCORE OUT OF RANGE - this score counts toward nothing",IF(AND($G69="Score",$K69="",$J69&lt;&gt;"",$J69&lt;&gt;"Pending"),"RESULT WITHOUT A SCORE",IF(AND($G69="Pass/Fail",$K69&lt;&gt;""),"SCORE ON A PASS-FAIL CATEGORY - it is ignored",IF(AND($E69="Firearms",$J69&lt;&gt;"",$J69&lt;&gt;"Pending",$R69=""),"FIREARMS ROW WITH NO COURSE OF FIRE","OK"))))))</f>
        <v/>
      </c>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c r="S70" s="17">
        <f>IF($C70="","",IF(AND($K70&lt;&gt;"",NOT(ISNUMBER($K70))),"SCORE NOT A NUMBER",IF(AND(ISNUMBER($K70),OR($K70&lt;0,$K70&gt;100)),"SCORE OUT OF RANGE - this score counts toward nothing",IF(AND($G70="Score",$K70="",$J70&lt;&gt;"",$J70&lt;&gt;"Pending"),"RESULT WITHOUT A SCORE",IF(AND($G70="Pass/Fail",$K70&lt;&gt;""),"SCORE ON A PASS-FAIL CATEGORY - it is ignored",IF(AND($E70="Firearms",$J70&lt;&gt;"",$J70&lt;&gt;"Pending",$R70=""),"FIREARMS ROW WITH NO COURSE OF FIRE","OK"))))))</f>
        <v/>
      </c>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c r="S71" s="17">
        <f>IF($C71="","",IF(AND($K71&lt;&gt;"",NOT(ISNUMBER($K71))),"SCORE NOT A NUMBER",IF(AND(ISNUMBER($K71),OR($K71&lt;0,$K71&gt;100)),"SCORE OUT OF RANGE - this score counts toward nothing",IF(AND($G71="Score",$K71="",$J71&lt;&gt;"",$J71&lt;&gt;"Pending"),"RESULT WITHOUT A SCORE",IF(AND($G71="Pass/Fail",$K71&lt;&gt;""),"SCORE ON A PASS-FAIL CATEGORY - it is ignored",IF(AND($E71="Firearms",$J71&lt;&gt;"",$J71&lt;&gt;"Pending",$R71=""),"FIREARMS ROW WITH NO COURSE OF FIRE","OK"))))))</f>
        <v/>
      </c>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c r="S72" s="17">
        <f>IF($C72="","",IF(AND($K72&lt;&gt;"",NOT(ISNUMBER($K72))),"SCORE NOT A NUMBER",IF(AND(ISNUMBER($K72),OR($K72&lt;0,$K72&gt;100)),"SCORE OUT OF RANGE - this score counts toward nothing",IF(AND($G72="Score",$K72="",$J72&lt;&gt;"",$J72&lt;&gt;"Pending"),"RESULT WITHOUT A SCORE",IF(AND($G72="Pass/Fail",$K72&lt;&gt;""),"SCORE ON A PASS-FAIL CATEGORY - it is ignored",IF(AND($E72="Firearms",$J72&lt;&gt;"",$J72&lt;&gt;"Pending",$R72=""),"FIREARMS ROW WITH NO COURSE OF FIRE","OK"))))))</f>
        <v/>
      </c>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c r="S73" s="17">
        <f>IF($C73="","",IF(AND($K73&lt;&gt;"",NOT(ISNUMBER($K73))),"SCORE NOT A NUMBER",IF(AND(ISNUMBER($K73),OR($K73&lt;0,$K73&gt;100)),"SCORE OUT OF RANGE - this score counts toward nothing",IF(AND($G73="Score",$K73="",$J73&lt;&gt;"",$J73&lt;&gt;"Pending"),"RESULT WITHOUT A SCORE",IF(AND($G73="Pass/Fail",$K73&lt;&gt;""),"SCORE ON A PASS-FAIL CATEGORY - it is ignored",IF(AND($E73="Firearms",$J73&lt;&gt;"",$J73&lt;&gt;"Pending",$R73=""),"FIREARMS ROW WITH NO COURSE OF FIRE","OK"))))))</f>
        <v/>
      </c>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c r="S74" s="17">
        <f>IF($C74="","",IF(AND($K74&lt;&gt;"",NOT(ISNUMBER($K74))),"SCORE NOT A NUMBER",IF(AND(ISNUMBER($K74),OR($K74&lt;0,$K74&gt;100)),"SCORE OUT OF RANGE - this score counts toward nothing",IF(AND($G74="Score",$K74="",$J74&lt;&gt;"",$J74&lt;&gt;"Pending"),"RESULT WITHOUT A SCORE",IF(AND($G74="Pass/Fail",$K74&lt;&gt;""),"SCORE ON A PASS-FAIL CATEGORY - it is ignored",IF(AND($E74="Firearms",$J74&lt;&gt;"",$J74&lt;&gt;"Pending",$R74=""),"FIREARMS ROW WITH NO COURSE OF FIRE","OK"))))))</f>
        <v/>
      </c>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c r="S75" s="17">
        <f>IF($C75="","",IF(AND($K75&lt;&gt;"",NOT(ISNUMBER($K75))),"SCORE NOT A NUMBER",IF(AND(ISNUMBER($K75),OR($K75&lt;0,$K75&gt;100)),"SCORE OUT OF RANGE - this score counts toward nothing",IF(AND($G75="Score",$K75="",$J75&lt;&gt;"",$J75&lt;&gt;"Pending"),"RESULT WITHOUT A SCORE",IF(AND($G75="Pass/Fail",$K75&lt;&gt;""),"SCORE ON A PASS-FAIL CATEGORY - it is ignored",IF(AND($E75="Firearms",$J75&lt;&gt;"",$J75&lt;&gt;"Pending",$R75=""),"FIREARMS ROW WITH NO COURSE OF FIRE","OK"))))))</f>
        <v/>
      </c>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c r="S76" s="17">
        <f>IF($C76="","",IF(AND($K76&lt;&gt;"",NOT(ISNUMBER($K76))),"SCORE NOT A NUMBER",IF(AND(ISNUMBER($K76),OR($K76&lt;0,$K76&gt;100)),"SCORE OUT OF RANGE - this score counts toward nothing",IF(AND($G76="Score",$K76="",$J76&lt;&gt;"",$J76&lt;&gt;"Pending"),"RESULT WITHOUT A SCORE",IF(AND($G76="Pass/Fail",$K76&lt;&gt;""),"SCORE ON A PASS-FAIL CATEGORY - it is ignored",IF(AND($E76="Firearms",$J76&lt;&gt;"",$J76&lt;&gt;"Pending",$R76=""),"FIREARMS ROW WITH NO COURSE OF FIRE","OK"))))))</f>
        <v/>
      </c>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c r="S77" s="17">
        <f>IF($C77="","",IF(AND($K77&lt;&gt;"",NOT(ISNUMBER($K77))),"SCORE NOT A NUMBER",IF(AND(ISNUMBER($K77),OR($K77&lt;0,$K77&gt;100)),"SCORE OUT OF RANGE - this score counts toward nothing",IF(AND($G77="Score",$K77="",$J77&lt;&gt;"",$J77&lt;&gt;"Pending"),"RESULT WITHOUT A SCORE",IF(AND($G77="Pass/Fail",$K77&lt;&gt;""),"SCORE ON A PASS-FAIL CATEGORY - it is ignored",IF(AND($E77="Firearms",$J77&lt;&gt;"",$J77&lt;&gt;"Pending",$R77=""),"FIREARMS ROW WITH NO COURSE OF FIRE","OK"))))))</f>
        <v/>
      </c>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c r="S78" s="17">
        <f>IF($C78="","",IF(AND($K78&lt;&gt;"",NOT(ISNUMBER($K78))),"SCORE NOT A NUMBER",IF(AND(ISNUMBER($K78),OR($K78&lt;0,$K78&gt;100)),"SCORE OUT OF RANGE - this score counts toward nothing",IF(AND($G78="Score",$K78="",$J78&lt;&gt;"",$J78&lt;&gt;"Pending"),"RESULT WITHOUT A SCORE",IF(AND($G78="Pass/Fail",$K78&lt;&gt;""),"SCORE ON A PASS-FAIL CATEGORY - it is ignored",IF(AND($E78="Firearms",$J78&lt;&gt;"",$J78&lt;&gt;"Pending",$R78=""),"FIREARMS ROW WITH NO COURSE OF FIRE","OK"))))))</f>
        <v/>
      </c>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c r="S79" s="17">
        <f>IF($C79="","",IF(AND($K79&lt;&gt;"",NOT(ISNUMBER($K79))),"SCORE NOT A NUMBER",IF(AND(ISNUMBER($K79),OR($K79&lt;0,$K79&gt;100)),"SCORE OUT OF RANGE - this score counts toward nothing",IF(AND($G79="Score",$K79="",$J79&lt;&gt;"",$J79&lt;&gt;"Pending"),"RESULT WITHOUT A SCORE",IF(AND($G79="Pass/Fail",$K79&lt;&gt;""),"SCORE ON A PASS-FAIL CATEGORY - it is ignored",IF(AND($E79="Firearms",$J79&lt;&gt;"",$J79&lt;&gt;"Pending",$R79=""),"FIREARMS ROW WITH NO COURSE OF FIRE","OK"))))))</f>
        <v/>
      </c>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c r="S80" s="17">
        <f>IF($C80="","",IF(AND($K80&lt;&gt;"",NOT(ISNUMBER($K80))),"SCORE NOT A NUMBER",IF(AND(ISNUMBER($K80),OR($K80&lt;0,$K80&gt;100)),"SCORE OUT OF RANGE - this score counts toward nothing",IF(AND($G80="Score",$K80="",$J80&lt;&gt;"",$J80&lt;&gt;"Pending"),"RESULT WITHOUT A SCORE",IF(AND($G80="Pass/Fail",$K80&lt;&gt;""),"SCORE ON A PASS-FAIL CATEGORY - it is ignored",IF(AND($E80="Firearms",$J80&lt;&gt;"",$J80&lt;&gt;"Pending",$R80=""),"FIREARMS ROW WITH NO COURSE OF FIRE","OK"))))))</f>
        <v/>
      </c>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c r="S81" s="17">
        <f>IF($C81="","",IF(AND($K81&lt;&gt;"",NOT(ISNUMBER($K81))),"SCORE NOT A NUMBER",IF(AND(ISNUMBER($K81),OR($K81&lt;0,$K81&gt;100)),"SCORE OUT OF RANGE - this score counts toward nothing",IF(AND($G81="Score",$K81="",$J81&lt;&gt;"",$J81&lt;&gt;"Pending"),"RESULT WITHOUT A SCORE",IF(AND($G81="Pass/Fail",$K81&lt;&gt;""),"SCORE ON A PASS-FAIL CATEGORY - it is ignored",IF(AND($E81="Firearms",$J81&lt;&gt;"",$J81&lt;&gt;"Pending",$R81=""),"FIREARMS ROW WITH NO COURSE OF FIRE","OK"))))))</f>
        <v/>
      </c>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c r="S82" s="17">
        <f>IF($C82="","",IF(AND($K82&lt;&gt;"",NOT(ISNUMBER($K82))),"SCORE NOT A NUMBER",IF(AND(ISNUMBER($K82),OR($K82&lt;0,$K82&gt;100)),"SCORE OUT OF RANGE - this score counts toward nothing",IF(AND($G82="Score",$K82="",$J82&lt;&gt;"",$J82&lt;&gt;"Pending"),"RESULT WITHOUT A SCORE",IF(AND($G82="Pass/Fail",$K82&lt;&gt;""),"SCORE ON A PASS-FAIL CATEGORY - it is ignored",IF(AND($E82="Firearms",$J82&lt;&gt;"",$J82&lt;&gt;"Pending",$R82=""),"FIREARMS ROW WITH NO COURSE OF FIRE","OK"))))))</f>
        <v/>
      </c>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c r="S83" s="17">
        <f>IF($C83="","",IF(AND($K83&lt;&gt;"",NOT(ISNUMBER($K83))),"SCORE NOT A NUMBER",IF(AND(ISNUMBER($K83),OR($K83&lt;0,$K83&gt;100)),"SCORE OUT OF RANGE - this score counts toward nothing",IF(AND($G83="Score",$K83="",$J83&lt;&gt;"",$J83&lt;&gt;"Pending"),"RESULT WITHOUT A SCORE",IF(AND($G83="Pass/Fail",$K83&lt;&gt;""),"SCORE ON A PASS-FAIL CATEGORY - it is ignored",IF(AND($E83="Firearms",$J83&lt;&gt;"",$J83&lt;&gt;"Pending",$R83=""),"FIREARMS ROW WITH NO COURSE OF FIRE","OK"))))))</f>
        <v/>
      </c>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c r="S84" s="17">
        <f>IF($C84="","",IF(AND($K84&lt;&gt;"",NOT(ISNUMBER($K84))),"SCORE NOT A NUMBER",IF(AND(ISNUMBER($K84),OR($K84&lt;0,$K84&gt;100)),"SCORE OUT OF RANGE - this score counts toward nothing",IF(AND($G84="Score",$K84="",$J84&lt;&gt;"",$J84&lt;&gt;"Pending"),"RESULT WITHOUT A SCORE",IF(AND($G84="Pass/Fail",$K84&lt;&gt;""),"SCORE ON A PASS-FAIL CATEGORY - it is ignored",IF(AND($E84="Firearms",$J84&lt;&gt;"",$J84&lt;&gt;"Pending",$R84=""),"FIREARMS ROW WITH NO COURSE OF FIRE","OK"))))))</f>
        <v/>
      </c>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c r="S85" s="17">
        <f>IF($C85="","",IF(AND($K85&lt;&gt;"",NOT(ISNUMBER($K85))),"SCORE NOT A NUMBER",IF(AND(ISNUMBER($K85),OR($K85&lt;0,$K85&gt;100)),"SCORE OUT OF RANGE - this score counts toward nothing",IF(AND($G85="Score",$K85="",$J85&lt;&gt;"",$J85&lt;&gt;"Pending"),"RESULT WITHOUT A SCORE",IF(AND($G85="Pass/Fail",$K85&lt;&gt;""),"SCORE ON A PASS-FAIL CATEGORY - it is ignored",IF(AND($E85="Firearms",$J85&lt;&gt;"",$J85&lt;&gt;"Pending",$R85=""),"FIREARMS ROW WITH NO COURSE OF FIRE","OK"))))))</f>
        <v/>
      </c>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c r="S86" s="17">
        <f>IF($C86="","",IF(AND($K86&lt;&gt;"",NOT(ISNUMBER($K86))),"SCORE NOT A NUMBER",IF(AND(ISNUMBER($K86),OR($K86&lt;0,$K86&gt;100)),"SCORE OUT OF RANGE - this score counts toward nothing",IF(AND($G86="Score",$K86="",$J86&lt;&gt;"",$J86&lt;&gt;"Pending"),"RESULT WITHOUT A SCORE",IF(AND($G86="Pass/Fail",$K86&lt;&gt;""),"SCORE ON A PASS-FAIL CATEGORY - it is ignored",IF(AND($E86="Firearms",$J86&lt;&gt;"",$J86&lt;&gt;"Pending",$R86=""),"FIREARMS ROW WITH NO COURSE OF FIRE","OK"))))))</f>
        <v/>
      </c>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c r="S87" s="17">
        <f>IF($C87="","",IF(AND($K87&lt;&gt;"",NOT(ISNUMBER($K87))),"SCORE NOT A NUMBER",IF(AND(ISNUMBER($K87),OR($K87&lt;0,$K87&gt;100)),"SCORE OUT OF RANGE - this score counts toward nothing",IF(AND($G87="Score",$K87="",$J87&lt;&gt;"",$J87&lt;&gt;"Pending"),"RESULT WITHOUT A SCORE",IF(AND($G87="Pass/Fail",$K87&lt;&gt;""),"SCORE ON A PASS-FAIL CATEGORY - it is ignored",IF(AND($E87="Firearms",$J87&lt;&gt;"",$J87&lt;&gt;"Pending",$R87=""),"FIREARMS ROW WITH NO COURSE OF FIRE","OK"))))))</f>
        <v/>
      </c>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c r="S88" s="17">
        <f>IF($C88="","",IF(AND($K88&lt;&gt;"",NOT(ISNUMBER($K88))),"SCORE NOT A NUMBER",IF(AND(ISNUMBER($K88),OR($K88&lt;0,$K88&gt;100)),"SCORE OUT OF RANGE - this score counts toward nothing",IF(AND($G88="Score",$K88="",$J88&lt;&gt;"",$J88&lt;&gt;"Pending"),"RESULT WITHOUT A SCORE",IF(AND($G88="Pass/Fail",$K88&lt;&gt;""),"SCORE ON A PASS-FAIL CATEGORY - it is ignored",IF(AND($E88="Firearms",$J88&lt;&gt;"",$J88&lt;&gt;"Pending",$R88=""),"FIREARMS ROW WITH NO COURSE OF FIRE","OK"))))))</f>
        <v/>
      </c>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c r="S89" s="17">
        <f>IF($C89="","",IF(AND($K89&lt;&gt;"",NOT(ISNUMBER($K89))),"SCORE NOT A NUMBER",IF(AND(ISNUMBER($K89),OR($K89&lt;0,$K89&gt;100)),"SCORE OUT OF RANGE - this score counts toward nothing",IF(AND($G89="Score",$K89="",$J89&lt;&gt;"",$J89&lt;&gt;"Pending"),"RESULT WITHOUT A SCORE",IF(AND($G89="Pass/Fail",$K89&lt;&gt;""),"SCORE ON A PASS-FAIL CATEGORY - it is ignored",IF(AND($E89="Firearms",$J89&lt;&gt;"",$J89&lt;&gt;"Pending",$R89=""),"FIREARMS ROW WITH NO COURSE OF FIRE","OK"))))))</f>
        <v/>
      </c>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c r="S90" s="17">
        <f>IF($C90="","",IF(AND($K90&lt;&gt;"",NOT(ISNUMBER($K90))),"SCORE NOT A NUMBER",IF(AND(ISNUMBER($K90),OR($K90&lt;0,$K90&gt;100)),"SCORE OUT OF RANGE - this score counts toward nothing",IF(AND($G90="Score",$K90="",$J90&lt;&gt;"",$J90&lt;&gt;"Pending"),"RESULT WITHOUT A SCORE",IF(AND($G90="Pass/Fail",$K90&lt;&gt;""),"SCORE ON A PASS-FAIL CATEGORY - it is ignored",IF(AND($E90="Firearms",$J90&lt;&gt;"",$J90&lt;&gt;"Pending",$R90=""),"FIREARMS ROW WITH NO COURSE OF FIRE","OK"))))))</f>
        <v/>
      </c>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c r="S91" s="17">
        <f>IF($C91="","",IF(AND($K91&lt;&gt;"",NOT(ISNUMBER($K91))),"SCORE NOT A NUMBER",IF(AND(ISNUMBER($K91),OR($K91&lt;0,$K91&gt;100)),"SCORE OUT OF RANGE - this score counts toward nothing",IF(AND($G91="Score",$K91="",$J91&lt;&gt;"",$J91&lt;&gt;"Pending"),"RESULT WITHOUT A SCORE",IF(AND($G91="Pass/Fail",$K91&lt;&gt;""),"SCORE ON A PASS-FAIL CATEGORY - it is ignored",IF(AND($E91="Firearms",$J91&lt;&gt;"",$J91&lt;&gt;"Pending",$R91=""),"FIREARMS ROW WITH NO COURSE OF FIRE","OK"))))))</f>
        <v/>
      </c>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c r="S92" s="17">
        <f>IF($C92="","",IF(AND($K92&lt;&gt;"",NOT(ISNUMBER($K92))),"SCORE NOT A NUMBER",IF(AND(ISNUMBER($K92),OR($K92&lt;0,$K92&gt;100)),"SCORE OUT OF RANGE - this score counts toward nothing",IF(AND($G92="Score",$K92="",$J92&lt;&gt;"",$J92&lt;&gt;"Pending"),"RESULT WITHOUT A SCORE",IF(AND($G92="Pass/Fail",$K92&lt;&gt;""),"SCORE ON A PASS-FAIL CATEGORY - it is ignored",IF(AND($E92="Firearms",$J92&lt;&gt;"",$J92&lt;&gt;"Pending",$R92=""),"FIREARMS ROW WITH NO COURSE OF FIRE","OK"))))))</f>
        <v/>
      </c>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c r="S93" s="17">
        <f>IF($C93="","",IF(AND($K93&lt;&gt;"",NOT(ISNUMBER($K93))),"SCORE NOT A NUMBER",IF(AND(ISNUMBER($K93),OR($K93&lt;0,$K93&gt;100)),"SCORE OUT OF RANGE - this score counts toward nothing",IF(AND($G93="Score",$K93="",$J93&lt;&gt;"",$J93&lt;&gt;"Pending"),"RESULT WITHOUT A SCORE",IF(AND($G93="Pass/Fail",$K93&lt;&gt;""),"SCORE ON A PASS-FAIL CATEGORY - it is ignored",IF(AND($E93="Firearms",$J93&lt;&gt;"",$J93&lt;&gt;"Pending",$R93=""),"FIREARMS ROW WITH NO COURSE OF FIRE","OK"))))))</f>
        <v/>
      </c>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c r="S94" s="17">
        <f>IF($C94="","",IF(AND($K94&lt;&gt;"",NOT(ISNUMBER($K94))),"SCORE NOT A NUMBER",IF(AND(ISNUMBER($K94),OR($K94&lt;0,$K94&gt;100)),"SCORE OUT OF RANGE - this score counts toward nothing",IF(AND($G94="Score",$K94="",$J94&lt;&gt;"",$J94&lt;&gt;"Pending"),"RESULT WITHOUT A SCORE",IF(AND($G94="Pass/Fail",$K94&lt;&gt;""),"SCORE ON A PASS-FAIL CATEGORY - it is ignored",IF(AND($E94="Firearms",$J94&lt;&gt;"",$J94&lt;&gt;"Pending",$R94=""),"FIREARMS ROW WITH NO COURSE OF FIRE","OK"))))))</f>
        <v/>
      </c>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c r="S95" s="17">
        <f>IF($C95="","",IF(AND($K95&lt;&gt;"",NOT(ISNUMBER($K95))),"SCORE NOT A NUMBER",IF(AND(ISNUMBER($K95),OR($K95&lt;0,$K95&gt;100)),"SCORE OUT OF RANGE - this score counts toward nothing",IF(AND($G95="Score",$K95="",$J95&lt;&gt;"",$J95&lt;&gt;"Pending"),"RESULT WITHOUT A SCORE",IF(AND($G95="Pass/Fail",$K95&lt;&gt;""),"SCORE ON A PASS-FAIL CATEGORY - it is ignored",IF(AND($E95="Firearms",$J95&lt;&gt;"",$J95&lt;&gt;"Pending",$R95=""),"FIREARMS ROW WITH NO COURSE OF FIRE","OK"))))))</f>
        <v/>
      </c>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c r="S96" s="17">
        <f>IF($C96="","",IF(AND($K96&lt;&gt;"",NOT(ISNUMBER($K96))),"SCORE NOT A NUMBER",IF(AND(ISNUMBER($K96),OR($K96&lt;0,$K96&gt;100)),"SCORE OUT OF RANGE - this score counts toward nothing",IF(AND($G96="Score",$K96="",$J96&lt;&gt;"",$J96&lt;&gt;"Pending"),"RESULT WITHOUT A SCORE",IF(AND($G96="Pass/Fail",$K96&lt;&gt;""),"SCORE ON A PASS-FAIL CATEGORY - it is ignored",IF(AND($E96="Firearms",$J96&lt;&gt;"",$J96&lt;&gt;"Pending",$R96=""),"FIREARMS ROW WITH NO COURSE OF FIRE","OK"))))))</f>
        <v/>
      </c>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c r="S97" s="17">
        <f>IF($C97="","",IF(AND($K97&lt;&gt;"",NOT(ISNUMBER($K97))),"SCORE NOT A NUMBER",IF(AND(ISNUMBER($K97),OR($K97&lt;0,$K97&gt;100)),"SCORE OUT OF RANGE - this score counts toward nothing",IF(AND($G97="Score",$K97="",$J97&lt;&gt;"",$J97&lt;&gt;"Pending"),"RESULT WITHOUT A SCORE",IF(AND($G97="Pass/Fail",$K97&lt;&gt;""),"SCORE ON A PASS-FAIL CATEGORY - it is ignored",IF(AND($E97="Firearms",$J97&lt;&gt;"",$J97&lt;&gt;"Pending",$R97=""),"FIREARMS ROW WITH NO COURSE OF FIRE","OK"))))))</f>
        <v/>
      </c>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c r="S98" s="17">
        <f>IF($C98="","",IF(AND($K98&lt;&gt;"",NOT(ISNUMBER($K98))),"SCORE NOT A NUMBER",IF(AND(ISNUMBER($K98),OR($K98&lt;0,$K98&gt;100)),"SCORE OUT OF RANGE - this score counts toward nothing",IF(AND($G98="Score",$K98="",$J98&lt;&gt;"",$J98&lt;&gt;"Pending"),"RESULT WITHOUT A SCORE",IF(AND($G98="Pass/Fail",$K98&lt;&gt;""),"SCORE ON A PASS-FAIL CATEGORY - it is ignored",IF(AND($E98="Firearms",$J98&lt;&gt;"",$J98&lt;&gt;"Pending",$R98=""),"FIREARMS ROW WITH NO COURSE OF FIRE","OK"))))))</f>
        <v/>
      </c>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c r="S99" s="17">
        <f>IF($C99="","",IF(AND($K99&lt;&gt;"",NOT(ISNUMBER($K99))),"SCORE NOT A NUMBER",IF(AND(ISNUMBER($K99),OR($K99&lt;0,$K99&gt;100)),"SCORE OUT OF RANGE - this score counts toward nothing",IF(AND($G99="Score",$K99="",$J99&lt;&gt;"",$J99&lt;&gt;"Pending"),"RESULT WITHOUT A SCORE",IF(AND($G99="Pass/Fail",$K99&lt;&gt;""),"SCORE ON A PASS-FAIL CATEGORY - it is ignored",IF(AND($E99="Firearms",$J99&lt;&gt;"",$J99&lt;&gt;"Pending",$R99=""),"FIREARMS ROW WITH NO COURSE OF FIRE","OK"))))))</f>
        <v/>
      </c>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c r="S100" s="17">
        <f>IF($C100="","",IF(AND($K100&lt;&gt;"",NOT(ISNUMBER($K100))),"SCORE NOT A NUMBER",IF(AND(ISNUMBER($K100),OR($K100&lt;0,$K100&gt;100)),"SCORE OUT OF RANGE - this score counts toward nothing",IF(AND($G100="Score",$K100="",$J100&lt;&gt;"",$J100&lt;&gt;"Pending"),"RESULT WITHOUT A SCORE",IF(AND($G100="Pass/Fail",$K100&lt;&gt;""),"SCORE ON A PASS-FAIL CATEGORY - it is ignored",IF(AND($E100="Firearms",$J100&lt;&gt;"",$J100&lt;&gt;"Pending",$R100=""),"FIREARMS ROW WITH NO COURSE OF FIRE","OK"))))))</f>
        <v/>
      </c>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c r="S101" s="17">
        <f>IF($C101="","",IF(AND($K101&lt;&gt;"",NOT(ISNUMBER($K101))),"SCORE NOT A NUMBER",IF(AND(ISNUMBER($K101),OR($K101&lt;0,$K101&gt;100)),"SCORE OUT OF RANGE - this score counts toward nothing",IF(AND($G101="Score",$K101="",$J101&lt;&gt;"",$J101&lt;&gt;"Pending"),"RESULT WITHOUT A SCORE",IF(AND($G101="Pass/Fail",$K101&lt;&gt;""),"SCORE ON A PASS-FAIL CATEGORY - it is ignored",IF(AND($E101="Firearms",$J101&lt;&gt;"",$J101&lt;&gt;"Pending",$R101=""),"FIREARMS ROW WITH NO COURSE OF FIRE","OK"))))))</f>
        <v/>
      </c>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c r="S102" s="17">
        <f>IF($C102="","",IF(AND($K102&lt;&gt;"",NOT(ISNUMBER($K102))),"SCORE NOT A NUMBER",IF(AND(ISNUMBER($K102),OR($K102&lt;0,$K102&gt;100)),"SCORE OUT OF RANGE - this score counts toward nothing",IF(AND($G102="Score",$K102="",$J102&lt;&gt;"",$J102&lt;&gt;"Pending"),"RESULT WITHOUT A SCORE",IF(AND($G102="Pass/Fail",$K102&lt;&gt;""),"SCORE ON A PASS-FAIL CATEGORY - it is ignored",IF(AND($E102="Firearms",$J102&lt;&gt;"",$J102&lt;&gt;"Pending",$R102=""),"FIREARMS ROW WITH NO COURSE OF FIRE","OK"))))))</f>
        <v/>
      </c>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c r="S103" s="17">
        <f>IF($C103="","",IF(AND($K103&lt;&gt;"",NOT(ISNUMBER($K103))),"SCORE NOT A NUMBER",IF(AND(ISNUMBER($K103),OR($K103&lt;0,$K103&gt;100)),"SCORE OUT OF RANGE - this score counts toward nothing",IF(AND($G103="Score",$K103="",$J103&lt;&gt;"",$J103&lt;&gt;"Pending"),"RESULT WITHOUT A SCORE",IF(AND($G103="Pass/Fail",$K103&lt;&gt;""),"SCORE ON A PASS-FAIL CATEGORY - it is ignored",IF(AND($E103="Firearms",$J103&lt;&gt;"",$J103&lt;&gt;"Pending",$R103=""),"FIREARMS ROW WITH NO COURSE OF FIRE","OK"))))))</f>
        <v/>
      </c>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c r="S104" s="17">
        <f>IF($C104="","",IF(AND($K104&lt;&gt;"",NOT(ISNUMBER($K104))),"SCORE NOT A NUMBER",IF(AND(ISNUMBER($K104),OR($K104&lt;0,$K104&gt;100)),"SCORE OUT OF RANGE - this score counts toward nothing",IF(AND($G104="Score",$K104="",$J104&lt;&gt;"",$J104&lt;&gt;"Pending"),"RESULT WITHOUT A SCORE",IF(AND($G104="Pass/Fail",$K104&lt;&gt;""),"SCORE ON A PASS-FAIL CATEGORY - it is ignored",IF(AND($E104="Firearms",$J104&lt;&gt;"",$J104&lt;&gt;"Pending",$R104=""),"FIREARMS ROW WITH NO COURSE OF FIRE","OK"))))))</f>
        <v/>
      </c>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c r="S105" s="17">
        <f>IF($C105="","",IF(AND($K105&lt;&gt;"",NOT(ISNUMBER($K105))),"SCORE NOT A NUMBER",IF(AND(ISNUMBER($K105),OR($K105&lt;0,$K105&gt;100)),"SCORE OUT OF RANGE - this score counts toward nothing",IF(AND($G105="Score",$K105="",$J105&lt;&gt;"",$J105&lt;&gt;"Pending"),"RESULT WITHOUT A SCORE",IF(AND($G105="Pass/Fail",$K105&lt;&gt;""),"SCORE ON A PASS-FAIL CATEGORY - it is ignored",IF(AND($E105="Firearms",$J105&lt;&gt;"",$J105&lt;&gt;"Pending",$R105=""),"FIREARMS ROW WITH NO COURSE OF FIRE","OK"))))))</f>
        <v/>
      </c>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c r="S106" s="17">
        <f>IF($C106="","",IF(AND($K106&lt;&gt;"",NOT(ISNUMBER($K106))),"SCORE NOT A NUMBER",IF(AND(ISNUMBER($K106),OR($K106&lt;0,$K106&gt;100)),"SCORE OUT OF RANGE - this score counts toward nothing",IF(AND($G106="Score",$K106="",$J106&lt;&gt;"",$J106&lt;&gt;"Pending"),"RESULT WITHOUT A SCORE",IF(AND($G106="Pass/Fail",$K106&lt;&gt;""),"SCORE ON A PASS-FAIL CATEGORY - it is ignored",IF(AND($E106="Firearms",$J106&lt;&gt;"",$J106&lt;&gt;"Pending",$R106=""),"FIREARMS ROW WITH NO COURSE OF FIRE","OK"))))))</f>
        <v/>
      </c>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c r="S107" s="17">
        <f>IF($C107="","",IF(AND($K107&lt;&gt;"",NOT(ISNUMBER($K107))),"SCORE NOT A NUMBER",IF(AND(ISNUMBER($K107),OR($K107&lt;0,$K107&gt;100)),"SCORE OUT OF RANGE - this score counts toward nothing",IF(AND($G107="Score",$K107="",$J107&lt;&gt;"",$J107&lt;&gt;"Pending"),"RESULT WITHOUT A SCORE",IF(AND($G107="Pass/Fail",$K107&lt;&gt;""),"SCORE ON A PASS-FAIL CATEGORY - it is ignored",IF(AND($E107="Firearms",$J107&lt;&gt;"",$J107&lt;&gt;"Pending",$R107=""),"FIREARMS ROW WITH NO COURSE OF FIRE","OK"))))))</f>
        <v/>
      </c>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c r="S108" s="17">
        <f>IF($C108="","",IF(AND($K108&lt;&gt;"",NOT(ISNUMBER($K108))),"SCORE NOT A NUMBER",IF(AND(ISNUMBER($K108),OR($K108&lt;0,$K108&gt;100)),"SCORE OUT OF RANGE - this score counts toward nothing",IF(AND($G108="Score",$K108="",$J108&lt;&gt;"",$J108&lt;&gt;"Pending"),"RESULT WITHOUT A SCORE",IF(AND($G108="Pass/Fail",$K108&lt;&gt;""),"SCORE ON A PASS-FAIL CATEGORY - it is ignored",IF(AND($E108="Firearms",$J108&lt;&gt;"",$J108&lt;&gt;"Pending",$R108=""),"FIREARMS ROW WITH NO COURSE OF FIRE","OK"))))))</f>
        <v/>
      </c>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c r="S109" s="17">
        <f>IF($C109="","",IF(AND($K109&lt;&gt;"",NOT(ISNUMBER($K109))),"SCORE NOT A NUMBER",IF(AND(ISNUMBER($K109),OR($K109&lt;0,$K109&gt;100)),"SCORE OUT OF RANGE - this score counts toward nothing",IF(AND($G109="Score",$K109="",$J109&lt;&gt;"",$J109&lt;&gt;"Pending"),"RESULT WITHOUT A SCORE",IF(AND($G109="Pass/Fail",$K109&lt;&gt;""),"SCORE ON A PASS-FAIL CATEGORY - it is ignored",IF(AND($E109="Firearms",$J109&lt;&gt;"",$J109&lt;&gt;"Pending",$R109=""),"FIREARMS ROW WITH NO COURSE OF FIRE","OK"))))))</f>
        <v/>
      </c>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c r="S110" s="17">
        <f>IF($C110="","",IF(AND($K110&lt;&gt;"",NOT(ISNUMBER($K110))),"SCORE NOT A NUMBER",IF(AND(ISNUMBER($K110),OR($K110&lt;0,$K110&gt;100)),"SCORE OUT OF RANGE - this score counts toward nothing",IF(AND($G110="Score",$K110="",$J110&lt;&gt;"",$J110&lt;&gt;"Pending"),"RESULT WITHOUT A SCORE",IF(AND($G110="Pass/Fail",$K110&lt;&gt;""),"SCORE ON A PASS-FAIL CATEGORY - it is ignored",IF(AND($E110="Firearms",$J110&lt;&gt;"",$J110&lt;&gt;"Pending",$R110=""),"FIREARMS ROW WITH NO COURSE OF FIRE","OK"))))))</f>
        <v/>
      </c>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c r="S111" s="17">
        <f>IF($C111="","",IF(AND($K111&lt;&gt;"",NOT(ISNUMBER($K111))),"SCORE NOT A NUMBER",IF(AND(ISNUMBER($K111),OR($K111&lt;0,$K111&gt;100)),"SCORE OUT OF RANGE - this score counts toward nothing",IF(AND($G111="Score",$K111="",$J111&lt;&gt;"",$J111&lt;&gt;"Pending"),"RESULT WITHOUT A SCORE",IF(AND($G111="Pass/Fail",$K111&lt;&gt;""),"SCORE ON A PASS-FAIL CATEGORY - it is ignored",IF(AND($E111="Firearms",$J111&lt;&gt;"",$J111&lt;&gt;"Pending",$R111=""),"FIREARMS ROW WITH NO COURSE OF FIRE","OK"))))))</f>
        <v/>
      </c>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c r="S112" s="17">
        <f>IF($C112="","",IF(AND($K112&lt;&gt;"",NOT(ISNUMBER($K112))),"SCORE NOT A NUMBER",IF(AND(ISNUMBER($K112),OR($K112&lt;0,$K112&gt;100)),"SCORE OUT OF RANGE - this score counts toward nothing",IF(AND($G112="Score",$K112="",$J112&lt;&gt;"",$J112&lt;&gt;"Pending"),"RESULT WITHOUT A SCORE",IF(AND($G112="Pass/Fail",$K112&lt;&gt;""),"SCORE ON A PASS-FAIL CATEGORY - it is ignored",IF(AND($E112="Firearms",$J112&lt;&gt;"",$J112&lt;&gt;"Pending",$R112=""),"FIREARMS ROW WITH NO COURSE OF FIRE","OK"))))))</f>
        <v/>
      </c>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c r="S113" s="17">
        <f>IF($C113="","",IF(AND($K113&lt;&gt;"",NOT(ISNUMBER($K113))),"SCORE NOT A NUMBER",IF(AND(ISNUMBER($K113),OR($K113&lt;0,$K113&gt;100)),"SCORE OUT OF RANGE - this score counts toward nothing",IF(AND($G113="Score",$K113="",$J113&lt;&gt;"",$J113&lt;&gt;"Pending"),"RESULT WITHOUT A SCORE",IF(AND($G113="Pass/Fail",$K113&lt;&gt;""),"SCORE ON A PASS-FAIL CATEGORY - it is ignored",IF(AND($E113="Firearms",$J113&lt;&gt;"",$J113&lt;&gt;"Pending",$R113=""),"FIREARMS ROW WITH NO COURSE OF FIRE","OK"))))))</f>
        <v/>
      </c>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c r="S114" s="17">
        <f>IF($C114="","",IF(AND($K114&lt;&gt;"",NOT(ISNUMBER($K114))),"SCORE NOT A NUMBER",IF(AND(ISNUMBER($K114),OR($K114&lt;0,$K114&gt;100)),"SCORE OUT OF RANGE - this score counts toward nothing",IF(AND($G114="Score",$K114="",$J114&lt;&gt;"",$J114&lt;&gt;"Pending"),"RESULT WITHOUT A SCORE",IF(AND($G114="Pass/Fail",$K114&lt;&gt;""),"SCORE ON A PASS-FAIL CATEGORY - it is ignored",IF(AND($E114="Firearms",$J114&lt;&gt;"",$J114&lt;&gt;"Pending",$R114=""),"FIREARMS ROW WITH NO COURSE OF FIRE","OK"))))))</f>
        <v/>
      </c>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c r="S115" s="17">
        <f>IF($C115="","",IF(AND($K115&lt;&gt;"",NOT(ISNUMBER($K115))),"SCORE NOT A NUMBER",IF(AND(ISNUMBER($K115),OR($K115&lt;0,$K115&gt;100)),"SCORE OUT OF RANGE - this score counts toward nothing",IF(AND($G115="Score",$K115="",$J115&lt;&gt;"",$J115&lt;&gt;"Pending"),"RESULT WITHOUT A SCORE",IF(AND($G115="Pass/Fail",$K115&lt;&gt;""),"SCORE ON A PASS-FAIL CATEGORY - it is ignored",IF(AND($E115="Firearms",$J115&lt;&gt;"",$J115&lt;&gt;"Pending",$R115=""),"FIREARMS ROW WITH NO COURSE OF FIRE","OK"))))))</f>
        <v/>
      </c>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c r="S116" s="17">
        <f>IF($C116="","",IF(AND($K116&lt;&gt;"",NOT(ISNUMBER($K116))),"SCORE NOT A NUMBER",IF(AND(ISNUMBER($K116),OR($K116&lt;0,$K116&gt;100)),"SCORE OUT OF RANGE - this score counts toward nothing",IF(AND($G116="Score",$K116="",$J116&lt;&gt;"",$J116&lt;&gt;"Pending"),"RESULT WITHOUT A SCORE",IF(AND($G116="Pass/Fail",$K116&lt;&gt;""),"SCORE ON A PASS-FAIL CATEGORY - it is ignored",IF(AND($E116="Firearms",$J116&lt;&gt;"",$J116&lt;&gt;"Pending",$R116=""),"FIREARMS ROW WITH NO COURSE OF FIRE","OK"))))))</f>
        <v/>
      </c>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c r="S117" s="17">
        <f>IF($C117="","",IF(AND($K117&lt;&gt;"",NOT(ISNUMBER($K117))),"SCORE NOT A NUMBER",IF(AND(ISNUMBER($K117),OR($K117&lt;0,$K117&gt;100)),"SCORE OUT OF RANGE - this score counts toward nothing",IF(AND($G117="Score",$K117="",$J117&lt;&gt;"",$J117&lt;&gt;"Pending"),"RESULT WITHOUT A SCORE",IF(AND($G117="Pass/Fail",$K117&lt;&gt;""),"SCORE ON A PASS-FAIL CATEGORY - it is ignored",IF(AND($E117="Firearms",$J117&lt;&gt;"",$J117&lt;&gt;"Pending",$R117=""),"FIREARMS ROW WITH NO COURSE OF FIRE","OK"))))))</f>
        <v/>
      </c>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c r="S118" s="17">
        <f>IF($C118="","",IF(AND($K118&lt;&gt;"",NOT(ISNUMBER($K118))),"SCORE NOT A NUMBER",IF(AND(ISNUMBER($K118),OR($K118&lt;0,$K118&gt;100)),"SCORE OUT OF RANGE - this score counts toward nothing",IF(AND($G118="Score",$K118="",$J118&lt;&gt;"",$J118&lt;&gt;"Pending"),"RESULT WITHOUT A SCORE",IF(AND($G118="Pass/Fail",$K118&lt;&gt;""),"SCORE ON A PASS-FAIL CATEGORY - it is ignored",IF(AND($E118="Firearms",$J118&lt;&gt;"",$J118&lt;&gt;"Pending",$R118=""),"FIREARMS ROW WITH NO COURSE OF FIRE","OK"))))))</f>
        <v/>
      </c>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c r="S119" s="17">
        <f>IF($C119="","",IF(AND($K119&lt;&gt;"",NOT(ISNUMBER($K119))),"SCORE NOT A NUMBER",IF(AND(ISNUMBER($K119),OR($K119&lt;0,$K119&gt;100)),"SCORE OUT OF RANGE - this score counts toward nothing",IF(AND($G119="Score",$K119="",$J119&lt;&gt;"",$J119&lt;&gt;"Pending"),"RESULT WITHOUT A SCORE",IF(AND($G119="Pass/Fail",$K119&lt;&gt;""),"SCORE ON A PASS-FAIL CATEGORY - it is ignored",IF(AND($E119="Firearms",$J119&lt;&gt;"",$J119&lt;&gt;"Pending",$R119=""),"FIREARMS ROW WITH NO COURSE OF FIRE","OK"))))))</f>
        <v/>
      </c>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c r="S120" s="17">
        <f>IF($C120="","",IF(AND($K120&lt;&gt;"",NOT(ISNUMBER($K120))),"SCORE NOT A NUMBER",IF(AND(ISNUMBER($K120),OR($K120&lt;0,$K120&gt;100)),"SCORE OUT OF RANGE - this score counts toward nothing",IF(AND($G120="Score",$K120="",$J120&lt;&gt;"",$J120&lt;&gt;"Pending"),"RESULT WITHOUT A SCORE",IF(AND($G120="Pass/Fail",$K120&lt;&gt;""),"SCORE ON A PASS-FAIL CATEGORY - it is ignored",IF(AND($E120="Firearms",$J120&lt;&gt;"",$J120&lt;&gt;"Pending",$R120=""),"FIREARMS ROW WITH NO COURSE OF FIRE","OK"))))))</f>
        <v/>
      </c>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c r="S121" s="17">
        <f>IF($C121="","",IF(AND($K121&lt;&gt;"",NOT(ISNUMBER($K121))),"SCORE NOT A NUMBER",IF(AND(ISNUMBER($K121),OR($K121&lt;0,$K121&gt;100)),"SCORE OUT OF RANGE - this score counts toward nothing",IF(AND($G121="Score",$K121="",$J121&lt;&gt;"",$J121&lt;&gt;"Pending"),"RESULT WITHOUT A SCORE",IF(AND($G121="Pass/Fail",$K121&lt;&gt;""),"SCORE ON A PASS-FAIL CATEGORY - it is ignored",IF(AND($E121="Firearms",$J121&lt;&gt;"",$J121&lt;&gt;"Pending",$R121=""),"FIREARMS ROW WITH NO COURSE OF FIRE","OK"))))))</f>
        <v/>
      </c>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c r="S122" s="17">
        <f>IF($C122="","",IF(AND($K122&lt;&gt;"",NOT(ISNUMBER($K122))),"SCORE NOT A NUMBER",IF(AND(ISNUMBER($K122),OR($K122&lt;0,$K122&gt;100)),"SCORE OUT OF RANGE - this score counts toward nothing",IF(AND($G122="Score",$K122="",$J122&lt;&gt;"",$J122&lt;&gt;"Pending"),"RESULT WITHOUT A SCORE",IF(AND($G122="Pass/Fail",$K122&lt;&gt;""),"SCORE ON A PASS-FAIL CATEGORY - it is ignored",IF(AND($E122="Firearms",$J122&lt;&gt;"",$J122&lt;&gt;"Pending",$R122=""),"FIREARMS ROW WITH NO COURSE OF FIRE","OK"))))))</f>
        <v/>
      </c>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c r="S123" s="17">
        <f>IF($C123="","",IF(AND($K123&lt;&gt;"",NOT(ISNUMBER($K123))),"SCORE NOT A NUMBER",IF(AND(ISNUMBER($K123),OR($K123&lt;0,$K123&gt;100)),"SCORE OUT OF RANGE - this score counts toward nothing",IF(AND($G123="Score",$K123="",$J123&lt;&gt;"",$J123&lt;&gt;"Pending"),"RESULT WITHOUT A SCORE",IF(AND($G123="Pass/Fail",$K123&lt;&gt;""),"SCORE ON A PASS-FAIL CATEGORY - it is ignored",IF(AND($E123="Firearms",$J123&lt;&gt;"",$J123&lt;&gt;"Pending",$R123=""),"FIREARMS ROW WITH NO COURSE OF FIRE","OK"))))))</f>
        <v/>
      </c>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c r="S124" s="17">
        <f>IF($C124="","",IF(AND($K124&lt;&gt;"",NOT(ISNUMBER($K124))),"SCORE NOT A NUMBER",IF(AND(ISNUMBER($K124),OR($K124&lt;0,$K124&gt;100)),"SCORE OUT OF RANGE - this score counts toward nothing",IF(AND($G124="Score",$K124="",$J124&lt;&gt;"",$J124&lt;&gt;"Pending"),"RESULT WITHOUT A SCORE",IF(AND($G124="Pass/Fail",$K124&lt;&gt;""),"SCORE ON A PASS-FAIL CATEGORY - it is ignored",IF(AND($E124="Firearms",$J124&lt;&gt;"",$J124&lt;&gt;"Pending",$R124=""),"FIREARMS ROW WITH NO COURSE OF FIRE","OK"))))))</f>
        <v/>
      </c>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c r="S125" s="17">
        <f>IF($C125="","",IF(AND($K125&lt;&gt;"",NOT(ISNUMBER($K125))),"SCORE NOT A NUMBER",IF(AND(ISNUMBER($K125),OR($K125&lt;0,$K125&gt;100)),"SCORE OUT OF RANGE - this score counts toward nothing",IF(AND($G125="Score",$K125="",$J125&lt;&gt;"",$J125&lt;&gt;"Pending"),"RESULT WITHOUT A SCORE",IF(AND($G125="Pass/Fail",$K125&lt;&gt;""),"SCORE ON A PASS-FAIL CATEGORY - it is ignored",IF(AND($E125="Firearms",$J125&lt;&gt;"",$J125&lt;&gt;"Pending",$R125=""),"FIREARMS ROW WITH NO COURSE OF FIRE","OK"))))))</f>
        <v/>
      </c>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c r="S126" s="17">
        <f>IF($C126="","",IF(AND($K126&lt;&gt;"",NOT(ISNUMBER($K126))),"SCORE NOT A NUMBER",IF(AND(ISNUMBER($K126),OR($K126&lt;0,$K126&gt;100)),"SCORE OUT OF RANGE - this score counts toward nothing",IF(AND($G126="Score",$K126="",$J126&lt;&gt;"",$J126&lt;&gt;"Pending"),"RESULT WITHOUT A SCORE",IF(AND($G126="Pass/Fail",$K126&lt;&gt;""),"SCORE ON A PASS-FAIL CATEGORY - it is ignored",IF(AND($E126="Firearms",$J126&lt;&gt;"",$J126&lt;&gt;"Pending",$R126=""),"FIREARMS ROW WITH NO COURSE OF FIRE","OK"))))))</f>
        <v/>
      </c>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c r="S127" s="17">
        <f>IF($C127="","",IF(AND($K127&lt;&gt;"",NOT(ISNUMBER($K127))),"SCORE NOT A NUMBER",IF(AND(ISNUMBER($K127),OR($K127&lt;0,$K127&gt;100)),"SCORE OUT OF RANGE - this score counts toward nothing",IF(AND($G127="Score",$K127="",$J127&lt;&gt;"",$J127&lt;&gt;"Pending"),"RESULT WITHOUT A SCORE",IF(AND($G127="Pass/Fail",$K127&lt;&gt;""),"SCORE ON A PASS-FAIL CATEGORY - it is ignored",IF(AND($E127="Firearms",$J127&lt;&gt;"",$J127&lt;&gt;"Pending",$R127=""),"FIREARMS ROW WITH NO COURSE OF FIRE","OK"))))))</f>
        <v/>
      </c>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c r="S128" s="17">
        <f>IF($C128="","",IF(AND($K128&lt;&gt;"",NOT(ISNUMBER($K128))),"SCORE NOT A NUMBER",IF(AND(ISNUMBER($K128),OR($K128&lt;0,$K128&gt;100)),"SCORE OUT OF RANGE - this score counts toward nothing",IF(AND($G128="Score",$K128="",$J128&lt;&gt;"",$J128&lt;&gt;"Pending"),"RESULT WITHOUT A SCORE",IF(AND($G128="Pass/Fail",$K128&lt;&gt;""),"SCORE ON A PASS-FAIL CATEGORY - it is ignored",IF(AND($E128="Firearms",$J128&lt;&gt;"",$J128&lt;&gt;"Pending",$R128=""),"FIREARMS ROW WITH NO COURSE OF FIRE","OK"))))))</f>
        <v/>
      </c>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c r="S129" s="17">
        <f>IF($C129="","",IF(AND($K129&lt;&gt;"",NOT(ISNUMBER($K129))),"SCORE NOT A NUMBER",IF(AND(ISNUMBER($K129),OR($K129&lt;0,$K129&gt;100)),"SCORE OUT OF RANGE - this score counts toward nothing",IF(AND($G129="Score",$K129="",$J129&lt;&gt;"",$J129&lt;&gt;"Pending"),"RESULT WITHOUT A SCORE",IF(AND($G129="Pass/Fail",$K129&lt;&gt;""),"SCORE ON A PASS-FAIL CATEGORY - it is ignored",IF(AND($E129="Firearms",$J129&lt;&gt;"",$J129&lt;&gt;"Pending",$R129=""),"FIREARMS ROW WITH NO COURSE OF FIRE","OK"))))))</f>
        <v/>
      </c>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c r="S130" s="17">
        <f>IF($C130="","",IF(AND($K130&lt;&gt;"",NOT(ISNUMBER($K130))),"SCORE NOT A NUMBER",IF(AND(ISNUMBER($K130),OR($K130&lt;0,$K130&gt;100)),"SCORE OUT OF RANGE - this score counts toward nothing",IF(AND($G130="Score",$K130="",$J130&lt;&gt;"",$J130&lt;&gt;"Pending"),"RESULT WITHOUT A SCORE",IF(AND($G130="Pass/Fail",$K130&lt;&gt;""),"SCORE ON A PASS-FAIL CATEGORY - it is ignored",IF(AND($E130="Firearms",$J130&lt;&gt;"",$J130&lt;&gt;"Pending",$R130=""),"FIREARMS ROW WITH NO COURSE OF FIRE","OK"))))))</f>
        <v/>
      </c>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c r="S131" s="17">
        <f>IF($C131="","",IF(AND($K131&lt;&gt;"",NOT(ISNUMBER($K131))),"SCORE NOT A NUMBER",IF(AND(ISNUMBER($K131),OR($K131&lt;0,$K131&gt;100)),"SCORE OUT OF RANGE - this score counts toward nothing",IF(AND($G131="Score",$K131="",$J131&lt;&gt;"",$J131&lt;&gt;"Pending"),"RESULT WITHOUT A SCORE",IF(AND($G131="Pass/Fail",$K131&lt;&gt;""),"SCORE ON A PASS-FAIL CATEGORY - it is ignored",IF(AND($E131="Firearms",$J131&lt;&gt;"",$J131&lt;&gt;"Pending",$R131=""),"FIREARMS ROW WITH NO COURSE OF FIRE","OK"))))))</f>
        <v/>
      </c>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c r="S132" s="17">
        <f>IF($C132="","",IF(AND($K132&lt;&gt;"",NOT(ISNUMBER($K132))),"SCORE NOT A NUMBER",IF(AND(ISNUMBER($K132),OR($K132&lt;0,$K132&gt;100)),"SCORE OUT OF RANGE - this score counts toward nothing",IF(AND($G132="Score",$K132="",$J132&lt;&gt;"",$J132&lt;&gt;"Pending"),"RESULT WITHOUT A SCORE",IF(AND($G132="Pass/Fail",$K132&lt;&gt;""),"SCORE ON A PASS-FAIL CATEGORY - it is ignored",IF(AND($E132="Firearms",$J132&lt;&gt;"",$J132&lt;&gt;"Pending",$R132=""),"FIREARMS ROW WITH NO COURSE OF FIRE","OK"))))))</f>
        <v/>
      </c>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c r="S133" s="17">
        <f>IF($C133="","",IF(AND($K133&lt;&gt;"",NOT(ISNUMBER($K133))),"SCORE NOT A NUMBER",IF(AND(ISNUMBER($K133),OR($K133&lt;0,$K133&gt;100)),"SCORE OUT OF RANGE - this score counts toward nothing",IF(AND($G133="Score",$K133="",$J133&lt;&gt;"",$J133&lt;&gt;"Pending"),"RESULT WITHOUT A SCORE",IF(AND($G133="Pass/Fail",$K133&lt;&gt;""),"SCORE ON A PASS-FAIL CATEGORY - it is ignored",IF(AND($E133="Firearms",$J133&lt;&gt;"",$J133&lt;&gt;"Pending",$R133=""),"FIREARMS ROW WITH NO COURSE OF FIRE","OK"))))))</f>
        <v/>
      </c>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c r="S134" s="17">
        <f>IF($C134="","",IF(AND($K134&lt;&gt;"",NOT(ISNUMBER($K134))),"SCORE NOT A NUMBER",IF(AND(ISNUMBER($K134),OR($K134&lt;0,$K134&gt;100)),"SCORE OUT OF RANGE - this score counts toward nothing",IF(AND($G134="Score",$K134="",$J134&lt;&gt;"",$J134&lt;&gt;"Pending"),"RESULT WITHOUT A SCORE",IF(AND($G134="Pass/Fail",$K134&lt;&gt;""),"SCORE ON A PASS-FAIL CATEGORY - it is ignored",IF(AND($E134="Firearms",$J134&lt;&gt;"",$J134&lt;&gt;"Pending",$R134=""),"FIREARMS ROW WITH NO COURSE OF FIRE","OK"))))))</f>
        <v/>
      </c>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c r="S135" s="17">
        <f>IF($C135="","",IF(AND($K135&lt;&gt;"",NOT(ISNUMBER($K135))),"SCORE NOT A NUMBER",IF(AND(ISNUMBER($K135),OR($K135&lt;0,$K135&gt;100)),"SCORE OUT OF RANGE - this score counts toward nothing",IF(AND($G135="Score",$K135="",$J135&lt;&gt;"",$J135&lt;&gt;"Pending"),"RESULT WITHOUT A SCORE",IF(AND($G135="Pass/Fail",$K135&lt;&gt;""),"SCORE ON A PASS-FAIL CATEGORY - it is ignored",IF(AND($E135="Firearms",$J135&lt;&gt;"",$J135&lt;&gt;"Pending",$R135=""),"FIREARMS ROW WITH NO COURSE OF FIRE","OK"))))))</f>
        <v/>
      </c>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c r="S136" s="17">
        <f>IF($C136="","",IF(AND($K136&lt;&gt;"",NOT(ISNUMBER($K136))),"SCORE NOT A NUMBER",IF(AND(ISNUMBER($K136),OR($K136&lt;0,$K136&gt;100)),"SCORE OUT OF RANGE - this score counts toward nothing",IF(AND($G136="Score",$K136="",$J136&lt;&gt;"",$J136&lt;&gt;"Pending"),"RESULT WITHOUT A SCORE",IF(AND($G136="Pass/Fail",$K136&lt;&gt;""),"SCORE ON A PASS-FAIL CATEGORY - it is ignored",IF(AND($E136="Firearms",$J136&lt;&gt;"",$J136&lt;&gt;"Pending",$R136=""),"FIREARMS ROW WITH NO COURSE OF FIRE","OK"))))))</f>
        <v/>
      </c>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c r="S137" s="17">
        <f>IF($C137="","",IF(AND($K137&lt;&gt;"",NOT(ISNUMBER($K137))),"SCORE NOT A NUMBER",IF(AND(ISNUMBER($K137),OR($K137&lt;0,$K137&gt;100)),"SCORE OUT OF RANGE - this score counts toward nothing",IF(AND($G137="Score",$K137="",$J137&lt;&gt;"",$J137&lt;&gt;"Pending"),"RESULT WITHOUT A SCORE",IF(AND($G137="Pass/Fail",$K137&lt;&gt;""),"SCORE ON A PASS-FAIL CATEGORY - it is ignored",IF(AND($E137="Firearms",$J137&lt;&gt;"",$J137&lt;&gt;"Pending",$R137=""),"FIREARMS ROW WITH NO COURSE OF FIRE","OK"))))))</f>
        <v/>
      </c>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c r="S138" s="17">
        <f>IF($C138="","",IF(AND($K138&lt;&gt;"",NOT(ISNUMBER($K138))),"SCORE NOT A NUMBER",IF(AND(ISNUMBER($K138),OR($K138&lt;0,$K138&gt;100)),"SCORE OUT OF RANGE - this score counts toward nothing",IF(AND($G138="Score",$K138="",$J138&lt;&gt;"",$J138&lt;&gt;"Pending"),"RESULT WITHOUT A SCORE",IF(AND($G138="Pass/Fail",$K138&lt;&gt;""),"SCORE ON A PASS-FAIL CATEGORY - it is ignored",IF(AND($E138="Firearms",$J138&lt;&gt;"",$J138&lt;&gt;"Pending",$R138=""),"FIREARMS ROW WITH NO COURSE OF FIRE","OK"))))))</f>
        <v/>
      </c>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c r="S139" s="17">
        <f>IF($C139="","",IF(AND($K139&lt;&gt;"",NOT(ISNUMBER($K139))),"SCORE NOT A NUMBER",IF(AND(ISNUMBER($K139),OR($K139&lt;0,$K139&gt;100)),"SCORE OUT OF RANGE - this score counts toward nothing",IF(AND($G139="Score",$K139="",$J139&lt;&gt;"",$J139&lt;&gt;"Pending"),"RESULT WITHOUT A SCORE",IF(AND($G139="Pass/Fail",$K139&lt;&gt;""),"SCORE ON A PASS-FAIL CATEGORY - it is ignored",IF(AND($E139="Firearms",$J139&lt;&gt;"",$J139&lt;&gt;"Pending",$R139=""),"FIREARMS ROW WITH NO COURSE OF FIRE","OK"))))))</f>
        <v/>
      </c>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c r="S140" s="17">
        <f>IF($C140="","",IF(AND($K140&lt;&gt;"",NOT(ISNUMBER($K140))),"SCORE NOT A NUMBER",IF(AND(ISNUMBER($K140),OR($K140&lt;0,$K140&gt;100)),"SCORE OUT OF RANGE - this score counts toward nothing",IF(AND($G140="Score",$K140="",$J140&lt;&gt;"",$J140&lt;&gt;"Pending"),"RESULT WITHOUT A SCORE",IF(AND($G140="Pass/Fail",$K140&lt;&gt;""),"SCORE ON A PASS-FAIL CATEGORY - it is ignored",IF(AND($E140="Firearms",$J140&lt;&gt;"",$J140&lt;&gt;"Pending",$R140=""),"FIREARMS ROW WITH NO COURSE OF FIRE","OK"))))))</f>
        <v/>
      </c>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c r="S141" s="17">
        <f>IF($C141="","",IF(AND($K141&lt;&gt;"",NOT(ISNUMBER($K141))),"SCORE NOT A NUMBER",IF(AND(ISNUMBER($K141),OR($K141&lt;0,$K141&gt;100)),"SCORE OUT OF RANGE - this score counts toward nothing",IF(AND($G141="Score",$K141="",$J141&lt;&gt;"",$J141&lt;&gt;"Pending"),"RESULT WITHOUT A SCORE",IF(AND($G141="Pass/Fail",$K141&lt;&gt;""),"SCORE ON A PASS-FAIL CATEGORY - it is ignored",IF(AND($E141="Firearms",$J141&lt;&gt;"",$J141&lt;&gt;"Pending",$R141=""),"FIREARMS ROW WITH NO COURSE OF FIRE","OK"))))))</f>
        <v/>
      </c>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c r="S142" s="17">
        <f>IF($C142="","",IF(AND($K142&lt;&gt;"",NOT(ISNUMBER($K142))),"SCORE NOT A NUMBER",IF(AND(ISNUMBER($K142),OR($K142&lt;0,$K142&gt;100)),"SCORE OUT OF RANGE - this score counts toward nothing",IF(AND($G142="Score",$K142="",$J142&lt;&gt;"",$J142&lt;&gt;"Pending"),"RESULT WITHOUT A SCORE",IF(AND($G142="Pass/Fail",$K142&lt;&gt;""),"SCORE ON A PASS-FAIL CATEGORY - it is ignored",IF(AND($E142="Firearms",$J142&lt;&gt;"",$J142&lt;&gt;"Pending",$R142=""),"FIREARMS ROW WITH NO COURSE OF FIRE","OK"))))))</f>
        <v/>
      </c>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c r="S143" s="17">
        <f>IF($C143="","",IF(AND($K143&lt;&gt;"",NOT(ISNUMBER($K143))),"SCORE NOT A NUMBER",IF(AND(ISNUMBER($K143),OR($K143&lt;0,$K143&gt;100)),"SCORE OUT OF RANGE - this score counts toward nothing",IF(AND($G143="Score",$K143="",$J143&lt;&gt;"",$J143&lt;&gt;"Pending"),"RESULT WITHOUT A SCORE",IF(AND($G143="Pass/Fail",$K143&lt;&gt;""),"SCORE ON A PASS-FAIL CATEGORY - it is ignored",IF(AND($E143="Firearms",$J143&lt;&gt;"",$J143&lt;&gt;"Pending",$R143=""),"FIREARMS ROW WITH NO COURSE OF FIRE","OK"))))))</f>
        <v/>
      </c>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c r="S144" s="17">
        <f>IF($C144="","",IF(AND($K144&lt;&gt;"",NOT(ISNUMBER($K144))),"SCORE NOT A NUMBER",IF(AND(ISNUMBER($K144),OR($K144&lt;0,$K144&gt;100)),"SCORE OUT OF RANGE - this score counts toward nothing",IF(AND($G144="Score",$K144="",$J144&lt;&gt;"",$J144&lt;&gt;"Pending"),"RESULT WITHOUT A SCORE",IF(AND($G144="Pass/Fail",$K144&lt;&gt;""),"SCORE ON A PASS-FAIL CATEGORY - it is ignored",IF(AND($E144="Firearms",$J144&lt;&gt;"",$J144&lt;&gt;"Pending",$R144=""),"FIREARMS ROW WITH NO COURSE OF FIRE","OK"))))))</f>
        <v/>
      </c>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c r="S145" s="17">
        <f>IF($C145="","",IF(AND($K145&lt;&gt;"",NOT(ISNUMBER($K145))),"SCORE NOT A NUMBER",IF(AND(ISNUMBER($K145),OR($K145&lt;0,$K145&gt;100)),"SCORE OUT OF RANGE - this score counts toward nothing",IF(AND($G145="Score",$K145="",$J145&lt;&gt;"",$J145&lt;&gt;"Pending"),"RESULT WITHOUT A SCORE",IF(AND($G145="Pass/Fail",$K145&lt;&gt;""),"SCORE ON A PASS-FAIL CATEGORY - it is ignored",IF(AND($E145="Firearms",$J145&lt;&gt;"",$J145&lt;&gt;"Pending",$R145=""),"FIREARMS ROW WITH NO COURSE OF FIRE","OK"))))))</f>
        <v/>
      </c>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c r="S146" s="17">
        <f>IF($C146="","",IF(AND($K146&lt;&gt;"",NOT(ISNUMBER($K146))),"SCORE NOT A NUMBER",IF(AND(ISNUMBER($K146),OR($K146&lt;0,$K146&gt;100)),"SCORE OUT OF RANGE - this score counts toward nothing",IF(AND($G146="Score",$K146="",$J146&lt;&gt;"",$J146&lt;&gt;"Pending"),"RESULT WITHOUT A SCORE",IF(AND($G146="Pass/Fail",$K146&lt;&gt;""),"SCORE ON A PASS-FAIL CATEGORY - it is ignored",IF(AND($E146="Firearms",$J146&lt;&gt;"",$J146&lt;&gt;"Pending",$R146=""),"FIREARMS ROW WITH NO COURSE OF FIRE","OK"))))))</f>
        <v/>
      </c>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c r="S147" s="17">
        <f>IF($C147="","",IF(AND($K147&lt;&gt;"",NOT(ISNUMBER($K147))),"SCORE NOT A NUMBER",IF(AND(ISNUMBER($K147),OR($K147&lt;0,$K147&gt;100)),"SCORE OUT OF RANGE - this score counts toward nothing",IF(AND($G147="Score",$K147="",$J147&lt;&gt;"",$J147&lt;&gt;"Pending"),"RESULT WITHOUT A SCORE",IF(AND($G147="Pass/Fail",$K147&lt;&gt;""),"SCORE ON A PASS-FAIL CATEGORY - it is ignored",IF(AND($E147="Firearms",$J147&lt;&gt;"",$J147&lt;&gt;"Pending",$R147=""),"FIREARMS ROW WITH NO COURSE OF FIRE","OK"))))))</f>
        <v/>
      </c>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c r="S148" s="17">
        <f>IF($C148="","",IF(AND($K148&lt;&gt;"",NOT(ISNUMBER($K148))),"SCORE NOT A NUMBER",IF(AND(ISNUMBER($K148),OR($K148&lt;0,$K148&gt;100)),"SCORE OUT OF RANGE - this score counts toward nothing",IF(AND($G148="Score",$K148="",$J148&lt;&gt;"",$J148&lt;&gt;"Pending"),"RESULT WITHOUT A SCORE",IF(AND($G148="Pass/Fail",$K148&lt;&gt;""),"SCORE ON A PASS-FAIL CATEGORY - it is ignored",IF(AND($E148="Firearms",$J148&lt;&gt;"",$J148&lt;&gt;"Pending",$R148=""),"FIREARMS ROW WITH NO COURSE OF FIRE","OK"))))))</f>
        <v/>
      </c>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c r="S149" s="17">
        <f>IF($C149="","",IF(AND($K149&lt;&gt;"",NOT(ISNUMBER($K149))),"SCORE NOT A NUMBER",IF(AND(ISNUMBER($K149),OR($K149&lt;0,$K149&gt;100)),"SCORE OUT OF RANGE - this score counts toward nothing",IF(AND($G149="Score",$K149="",$J149&lt;&gt;"",$J149&lt;&gt;"Pending"),"RESULT WITHOUT A SCORE",IF(AND($G149="Pass/Fail",$K149&lt;&gt;""),"SCORE ON A PASS-FAIL CATEGORY - it is ignored",IF(AND($E149="Firearms",$J149&lt;&gt;"",$J149&lt;&gt;"Pending",$R149=""),"FIREARMS ROW WITH NO COURSE OF FIRE","OK"))))))</f>
        <v/>
      </c>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c r="S150" s="17">
        <f>IF($C150="","",IF(AND($K150&lt;&gt;"",NOT(ISNUMBER($K150))),"SCORE NOT A NUMBER",IF(AND(ISNUMBER($K150),OR($K150&lt;0,$K150&gt;100)),"SCORE OUT OF RANGE - this score counts toward nothing",IF(AND($G150="Score",$K150="",$J150&lt;&gt;"",$J150&lt;&gt;"Pending"),"RESULT WITHOUT A SCORE",IF(AND($G150="Pass/Fail",$K150&lt;&gt;""),"SCORE ON A PASS-FAIL CATEGORY - it is ignored",IF(AND($E150="Firearms",$J150&lt;&gt;"",$J150&lt;&gt;"Pending",$R150=""),"FIREARMS ROW WITH NO COURSE OF FIRE","OK"))))))</f>
        <v/>
      </c>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c r="S151" s="17">
        <f>IF($C151="","",IF(AND($K151&lt;&gt;"",NOT(ISNUMBER($K151))),"SCORE NOT A NUMBER",IF(AND(ISNUMBER($K151),OR($K151&lt;0,$K151&gt;100)),"SCORE OUT OF RANGE - this score counts toward nothing",IF(AND($G151="Score",$K151="",$J151&lt;&gt;"",$J151&lt;&gt;"Pending"),"RESULT WITHOUT A SCORE",IF(AND($G151="Pass/Fail",$K151&lt;&gt;""),"SCORE ON A PASS-FAIL CATEGORY - it is ignored",IF(AND($E151="Firearms",$J151&lt;&gt;"",$J151&lt;&gt;"Pending",$R151=""),"FIREARMS ROW WITH NO COURSE OF FIRE","OK"))))))</f>
        <v/>
      </c>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c r="S152" s="17">
        <f>IF($C152="","",IF(AND($K152&lt;&gt;"",NOT(ISNUMBER($K152))),"SCORE NOT A NUMBER",IF(AND(ISNUMBER($K152),OR($K152&lt;0,$K152&gt;100)),"SCORE OUT OF RANGE - this score counts toward nothing",IF(AND($G152="Score",$K152="",$J152&lt;&gt;"",$J152&lt;&gt;"Pending"),"RESULT WITHOUT A SCORE",IF(AND($G152="Pass/Fail",$K152&lt;&gt;""),"SCORE ON A PASS-FAIL CATEGORY - it is ignored",IF(AND($E152="Firearms",$J152&lt;&gt;"",$J152&lt;&gt;"Pending",$R152=""),"FIREARMS ROW WITH NO COURSE OF FIRE","OK"))))))</f>
        <v/>
      </c>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c r="S153" s="17">
        <f>IF($C153="","",IF(AND($K153&lt;&gt;"",NOT(ISNUMBER($K153))),"SCORE NOT A NUMBER",IF(AND(ISNUMBER($K153),OR($K153&lt;0,$K153&gt;100)),"SCORE OUT OF RANGE - this score counts toward nothing",IF(AND($G153="Score",$K153="",$J153&lt;&gt;"",$J153&lt;&gt;"Pending"),"RESULT WITHOUT A SCORE",IF(AND($G153="Pass/Fail",$K153&lt;&gt;""),"SCORE ON A PASS-FAIL CATEGORY - it is ignored",IF(AND($E153="Firearms",$J153&lt;&gt;"",$J153&lt;&gt;"Pending",$R153=""),"FIREARMS ROW WITH NO COURSE OF FIRE","OK"))))))</f>
        <v/>
      </c>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c r="S154" s="17">
        <f>IF($C154="","",IF(AND($K154&lt;&gt;"",NOT(ISNUMBER($K154))),"SCORE NOT A NUMBER",IF(AND(ISNUMBER($K154),OR($K154&lt;0,$K154&gt;100)),"SCORE OUT OF RANGE - this score counts toward nothing",IF(AND($G154="Score",$K154="",$J154&lt;&gt;"",$J154&lt;&gt;"Pending"),"RESULT WITHOUT A SCORE",IF(AND($G154="Pass/Fail",$K154&lt;&gt;""),"SCORE ON A PASS-FAIL CATEGORY - it is ignored",IF(AND($E154="Firearms",$J154&lt;&gt;"",$J154&lt;&gt;"Pending",$R154=""),"FIREARMS ROW WITH NO COURSE OF FIRE","OK"))))))</f>
        <v/>
      </c>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c r="S155" s="17">
        <f>IF($C155="","",IF(AND($K155&lt;&gt;"",NOT(ISNUMBER($K155))),"SCORE NOT A NUMBER",IF(AND(ISNUMBER($K155),OR($K155&lt;0,$K155&gt;100)),"SCORE OUT OF RANGE - this score counts toward nothing",IF(AND($G155="Score",$K155="",$J155&lt;&gt;"",$J155&lt;&gt;"Pending"),"RESULT WITHOUT A SCORE",IF(AND($G155="Pass/Fail",$K155&lt;&gt;""),"SCORE ON A PASS-FAIL CATEGORY - it is ignored",IF(AND($E155="Firearms",$J155&lt;&gt;"",$J155&lt;&gt;"Pending",$R155=""),"FIREARMS ROW WITH NO COURSE OF FIRE","OK"))))))</f>
        <v/>
      </c>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c r="S156" s="17">
        <f>IF($C156="","",IF(AND($K156&lt;&gt;"",NOT(ISNUMBER($K156))),"SCORE NOT A NUMBER",IF(AND(ISNUMBER($K156),OR($K156&lt;0,$K156&gt;100)),"SCORE OUT OF RANGE - this score counts toward nothing",IF(AND($G156="Score",$K156="",$J156&lt;&gt;"",$J156&lt;&gt;"Pending"),"RESULT WITHOUT A SCORE",IF(AND($G156="Pass/Fail",$K156&lt;&gt;""),"SCORE ON A PASS-FAIL CATEGORY - it is ignored",IF(AND($E156="Firearms",$J156&lt;&gt;"",$J156&lt;&gt;"Pending",$R156=""),"FIREARMS ROW WITH NO COURSE OF FIRE","OK"))))))</f>
        <v/>
      </c>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c r="S157" s="17">
        <f>IF($C157="","",IF(AND($K157&lt;&gt;"",NOT(ISNUMBER($K157))),"SCORE NOT A NUMBER",IF(AND(ISNUMBER($K157),OR($K157&lt;0,$K157&gt;100)),"SCORE OUT OF RANGE - this score counts toward nothing",IF(AND($G157="Score",$K157="",$J157&lt;&gt;"",$J157&lt;&gt;"Pending"),"RESULT WITHOUT A SCORE",IF(AND($G157="Pass/Fail",$K157&lt;&gt;""),"SCORE ON A PASS-FAIL CATEGORY - it is ignored",IF(AND($E157="Firearms",$J157&lt;&gt;"",$J157&lt;&gt;"Pending",$R157=""),"FIREARMS ROW WITH NO COURSE OF FIRE","OK"))))))</f>
        <v/>
      </c>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c r="S158" s="17">
        <f>IF($C158="","",IF(AND($K158&lt;&gt;"",NOT(ISNUMBER($K158))),"SCORE NOT A NUMBER",IF(AND(ISNUMBER($K158),OR($K158&lt;0,$K158&gt;100)),"SCORE OUT OF RANGE - this score counts toward nothing",IF(AND($G158="Score",$K158="",$J158&lt;&gt;"",$J158&lt;&gt;"Pending"),"RESULT WITHOUT A SCORE",IF(AND($G158="Pass/Fail",$K158&lt;&gt;""),"SCORE ON A PASS-FAIL CATEGORY - it is ignored",IF(AND($E158="Firearms",$J158&lt;&gt;"",$J158&lt;&gt;"Pending",$R158=""),"FIREARMS ROW WITH NO COURSE OF FIRE","OK"))))))</f>
        <v/>
      </c>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c r="S159" s="17">
        <f>IF($C159="","",IF(AND($K159&lt;&gt;"",NOT(ISNUMBER($K159))),"SCORE NOT A NUMBER",IF(AND(ISNUMBER($K159),OR($K159&lt;0,$K159&gt;100)),"SCORE OUT OF RANGE - this score counts toward nothing",IF(AND($G159="Score",$K159="",$J159&lt;&gt;"",$J159&lt;&gt;"Pending"),"RESULT WITHOUT A SCORE",IF(AND($G159="Pass/Fail",$K159&lt;&gt;""),"SCORE ON A PASS-FAIL CATEGORY - it is ignored",IF(AND($E159="Firearms",$J159&lt;&gt;"",$J159&lt;&gt;"Pending",$R159=""),"FIREARMS ROW WITH NO COURSE OF FIRE","OK"))))))</f>
        <v/>
      </c>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c r="S160" s="17">
        <f>IF($C160="","",IF(AND($K160&lt;&gt;"",NOT(ISNUMBER($K160))),"SCORE NOT A NUMBER",IF(AND(ISNUMBER($K160),OR($K160&lt;0,$K160&gt;100)),"SCORE OUT OF RANGE - this score counts toward nothing",IF(AND($G160="Score",$K160="",$J160&lt;&gt;"",$J160&lt;&gt;"Pending"),"RESULT WITHOUT A SCORE",IF(AND($G160="Pass/Fail",$K160&lt;&gt;""),"SCORE ON A PASS-FAIL CATEGORY - it is ignored",IF(AND($E160="Firearms",$J160&lt;&gt;"",$J160&lt;&gt;"Pending",$R160=""),"FIREARMS ROW WITH NO COURSE OF FIRE","OK"))))))</f>
        <v/>
      </c>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c r="S161" s="17">
        <f>IF($C161="","",IF(AND($K161&lt;&gt;"",NOT(ISNUMBER($K161))),"SCORE NOT A NUMBER",IF(AND(ISNUMBER($K161),OR($K161&lt;0,$K161&gt;100)),"SCORE OUT OF RANGE - this score counts toward nothing",IF(AND($G161="Score",$K161="",$J161&lt;&gt;"",$J161&lt;&gt;"Pending"),"RESULT WITHOUT A SCORE",IF(AND($G161="Pass/Fail",$K161&lt;&gt;""),"SCORE ON A PASS-FAIL CATEGORY - it is ignored",IF(AND($E161="Firearms",$J161&lt;&gt;"",$J161&lt;&gt;"Pending",$R161=""),"FIREARMS ROW WITH NO COURSE OF FIRE","OK"))))))</f>
        <v/>
      </c>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c r="S162" s="17">
        <f>IF($C162="","",IF(AND($K162&lt;&gt;"",NOT(ISNUMBER($K162))),"SCORE NOT A NUMBER",IF(AND(ISNUMBER($K162),OR($K162&lt;0,$K162&gt;100)),"SCORE OUT OF RANGE - this score counts toward nothing",IF(AND($G162="Score",$K162="",$J162&lt;&gt;"",$J162&lt;&gt;"Pending"),"RESULT WITHOUT A SCORE",IF(AND($G162="Pass/Fail",$K162&lt;&gt;""),"SCORE ON A PASS-FAIL CATEGORY - it is ignored",IF(AND($E162="Firearms",$J162&lt;&gt;"",$J162&lt;&gt;"Pending",$R162=""),"FIREARMS ROW WITH NO COURSE OF FIRE","OK"))))))</f>
        <v/>
      </c>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c r="S163" s="17">
        <f>IF($C163="","",IF(AND($K163&lt;&gt;"",NOT(ISNUMBER($K163))),"SCORE NOT A NUMBER",IF(AND(ISNUMBER($K163),OR($K163&lt;0,$K163&gt;100)),"SCORE OUT OF RANGE - this score counts toward nothing",IF(AND($G163="Score",$K163="",$J163&lt;&gt;"",$J163&lt;&gt;"Pending"),"RESULT WITHOUT A SCORE",IF(AND($G163="Pass/Fail",$K163&lt;&gt;""),"SCORE ON A PASS-FAIL CATEGORY - it is ignored",IF(AND($E163="Firearms",$J163&lt;&gt;"",$J163&lt;&gt;"Pending",$R163=""),"FIREARMS ROW WITH NO COURSE OF FIRE","OK"))))))</f>
        <v/>
      </c>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c r="S164" s="17">
        <f>IF($C164="","",IF(AND($K164&lt;&gt;"",NOT(ISNUMBER($K164))),"SCORE NOT A NUMBER",IF(AND(ISNUMBER($K164),OR($K164&lt;0,$K164&gt;100)),"SCORE OUT OF RANGE - this score counts toward nothing",IF(AND($G164="Score",$K164="",$J164&lt;&gt;"",$J164&lt;&gt;"Pending"),"RESULT WITHOUT A SCORE",IF(AND($G164="Pass/Fail",$K164&lt;&gt;""),"SCORE ON A PASS-FAIL CATEGORY - it is ignored",IF(AND($E164="Firearms",$J164&lt;&gt;"",$J164&lt;&gt;"Pending",$R164=""),"FIREARMS ROW WITH NO COURSE OF FIRE","OK"))))))</f>
        <v/>
      </c>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c r="S165" s="17">
        <f>IF($C165="","",IF(AND($K165&lt;&gt;"",NOT(ISNUMBER($K165))),"SCORE NOT A NUMBER",IF(AND(ISNUMBER($K165),OR($K165&lt;0,$K165&gt;100)),"SCORE OUT OF RANGE - this score counts toward nothing",IF(AND($G165="Score",$K165="",$J165&lt;&gt;"",$J165&lt;&gt;"Pending"),"RESULT WITHOUT A SCORE",IF(AND($G165="Pass/Fail",$K165&lt;&gt;""),"SCORE ON A PASS-FAIL CATEGORY - it is ignored",IF(AND($E165="Firearms",$J165&lt;&gt;"",$J165&lt;&gt;"Pending",$R165=""),"FIREARMS ROW WITH NO COURSE OF FIRE","OK"))))))</f>
        <v/>
      </c>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c r="S166" s="17">
        <f>IF($C166="","",IF(AND($K166&lt;&gt;"",NOT(ISNUMBER($K166))),"SCORE NOT A NUMBER",IF(AND(ISNUMBER($K166),OR($K166&lt;0,$K166&gt;100)),"SCORE OUT OF RANGE - this score counts toward nothing",IF(AND($G166="Score",$K166="",$J166&lt;&gt;"",$J166&lt;&gt;"Pending"),"RESULT WITHOUT A SCORE",IF(AND($G166="Pass/Fail",$K166&lt;&gt;""),"SCORE ON A PASS-FAIL CATEGORY - it is ignored",IF(AND($E166="Firearms",$J166&lt;&gt;"",$J166&lt;&gt;"Pending",$R166=""),"FIREARMS ROW WITH NO COURSE OF FIRE","OK"))))))</f>
        <v/>
      </c>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c r="S167" s="17">
        <f>IF($C167="","",IF(AND($K167&lt;&gt;"",NOT(ISNUMBER($K167))),"SCORE NOT A NUMBER",IF(AND(ISNUMBER($K167),OR($K167&lt;0,$K167&gt;100)),"SCORE OUT OF RANGE - this score counts toward nothing",IF(AND($G167="Score",$K167="",$J167&lt;&gt;"",$J167&lt;&gt;"Pending"),"RESULT WITHOUT A SCORE",IF(AND($G167="Pass/Fail",$K167&lt;&gt;""),"SCORE ON A PASS-FAIL CATEGORY - it is ignored",IF(AND($E167="Firearms",$J167&lt;&gt;"",$J167&lt;&gt;"Pending",$R167=""),"FIREARMS ROW WITH NO COURSE OF FIRE","OK"))))))</f>
        <v/>
      </c>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c r="S168" s="17">
        <f>IF($C168="","",IF(AND($K168&lt;&gt;"",NOT(ISNUMBER($K168))),"SCORE NOT A NUMBER",IF(AND(ISNUMBER($K168),OR($K168&lt;0,$K168&gt;100)),"SCORE OUT OF RANGE - this score counts toward nothing",IF(AND($G168="Score",$K168="",$J168&lt;&gt;"",$J168&lt;&gt;"Pending"),"RESULT WITHOUT A SCORE",IF(AND($G168="Pass/Fail",$K168&lt;&gt;""),"SCORE ON A PASS-FAIL CATEGORY - it is ignored",IF(AND($E168="Firearms",$J168&lt;&gt;"",$J168&lt;&gt;"Pending",$R168=""),"FIREARMS ROW WITH NO COURSE OF FIRE","OK"))))))</f>
        <v/>
      </c>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c r="S169" s="17">
        <f>IF($C169="","",IF(AND($K169&lt;&gt;"",NOT(ISNUMBER($K169))),"SCORE NOT A NUMBER",IF(AND(ISNUMBER($K169),OR($K169&lt;0,$K169&gt;100)),"SCORE OUT OF RANGE - this score counts toward nothing",IF(AND($G169="Score",$K169="",$J169&lt;&gt;"",$J169&lt;&gt;"Pending"),"RESULT WITHOUT A SCORE",IF(AND($G169="Pass/Fail",$K169&lt;&gt;""),"SCORE ON A PASS-FAIL CATEGORY - it is ignored",IF(AND($E169="Firearms",$J169&lt;&gt;"",$J169&lt;&gt;"Pending",$R169=""),"FIREARMS ROW WITH NO COURSE OF FIRE","OK"))))))</f>
        <v/>
      </c>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c r="S170" s="17">
        <f>IF($C170="","",IF(AND($K170&lt;&gt;"",NOT(ISNUMBER($K170))),"SCORE NOT A NUMBER",IF(AND(ISNUMBER($K170),OR($K170&lt;0,$K170&gt;100)),"SCORE OUT OF RANGE - this score counts toward nothing",IF(AND($G170="Score",$K170="",$J170&lt;&gt;"",$J170&lt;&gt;"Pending"),"RESULT WITHOUT A SCORE",IF(AND($G170="Pass/Fail",$K170&lt;&gt;""),"SCORE ON A PASS-FAIL CATEGORY - it is ignored",IF(AND($E170="Firearms",$J170&lt;&gt;"",$J170&lt;&gt;"Pending",$R170=""),"FIREARMS ROW WITH NO COURSE OF FIRE","OK"))))))</f>
        <v/>
      </c>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c r="S171" s="17">
        <f>IF($C171="","",IF(AND($K171&lt;&gt;"",NOT(ISNUMBER($K171))),"SCORE NOT A NUMBER",IF(AND(ISNUMBER($K171),OR($K171&lt;0,$K171&gt;100)),"SCORE OUT OF RANGE - this score counts toward nothing",IF(AND($G171="Score",$K171="",$J171&lt;&gt;"",$J171&lt;&gt;"Pending"),"RESULT WITHOUT A SCORE",IF(AND($G171="Pass/Fail",$K171&lt;&gt;""),"SCORE ON A PASS-FAIL CATEGORY - it is ignored",IF(AND($E171="Firearms",$J171&lt;&gt;"",$J171&lt;&gt;"Pending",$R171=""),"FIREARMS ROW WITH NO COURSE OF FIRE","OK"))))))</f>
        <v/>
      </c>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c r="S172" s="17">
        <f>IF($C172="","",IF(AND($K172&lt;&gt;"",NOT(ISNUMBER($K172))),"SCORE NOT A NUMBER",IF(AND(ISNUMBER($K172),OR($K172&lt;0,$K172&gt;100)),"SCORE OUT OF RANGE - this score counts toward nothing",IF(AND($G172="Score",$K172="",$J172&lt;&gt;"",$J172&lt;&gt;"Pending"),"RESULT WITHOUT A SCORE",IF(AND($G172="Pass/Fail",$K172&lt;&gt;""),"SCORE ON A PASS-FAIL CATEGORY - it is ignored",IF(AND($E172="Firearms",$J172&lt;&gt;"",$J172&lt;&gt;"Pending",$R172=""),"FIREARMS ROW WITH NO COURSE OF FIRE","OK"))))))</f>
        <v/>
      </c>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c r="S173" s="17">
        <f>IF($C173="","",IF(AND($K173&lt;&gt;"",NOT(ISNUMBER($K173))),"SCORE NOT A NUMBER",IF(AND(ISNUMBER($K173),OR($K173&lt;0,$K173&gt;100)),"SCORE OUT OF RANGE - this score counts toward nothing",IF(AND($G173="Score",$K173="",$J173&lt;&gt;"",$J173&lt;&gt;"Pending"),"RESULT WITHOUT A SCORE",IF(AND($G173="Pass/Fail",$K173&lt;&gt;""),"SCORE ON A PASS-FAIL CATEGORY - it is ignored",IF(AND($E173="Firearms",$J173&lt;&gt;"",$J173&lt;&gt;"Pending",$R173=""),"FIREARMS ROW WITH NO COURSE OF FIRE","OK"))))))</f>
        <v/>
      </c>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c r="S174" s="17">
        <f>IF($C174="","",IF(AND($K174&lt;&gt;"",NOT(ISNUMBER($K174))),"SCORE NOT A NUMBER",IF(AND(ISNUMBER($K174),OR($K174&lt;0,$K174&gt;100)),"SCORE OUT OF RANGE - this score counts toward nothing",IF(AND($G174="Score",$K174="",$J174&lt;&gt;"",$J174&lt;&gt;"Pending"),"RESULT WITHOUT A SCORE",IF(AND($G174="Pass/Fail",$K174&lt;&gt;""),"SCORE ON A PASS-FAIL CATEGORY - it is ignored",IF(AND($E174="Firearms",$J174&lt;&gt;"",$J174&lt;&gt;"Pending",$R174=""),"FIREARMS ROW WITH NO COURSE OF FIRE","OK"))))))</f>
        <v/>
      </c>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c r="S175" s="17">
        <f>IF($C175="","",IF(AND($K175&lt;&gt;"",NOT(ISNUMBER($K175))),"SCORE NOT A NUMBER",IF(AND(ISNUMBER($K175),OR($K175&lt;0,$K175&gt;100)),"SCORE OUT OF RANGE - this score counts toward nothing",IF(AND($G175="Score",$K175="",$J175&lt;&gt;"",$J175&lt;&gt;"Pending"),"RESULT WITHOUT A SCORE",IF(AND($G175="Pass/Fail",$K175&lt;&gt;""),"SCORE ON A PASS-FAIL CATEGORY - it is ignored",IF(AND($E175="Firearms",$J175&lt;&gt;"",$J175&lt;&gt;"Pending",$R175=""),"FIREARMS ROW WITH NO COURSE OF FIRE","OK"))))))</f>
        <v/>
      </c>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c r="S176" s="17">
        <f>IF($C176="","",IF(AND($K176&lt;&gt;"",NOT(ISNUMBER($K176))),"SCORE NOT A NUMBER",IF(AND(ISNUMBER($K176),OR($K176&lt;0,$K176&gt;100)),"SCORE OUT OF RANGE - this score counts toward nothing",IF(AND($G176="Score",$K176="",$J176&lt;&gt;"",$J176&lt;&gt;"Pending"),"RESULT WITHOUT A SCORE",IF(AND($G176="Pass/Fail",$K176&lt;&gt;""),"SCORE ON A PASS-FAIL CATEGORY - it is ignored",IF(AND($E176="Firearms",$J176&lt;&gt;"",$J176&lt;&gt;"Pending",$R176=""),"FIREARMS ROW WITH NO COURSE OF FIRE","OK"))))))</f>
        <v/>
      </c>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c r="S177" s="17">
        <f>IF($C177="","",IF(AND($K177&lt;&gt;"",NOT(ISNUMBER($K177))),"SCORE NOT A NUMBER",IF(AND(ISNUMBER($K177),OR($K177&lt;0,$K177&gt;100)),"SCORE OUT OF RANGE - this score counts toward nothing",IF(AND($G177="Score",$K177="",$J177&lt;&gt;"",$J177&lt;&gt;"Pending"),"RESULT WITHOUT A SCORE",IF(AND($G177="Pass/Fail",$K177&lt;&gt;""),"SCORE ON A PASS-FAIL CATEGORY - it is ignored",IF(AND($E177="Firearms",$J177&lt;&gt;"",$J177&lt;&gt;"Pending",$R177=""),"FIREARMS ROW WITH NO COURSE OF FIRE","OK"))))))</f>
        <v/>
      </c>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c r="S178" s="17">
        <f>IF($C178="","",IF(AND($K178&lt;&gt;"",NOT(ISNUMBER($K178))),"SCORE NOT A NUMBER",IF(AND(ISNUMBER($K178),OR($K178&lt;0,$K178&gt;100)),"SCORE OUT OF RANGE - this score counts toward nothing",IF(AND($G178="Score",$K178="",$J178&lt;&gt;"",$J178&lt;&gt;"Pending"),"RESULT WITHOUT A SCORE",IF(AND($G178="Pass/Fail",$K178&lt;&gt;""),"SCORE ON A PASS-FAIL CATEGORY - it is ignored",IF(AND($E178="Firearms",$J178&lt;&gt;"",$J178&lt;&gt;"Pending",$R178=""),"FIREARMS ROW WITH NO COURSE OF FIRE","OK"))))))</f>
        <v/>
      </c>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c r="S179" s="17">
        <f>IF($C179="","",IF(AND($K179&lt;&gt;"",NOT(ISNUMBER($K179))),"SCORE NOT A NUMBER",IF(AND(ISNUMBER($K179),OR($K179&lt;0,$K179&gt;100)),"SCORE OUT OF RANGE - this score counts toward nothing",IF(AND($G179="Score",$K179="",$J179&lt;&gt;"",$J179&lt;&gt;"Pending"),"RESULT WITHOUT A SCORE",IF(AND($G179="Pass/Fail",$K179&lt;&gt;""),"SCORE ON A PASS-FAIL CATEGORY - it is ignored",IF(AND($E179="Firearms",$J179&lt;&gt;"",$J179&lt;&gt;"Pending",$R179=""),"FIREARMS ROW WITH NO COURSE OF FIRE","OK"))))))</f>
        <v/>
      </c>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c r="S180" s="17">
        <f>IF($C180="","",IF(AND($K180&lt;&gt;"",NOT(ISNUMBER($K180))),"SCORE NOT A NUMBER",IF(AND(ISNUMBER($K180),OR($K180&lt;0,$K180&gt;100)),"SCORE OUT OF RANGE - this score counts toward nothing",IF(AND($G180="Score",$K180="",$J180&lt;&gt;"",$J180&lt;&gt;"Pending"),"RESULT WITHOUT A SCORE",IF(AND($G180="Pass/Fail",$K180&lt;&gt;""),"SCORE ON A PASS-FAIL CATEGORY - it is ignored",IF(AND($E180="Firearms",$J180&lt;&gt;"",$J180&lt;&gt;"Pending",$R180=""),"FIREARMS ROW WITH NO COURSE OF FIRE","OK"))))))</f>
        <v/>
      </c>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c r="S181" s="17">
        <f>IF($C181="","",IF(AND($K181&lt;&gt;"",NOT(ISNUMBER($K181))),"SCORE NOT A NUMBER",IF(AND(ISNUMBER($K181),OR($K181&lt;0,$K181&gt;100)),"SCORE OUT OF RANGE - this score counts toward nothing",IF(AND($G181="Score",$K181="",$J181&lt;&gt;"",$J181&lt;&gt;"Pending"),"RESULT WITHOUT A SCORE",IF(AND($G181="Pass/Fail",$K181&lt;&gt;""),"SCORE ON A PASS-FAIL CATEGORY - it is ignored",IF(AND($E181="Firearms",$J181&lt;&gt;"",$J181&lt;&gt;"Pending",$R181=""),"FIREARMS ROW WITH NO COURSE OF FIRE","OK"))))))</f>
        <v/>
      </c>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c r="S182" s="17">
        <f>IF($C182="","",IF(AND($K182&lt;&gt;"",NOT(ISNUMBER($K182))),"SCORE NOT A NUMBER",IF(AND(ISNUMBER($K182),OR($K182&lt;0,$K182&gt;100)),"SCORE OUT OF RANGE - this score counts toward nothing",IF(AND($G182="Score",$K182="",$J182&lt;&gt;"",$J182&lt;&gt;"Pending"),"RESULT WITHOUT A SCORE",IF(AND($G182="Pass/Fail",$K182&lt;&gt;""),"SCORE ON A PASS-FAIL CATEGORY - it is ignored",IF(AND($E182="Firearms",$J182&lt;&gt;"",$J182&lt;&gt;"Pending",$R182=""),"FIREARMS ROW WITH NO COURSE OF FIRE","OK"))))))</f>
        <v/>
      </c>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c r="S183" s="17">
        <f>IF($C183="","",IF(AND($K183&lt;&gt;"",NOT(ISNUMBER($K183))),"SCORE NOT A NUMBER",IF(AND(ISNUMBER($K183),OR($K183&lt;0,$K183&gt;100)),"SCORE OUT OF RANGE - this score counts toward nothing",IF(AND($G183="Score",$K183="",$J183&lt;&gt;"",$J183&lt;&gt;"Pending"),"RESULT WITHOUT A SCORE",IF(AND($G183="Pass/Fail",$K183&lt;&gt;""),"SCORE ON A PASS-FAIL CATEGORY - it is ignored",IF(AND($E183="Firearms",$J183&lt;&gt;"",$J183&lt;&gt;"Pending",$R183=""),"FIREARMS ROW WITH NO COURSE OF FIRE","OK"))))))</f>
        <v/>
      </c>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c r="S184" s="17">
        <f>IF($C184="","",IF(AND($K184&lt;&gt;"",NOT(ISNUMBER($K184))),"SCORE NOT A NUMBER",IF(AND(ISNUMBER($K184),OR($K184&lt;0,$K184&gt;100)),"SCORE OUT OF RANGE - this score counts toward nothing",IF(AND($G184="Score",$K184="",$J184&lt;&gt;"",$J184&lt;&gt;"Pending"),"RESULT WITHOUT A SCORE",IF(AND($G184="Pass/Fail",$K184&lt;&gt;""),"SCORE ON A PASS-FAIL CATEGORY - it is ignored",IF(AND($E184="Firearms",$J184&lt;&gt;"",$J184&lt;&gt;"Pending",$R184=""),"FIREARMS ROW WITH NO COURSE OF FIRE","OK"))))))</f>
        <v/>
      </c>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c r="S185" s="17">
        <f>IF($C185="","",IF(AND($K185&lt;&gt;"",NOT(ISNUMBER($K185))),"SCORE NOT A NUMBER",IF(AND(ISNUMBER($K185),OR($K185&lt;0,$K185&gt;100)),"SCORE OUT OF RANGE - this score counts toward nothing",IF(AND($G185="Score",$K185="",$J185&lt;&gt;"",$J185&lt;&gt;"Pending"),"RESULT WITHOUT A SCORE",IF(AND($G185="Pass/Fail",$K185&lt;&gt;""),"SCORE ON A PASS-FAIL CATEGORY - it is ignored",IF(AND($E185="Firearms",$J185&lt;&gt;"",$J185&lt;&gt;"Pending",$R185=""),"FIREARMS ROW WITH NO COURSE OF FIRE","OK"))))))</f>
        <v/>
      </c>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c r="S186" s="17">
        <f>IF($C186="","",IF(AND($K186&lt;&gt;"",NOT(ISNUMBER($K186))),"SCORE NOT A NUMBER",IF(AND(ISNUMBER($K186),OR($K186&lt;0,$K186&gt;100)),"SCORE OUT OF RANGE - this score counts toward nothing",IF(AND($G186="Score",$K186="",$J186&lt;&gt;"",$J186&lt;&gt;"Pending"),"RESULT WITHOUT A SCORE",IF(AND($G186="Pass/Fail",$K186&lt;&gt;""),"SCORE ON A PASS-FAIL CATEGORY - it is ignored",IF(AND($E186="Firearms",$J186&lt;&gt;"",$J186&lt;&gt;"Pending",$R186=""),"FIREARMS ROW WITH NO COURSE OF FIRE","OK"))))))</f>
        <v/>
      </c>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c r="S187" s="17">
        <f>IF($C187="","",IF(AND($K187&lt;&gt;"",NOT(ISNUMBER($K187))),"SCORE NOT A NUMBER",IF(AND(ISNUMBER($K187),OR($K187&lt;0,$K187&gt;100)),"SCORE OUT OF RANGE - this score counts toward nothing",IF(AND($G187="Score",$K187="",$J187&lt;&gt;"",$J187&lt;&gt;"Pending"),"RESULT WITHOUT A SCORE",IF(AND($G187="Pass/Fail",$K187&lt;&gt;""),"SCORE ON A PASS-FAIL CATEGORY - it is ignored",IF(AND($E187="Firearms",$J187&lt;&gt;"",$J187&lt;&gt;"Pending",$R187=""),"FIREARMS ROW WITH NO COURSE OF FIRE","OK"))))))</f>
        <v/>
      </c>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c r="S188" s="17">
        <f>IF($C188="","",IF(AND($K188&lt;&gt;"",NOT(ISNUMBER($K188))),"SCORE NOT A NUMBER",IF(AND(ISNUMBER($K188),OR($K188&lt;0,$K188&gt;100)),"SCORE OUT OF RANGE - this score counts toward nothing",IF(AND($G188="Score",$K188="",$J188&lt;&gt;"",$J188&lt;&gt;"Pending"),"RESULT WITHOUT A SCORE",IF(AND($G188="Pass/Fail",$K188&lt;&gt;""),"SCORE ON A PASS-FAIL CATEGORY - it is ignored",IF(AND($E188="Firearms",$J188&lt;&gt;"",$J188&lt;&gt;"Pending",$R188=""),"FIREARMS ROW WITH NO COURSE OF FIRE","OK"))))))</f>
        <v/>
      </c>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c r="S189" s="17">
        <f>IF($C189="","",IF(AND($K189&lt;&gt;"",NOT(ISNUMBER($K189))),"SCORE NOT A NUMBER",IF(AND(ISNUMBER($K189),OR($K189&lt;0,$K189&gt;100)),"SCORE OUT OF RANGE - this score counts toward nothing",IF(AND($G189="Score",$K189="",$J189&lt;&gt;"",$J189&lt;&gt;"Pending"),"RESULT WITHOUT A SCORE",IF(AND($G189="Pass/Fail",$K189&lt;&gt;""),"SCORE ON A PASS-FAIL CATEGORY - it is ignored",IF(AND($E189="Firearms",$J189&lt;&gt;"",$J189&lt;&gt;"Pending",$R189=""),"FIREARMS ROW WITH NO COURSE OF FIRE","OK"))))))</f>
        <v/>
      </c>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c r="S190" s="17">
        <f>IF($C190="","",IF(AND($K190&lt;&gt;"",NOT(ISNUMBER($K190))),"SCORE NOT A NUMBER",IF(AND(ISNUMBER($K190),OR($K190&lt;0,$K190&gt;100)),"SCORE OUT OF RANGE - this score counts toward nothing",IF(AND($G190="Score",$K190="",$J190&lt;&gt;"",$J190&lt;&gt;"Pending"),"RESULT WITHOUT A SCORE",IF(AND($G190="Pass/Fail",$K190&lt;&gt;""),"SCORE ON A PASS-FAIL CATEGORY - it is ignored",IF(AND($E190="Firearms",$J190&lt;&gt;"",$J190&lt;&gt;"Pending",$R190=""),"FIREARMS ROW WITH NO COURSE OF FIRE","OK"))))))</f>
        <v/>
      </c>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c r="S191" s="17">
        <f>IF($C191="","",IF(AND($K191&lt;&gt;"",NOT(ISNUMBER($K191))),"SCORE NOT A NUMBER",IF(AND(ISNUMBER($K191),OR($K191&lt;0,$K191&gt;100)),"SCORE OUT OF RANGE - this score counts toward nothing",IF(AND($G191="Score",$K191="",$J191&lt;&gt;"",$J191&lt;&gt;"Pending"),"RESULT WITHOUT A SCORE",IF(AND($G191="Pass/Fail",$K191&lt;&gt;""),"SCORE ON A PASS-FAIL CATEGORY - it is ignored",IF(AND($E191="Firearms",$J191&lt;&gt;"",$J191&lt;&gt;"Pending",$R191=""),"FIREARMS ROW WITH NO COURSE OF FIRE","OK"))))))</f>
        <v/>
      </c>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c r="S192" s="17">
        <f>IF($C192="","",IF(AND($K192&lt;&gt;"",NOT(ISNUMBER($K192))),"SCORE NOT A NUMBER",IF(AND(ISNUMBER($K192),OR($K192&lt;0,$K192&gt;100)),"SCORE OUT OF RANGE - this score counts toward nothing",IF(AND($G192="Score",$K192="",$J192&lt;&gt;"",$J192&lt;&gt;"Pending"),"RESULT WITHOUT A SCORE",IF(AND($G192="Pass/Fail",$K192&lt;&gt;""),"SCORE ON A PASS-FAIL CATEGORY - it is ignored",IF(AND($E192="Firearms",$J192&lt;&gt;"",$J192&lt;&gt;"Pending",$R192=""),"FIREARMS ROW WITH NO COURSE OF FIRE","OK"))))))</f>
        <v/>
      </c>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c r="S193" s="17">
        <f>IF($C193="","",IF(AND($K193&lt;&gt;"",NOT(ISNUMBER($K193))),"SCORE NOT A NUMBER",IF(AND(ISNUMBER($K193),OR($K193&lt;0,$K193&gt;100)),"SCORE OUT OF RANGE - this score counts toward nothing",IF(AND($G193="Score",$K193="",$J193&lt;&gt;"",$J193&lt;&gt;"Pending"),"RESULT WITHOUT A SCORE",IF(AND($G193="Pass/Fail",$K193&lt;&gt;""),"SCORE ON A PASS-FAIL CATEGORY - it is ignored",IF(AND($E193="Firearms",$J193&lt;&gt;"",$J193&lt;&gt;"Pending",$R193=""),"FIREARMS ROW WITH NO COURSE OF FIRE","OK"))))))</f>
        <v/>
      </c>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c r="S194" s="17">
        <f>IF($C194="","",IF(AND($K194&lt;&gt;"",NOT(ISNUMBER($K194))),"SCORE NOT A NUMBER",IF(AND(ISNUMBER($K194),OR($K194&lt;0,$K194&gt;100)),"SCORE OUT OF RANGE - this score counts toward nothing",IF(AND($G194="Score",$K194="",$J194&lt;&gt;"",$J194&lt;&gt;"Pending"),"RESULT WITHOUT A SCORE",IF(AND($G194="Pass/Fail",$K194&lt;&gt;""),"SCORE ON A PASS-FAIL CATEGORY - it is ignored",IF(AND($E194="Firearms",$J194&lt;&gt;"",$J194&lt;&gt;"Pending",$R194=""),"FIREARMS ROW WITH NO COURSE OF FIRE","OK"))))))</f>
        <v/>
      </c>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c r="S195" s="17">
        <f>IF($C195="","",IF(AND($K195&lt;&gt;"",NOT(ISNUMBER($K195))),"SCORE NOT A NUMBER",IF(AND(ISNUMBER($K195),OR($K195&lt;0,$K195&gt;100)),"SCORE OUT OF RANGE - this score counts toward nothing",IF(AND($G195="Score",$K195="",$J195&lt;&gt;"",$J195&lt;&gt;"Pending"),"RESULT WITHOUT A SCORE",IF(AND($G195="Pass/Fail",$K195&lt;&gt;""),"SCORE ON A PASS-FAIL CATEGORY - it is ignored",IF(AND($E195="Firearms",$J195&lt;&gt;"",$J195&lt;&gt;"Pending",$R195=""),"FIREARMS ROW WITH NO COURSE OF FIRE","OK"))))))</f>
        <v/>
      </c>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c r="S196" s="17">
        <f>IF($C196="","",IF(AND($K196&lt;&gt;"",NOT(ISNUMBER($K196))),"SCORE NOT A NUMBER",IF(AND(ISNUMBER($K196),OR($K196&lt;0,$K196&gt;100)),"SCORE OUT OF RANGE - this score counts toward nothing",IF(AND($G196="Score",$K196="",$J196&lt;&gt;"",$J196&lt;&gt;"Pending"),"RESULT WITHOUT A SCORE",IF(AND($G196="Pass/Fail",$K196&lt;&gt;""),"SCORE ON A PASS-FAIL CATEGORY - it is ignored",IF(AND($E196="Firearms",$J196&lt;&gt;"",$J196&lt;&gt;"Pending",$R196=""),"FIREARMS ROW WITH NO COURSE OF FIRE","OK"))))))</f>
        <v/>
      </c>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c r="S197" s="17">
        <f>IF($C197="","",IF(AND($K197&lt;&gt;"",NOT(ISNUMBER($K197))),"SCORE NOT A NUMBER",IF(AND(ISNUMBER($K197),OR($K197&lt;0,$K197&gt;100)),"SCORE OUT OF RANGE - this score counts toward nothing",IF(AND($G197="Score",$K197="",$J197&lt;&gt;"",$J197&lt;&gt;"Pending"),"RESULT WITHOUT A SCORE",IF(AND($G197="Pass/Fail",$K197&lt;&gt;""),"SCORE ON A PASS-FAIL CATEGORY - it is ignored",IF(AND($E197="Firearms",$J197&lt;&gt;"",$J197&lt;&gt;"Pending",$R197=""),"FIREARMS ROW WITH NO COURSE OF FIRE","OK"))))))</f>
        <v/>
      </c>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c r="S198" s="17">
        <f>IF($C198="","",IF(AND($K198&lt;&gt;"",NOT(ISNUMBER($K198))),"SCORE NOT A NUMBER",IF(AND(ISNUMBER($K198),OR($K198&lt;0,$K198&gt;100)),"SCORE OUT OF RANGE - this score counts toward nothing",IF(AND($G198="Score",$K198="",$J198&lt;&gt;"",$J198&lt;&gt;"Pending"),"RESULT WITHOUT A SCORE",IF(AND($G198="Pass/Fail",$K198&lt;&gt;""),"SCORE ON A PASS-FAIL CATEGORY - it is ignored",IF(AND($E198="Firearms",$J198&lt;&gt;"",$J198&lt;&gt;"Pending",$R198=""),"FIREARMS ROW WITH NO COURSE OF FIRE","OK"))))))</f>
        <v/>
      </c>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c r="S199" s="17">
        <f>IF($C199="","",IF(AND($K199&lt;&gt;"",NOT(ISNUMBER($K199))),"SCORE NOT A NUMBER",IF(AND(ISNUMBER($K199),OR($K199&lt;0,$K199&gt;100)),"SCORE OUT OF RANGE - this score counts toward nothing",IF(AND($G199="Score",$K199="",$J199&lt;&gt;"",$J199&lt;&gt;"Pending"),"RESULT WITHOUT A SCORE",IF(AND($G199="Pass/Fail",$K199&lt;&gt;""),"SCORE ON A PASS-FAIL CATEGORY - it is ignored",IF(AND($E199="Firearms",$J199&lt;&gt;"",$J199&lt;&gt;"Pending",$R199=""),"FIREARMS ROW WITH NO COURSE OF FIRE","OK"))))))</f>
        <v/>
      </c>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c r="S200" s="17">
        <f>IF($C200="","",IF(AND($K200&lt;&gt;"",NOT(ISNUMBER($K200))),"SCORE NOT A NUMBER",IF(AND(ISNUMBER($K200),OR($K200&lt;0,$K200&gt;100)),"SCORE OUT OF RANGE - this score counts toward nothing",IF(AND($G200="Score",$K200="",$J200&lt;&gt;"",$J200&lt;&gt;"Pending"),"RESULT WITHOUT A SCORE",IF(AND($G200="Pass/Fail",$K200&lt;&gt;""),"SCORE ON A PASS-FAIL CATEGORY - it is ignored",IF(AND($E200="Firearms",$J200&lt;&gt;"",$J200&lt;&gt;"Pending",$R200=""),"FIREARMS ROW WITH NO COURSE OF FIRE","OK"))))))</f>
        <v/>
      </c>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c r="S201" s="17">
        <f>IF($C201="","",IF(AND($K201&lt;&gt;"",NOT(ISNUMBER($K201))),"SCORE NOT A NUMBER",IF(AND(ISNUMBER($K201),OR($K201&lt;0,$K201&gt;100)),"SCORE OUT OF RANGE - this score counts toward nothing",IF(AND($G201="Score",$K201="",$J201&lt;&gt;"",$J201&lt;&gt;"Pending"),"RESULT WITHOUT A SCORE",IF(AND($G201="Pass/Fail",$K201&lt;&gt;""),"SCORE ON A PASS-FAIL CATEGORY - it is ignored",IF(AND($E201="Firearms",$J201&lt;&gt;"",$J201&lt;&gt;"Pending",$R201=""),"FIREARMS ROW WITH NO COURSE OF FIRE","OK"))))))</f>
        <v/>
      </c>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c r="S202" s="17">
        <f>IF($C202="","",IF(AND($K202&lt;&gt;"",NOT(ISNUMBER($K202))),"SCORE NOT A NUMBER",IF(AND(ISNUMBER($K202),OR($K202&lt;0,$K202&gt;100)),"SCORE OUT OF RANGE - this score counts toward nothing",IF(AND($G202="Score",$K202="",$J202&lt;&gt;"",$J202&lt;&gt;"Pending"),"RESULT WITHOUT A SCORE",IF(AND($G202="Pass/Fail",$K202&lt;&gt;""),"SCORE ON A PASS-FAIL CATEGORY - it is ignored",IF(AND($E202="Firearms",$J202&lt;&gt;"",$J202&lt;&gt;"Pending",$R202=""),"FIREARMS ROW WITH NO COURSE OF FIRE","OK"))))))</f>
        <v/>
      </c>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c r="S203" s="17">
        <f>IF($C203="","",IF(AND($K203&lt;&gt;"",NOT(ISNUMBER($K203))),"SCORE NOT A NUMBER",IF(AND(ISNUMBER($K203),OR($K203&lt;0,$K203&gt;100)),"SCORE OUT OF RANGE - this score counts toward nothing",IF(AND($G203="Score",$K203="",$J203&lt;&gt;"",$J203&lt;&gt;"Pending"),"RESULT WITHOUT A SCORE",IF(AND($G203="Pass/Fail",$K203&lt;&gt;""),"SCORE ON A PASS-FAIL CATEGORY - it is ignored",IF(AND($E203="Firearms",$J203&lt;&gt;"",$J203&lt;&gt;"Pending",$R203=""),"FIREARMS ROW WITH NO COURSE OF FIRE","OK"))))))</f>
        <v/>
      </c>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c r="S204" s="17">
        <f>IF($C204="","",IF(AND($K204&lt;&gt;"",NOT(ISNUMBER($K204))),"SCORE NOT A NUMBER",IF(AND(ISNUMBER($K204),OR($K204&lt;0,$K204&gt;100)),"SCORE OUT OF RANGE - this score counts toward nothing",IF(AND($G204="Score",$K204="",$J204&lt;&gt;"",$J204&lt;&gt;"Pending"),"RESULT WITHOUT A SCORE",IF(AND($G204="Pass/Fail",$K204&lt;&gt;""),"SCORE ON A PASS-FAIL CATEGORY - it is ignored",IF(AND($E204="Firearms",$J204&lt;&gt;"",$J204&lt;&gt;"Pending",$R204=""),"FIREARMS ROW WITH NO COURSE OF FIRE","OK"))))))</f>
        <v/>
      </c>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c r="S205" s="17">
        <f>IF($C205="","",IF(AND($K205&lt;&gt;"",NOT(ISNUMBER($K205))),"SCORE NOT A NUMBER",IF(AND(ISNUMBER($K205),OR($K205&lt;0,$K205&gt;100)),"SCORE OUT OF RANGE - this score counts toward nothing",IF(AND($G205="Score",$K205="",$J205&lt;&gt;"",$J205&lt;&gt;"Pending"),"RESULT WITHOUT A SCORE",IF(AND($G205="Pass/Fail",$K205&lt;&gt;""),"SCORE ON A PASS-FAIL CATEGORY - it is ignored",IF(AND($E205="Firearms",$J205&lt;&gt;"",$J205&lt;&gt;"Pending",$R205=""),"FIREARMS ROW WITH NO COURSE OF FIRE","OK"))))))</f>
        <v/>
      </c>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c r="S206" s="17">
        <f>IF($C206="","",IF(AND($K206&lt;&gt;"",NOT(ISNUMBER($K206))),"SCORE NOT A NUMBER",IF(AND(ISNUMBER($K206),OR($K206&lt;0,$K206&gt;100)),"SCORE OUT OF RANGE - this score counts toward nothing",IF(AND($G206="Score",$K206="",$J206&lt;&gt;"",$J206&lt;&gt;"Pending"),"RESULT WITHOUT A SCORE",IF(AND($G206="Pass/Fail",$K206&lt;&gt;""),"SCORE ON A PASS-FAIL CATEGORY - it is ignored",IF(AND($E206="Firearms",$J206&lt;&gt;"",$J206&lt;&gt;"Pending",$R206=""),"FIREARMS ROW WITH NO COURSE OF FIRE","OK"))))))</f>
        <v/>
      </c>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c r="S207" s="17">
        <f>IF($C207="","",IF(AND($K207&lt;&gt;"",NOT(ISNUMBER($K207))),"SCORE NOT A NUMBER",IF(AND(ISNUMBER($K207),OR($K207&lt;0,$K207&gt;100)),"SCORE OUT OF RANGE - this score counts toward nothing",IF(AND($G207="Score",$K207="",$J207&lt;&gt;"",$J207&lt;&gt;"Pending"),"RESULT WITHOUT A SCORE",IF(AND($G207="Pass/Fail",$K207&lt;&gt;""),"SCORE ON A PASS-FAIL CATEGORY - it is ignored",IF(AND($E207="Firearms",$J207&lt;&gt;"",$J207&lt;&gt;"Pending",$R207=""),"FIREARMS ROW WITH NO COURSE OF FIRE","OK"))))))</f>
        <v/>
      </c>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c r="S208" s="17">
        <f>IF($C208="","",IF(AND($K208&lt;&gt;"",NOT(ISNUMBER($K208))),"SCORE NOT A NUMBER",IF(AND(ISNUMBER($K208),OR($K208&lt;0,$K208&gt;100)),"SCORE OUT OF RANGE - this score counts toward nothing",IF(AND($G208="Score",$K208="",$J208&lt;&gt;"",$J208&lt;&gt;"Pending"),"RESULT WITHOUT A SCORE",IF(AND($G208="Pass/Fail",$K208&lt;&gt;""),"SCORE ON A PASS-FAIL CATEGORY - it is ignored",IF(AND($E208="Firearms",$J208&lt;&gt;"",$J208&lt;&gt;"Pending",$R208=""),"FIREARMS ROW WITH NO COURSE OF FIRE","OK"))))))</f>
        <v/>
      </c>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c r="S209" s="17">
        <f>IF($C209="","",IF(AND($K209&lt;&gt;"",NOT(ISNUMBER($K209))),"SCORE NOT A NUMBER",IF(AND(ISNUMBER($K209),OR($K209&lt;0,$K209&gt;100)),"SCORE OUT OF RANGE - this score counts toward nothing",IF(AND($G209="Score",$K209="",$J209&lt;&gt;"",$J209&lt;&gt;"Pending"),"RESULT WITHOUT A SCORE",IF(AND($G209="Pass/Fail",$K209&lt;&gt;""),"SCORE ON A PASS-FAIL CATEGORY - it is ignored",IF(AND($E209="Firearms",$J209&lt;&gt;"",$J209&lt;&gt;"Pending",$R209=""),"FIREARMS ROW WITH NO COURSE OF FIRE","OK"))))))</f>
        <v/>
      </c>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c r="S210" s="17">
        <f>IF($C210="","",IF(AND($K210&lt;&gt;"",NOT(ISNUMBER($K210))),"SCORE NOT A NUMBER",IF(AND(ISNUMBER($K210),OR($K210&lt;0,$K210&gt;100)),"SCORE OUT OF RANGE - this score counts toward nothing",IF(AND($G210="Score",$K210="",$J210&lt;&gt;"",$J210&lt;&gt;"Pending"),"RESULT WITHOUT A SCORE",IF(AND($G210="Pass/Fail",$K210&lt;&gt;""),"SCORE ON A PASS-FAIL CATEGORY - it is ignored",IF(AND($E210="Firearms",$J210&lt;&gt;"",$J210&lt;&gt;"Pending",$R210=""),"FIREARMS ROW WITH NO COURSE OF FIRE","OK"))))))</f>
        <v/>
      </c>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c r="S211" s="17">
        <f>IF($C211="","",IF(AND($K211&lt;&gt;"",NOT(ISNUMBER($K211))),"SCORE NOT A NUMBER",IF(AND(ISNUMBER($K211),OR($K211&lt;0,$K211&gt;100)),"SCORE OUT OF RANGE - this score counts toward nothing",IF(AND($G211="Score",$K211="",$J211&lt;&gt;"",$J211&lt;&gt;"Pending"),"RESULT WITHOUT A SCORE",IF(AND($G211="Pass/Fail",$K211&lt;&gt;""),"SCORE ON A PASS-FAIL CATEGORY - it is ignored",IF(AND($E211="Firearms",$J211&lt;&gt;"",$J211&lt;&gt;"Pending",$R211=""),"FIREARMS ROW WITH NO COURSE OF FIRE","OK"))))))</f>
        <v/>
      </c>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c r="S212" s="17">
        <f>IF($C212="","",IF(AND($K212&lt;&gt;"",NOT(ISNUMBER($K212))),"SCORE NOT A NUMBER",IF(AND(ISNUMBER($K212),OR($K212&lt;0,$K212&gt;100)),"SCORE OUT OF RANGE - this score counts toward nothing",IF(AND($G212="Score",$K212="",$J212&lt;&gt;"",$J212&lt;&gt;"Pending"),"RESULT WITHOUT A SCORE",IF(AND($G212="Pass/Fail",$K212&lt;&gt;""),"SCORE ON A PASS-FAIL CATEGORY - it is ignored",IF(AND($E212="Firearms",$J212&lt;&gt;"",$J212&lt;&gt;"Pending",$R212=""),"FIREARMS ROW WITH NO COURSE OF FIRE","OK"))))))</f>
        <v/>
      </c>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c r="S213" s="17">
        <f>IF($C213="","",IF(AND($K213&lt;&gt;"",NOT(ISNUMBER($K213))),"SCORE NOT A NUMBER",IF(AND(ISNUMBER($K213),OR($K213&lt;0,$K213&gt;100)),"SCORE OUT OF RANGE - this score counts toward nothing",IF(AND($G213="Score",$K213="",$J213&lt;&gt;"",$J213&lt;&gt;"Pending"),"RESULT WITHOUT A SCORE",IF(AND($G213="Pass/Fail",$K213&lt;&gt;""),"SCORE ON A PASS-FAIL CATEGORY - it is ignored",IF(AND($E213="Firearms",$J213&lt;&gt;"",$J213&lt;&gt;"Pending",$R213=""),"FIREARMS ROW WITH NO COURSE OF FIRE","OK"))))))</f>
        <v/>
      </c>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c r="S214" s="17">
        <f>IF($C214="","",IF(AND($K214&lt;&gt;"",NOT(ISNUMBER($K214))),"SCORE NOT A NUMBER",IF(AND(ISNUMBER($K214),OR($K214&lt;0,$K214&gt;100)),"SCORE OUT OF RANGE - this score counts toward nothing",IF(AND($G214="Score",$K214="",$J214&lt;&gt;"",$J214&lt;&gt;"Pending"),"RESULT WITHOUT A SCORE",IF(AND($G214="Pass/Fail",$K214&lt;&gt;""),"SCORE ON A PASS-FAIL CATEGORY - it is ignored",IF(AND($E214="Firearms",$J214&lt;&gt;"",$J214&lt;&gt;"Pending",$R214=""),"FIREARMS ROW WITH NO COURSE OF FIRE","OK"))))))</f>
        <v/>
      </c>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c r="S215" s="17">
        <f>IF($C215="","",IF(AND($K215&lt;&gt;"",NOT(ISNUMBER($K215))),"SCORE NOT A NUMBER",IF(AND(ISNUMBER($K215),OR($K215&lt;0,$K215&gt;100)),"SCORE OUT OF RANGE - this score counts toward nothing",IF(AND($G215="Score",$K215="",$J215&lt;&gt;"",$J215&lt;&gt;"Pending"),"RESULT WITHOUT A SCORE",IF(AND($G215="Pass/Fail",$K215&lt;&gt;""),"SCORE ON A PASS-FAIL CATEGORY - it is ignored",IF(AND($E215="Firearms",$J215&lt;&gt;"",$J215&lt;&gt;"Pending",$R215=""),"FIREARMS ROW WITH NO COURSE OF FIRE","OK"))))))</f>
        <v/>
      </c>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c r="S216" s="17">
        <f>IF($C216="","",IF(AND($K216&lt;&gt;"",NOT(ISNUMBER($K216))),"SCORE NOT A NUMBER",IF(AND(ISNUMBER($K216),OR($K216&lt;0,$K216&gt;100)),"SCORE OUT OF RANGE - this score counts toward nothing",IF(AND($G216="Score",$K216="",$J216&lt;&gt;"",$J216&lt;&gt;"Pending"),"RESULT WITHOUT A SCORE",IF(AND($G216="Pass/Fail",$K216&lt;&gt;""),"SCORE ON A PASS-FAIL CATEGORY - it is ignored",IF(AND($E216="Firearms",$J216&lt;&gt;"",$J216&lt;&gt;"Pending",$R216=""),"FIREARMS ROW WITH NO COURSE OF FIRE","OK"))))))</f>
        <v/>
      </c>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c r="S217" s="17">
        <f>IF($C217="","",IF(AND($K217&lt;&gt;"",NOT(ISNUMBER($K217))),"SCORE NOT A NUMBER",IF(AND(ISNUMBER($K217),OR($K217&lt;0,$K217&gt;100)),"SCORE OUT OF RANGE - this score counts toward nothing",IF(AND($G217="Score",$K217="",$J217&lt;&gt;"",$J217&lt;&gt;"Pending"),"RESULT WITHOUT A SCORE",IF(AND($G217="Pass/Fail",$K217&lt;&gt;""),"SCORE ON A PASS-FAIL CATEGORY - it is ignored",IF(AND($E217="Firearms",$J217&lt;&gt;"",$J217&lt;&gt;"Pending",$R217=""),"FIREARMS ROW WITH NO COURSE OF FIRE","OK"))))))</f>
        <v/>
      </c>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c r="S218" s="17">
        <f>IF($C218="","",IF(AND($K218&lt;&gt;"",NOT(ISNUMBER($K218))),"SCORE NOT A NUMBER",IF(AND(ISNUMBER($K218),OR($K218&lt;0,$K218&gt;100)),"SCORE OUT OF RANGE - this score counts toward nothing",IF(AND($G218="Score",$K218="",$J218&lt;&gt;"",$J218&lt;&gt;"Pending"),"RESULT WITHOUT A SCORE",IF(AND($G218="Pass/Fail",$K218&lt;&gt;""),"SCORE ON A PASS-FAIL CATEGORY - it is ignored",IF(AND($E218="Firearms",$J218&lt;&gt;"",$J218&lt;&gt;"Pending",$R218=""),"FIREARMS ROW WITH NO COURSE OF FIRE","OK"))))))</f>
        <v/>
      </c>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c r="S219" s="17">
        <f>IF($C219="","",IF(AND($K219&lt;&gt;"",NOT(ISNUMBER($K219))),"SCORE NOT A NUMBER",IF(AND(ISNUMBER($K219),OR($K219&lt;0,$K219&gt;100)),"SCORE OUT OF RANGE - this score counts toward nothing",IF(AND($G219="Score",$K219="",$J219&lt;&gt;"",$J219&lt;&gt;"Pending"),"RESULT WITHOUT A SCORE",IF(AND($G219="Pass/Fail",$K219&lt;&gt;""),"SCORE ON A PASS-FAIL CATEGORY - it is ignored",IF(AND($E219="Firearms",$J219&lt;&gt;"",$J219&lt;&gt;"Pending",$R219=""),"FIREARMS ROW WITH NO COURSE OF FIRE","OK"))))))</f>
        <v/>
      </c>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c r="S220" s="17">
        <f>IF($C220="","",IF(AND($K220&lt;&gt;"",NOT(ISNUMBER($K220))),"SCORE NOT A NUMBER",IF(AND(ISNUMBER($K220),OR($K220&lt;0,$K220&gt;100)),"SCORE OUT OF RANGE - this score counts toward nothing",IF(AND($G220="Score",$K220="",$J220&lt;&gt;"",$J220&lt;&gt;"Pending"),"RESULT WITHOUT A SCORE",IF(AND($G220="Pass/Fail",$K220&lt;&gt;""),"SCORE ON A PASS-FAIL CATEGORY - it is ignored",IF(AND($E220="Firearms",$J220&lt;&gt;"",$J220&lt;&gt;"Pending",$R220=""),"FIREARMS ROW WITH NO COURSE OF FIRE","OK"))))))</f>
        <v/>
      </c>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c r="S221" s="17">
        <f>IF($C221="","",IF(AND($K221&lt;&gt;"",NOT(ISNUMBER($K221))),"SCORE NOT A NUMBER",IF(AND(ISNUMBER($K221),OR($K221&lt;0,$K221&gt;100)),"SCORE OUT OF RANGE - this score counts toward nothing",IF(AND($G221="Score",$K221="",$J221&lt;&gt;"",$J221&lt;&gt;"Pending"),"RESULT WITHOUT A SCORE",IF(AND($G221="Pass/Fail",$K221&lt;&gt;""),"SCORE ON A PASS-FAIL CATEGORY - it is ignored",IF(AND($E221="Firearms",$J221&lt;&gt;"",$J221&lt;&gt;"Pending",$R221=""),"FIREARMS ROW WITH NO COURSE OF FIRE","OK"))))))</f>
        <v/>
      </c>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c r="S222" s="17">
        <f>IF($C222="","",IF(AND($K222&lt;&gt;"",NOT(ISNUMBER($K222))),"SCORE NOT A NUMBER",IF(AND(ISNUMBER($K222),OR($K222&lt;0,$K222&gt;100)),"SCORE OUT OF RANGE - this score counts toward nothing",IF(AND($G222="Score",$K222="",$J222&lt;&gt;"",$J222&lt;&gt;"Pending"),"RESULT WITHOUT A SCORE",IF(AND($G222="Pass/Fail",$K222&lt;&gt;""),"SCORE ON A PASS-FAIL CATEGORY - it is ignored",IF(AND($E222="Firearms",$J222&lt;&gt;"",$J222&lt;&gt;"Pending",$R222=""),"FIREARMS ROW WITH NO COURSE OF FIRE","OK"))))))</f>
        <v/>
      </c>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c r="S223" s="17">
        <f>IF($C223="","",IF(AND($K223&lt;&gt;"",NOT(ISNUMBER($K223))),"SCORE NOT A NUMBER",IF(AND(ISNUMBER($K223),OR($K223&lt;0,$K223&gt;100)),"SCORE OUT OF RANGE - this score counts toward nothing",IF(AND($G223="Score",$K223="",$J223&lt;&gt;"",$J223&lt;&gt;"Pending"),"RESULT WITHOUT A SCORE",IF(AND($G223="Pass/Fail",$K223&lt;&gt;""),"SCORE ON A PASS-FAIL CATEGORY - it is ignored",IF(AND($E223="Firearms",$J223&lt;&gt;"",$J223&lt;&gt;"Pending",$R223=""),"FIREARMS ROW WITH NO COURSE OF FIRE","OK"))))))</f>
        <v/>
      </c>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c r="S224" s="17">
        <f>IF($C224="","",IF(AND($K224&lt;&gt;"",NOT(ISNUMBER($K224))),"SCORE NOT A NUMBER",IF(AND(ISNUMBER($K224),OR($K224&lt;0,$K224&gt;100)),"SCORE OUT OF RANGE - this score counts toward nothing",IF(AND($G224="Score",$K224="",$J224&lt;&gt;"",$J224&lt;&gt;"Pending"),"RESULT WITHOUT A SCORE",IF(AND($G224="Pass/Fail",$K224&lt;&gt;""),"SCORE ON A PASS-FAIL CATEGORY - it is ignored",IF(AND($E224="Firearms",$J224&lt;&gt;"",$J224&lt;&gt;"Pending",$R224=""),"FIREARMS ROW WITH NO COURSE OF FIRE","OK"))))))</f>
        <v/>
      </c>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c r="S225" s="17">
        <f>IF($C225="","",IF(AND($K225&lt;&gt;"",NOT(ISNUMBER($K225))),"SCORE NOT A NUMBER",IF(AND(ISNUMBER($K225),OR($K225&lt;0,$K225&gt;100)),"SCORE OUT OF RANGE - this score counts toward nothing",IF(AND($G225="Score",$K225="",$J225&lt;&gt;"",$J225&lt;&gt;"Pending"),"RESULT WITHOUT A SCORE",IF(AND($G225="Pass/Fail",$K225&lt;&gt;""),"SCORE ON A PASS-FAIL CATEGORY - it is ignored",IF(AND($E225="Firearms",$J225&lt;&gt;"",$J225&lt;&gt;"Pending",$R225=""),"FIREARMS ROW WITH NO COURSE OF FIRE","OK"))))))</f>
        <v/>
      </c>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c r="S226" s="17">
        <f>IF($C226="","",IF(AND($K226&lt;&gt;"",NOT(ISNUMBER($K226))),"SCORE NOT A NUMBER",IF(AND(ISNUMBER($K226),OR($K226&lt;0,$K226&gt;100)),"SCORE OUT OF RANGE - this score counts toward nothing",IF(AND($G226="Score",$K226="",$J226&lt;&gt;"",$J226&lt;&gt;"Pending"),"RESULT WITHOUT A SCORE",IF(AND($G226="Pass/Fail",$K226&lt;&gt;""),"SCORE ON A PASS-FAIL CATEGORY - it is ignored",IF(AND($E226="Firearms",$J226&lt;&gt;"",$J226&lt;&gt;"Pending",$R226=""),"FIREARMS ROW WITH NO COURSE OF FIRE","OK"))))))</f>
        <v/>
      </c>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c r="S227" s="17">
        <f>IF($C227="","",IF(AND($K227&lt;&gt;"",NOT(ISNUMBER($K227))),"SCORE NOT A NUMBER",IF(AND(ISNUMBER($K227),OR($K227&lt;0,$K227&gt;100)),"SCORE OUT OF RANGE - this score counts toward nothing",IF(AND($G227="Score",$K227="",$J227&lt;&gt;"",$J227&lt;&gt;"Pending"),"RESULT WITHOUT A SCORE",IF(AND($G227="Pass/Fail",$K227&lt;&gt;""),"SCORE ON A PASS-FAIL CATEGORY - it is ignored",IF(AND($E227="Firearms",$J227&lt;&gt;"",$J227&lt;&gt;"Pending",$R227=""),"FIREARMS ROW WITH NO COURSE OF FIRE","OK"))))))</f>
        <v/>
      </c>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c r="S228" s="17">
        <f>IF($C228="","",IF(AND($K228&lt;&gt;"",NOT(ISNUMBER($K228))),"SCORE NOT A NUMBER",IF(AND(ISNUMBER($K228),OR($K228&lt;0,$K228&gt;100)),"SCORE OUT OF RANGE - this score counts toward nothing",IF(AND($G228="Score",$K228="",$J228&lt;&gt;"",$J228&lt;&gt;"Pending"),"RESULT WITHOUT A SCORE",IF(AND($G228="Pass/Fail",$K228&lt;&gt;""),"SCORE ON A PASS-FAIL CATEGORY - it is ignored",IF(AND($E228="Firearms",$J228&lt;&gt;"",$J228&lt;&gt;"Pending",$R228=""),"FIREARMS ROW WITH NO COURSE OF FIRE","OK"))))))</f>
        <v/>
      </c>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c r="S229" s="17">
        <f>IF($C229="","",IF(AND($K229&lt;&gt;"",NOT(ISNUMBER($K229))),"SCORE NOT A NUMBER",IF(AND(ISNUMBER($K229),OR($K229&lt;0,$K229&gt;100)),"SCORE OUT OF RANGE - this score counts toward nothing",IF(AND($G229="Score",$K229="",$J229&lt;&gt;"",$J229&lt;&gt;"Pending"),"RESULT WITHOUT A SCORE",IF(AND($G229="Pass/Fail",$K229&lt;&gt;""),"SCORE ON A PASS-FAIL CATEGORY - it is ignored",IF(AND($E229="Firearms",$J229&lt;&gt;"",$J229&lt;&gt;"Pending",$R229=""),"FIREARMS ROW WITH NO COURSE OF FIRE","OK"))))))</f>
        <v/>
      </c>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c r="S230" s="17">
        <f>IF($C230="","",IF(AND($K230&lt;&gt;"",NOT(ISNUMBER($K230))),"SCORE NOT A NUMBER",IF(AND(ISNUMBER($K230),OR($K230&lt;0,$K230&gt;100)),"SCORE OUT OF RANGE - this score counts toward nothing",IF(AND($G230="Score",$K230="",$J230&lt;&gt;"",$J230&lt;&gt;"Pending"),"RESULT WITHOUT A SCORE",IF(AND($G230="Pass/Fail",$K230&lt;&gt;""),"SCORE ON A PASS-FAIL CATEGORY - it is ignored",IF(AND($E230="Firearms",$J230&lt;&gt;"",$J230&lt;&gt;"Pending",$R230=""),"FIREARMS ROW WITH NO COURSE OF FIRE","OK"))))))</f>
        <v/>
      </c>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c r="S231" s="17">
        <f>IF($C231="","",IF(AND($K231&lt;&gt;"",NOT(ISNUMBER($K231))),"SCORE NOT A NUMBER",IF(AND(ISNUMBER($K231),OR($K231&lt;0,$K231&gt;100)),"SCORE OUT OF RANGE - this score counts toward nothing",IF(AND($G231="Score",$K231="",$J231&lt;&gt;"",$J231&lt;&gt;"Pending"),"RESULT WITHOUT A SCORE",IF(AND($G231="Pass/Fail",$K231&lt;&gt;""),"SCORE ON A PASS-FAIL CATEGORY - it is ignored",IF(AND($E231="Firearms",$J231&lt;&gt;"",$J231&lt;&gt;"Pending",$R231=""),"FIREARMS ROW WITH NO COURSE OF FIRE","OK"))))))</f>
        <v/>
      </c>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c r="S232" s="17">
        <f>IF($C232="","",IF(AND($K232&lt;&gt;"",NOT(ISNUMBER($K232))),"SCORE NOT A NUMBER",IF(AND(ISNUMBER($K232),OR($K232&lt;0,$K232&gt;100)),"SCORE OUT OF RANGE - this score counts toward nothing",IF(AND($G232="Score",$K232="",$J232&lt;&gt;"",$J232&lt;&gt;"Pending"),"RESULT WITHOUT A SCORE",IF(AND($G232="Pass/Fail",$K232&lt;&gt;""),"SCORE ON A PASS-FAIL CATEGORY - it is ignored",IF(AND($E232="Firearms",$J232&lt;&gt;"",$J232&lt;&gt;"Pending",$R232=""),"FIREARMS ROW WITH NO COURSE OF FIRE","OK"))))))</f>
        <v/>
      </c>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c r="S233" s="17">
        <f>IF($C233="","",IF(AND($K233&lt;&gt;"",NOT(ISNUMBER($K233))),"SCORE NOT A NUMBER",IF(AND(ISNUMBER($K233),OR($K233&lt;0,$K233&gt;100)),"SCORE OUT OF RANGE - this score counts toward nothing",IF(AND($G233="Score",$K233="",$J233&lt;&gt;"",$J233&lt;&gt;"Pending"),"RESULT WITHOUT A SCORE",IF(AND($G233="Pass/Fail",$K233&lt;&gt;""),"SCORE ON A PASS-FAIL CATEGORY - it is ignored",IF(AND($E233="Firearms",$J233&lt;&gt;"",$J233&lt;&gt;"Pending",$R233=""),"FIREARMS ROW WITH NO COURSE OF FIRE","OK"))))))</f>
        <v/>
      </c>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c r="S234" s="17">
        <f>IF($C234="","",IF(AND($K234&lt;&gt;"",NOT(ISNUMBER($K234))),"SCORE NOT A NUMBER",IF(AND(ISNUMBER($K234),OR($K234&lt;0,$K234&gt;100)),"SCORE OUT OF RANGE - this score counts toward nothing",IF(AND($G234="Score",$K234="",$J234&lt;&gt;"",$J234&lt;&gt;"Pending"),"RESULT WITHOUT A SCORE",IF(AND($G234="Pass/Fail",$K234&lt;&gt;""),"SCORE ON A PASS-FAIL CATEGORY - it is ignored",IF(AND($E234="Firearms",$J234&lt;&gt;"",$J234&lt;&gt;"Pending",$R234=""),"FIREARMS ROW WITH NO COURSE OF FIRE","OK"))))))</f>
        <v/>
      </c>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c r="S235" s="17">
        <f>IF($C235="","",IF(AND($K235&lt;&gt;"",NOT(ISNUMBER($K235))),"SCORE NOT A NUMBER",IF(AND(ISNUMBER($K235),OR($K235&lt;0,$K235&gt;100)),"SCORE OUT OF RANGE - this score counts toward nothing",IF(AND($G235="Score",$K235="",$J235&lt;&gt;"",$J235&lt;&gt;"Pending"),"RESULT WITHOUT A SCORE",IF(AND($G235="Pass/Fail",$K235&lt;&gt;""),"SCORE ON A PASS-FAIL CATEGORY - it is ignored",IF(AND($E235="Firearms",$J235&lt;&gt;"",$J235&lt;&gt;"Pending",$R235=""),"FIREARMS ROW WITH NO COURSE OF FIRE","OK"))))))</f>
        <v/>
      </c>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c r="S236" s="17">
        <f>IF($C236="","",IF(AND($K236&lt;&gt;"",NOT(ISNUMBER($K236))),"SCORE NOT A NUMBER",IF(AND(ISNUMBER($K236),OR($K236&lt;0,$K236&gt;100)),"SCORE OUT OF RANGE - this score counts toward nothing",IF(AND($G236="Score",$K236="",$J236&lt;&gt;"",$J236&lt;&gt;"Pending"),"RESULT WITHOUT A SCORE",IF(AND($G236="Pass/Fail",$K236&lt;&gt;""),"SCORE ON A PASS-FAIL CATEGORY - it is ignored",IF(AND($E236="Firearms",$J236&lt;&gt;"",$J236&lt;&gt;"Pending",$R236=""),"FIREARMS ROW WITH NO COURSE OF FIRE","OK"))))))</f>
        <v/>
      </c>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c r="S237" s="17">
        <f>IF($C237="","",IF(AND($K237&lt;&gt;"",NOT(ISNUMBER($K237))),"SCORE NOT A NUMBER",IF(AND(ISNUMBER($K237),OR($K237&lt;0,$K237&gt;100)),"SCORE OUT OF RANGE - this score counts toward nothing",IF(AND($G237="Score",$K237="",$J237&lt;&gt;"",$J237&lt;&gt;"Pending"),"RESULT WITHOUT A SCORE",IF(AND($G237="Pass/Fail",$K237&lt;&gt;""),"SCORE ON A PASS-FAIL CATEGORY - it is ignored",IF(AND($E237="Firearms",$J237&lt;&gt;"",$J237&lt;&gt;"Pending",$R237=""),"FIREARMS ROW WITH NO COURSE OF FIRE","OK"))))))</f>
        <v/>
      </c>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c r="S238" s="17">
        <f>IF($C238="","",IF(AND($K238&lt;&gt;"",NOT(ISNUMBER($K238))),"SCORE NOT A NUMBER",IF(AND(ISNUMBER($K238),OR($K238&lt;0,$K238&gt;100)),"SCORE OUT OF RANGE - this score counts toward nothing",IF(AND($G238="Score",$K238="",$J238&lt;&gt;"",$J238&lt;&gt;"Pending"),"RESULT WITHOUT A SCORE",IF(AND($G238="Pass/Fail",$K238&lt;&gt;""),"SCORE ON A PASS-FAIL CATEGORY - it is ignored",IF(AND($E238="Firearms",$J238&lt;&gt;"",$J238&lt;&gt;"Pending",$R238=""),"FIREARMS ROW WITH NO COURSE OF FIRE","OK"))))))</f>
        <v/>
      </c>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c r="S239" s="17">
        <f>IF($C239="","",IF(AND($K239&lt;&gt;"",NOT(ISNUMBER($K239))),"SCORE NOT A NUMBER",IF(AND(ISNUMBER($K239),OR($K239&lt;0,$K239&gt;100)),"SCORE OUT OF RANGE - this score counts toward nothing",IF(AND($G239="Score",$K239="",$J239&lt;&gt;"",$J239&lt;&gt;"Pending"),"RESULT WITHOUT A SCORE",IF(AND($G239="Pass/Fail",$K239&lt;&gt;""),"SCORE ON A PASS-FAIL CATEGORY - it is ignored",IF(AND($E239="Firearms",$J239&lt;&gt;"",$J239&lt;&gt;"Pending",$R239=""),"FIREARMS ROW WITH NO COURSE OF FIRE","OK"))))))</f>
        <v/>
      </c>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c r="S240" s="17">
        <f>IF($C240="","",IF(AND($K240&lt;&gt;"",NOT(ISNUMBER($K240))),"SCORE NOT A NUMBER",IF(AND(ISNUMBER($K240),OR($K240&lt;0,$K240&gt;100)),"SCORE OUT OF RANGE - this score counts toward nothing",IF(AND($G240="Score",$K240="",$J240&lt;&gt;"",$J240&lt;&gt;"Pending"),"RESULT WITHOUT A SCORE",IF(AND($G240="Pass/Fail",$K240&lt;&gt;""),"SCORE ON A PASS-FAIL CATEGORY - it is ignored",IF(AND($E240="Firearms",$J240&lt;&gt;"",$J240&lt;&gt;"Pending",$R240=""),"FIREARMS ROW WITH NO COURSE OF FIRE","OK"))))))</f>
        <v/>
      </c>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c r="S241" s="17">
        <f>IF($C241="","",IF(AND($K241&lt;&gt;"",NOT(ISNUMBER($K241))),"SCORE NOT A NUMBER",IF(AND(ISNUMBER($K241),OR($K241&lt;0,$K241&gt;100)),"SCORE OUT OF RANGE - this score counts toward nothing",IF(AND($G241="Score",$K241="",$J241&lt;&gt;"",$J241&lt;&gt;"Pending"),"RESULT WITHOUT A SCORE",IF(AND($G241="Pass/Fail",$K241&lt;&gt;""),"SCORE ON A PASS-FAIL CATEGORY - it is ignored",IF(AND($E241="Firearms",$J241&lt;&gt;"",$J241&lt;&gt;"Pending",$R241=""),"FIREARMS ROW WITH NO COURSE OF FIRE","OK"))))))</f>
        <v/>
      </c>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c r="S242" s="17">
        <f>IF($C242="","",IF(AND($K242&lt;&gt;"",NOT(ISNUMBER($K242))),"SCORE NOT A NUMBER",IF(AND(ISNUMBER($K242),OR($K242&lt;0,$K242&gt;100)),"SCORE OUT OF RANGE - this score counts toward nothing",IF(AND($G242="Score",$K242="",$J242&lt;&gt;"",$J242&lt;&gt;"Pending"),"RESULT WITHOUT A SCORE",IF(AND($G242="Pass/Fail",$K242&lt;&gt;""),"SCORE ON A PASS-FAIL CATEGORY - it is ignored",IF(AND($E242="Firearms",$J242&lt;&gt;"",$J242&lt;&gt;"Pending",$R242=""),"FIREARMS ROW WITH NO COURSE OF FIRE","OK"))))))</f>
        <v/>
      </c>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c r="S243" s="17">
        <f>IF($C243="","",IF(AND($K243&lt;&gt;"",NOT(ISNUMBER($K243))),"SCORE NOT A NUMBER",IF(AND(ISNUMBER($K243),OR($K243&lt;0,$K243&gt;100)),"SCORE OUT OF RANGE - this score counts toward nothing",IF(AND($G243="Score",$K243="",$J243&lt;&gt;"",$J243&lt;&gt;"Pending"),"RESULT WITHOUT A SCORE",IF(AND($G243="Pass/Fail",$K243&lt;&gt;""),"SCORE ON A PASS-FAIL CATEGORY - it is ignored",IF(AND($E243="Firearms",$J243&lt;&gt;"",$J243&lt;&gt;"Pending",$R243=""),"FIREARMS ROW WITH NO COURSE OF FIRE","OK"))))))</f>
        <v/>
      </c>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c r="S244" s="17">
        <f>IF($C244="","",IF(AND($K244&lt;&gt;"",NOT(ISNUMBER($K244))),"SCORE NOT A NUMBER",IF(AND(ISNUMBER($K244),OR($K244&lt;0,$K244&gt;100)),"SCORE OUT OF RANGE - this score counts toward nothing",IF(AND($G244="Score",$K244="",$J244&lt;&gt;"",$J244&lt;&gt;"Pending"),"RESULT WITHOUT A SCORE",IF(AND($G244="Pass/Fail",$K244&lt;&gt;""),"SCORE ON A PASS-FAIL CATEGORY - it is ignored",IF(AND($E244="Firearms",$J244&lt;&gt;"",$J244&lt;&gt;"Pending",$R244=""),"FIREARMS ROW WITH NO COURSE OF FIRE","OK"))))))</f>
        <v/>
      </c>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c r="S245" s="17">
        <f>IF($C245="","",IF(AND($K245&lt;&gt;"",NOT(ISNUMBER($K245))),"SCORE NOT A NUMBER",IF(AND(ISNUMBER($K245),OR($K245&lt;0,$K245&gt;100)),"SCORE OUT OF RANGE - this score counts toward nothing",IF(AND($G245="Score",$K245="",$J245&lt;&gt;"",$J245&lt;&gt;"Pending"),"RESULT WITHOUT A SCORE",IF(AND($G245="Pass/Fail",$K245&lt;&gt;""),"SCORE ON A PASS-FAIL CATEGORY - it is ignored",IF(AND($E245="Firearms",$J245&lt;&gt;"",$J245&lt;&gt;"Pending",$R245=""),"FIREARMS ROW WITH NO COURSE OF FIRE","OK"))))))</f>
        <v/>
      </c>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c r="S246" s="17">
        <f>IF($C246="","",IF(AND($K246&lt;&gt;"",NOT(ISNUMBER($K246))),"SCORE NOT A NUMBER",IF(AND(ISNUMBER($K246),OR($K246&lt;0,$K246&gt;100)),"SCORE OUT OF RANGE - this score counts toward nothing",IF(AND($G246="Score",$K246="",$J246&lt;&gt;"",$J246&lt;&gt;"Pending"),"RESULT WITHOUT A SCORE",IF(AND($G246="Pass/Fail",$K246&lt;&gt;""),"SCORE ON A PASS-FAIL CATEGORY - it is ignored",IF(AND($E246="Firearms",$J246&lt;&gt;"",$J246&lt;&gt;"Pending",$R246=""),"FIREARMS ROW WITH NO COURSE OF FIRE","OK"))))))</f>
        <v/>
      </c>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c r="S247" s="17">
        <f>IF($C247="","",IF(AND($K247&lt;&gt;"",NOT(ISNUMBER($K247))),"SCORE NOT A NUMBER",IF(AND(ISNUMBER($K247),OR($K247&lt;0,$K247&gt;100)),"SCORE OUT OF RANGE - this score counts toward nothing",IF(AND($G247="Score",$K247="",$J247&lt;&gt;"",$J247&lt;&gt;"Pending"),"RESULT WITHOUT A SCORE",IF(AND($G247="Pass/Fail",$K247&lt;&gt;""),"SCORE ON A PASS-FAIL CATEGORY - it is ignored",IF(AND($E247="Firearms",$J247&lt;&gt;"",$J247&lt;&gt;"Pending",$R247=""),"FIREARMS ROW WITH NO COURSE OF FIRE","OK"))))))</f>
        <v/>
      </c>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c r="S248" s="17">
        <f>IF($C248="","",IF(AND($K248&lt;&gt;"",NOT(ISNUMBER($K248))),"SCORE NOT A NUMBER",IF(AND(ISNUMBER($K248),OR($K248&lt;0,$K248&gt;100)),"SCORE OUT OF RANGE - this score counts toward nothing",IF(AND($G248="Score",$K248="",$J248&lt;&gt;"",$J248&lt;&gt;"Pending"),"RESULT WITHOUT A SCORE",IF(AND($G248="Pass/Fail",$K248&lt;&gt;""),"SCORE ON A PASS-FAIL CATEGORY - it is ignored",IF(AND($E248="Firearms",$J248&lt;&gt;"",$J248&lt;&gt;"Pending",$R248=""),"FIREARMS ROW WITH NO COURSE OF FIRE","OK"))))))</f>
        <v/>
      </c>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c r="S249" s="17">
        <f>IF($C249="","",IF(AND($K249&lt;&gt;"",NOT(ISNUMBER($K249))),"SCORE NOT A NUMBER",IF(AND(ISNUMBER($K249),OR($K249&lt;0,$K249&gt;100)),"SCORE OUT OF RANGE - this score counts toward nothing",IF(AND($G249="Score",$K249="",$J249&lt;&gt;"",$J249&lt;&gt;"Pending"),"RESULT WITHOUT A SCORE",IF(AND($G249="Pass/Fail",$K249&lt;&gt;""),"SCORE ON A PASS-FAIL CATEGORY - it is ignored",IF(AND($E249="Firearms",$J249&lt;&gt;"",$J249&lt;&gt;"Pending",$R249=""),"FIREARMS ROW WITH NO COURSE OF FIRE","OK"))))))</f>
        <v/>
      </c>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c r="S250" s="17">
        <f>IF($C250="","",IF(AND($K250&lt;&gt;"",NOT(ISNUMBER($K250))),"SCORE NOT A NUMBER",IF(AND(ISNUMBER($K250),OR($K250&lt;0,$K250&gt;100)),"SCORE OUT OF RANGE - this score counts toward nothing",IF(AND($G250="Score",$K250="",$J250&lt;&gt;"",$J250&lt;&gt;"Pending"),"RESULT WITHOUT A SCORE",IF(AND($G250="Pass/Fail",$K250&lt;&gt;""),"SCORE ON A PASS-FAIL CATEGORY - it is ignored",IF(AND($E250="Firearms",$J250&lt;&gt;"",$J250&lt;&gt;"Pending",$R250=""),"FIREARMS ROW WITH NO COURSE OF FIRE","OK"))))))</f>
        <v/>
      </c>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c r="S251" s="17">
        <f>IF($C251="","",IF(AND($K251&lt;&gt;"",NOT(ISNUMBER($K251))),"SCORE NOT A NUMBER",IF(AND(ISNUMBER($K251),OR($K251&lt;0,$K251&gt;100)),"SCORE OUT OF RANGE - this score counts toward nothing",IF(AND($G251="Score",$K251="",$J251&lt;&gt;"",$J251&lt;&gt;"Pending"),"RESULT WITHOUT A SCORE",IF(AND($G251="Pass/Fail",$K251&lt;&gt;""),"SCORE ON A PASS-FAIL CATEGORY - it is ignored",IF(AND($E251="Firearms",$J251&lt;&gt;"",$J251&lt;&gt;"Pending",$R251=""),"FIREARMS ROW WITH NO COURSE OF FIRE","OK"))))))</f>
        <v/>
      </c>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c r="S252" s="17">
        <f>IF($C252="","",IF(AND($K252&lt;&gt;"",NOT(ISNUMBER($K252))),"SCORE NOT A NUMBER",IF(AND(ISNUMBER($K252),OR($K252&lt;0,$K252&gt;100)),"SCORE OUT OF RANGE - this score counts toward nothing",IF(AND($G252="Score",$K252="",$J252&lt;&gt;"",$J252&lt;&gt;"Pending"),"RESULT WITHOUT A SCORE",IF(AND($G252="Pass/Fail",$K252&lt;&gt;""),"SCORE ON A PASS-FAIL CATEGORY - it is ignored",IF(AND($E252="Firearms",$J252&lt;&gt;"",$J252&lt;&gt;"Pending",$R252=""),"FIREARMS ROW WITH NO COURSE OF FIRE","OK"))))))</f>
        <v/>
      </c>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c r="S253" s="17">
        <f>IF($C253="","",IF(AND($K253&lt;&gt;"",NOT(ISNUMBER($K253))),"SCORE NOT A NUMBER",IF(AND(ISNUMBER($K253),OR($K253&lt;0,$K253&gt;100)),"SCORE OUT OF RANGE - this score counts toward nothing",IF(AND($G253="Score",$K253="",$J253&lt;&gt;"",$J253&lt;&gt;"Pending"),"RESULT WITHOUT A SCORE",IF(AND($G253="Pass/Fail",$K253&lt;&gt;""),"SCORE ON A PASS-FAIL CATEGORY - it is ignored",IF(AND($E253="Firearms",$J253&lt;&gt;"",$J253&lt;&gt;"Pending",$R253=""),"FIREARMS ROW WITH NO COURSE OF FIRE","OK"))))))</f>
        <v/>
      </c>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c r="S254" s="17">
        <f>IF($C254="","",IF(AND($K254&lt;&gt;"",NOT(ISNUMBER($K254))),"SCORE NOT A NUMBER",IF(AND(ISNUMBER($K254),OR($K254&lt;0,$K254&gt;100)),"SCORE OUT OF RANGE - this score counts toward nothing",IF(AND($G254="Score",$K254="",$J254&lt;&gt;"",$J254&lt;&gt;"Pending"),"RESULT WITHOUT A SCORE",IF(AND($G254="Pass/Fail",$K254&lt;&gt;""),"SCORE ON A PASS-FAIL CATEGORY - it is ignored",IF(AND($E254="Firearms",$J254&lt;&gt;"",$J254&lt;&gt;"Pending",$R254=""),"FIREARMS ROW WITH NO COURSE OF FIRE","OK"))))))</f>
        <v/>
      </c>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c r="S255" s="17">
        <f>IF($C255="","",IF(AND($K255&lt;&gt;"",NOT(ISNUMBER($K255))),"SCORE NOT A NUMBER",IF(AND(ISNUMBER($K255),OR($K255&lt;0,$K255&gt;100)),"SCORE OUT OF RANGE - this score counts toward nothing",IF(AND($G255="Score",$K255="",$J255&lt;&gt;"",$J255&lt;&gt;"Pending"),"RESULT WITHOUT A SCORE",IF(AND($G255="Pass/Fail",$K255&lt;&gt;""),"SCORE ON A PASS-FAIL CATEGORY - it is ignored",IF(AND($E255="Firearms",$J255&lt;&gt;"",$J255&lt;&gt;"Pending",$R255=""),"FIREARMS ROW WITH NO COURSE OF FIRE","OK"))))))</f>
        <v/>
      </c>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c r="S256" s="17">
        <f>IF($C256="","",IF(AND($K256&lt;&gt;"",NOT(ISNUMBER($K256))),"SCORE NOT A NUMBER",IF(AND(ISNUMBER($K256),OR($K256&lt;0,$K256&gt;100)),"SCORE OUT OF RANGE - this score counts toward nothing",IF(AND($G256="Score",$K256="",$J256&lt;&gt;"",$J256&lt;&gt;"Pending"),"RESULT WITHOUT A SCORE",IF(AND($G256="Pass/Fail",$K256&lt;&gt;""),"SCORE ON A PASS-FAIL CATEGORY - it is ignored",IF(AND($E256="Firearms",$J256&lt;&gt;"",$J256&lt;&gt;"Pending",$R256=""),"FIREARMS ROW WITH NO COURSE OF FIRE","OK"))))))</f>
        <v/>
      </c>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c r="S257" s="17">
        <f>IF($C257="","",IF(AND($K257&lt;&gt;"",NOT(ISNUMBER($K257))),"SCORE NOT A NUMBER",IF(AND(ISNUMBER($K257),OR($K257&lt;0,$K257&gt;100)),"SCORE OUT OF RANGE - this score counts toward nothing",IF(AND($G257="Score",$K257="",$J257&lt;&gt;"",$J257&lt;&gt;"Pending"),"RESULT WITHOUT A SCORE",IF(AND($G257="Pass/Fail",$K257&lt;&gt;""),"SCORE ON A PASS-FAIL CATEGORY - it is ignored",IF(AND($E257="Firearms",$J257&lt;&gt;"",$J257&lt;&gt;"Pending",$R257=""),"FIREARMS ROW WITH NO COURSE OF FIRE","OK"))))))</f>
        <v/>
      </c>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c r="S258" s="17">
        <f>IF($C258="","",IF(AND($K258&lt;&gt;"",NOT(ISNUMBER($K258))),"SCORE NOT A NUMBER",IF(AND(ISNUMBER($K258),OR($K258&lt;0,$K258&gt;100)),"SCORE OUT OF RANGE - this score counts toward nothing",IF(AND($G258="Score",$K258="",$J258&lt;&gt;"",$J258&lt;&gt;"Pending"),"RESULT WITHOUT A SCORE",IF(AND($G258="Pass/Fail",$K258&lt;&gt;""),"SCORE ON A PASS-FAIL CATEGORY - it is ignored",IF(AND($E258="Firearms",$J258&lt;&gt;"",$J258&lt;&gt;"Pending",$R258=""),"FIREARMS ROW WITH NO COURSE OF FIRE","OK"))))))</f>
        <v/>
      </c>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c r="S259" s="17">
        <f>IF($C259="","",IF(AND($K259&lt;&gt;"",NOT(ISNUMBER($K259))),"SCORE NOT A NUMBER",IF(AND(ISNUMBER($K259),OR($K259&lt;0,$K259&gt;100)),"SCORE OUT OF RANGE - this score counts toward nothing",IF(AND($G259="Score",$K259="",$J259&lt;&gt;"",$J259&lt;&gt;"Pending"),"RESULT WITHOUT A SCORE",IF(AND($G259="Pass/Fail",$K259&lt;&gt;""),"SCORE ON A PASS-FAIL CATEGORY - it is ignored",IF(AND($E259="Firearms",$J259&lt;&gt;"",$J259&lt;&gt;"Pending",$R259=""),"FIREARMS ROW WITH NO COURSE OF FIRE","OK"))))))</f>
        <v/>
      </c>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c r="S260" s="17">
        <f>IF($C260="","",IF(AND($K260&lt;&gt;"",NOT(ISNUMBER($K260))),"SCORE NOT A NUMBER",IF(AND(ISNUMBER($K260),OR($K260&lt;0,$K260&gt;100)),"SCORE OUT OF RANGE - this score counts toward nothing",IF(AND($G260="Score",$K260="",$J260&lt;&gt;"",$J260&lt;&gt;"Pending"),"RESULT WITHOUT A SCORE",IF(AND($G260="Pass/Fail",$K260&lt;&gt;""),"SCORE ON A PASS-FAIL CATEGORY - it is ignored",IF(AND($E260="Firearms",$J260&lt;&gt;"",$J260&lt;&gt;"Pending",$R260=""),"FIREARMS ROW WITH NO COURSE OF FIRE","OK"))))))</f>
        <v/>
      </c>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c r="S261" s="17">
        <f>IF($C261="","",IF(AND($K261&lt;&gt;"",NOT(ISNUMBER($K261))),"SCORE NOT A NUMBER",IF(AND(ISNUMBER($K261),OR($K261&lt;0,$K261&gt;100)),"SCORE OUT OF RANGE - this score counts toward nothing",IF(AND($G261="Score",$K261="",$J261&lt;&gt;"",$J261&lt;&gt;"Pending"),"RESULT WITHOUT A SCORE",IF(AND($G261="Pass/Fail",$K261&lt;&gt;""),"SCORE ON A PASS-FAIL CATEGORY - it is ignored",IF(AND($E261="Firearms",$J261&lt;&gt;"",$J261&lt;&gt;"Pending",$R261=""),"FIREARMS ROW WITH NO COURSE OF FIRE","OK"))))))</f>
        <v/>
      </c>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c r="S262" s="17">
        <f>IF($C262="","",IF(AND($K262&lt;&gt;"",NOT(ISNUMBER($K262))),"SCORE NOT A NUMBER",IF(AND(ISNUMBER($K262),OR($K262&lt;0,$K262&gt;100)),"SCORE OUT OF RANGE - this score counts toward nothing",IF(AND($G262="Score",$K262="",$J262&lt;&gt;"",$J262&lt;&gt;"Pending"),"RESULT WITHOUT A SCORE",IF(AND($G262="Pass/Fail",$K262&lt;&gt;""),"SCORE ON A PASS-FAIL CATEGORY - it is ignored",IF(AND($E262="Firearms",$J262&lt;&gt;"",$J262&lt;&gt;"Pending",$R262=""),"FIREARMS ROW WITH NO COURSE OF FIRE","OK"))))))</f>
        <v/>
      </c>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c r="S263" s="17">
        <f>IF($C263="","",IF(AND($K263&lt;&gt;"",NOT(ISNUMBER($K263))),"SCORE NOT A NUMBER",IF(AND(ISNUMBER($K263),OR($K263&lt;0,$K263&gt;100)),"SCORE OUT OF RANGE - this score counts toward nothing",IF(AND($G263="Score",$K263="",$J263&lt;&gt;"",$J263&lt;&gt;"Pending"),"RESULT WITHOUT A SCORE",IF(AND($G263="Pass/Fail",$K263&lt;&gt;""),"SCORE ON A PASS-FAIL CATEGORY - it is ignored",IF(AND($E263="Firearms",$J263&lt;&gt;"",$J263&lt;&gt;"Pending",$R263=""),"FIREARMS ROW WITH NO COURSE OF FIRE","OK"))))))</f>
        <v/>
      </c>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c r="S264" s="17">
        <f>IF($C264="","",IF(AND($K264&lt;&gt;"",NOT(ISNUMBER($K264))),"SCORE NOT A NUMBER",IF(AND(ISNUMBER($K264),OR($K264&lt;0,$K264&gt;100)),"SCORE OUT OF RANGE - this score counts toward nothing",IF(AND($G264="Score",$K264="",$J264&lt;&gt;"",$J264&lt;&gt;"Pending"),"RESULT WITHOUT A SCORE",IF(AND($G264="Pass/Fail",$K264&lt;&gt;""),"SCORE ON A PASS-FAIL CATEGORY - it is ignored",IF(AND($E264="Firearms",$J264&lt;&gt;"",$J264&lt;&gt;"Pending",$R264=""),"FIREARMS ROW WITH NO COURSE OF FIRE","OK"))))))</f>
        <v/>
      </c>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c r="S265" s="17">
        <f>IF($C265="","",IF(AND($K265&lt;&gt;"",NOT(ISNUMBER($K265))),"SCORE NOT A NUMBER",IF(AND(ISNUMBER($K265),OR($K265&lt;0,$K265&gt;100)),"SCORE OUT OF RANGE - this score counts toward nothing",IF(AND($G265="Score",$K265="",$J265&lt;&gt;"",$J265&lt;&gt;"Pending"),"RESULT WITHOUT A SCORE",IF(AND($G265="Pass/Fail",$K265&lt;&gt;""),"SCORE ON A PASS-FAIL CATEGORY - it is ignored",IF(AND($E265="Firearms",$J265&lt;&gt;"",$J265&lt;&gt;"Pending",$R265=""),"FIREARMS ROW WITH NO COURSE OF FIRE","OK"))))))</f>
        <v/>
      </c>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c r="S266" s="17">
        <f>IF($C266="","",IF(AND($K266&lt;&gt;"",NOT(ISNUMBER($K266))),"SCORE NOT A NUMBER",IF(AND(ISNUMBER($K266),OR($K266&lt;0,$K266&gt;100)),"SCORE OUT OF RANGE - this score counts toward nothing",IF(AND($G266="Score",$K266="",$J266&lt;&gt;"",$J266&lt;&gt;"Pending"),"RESULT WITHOUT A SCORE",IF(AND($G266="Pass/Fail",$K266&lt;&gt;""),"SCORE ON A PASS-FAIL CATEGORY - it is ignored",IF(AND($E266="Firearms",$J266&lt;&gt;"",$J266&lt;&gt;"Pending",$R266=""),"FIREARMS ROW WITH NO COURSE OF FIRE","OK"))))))</f>
        <v/>
      </c>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c r="S267" s="17">
        <f>IF($C267="","",IF(AND($K267&lt;&gt;"",NOT(ISNUMBER($K267))),"SCORE NOT A NUMBER",IF(AND(ISNUMBER($K267),OR($K267&lt;0,$K267&gt;100)),"SCORE OUT OF RANGE - this score counts toward nothing",IF(AND($G267="Score",$K267="",$J267&lt;&gt;"",$J267&lt;&gt;"Pending"),"RESULT WITHOUT A SCORE",IF(AND($G267="Pass/Fail",$K267&lt;&gt;""),"SCORE ON A PASS-FAIL CATEGORY - it is ignored",IF(AND($E267="Firearms",$J267&lt;&gt;"",$J267&lt;&gt;"Pending",$R267=""),"FIREARMS ROW WITH NO COURSE OF FIRE","OK"))))))</f>
        <v/>
      </c>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c r="S268" s="17">
        <f>IF($C268="","",IF(AND($K268&lt;&gt;"",NOT(ISNUMBER($K268))),"SCORE NOT A NUMBER",IF(AND(ISNUMBER($K268),OR($K268&lt;0,$K268&gt;100)),"SCORE OUT OF RANGE - this score counts toward nothing",IF(AND($G268="Score",$K268="",$J268&lt;&gt;"",$J268&lt;&gt;"Pending"),"RESULT WITHOUT A SCORE",IF(AND($G268="Pass/Fail",$K268&lt;&gt;""),"SCORE ON A PASS-FAIL CATEGORY - it is ignored",IF(AND($E268="Firearms",$J268&lt;&gt;"",$J268&lt;&gt;"Pending",$R268=""),"FIREARMS ROW WITH NO COURSE OF FIRE","OK"))))))</f>
        <v/>
      </c>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c r="S269" s="17">
        <f>IF($C269="","",IF(AND($K269&lt;&gt;"",NOT(ISNUMBER($K269))),"SCORE NOT A NUMBER",IF(AND(ISNUMBER($K269),OR($K269&lt;0,$K269&gt;100)),"SCORE OUT OF RANGE - this score counts toward nothing",IF(AND($G269="Score",$K269="",$J269&lt;&gt;"",$J269&lt;&gt;"Pending"),"RESULT WITHOUT A SCORE",IF(AND($G269="Pass/Fail",$K269&lt;&gt;""),"SCORE ON A PASS-FAIL CATEGORY - it is ignored",IF(AND($E269="Firearms",$J269&lt;&gt;"",$J269&lt;&gt;"Pending",$R269=""),"FIREARMS ROW WITH NO COURSE OF FIRE","OK"))))))</f>
        <v/>
      </c>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c r="S270" s="17">
        <f>IF($C270="","",IF(AND($K270&lt;&gt;"",NOT(ISNUMBER($K270))),"SCORE NOT A NUMBER",IF(AND(ISNUMBER($K270),OR($K270&lt;0,$K270&gt;100)),"SCORE OUT OF RANGE - this score counts toward nothing",IF(AND($G270="Score",$K270="",$J270&lt;&gt;"",$J270&lt;&gt;"Pending"),"RESULT WITHOUT A SCORE",IF(AND($G270="Pass/Fail",$K270&lt;&gt;""),"SCORE ON A PASS-FAIL CATEGORY - it is ignored",IF(AND($E270="Firearms",$J270&lt;&gt;"",$J270&lt;&gt;"Pending",$R270=""),"FIREARMS ROW WITH NO COURSE OF FIRE","OK"))))))</f>
        <v/>
      </c>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c r="S271" s="17">
        <f>IF($C271="","",IF(AND($K271&lt;&gt;"",NOT(ISNUMBER($K271))),"SCORE NOT A NUMBER",IF(AND(ISNUMBER($K271),OR($K271&lt;0,$K271&gt;100)),"SCORE OUT OF RANGE - this score counts toward nothing",IF(AND($G271="Score",$K271="",$J271&lt;&gt;"",$J271&lt;&gt;"Pending"),"RESULT WITHOUT A SCORE",IF(AND($G271="Pass/Fail",$K271&lt;&gt;""),"SCORE ON A PASS-FAIL CATEGORY - it is ignored",IF(AND($E271="Firearms",$J271&lt;&gt;"",$J271&lt;&gt;"Pending",$R271=""),"FIREARMS ROW WITH NO COURSE OF FIRE","OK"))))))</f>
        <v/>
      </c>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c r="S272" s="17">
        <f>IF($C272="","",IF(AND($K272&lt;&gt;"",NOT(ISNUMBER($K272))),"SCORE NOT A NUMBER",IF(AND(ISNUMBER($K272),OR($K272&lt;0,$K272&gt;100)),"SCORE OUT OF RANGE - this score counts toward nothing",IF(AND($G272="Score",$K272="",$J272&lt;&gt;"",$J272&lt;&gt;"Pending"),"RESULT WITHOUT A SCORE",IF(AND($G272="Pass/Fail",$K272&lt;&gt;""),"SCORE ON A PASS-FAIL CATEGORY - it is ignored",IF(AND($E272="Firearms",$J272&lt;&gt;"",$J272&lt;&gt;"Pending",$R272=""),"FIREARMS ROW WITH NO COURSE OF FIRE","OK"))))))</f>
        <v/>
      </c>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c r="S273" s="17">
        <f>IF($C273="","",IF(AND($K273&lt;&gt;"",NOT(ISNUMBER($K273))),"SCORE NOT A NUMBER",IF(AND(ISNUMBER($K273),OR($K273&lt;0,$K273&gt;100)),"SCORE OUT OF RANGE - this score counts toward nothing",IF(AND($G273="Score",$K273="",$J273&lt;&gt;"",$J273&lt;&gt;"Pending"),"RESULT WITHOUT A SCORE",IF(AND($G273="Pass/Fail",$K273&lt;&gt;""),"SCORE ON A PASS-FAIL CATEGORY - it is ignored",IF(AND($E273="Firearms",$J273&lt;&gt;"",$J273&lt;&gt;"Pending",$R273=""),"FIREARMS ROW WITH NO COURSE OF FIRE","OK"))))))</f>
        <v/>
      </c>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c r="S274" s="17">
        <f>IF($C274="","",IF(AND($K274&lt;&gt;"",NOT(ISNUMBER($K274))),"SCORE NOT A NUMBER",IF(AND(ISNUMBER($K274),OR($K274&lt;0,$K274&gt;100)),"SCORE OUT OF RANGE - this score counts toward nothing",IF(AND($G274="Score",$K274="",$J274&lt;&gt;"",$J274&lt;&gt;"Pending"),"RESULT WITHOUT A SCORE",IF(AND($G274="Pass/Fail",$K274&lt;&gt;""),"SCORE ON A PASS-FAIL CATEGORY - it is ignored",IF(AND($E274="Firearms",$J274&lt;&gt;"",$J274&lt;&gt;"Pending",$R274=""),"FIREARMS ROW WITH NO COURSE OF FIRE","OK"))))))</f>
        <v/>
      </c>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c r="S275" s="17">
        <f>IF($C275="","",IF(AND($K275&lt;&gt;"",NOT(ISNUMBER($K275))),"SCORE NOT A NUMBER",IF(AND(ISNUMBER($K275),OR($K275&lt;0,$K275&gt;100)),"SCORE OUT OF RANGE - this score counts toward nothing",IF(AND($G275="Score",$K275="",$J275&lt;&gt;"",$J275&lt;&gt;"Pending"),"RESULT WITHOUT A SCORE",IF(AND($G275="Pass/Fail",$K275&lt;&gt;""),"SCORE ON A PASS-FAIL CATEGORY - it is ignored",IF(AND($E275="Firearms",$J275&lt;&gt;"",$J275&lt;&gt;"Pending",$R275=""),"FIREARMS ROW WITH NO COURSE OF FIRE","OK"))))))</f>
        <v/>
      </c>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c r="S276" s="17">
        <f>IF($C276="","",IF(AND($K276&lt;&gt;"",NOT(ISNUMBER($K276))),"SCORE NOT A NUMBER",IF(AND(ISNUMBER($K276),OR($K276&lt;0,$K276&gt;100)),"SCORE OUT OF RANGE - this score counts toward nothing",IF(AND($G276="Score",$K276="",$J276&lt;&gt;"",$J276&lt;&gt;"Pending"),"RESULT WITHOUT A SCORE",IF(AND($G276="Pass/Fail",$K276&lt;&gt;""),"SCORE ON A PASS-FAIL CATEGORY - it is ignored",IF(AND($E276="Firearms",$J276&lt;&gt;"",$J276&lt;&gt;"Pending",$R276=""),"FIREARMS ROW WITH NO COURSE OF FIRE","OK"))))))</f>
        <v/>
      </c>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c r="S277" s="17">
        <f>IF($C277="","",IF(AND($K277&lt;&gt;"",NOT(ISNUMBER($K277))),"SCORE NOT A NUMBER",IF(AND(ISNUMBER($K277),OR($K277&lt;0,$K277&gt;100)),"SCORE OUT OF RANGE - this score counts toward nothing",IF(AND($G277="Score",$K277="",$J277&lt;&gt;"",$J277&lt;&gt;"Pending"),"RESULT WITHOUT A SCORE",IF(AND($G277="Pass/Fail",$K277&lt;&gt;""),"SCORE ON A PASS-FAIL CATEGORY - it is ignored",IF(AND($E277="Firearms",$J277&lt;&gt;"",$J277&lt;&gt;"Pending",$R277=""),"FIREARMS ROW WITH NO COURSE OF FIRE","OK"))))))</f>
        <v/>
      </c>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c r="S278" s="17">
        <f>IF($C278="","",IF(AND($K278&lt;&gt;"",NOT(ISNUMBER($K278))),"SCORE NOT A NUMBER",IF(AND(ISNUMBER($K278),OR($K278&lt;0,$K278&gt;100)),"SCORE OUT OF RANGE - this score counts toward nothing",IF(AND($G278="Score",$K278="",$J278&lt;&gt;"",$J278&lt;&gt;"Pending"),"RESULT WITHOUT A SCORE",IF(AND($G278="Pass/Fail",$K278&lt;&gt;""),"SCORE ON A PASS-FAIL CATEGORY - it is ignored",IF(AND($E278="Firearms",$J278&lt;&gt;"",$J278&lt;&gt;"Pending",$R278=""),"FIREARMS ROW WITH NO COURSE OF FIRE","OK"))))))</f>
        <v/>
      </c>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c r="S279" s="17">
        <f>IF($C279="","",IF(AND($K279&lt;&gt;"",NOT(ISNUMBER($K279))),"SCORE NOT A NUMBER",IF(AND(ISNUMBER($K279),OR($K279&lt;0,$K279&gt;100)),"SCORE OUT OF RANGE - this score counts toward nothing",IF(AND($G279="Score",$K279="",$J279&lt;&gt;"",$J279&lt;&gt;"Pending"),"RESULT WITHOUT A SCORE",IF(AND($G279="Pass/Fail",$K279&lt;&gt;""),"SCORE ON A PASS-FAIL CATEGORY - it is ignored",IF(AND($E279="Firearms",$J279&lt;&gt;"",$J279&lt;&gt;"Pending",$R279=""),"FIREARMS ROW WITH NO COURSE OF FIRE","OK"))))))</f>
        <v/>
      </c>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c r="S280" s="17">
        <f>IF($C280="","",IF(AND($K280&lt;&gt;"",NOT(ISNUMBER($K280))),"SCORE NOT A NUMBER",IF(AND(ISNUMBER($K280),OR($K280&lt;0,$K280&gt;100)),"SCORE OUT OF RANGE - this score counts toward nothing",IF(AND($G280="Score",$K280="",$J280&lt;&gt;"",$J280&lt;&gt;"Pending"),"RESULT WITHOUT A SCORE",IF(AND($G280="Pass/Fail",$K280&lt;&gt;""),"SCORE ON A PASS-FAIL CATEGORY - it is ignored",IF(AND($E280="Firearms",$J280&lt;&gt;"",$J280&lt;&gt;"Pending",$R280=""),"FIREARMS ROW WITH NO COURSE OF FIRE","OK"))))))</f>
        <v/>
      </c>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c r="S281" s="17">
        <f>IF($C281="","",IF(AND($K281&lt;&gt;"",NOT(ISNUMBER($K281))),"SCORE NOT A NUMBER",IF(AND(ISNUMBER($K281),OR($K281&lt;0,$K281&gt;100)),"SCORE OUT OF RANGE - this score counts toward nothing",IF(AND($G281="Score",$K281="",$J281&lt;&gt;"",$J281&lt;&gt;"Pending"),"RESULT WITHOUT A SCORE",IF(AND($G281="Pass/Fail",$K281&lt;&gt;""),"SCORE ON A PASS-FAIL CATEGORY - it is ignored",IF(AND($E281="Firearms",$J281&lt;&gt;"",$J281&lt;&gt;"Pending",$R281=""),"FIREARMS ROW WITH NO COURSE OF FIRE","OK"))))))</f>
        <v/>
      </c>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c r="S282" s="17">
        <f>IF($C282="","",IF(AND($K282&lt;&gt;"",NOT(ISNUMBER($K282))),"SCORE NOT A NUMBER",IF(AND(ISNUMBER($K282),OR($K282&lt;0,$K282&gt;100)),"SCORE OUT OF RANGE - this score counts toward nothing",IF(AND($G282="Score",$K282="",$J282&lt;&gt;"",$J282&lt;&gt;"Pending"),"RESULT WITHOUT A SCORE",IF(AND($G282="Pass/Fail",$K282&lt;&gt;""),"SCORE ON A PASS-FAIL CATEGORY - it is ignored",IF(AND($E282="Firearms",$J282&lt;&gt;"",$J282&lt;&gt;"Pending",$R282=""),"FIREARMS ROW WITH NO COURSE OF FIRE","OK"))))))</f>
        <v/>
      </c>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c r="S283" s="17">
        <f>IF($C283="","",IF(AND($K283&lt;&gt;"",NOT(ISNUMBER($K283))),"SCORE NOT A NUMBER",IF(AND(ISNUMBER($K283),OR($K283&lt;0,$K283&gt;100)),"SCORE OUT OF RANGE - this score counts toward nothing",IF(AND($G283="Score",$K283="",$J283&lt;&gt;"",$J283&lt;&gt;"Pending"),"RESULT WITHOUT A SCORE",IF(AND($G283="Pass/Fail",$K283&lt;&gt;""),"SCORE ON A PASS-FAIL CATEGORY - it is ignored",IF(AND($E283="Firearms",$J283&lt;&gt;"",$J283&lt;&gt;"Pending",$R283=""),"FIREARMS ROW WITH NO COURSE OF FIRE","OK"))))))</f>
        <v/>
      </c>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c r="S284" s="17">
        <f>IF($C284="","",IF(AND($K284&lt;&gt;"",NOT(ISNUMBER($K284))),"SCORE NOT A NUMBER",IF(AND(ISNUMBER($K284),OR($K284&lt;0,$K284&gt;100)),"SCORE OUT OF RANGE - this score counts toward nothing",IF(AND($G284="Score",$K284="",$J284&lt;&gt;"",$J284&lt;&gt;"Pending"),"RESULT WITHOUT A SCORE",IF(AND($G284="Pass/Fail",$K284&lt;&gt;""),"SCORE ON A PASS-FAIL CATEGORY - it is ignored",IF(AND($E284="Firearms",$J284&lt;&gt;"",$J284&lt;&gt;"Pending",$R284=""),"FIREARMS ROW WITH NO COURSE OF FIRE","OK"))))))</f>
        <v/>
      </c>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c r="S285" s="17">
        <f>IF($C285="","",IF(AND($K285&lt;&gt;"",NOT(ISNUMBER($K285))),"SCORE NOT A NUMBER",IF(AND(ISNUMBER($K285),OR($K285&lt;0,$K285&gt;100)),"SCORE OUT OF RANGE - this score counts toward nothing",IF(AND($G285="Score",$K285="",$J285&lt;&gt;"",$J285&lt;&gt;"Pending"),"RESULT WITHOUT A SCORE",IF(AND($G285="Pass/Fail",$K285&lt;&gt;""),"SCORE ON A PASS-FAIL CATEGORY - it is ignored",IF(AND($E285="Firearms",$J285&lt;&gt;"",$J285&lt;&gt;"Pending",$R285=""),"FIREARMS ROW WITH NO COURSE OF FIRE","OK"))))))</f>
        <v/>
      </c>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c r="S286" s="17">
        <f>IF($C286="","",IF(AND($K286&lt;&gt;"",NOT(ISNUMBER($K286))),"SCORE NOT A NUMBER",IF(AND(ISNUMBER($K286),OR($K286&lt;0,$K286&gt;100)),"SCORE OUT OF RANGE - this score counts toward nothing",IF(AND($G286="Score",$K286="",$J286&lt;&gt;"",$J286&lt;&gt;"Pending"),"RESULT WITHOUT A SCORE",IF(AND($G286="Pass/Fail",$K286&lt;&gt;""),"SCORE ON A PASS-FAIL CATEGORY - it is ignored",IF(AND($E286="Firearms",$J286&lt;&gt;"",$J286&lt;&gt;"Pending",$R286=""),"FIREARMS ROW WITH NO COURSE OF FIRE","OK"))))))</f>
        <v/>
      </c>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c r="S287" s="17">
        <f>IF($C287="","",IF(AND($K287&lt;&gt;"",NOT(ISNUMBER($K287))),"SCORE NOT A NUMBER",IF(AND(ISNUMBER($K287),OR($K287&lt;0,$K287&gt;100)),"SCORE OUT OF RANGE - this score counts toward nothing",IF(AND($G287="Score",$K287="",$J287&lt;&gt;"",$J287&lt;&gt;"Pending"),"RESULT WITHOUT A SCORE",IF(AND($G287="Pass/Fail",$K287&lt;&gt;""),"SCORE ON A PASS-FAIL CATEGORY - it is ignored",IF(AND($E287="Firearms",$J287&lt;&gt;"",$J287&lt;&gt;"Pending",$R287=""),"FIREARMS ROW WITH NO COURSE OF FIRE","OK"))))))</f>
        <v/>
      </c>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c r="S288" s="17">
        <f>IF($C288="","",IF(AND($K288&lt;&gt;"",NOT(ISNUMBER($K288))),"SCORE NOT A NUMBER",IF(AND(ISNUMBER($K288),OR($K288&lt;0,$K288&gt;100)),"SCORE OUT OF RANGE - this score counts toward nothing",IF(AND($G288="Score",$K288="",$J288&lt;&gt;"",$J288&lt;&gt;"Pending"),"RESULT WITHOUT A SCORE",IF(AND($G288="Pass/Fail",$K288&lt;&gt;""),"SCORE ON A PASS-FAIL CATEGORY - it is ignored",IF(AND($E288="Firearms",$J288&lt;&gt;"",$J288&lt;&gt;"Pending",$R288=""),"FIREARMS ROW WITH NO COURSE OF FIRE","OK"))))))</f>
        <v/>
      </c>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c r="S289" s="17">
        <f>IF($C289="","",IF(AND($K289&lt;&gt;"",NOT(ISNUMBER($K289))),"SCORE NOT A NUMBER",IF(AND(ISNUMBER($K289),OR($K289&lt;0,$K289&gt;100)),"SCORE OUT OF RANGE - this score counts toward nothing",IF(AND($G289="Score",$K289="",$J289&lt;&gt;"",$J289&lt;&gt;"Pending"),"RESULT WITHOUT A SCORE",IF(AND($G289="Pass/Fail",$K289&lt;&gt;""),"SCORE ON A PASS-FAIL CATEGORY - it is ignored",IF(AND($E289="Firearms",$J289&lt;&gt;"",$J289&lt;&gt;"Pending",$R289=""),"FIREARMS ROW WITH NO COURSE OF FIRE","OK"))))))</f>
        <v/>
      </c>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c r="S290" s="17">
        <f>IF($C290="","",IF(AND($K290&lt;&gt;"",NOT(ISNUMBER($K290))),"SCORE NOT A NUMBER",IF(AND(ISNUMBER($K290),OR($K290&lt;0,$K290&gt;100)),"SCORE OUT OF RANGE - this score counts toward nothing",IF(AND($G290="Score",$K290="",$J290&lt;&gt;"",$J290&lt;&gt;"Pending"),"RESULT WITHOUT A SCORE",IF(AND($G290="Pass/Fail",$K290&lt;&gt;""),"SCORE ON A PASS-FAIL CATEGORY - it is ignored",IF(AND($E290="Firearms",$J290&lt;&gt;"",$J290&lt;&gt;"Pending",$R290=""),"FIREARMS ROW WITH NO COURSE OF FIRE","OK"))))))</f>
        <v/>
      </c>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c r="S291" s="17">
        <f>IF($C291="","",IF(AND($K291&lt;&gt;"",NOT(ISNUMBER($K291))),"SCORE NOT A NUMBER",IF(AND(ISNUMBER($K291),OR($K291&lt;0,$K291&gt;100)),"SCORE OUT OF RANGE - this score counts toward nothing",IF(AND($G291="Score",$K291="",$J291&lt;&gt;"",$J291&lt;&gt;"Pending"),"RESULT WITHOUT A SCORE",IF(AND($G291="Pass/Fail",$K291&lt;&gt;""),"SCORE ON A PASS-FAIL CATEGORY - it is ignored",IF(AND($E291="Firearms",$J291&lt;&gt;"",$J291&lt;&gt;"Pending",$R291=""),"FIREARMS ROW WITH NO COURSE OF FIRE","OK"))))))</f>
        <v/>
      </c>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c r="S292" s="17">
        <f>IF($C292="","",IF(AND($K292&lt;&gt;"",NOT(ISNUMBER($K292))),"SCORE NOT A NUMBER",IF(AND(ISNUMBER($K292),OR($K292&lt;0,$K292&gt;100)),"SCORE OUT OF RANGE - this score counts toward nothing",IF(AND($G292="Score",$K292="",$J292&lt;&gt;"",$J292&lt;&gt;"Pending"),"RESULT WITHOUT A SCORE",IF(AND($G292="Pass/Fail",$K292&lt;&gt;""),"SCORE ON A PASS-FAIL CATEGORY - it is ignored",IF(AND($E292="Firearms",$J292&lt;&gt;"",$J292&lt;&gt;"Pending",$R292=""),"FIREARMS ROW WITH NO COURSE OF FIRE","OK"))))))</f>
        <v/>
      </c>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c r="S293" s="17">
        <f>IF($C293="","",IF(AND($K293&lt;&gt;"",NOT(ISNUMBER($K293))),"SCORE NOT A NUMBER",IF(AND(ISNUMBER($K293),OR($K293&lt;0,$K293&gt;100)),"SCORE OUT OF RANGE - this score counts toward nothing",IF(AND($G293="Score",$K293="",$J293&lt;&gt;"",$J293&lt;&gt;"Pending"),"RESULT WITHOUT A SCORE",IF(AND($G293="Pass/Fail",$K293&lt;&gt;""),"SCORE ON A PASS-FAIL CATEGORY - it is ignored",IF(AND($E293="Firearms",$J293&lt;&gt;"",$J293&lt;&gt;"Pending",$R293=""),"FIREARMS ROW WITH NO COURSE OF FIRE","OK"))))))</f>
        <v/>
      </c>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c r="S294" s="17">
        <f>IF($C294="","",IF(AND($K294&lt;&gt;"",NOT(ISNUMBER($K294))),"SCORE NOT A NUMBER",IF(AND(ISNUMBER($K294),OR($K294&lt;0,$K294&gt;100)),"SCORE OUT OF RANGE - this score counts toward nothing",IF(AND($G294="Score",$K294="",$J294&lt;&gt;"",$J294&lt;&gt;"Pending"),"RESULT WITHOUT A SCORE",IF(AND($G294="Pass/Fail",$K294&lt;&gt;""),"SCORE ON A PASS-FAIL CATEGORY - it is ignored",IF(AND($E294="Firearms",$J294&lt;&gt;"",$J294&lt;&gt;"Pending",$R294=""),"FIREARMS ROW WITH NO COURSE OF FIRE","OK"))))))</f>
        <v/>
      </c>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c r="S295" s="17">
        <f>IF($C295="","",IF(AND($K295&lt;&gt;"",NOT(ISNUMBER($K295))),"SCORE NOT A NUMBER",IF(AND(ISNUMBER($K295),OR($K295&lt;0,$K295&gt;100)),"SCORE OUT OF RANGE - this score counts toward nothing",IF(AND($G295="Score",$K295="",$J295&lt;&gt;"",$J295&lt;&gt;"Pending"),"RESULT WITHOUT A SCORE",IF(AND($G295="Pass/Fail",$K295&lt;&gt;""),"SCORE ON A PASS-FAIL CATEGORY - it is ignored",IF(AND($E295="Firearms",$J295&lt;&gt;"",$J295&lt;&gt;"Pending",$R295=""),"FIREARMS ROW WITH NO COURSE OF FIRE","OK"))))))</f>
        <v/>
      </c>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c r="S296" s="17">
        <f>IF($C296="","",IF(AND($K296&lt;&gt;"",NOT(ISNUMBER($K296))),"SCORE NOT A NUMBER",IF(AND(ISNUMBER($K296),OR($K296&lt;0,$K296&gt;100)),"SCORE OUT OF RANGE - this score counts toward nothing",IF(AND($G296="Score",$K296="",$J296&lt;&gt;"",$J296&lt;&gt;"Pending"),"RESULT WITHOUT A SCORE",IF(AND($G296="Pass/Fail",$K296&lt;&gt;""),"SCORE ON A PASS-FAIL CATEGORY - it is ignored",IF(AND($E296="Firearms",$J296&lt;&gt;"",$J296&lt;&gt;"Pending",$R296=""),"FIREARMS ROW WITH NO COURSE OF FIRE","OK"))))))</f>
        <v/>
      </c>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c r="S297" s="17">
        <f>IF($C297="","",IF(AND($K297&lt;&gt;"",NOT(ISNUMBER($K297))),"SCORE NOT A NUMBER",IF(AND(ISNUMBER($K297),OR($K297&lt;0,$K297&gt;100)),"SCORE OUT OF RANGE - this score counts toward nothing",IF(AND($G297="Score",$K297="",$J297&lt;&gt;"",$J297&lt;&gt;"Pending"),"RESULT WITHOUT A SCORE",IF(AND($G297="Pass/Fail",$K297&lt;&gt;""),"SCORE ON A PASS-FAIL CATEGORY - it is ignored",IF(AND($E297="Firearms",$J297&lt;&gt;"",$J297&lt;&gt;"Pending",$R297=""),"FIREARMS ROW WITH NO COURSE OF FIRE","OK"))))))</f>
        <v/>
      </c>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c r="S298" s="17">
        <f>IF($C298="","",IF(AND($K298&lt;&gt;"",NOT(ISNUMBER($K298))),"SCORE NOT A NUMBER",IF(AND(ISNUMBER($K298),OR($K298&lt;0,$K298&gt;100)),"SCORE OUT OF RANGE - this score counts toward nothing",IF(AND($G298="Score",$K298="",$J298&lt;&gt;"",$J298&lt;&gt;"Pending"),"RESULT WITHOUT A SCORE",IF(AND($G298="Pass/Fail",$K298&lt;&gt;""),"SCORE ON A PASS-FAIL CATEGORY - it is ignored",IF(AND($E298="Firearms",$J298&lt;&gt;"",$J298&lt;&gt;"Pending",$R298=""),"FIREARMS ROW WITH NO COURSE OF FIRE","OK"))))))</f>
        <v/>
      </c>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c r="S299" s="17">
        <f>IF($C299="","",IF(AND($K299&lt;&gt;"",NOT(ISNUMBER($K299))),"SCORE NOT A NUMBER",IF(AND(ISNUMBER($K299),OR($K299&lt;0,$K299&gt;100)),"SCORE OUT OF RANGE - this score counts toward nothing",IF(AND($G299="Score",$K299="",$J299&lt;&gt;"",$J299&lt;&gt;"Pending"),"RESULT WITHOUT A SCORE",IF(AND($G299="Pass/Fail",$K299&lt;&gt;""),"SCORE ON A PASS-FAIL CATEGORY - it is ignored",IF(AND($E299="Firearms",$J299&lt;&gt;"",$J299&lt;&gt;"Pending",$R299=""),"FIREARMS ROW WITH NO COURSE OF FIRE","OK"))))))</f>
        <v/>
      </c>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c r="S300" s="17">
        <f>IF($C300="","",IF(AND($K300&lt;&gt;"",NOT(ISNUMBER($K300))),"SCORE NOT A NUMBER",IF(AND(ISNUMBER($K300),OR($K300&lt;0,$K300&gt;100)),"SCORE OUT OF RANGE - this score counts toward nothing",IF(AND($G300="Score",$K300="",$J300&lt;&gt;"",$J300&lt;&gt;"Pending"),"RESULT WITHOUT A SCORE",IF(AND($G300="Pass/Fail",$K300&lt;&gt;""),"SCORE ON A PASS-FAIL CATEGORY - it is ignored",IF(AND($E300="Firearms",$J300&lt;&gt;"",$J300&lt;&gt;"Pending",$R300=""),"FIREARMS ROW WITH NO COURSE OF FIRE","OK"))))))</f>
        <v/>
      </c>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c r="S301" s="17">
        <f>IF($C301="","",IF(AND($K301&lt;&gt;"",NOT(ISNUMBER($K301))),"SCORE NOT A NUMBER",IF(AND(ISNUMBER($K301),OR($K301&lt;0,$K301&gt;100)),"SCORE OUT OF RANGE - this score counts toward nothing",IF(AND($G301="Score",$K301="",$J301&lt;&gt;"",$J301&lt;&gt;"Pending"),"RESULT WITHOUT A SCORE",IF(AND($G301="Pass/Fail",$K301&lt;&gt;""),"SCORE ON A PASS-FAIL CATEGORY - it is ignored",IF(AND($E301="Firearms",$J301&lt;&gt;"",$J301&lt;&gt;"Pending",$R301=""),"FIREARMS ROW WITH NO COURSE OF FIRE","OK"))))))</f>
        <v/>
      </c>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c r="S302" s="17">
        <f>IF($C302="","",IF(AND($K302&lt;&gt;"",NOT(ISNUMBER($K302))),"SCORE NOT A NUMBER",IF(AND(ISNUMBER($K302),OR($K302&lt;0,$K302&gt;100)),"SCORE OUT OF RANGE - this score counts toward nothing",IF(AND($G302="Score",$K302="",$J302&lt;&gt;"",$J302&lt;&gt;"Pending"),"RESULT WITHOUT A SCORE",IF(AND($G302="Pass/Fail",$K302&lt;&gt;""),"SCORE ON A PASS-FAIL CATEGORY - it is ignored",IF(AND($E302="Firearms",$J302&lt;&gt;"",$J302&lt;&gt;"Pending",$R302=""),"FIREARMS ROW WITH NO COURSE OF FIRE","OK"))))))</f>
        <v/>
      </c>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c r="S303" s="17">
        <f>IF($C303="","",IF(AND($K303&lt;&gt;"",NOT(ISNUMBER($K303))),"SCORE NOT A NUMBER",IF(AND(ISNUMBER($K303),OR($K303&lt;0,$K303&gt;100)),"SCORE OUT OF RANGE - this score counts toward nothing",IF(AND($G303="Score",$K303="",$J303&lt;&gt;"",$J303&lt;&gt;"Pending"),"RESULT WITHOUT A SCORE",IF(AND($G303="Pass/Fail",$K303&lt;&gt;""),"SCORE ON A PASS-FAIL CATEGORY - it is ignored",IF(AND($E303="Firearms",$J303&lt;&gt;"",$J303&lt;&gt;"Pending",$R303=""),"FIREARMS ROW WITH NO COURSE OF FIRE","OK"))))))</f>
        <v/>
      </c>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c r="S304" s="17">
        <f>IF($C304="","",IF(AND($K304&lt;&gt;"",NOT(ISNUMBER($K304))),"SCORE NOT A NUMBER",IF(AND(ISNUMBER($K304),OR($K304&lt;0,$K304&gt;100)),"SCORE OUT OF RANGE - this score counts toward nothing",IF(AND($G304="Score",$K304="",$J304&lt;&gt;"",$J304&lt;&gt;"Pending"),"RESULT WITHOUT A SCORE",IF(AND($G304="Pass/Fail",$K304&lt;&gt;""),"SCORE ON A PASS-FAIL CATEGORY - it is ignored",IF(AND($E304="Firearms",$J304&lt;&gt;"",$J304&lt;&gt;"Pending",$R304=""),"FIREARMS ROW WITH NO COURSE OF FIRE","OK"))))))</f>
        <v/>
      </c>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c r="S305" s="17">
        <f>IF($C305="","",IF(AND($K305&lt;&gt;"",NOT(ISNUMBER($K305))),"SCORE NOT A NUMBER",IF(AND(ISNUMBER($K305),OR($K305&lt;0,$K305&gt;100)),"SCORE OUT OF RANGE - this score counts toward nothing",IF(AND($G305="Score",$K305="",$J305&lt;&gt;"",$J305&lt;&gt;"Pending"),"RESULT WITHOUT A SCORE",IF(AND($G305="Pass/Fail",$K305&lt;&gt;""),"SCORE ON A PASS-FAIL CATEGORY - it is ignored",IF(AND($E305="Firearms",$J305&lt;&gt;"",$J305&lt;&gt;"Pending",$R305=""),"FIREARMS ROW WITH NO COURSE OF FIRE","OK"))))))</f>
        <v/>
      </c>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c r="S306" s="17">
        <f>IF($C306="","",IF(AND($K306&lt;&gt;"",NOT(ISNUMBER($K306))),"SCORE NOT A NUMBER",IF(AND(ISNUMBER($K306),OR($K306&lt;0,$K306&gt;100)),"SCORE OUT OF RANGE - this score counts toward nothing",IF(AND($G306="Score",$K306="",$J306&lt;&gt;"",$J306&lt;&gt;"Pending"),"RESULT WITHOUT A SCORE",IF(AND($G306="Pass/Fail",$K306&lt;&gt;""),"SCORE ON A PASS-FAIL CATEGORY - it is ignored",IF(AND($E306="Firearms",$J306&lt;&gt;"",$J306&lt;&gt;"Pending",$R306=""),"FIREARMS ROW WITH NO COURSE OF FIRE","OK"))))))</f>
        <v/>
      </c>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c r="S307" s="17">
        <f>IF($C307="","",IF(AND($K307&lt;&gt;"",NOT(ISNUMBER($K307))),"SCORE NOT A NUMBER",IF(AND(ISNUMBER($K307),OR($K307&lt;0,$K307&gt;100)),"SCORE OUT OF RANGE - this score counts toward nothing",IF(AND($G307="Score",$K307="",$J307&lt;&gt;"",$J307&lt;&gt;"Pending"),"RESULT WITHOUT A SCORE",IF(AND($G307="Pass/Fail",$K307&lt;&gt;""),"SCORE ON A PASS-FAIL CATEGORY - it is ignored",IF(AND($E307="Firearms",$J307&lt;&gt;"",$J307&lt;&gt;"Pending",$R307=""),"FIREARMS ROW WITH NO COURSE OF FIRE","OK"))))))</f>
        <v/>
      </c>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c r="S308" s="17">
        <f>IF($C308="","",IF(AND($K308&lt;&gt;"",NOT(ISNUMBER($K308))),"SCORE NOT A NUMBER",IF(AND(ISNUMBER($K308),OR($K308&lt;0,$K308&gt;100)),"SCORE OUT OF RANGE - this score counts toward nothing",IF(AND($G308="Score",$K308="",$J308&lt;&gt;"",$J308&lt;&gt;"Pending"),"RESULT WITHOUT A SCORE",IF(AND($G308="Pass/Fail",$K308&lt;&gt;""),"SCORE ON A PASS-FAIL CATEGORY - it is ignored",IF(AND($E308="Firearms",$J308&lt;&gt;"",$J308&lt;&gt;"Pending",$R308=""),"FIREARMS ROW WITH NO COURSE OF FIRE","OK"))))))</f>
        <v/>
      </c>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c r="S309" s="17">
        <f>IF($C309="","",IF(AND($K309&lt;&gt;"",NOT(ISNUMBER($K309))),"SCORE NOT A NUMBER",IF(AND(ISNUMBER($K309),OR($K309&lt;0,$K309&gt;100)),"SCORE OUT OF RANGE - this score counts toward nothing",IF(AND($G309="Score",$K309="",$J309&lt;&gt;"",$J309&lt;&gt;"Pending"),"RESULT WITHOUT A SCORE",IF(AND($G309="Pass/Fail",$K309&lt;&gt;""),"SCORE ON A PASS-FAIL CATEGORY - it is ignored",IF(AND($E309="Firearms",$J309&lt;&gt;"",$J309&lt;&gt;"Pending",$R309=""),"FIREARMS ROW WITH NO COURSE OF FIRE","OK"))))))</f>
        <v/>
      </c>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c r="S310" s="17">
        <f>IF($C310="","",IF(AND($K310&lt;&gt;"",NOT(ISNUMBER($K310))),"SCORE NOT A NUMBER",IF(AND(ISNUMBER($K310),OR($K310&lt;0,$K310&gt;100)),"SCORE OUT OF RANGE - this score counts toward nothing",IF(AND($G310="Score",$K310="",$J310&lt;&gt;"",$J310&lt;&gt;"Pending"),"RESULT WITHOUT A SCORE",IF(AND($G310="Pass/Fail",$K310&lt;&gt;""),"SCORE ON A PASS-FAIL CATEGORY - it is ignored",IF(AND($E310="Firearms",$J310&lt;&gt;"",$J310&lt;&gt;"Pending",$R310=""),"FIREARMS ROW WITH NO COURSE OF FIRE","OK"))))))</f>
        <v/>
      </c>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c r="S311" s="17">
        <f>IF($C311="","",IF(AND($K311&lt;&gt;"",NOT(ISNUMBER($K311))),"SCORE NOT A NUMBER",IF(AND(ISNUMBER($K311),OR($K311&lt;0,$K311&gt;100)),"SCORE OUT OF RANGE - this score counts toward nothing",IF(AND($G311="Score",$K311="",$J311&lt;&gt;"",$J311&lt;&gt;"Pending"),"RESULT WITHOUT A SCORE",IF(AND($G311="Pass/Fail",$K311&lt;&gt;""),"SCORE ON A PASS-FAIL CATEGORY - it is ignored",IF(AND($E311="Firearms",$J311&lt;&gt;"",$J311&lt;&gt;"Pending",$R311=""),"FIREARMS ROW WITH NO COURSE OF FIRE","OK"))))))</f>
        <v/>
      </c>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c r="S312" s="17">
        <f>IF($C312="","",IF(AND($K312&lt;&gt;"",NOT(ISNUMBER($K312))),"SCORE NOT A NUMBER",IF(AND(ISNUMBER($K312),OR($K312&lt;0,$K312&gt;100)),"SCORE OUT OF RANGE - this score counts toward nothing",IF(AND($G312="Score",$K312="",$J312&lt;&gt;"",$J312&lt;&gt;"Pending"),"RESULT WITHOUT A SCORE",IF(AND($G312="Pass/Fail",$K312&lt;&gt;""),"SCORE ON A PASS-FAIL CATEGORY - it is ignored",IF(AND($E312="Firearms",$J312&lt;&gt;"",$J312&lt;&gt;"Pending",$R312=""),"FIREARMS ROW WITH NO COURSE OF FIRE","OK"))))))</f>
        <v/>
      </c>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c r="S313" s="17">
        <f>IF($C313="","",IF(AND($K313&lt;&gt;"",NOT(ISNUMBER($K313))),"SCORE NOT A NUMBER",IF(AND(ISNUMBER($K313),OR($K313&lt;0,$K313&gt;100)),"SCORE OUT OF RANGE - this score counts toward nothing",IF(AND($G313="Score",$K313="",$J313&lt;&gt;"",$J313&lt;&gt;"Pending"),"RESULT WITHOUT A SCORE",IF(AND($G313="Pass/Fail",$K313&lt;&gt;""),"SCORE ON A PASS-FAIL CATEGORY - it is ignored",IF(AND($E313="Firearms",$J313&lt;&gt;"",$J313&lt;&gt;"Pending",$R313=""),"FIREARMS ROW WITH NO COURSE OF FIRE","OK"))))))</f>
        <v/>
      </c>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c r="S314" s="17">
        <f>IF($C314="","",IF(AND($K314&lt;&gt;"",NOT(ISNUMBER($K314))),"SCORE NOT A NUMBER",IF(AND(ISNUMBER($K314),OR($K314&lt;0,$K314&gt;100)),"SCORE OUT OF RANGE - this score counts toward nothing",IF(AND($G314="Score",$K314="",$J314&lt;&gt;"",$J314&lt;&gt;"Pending"),"RESULT WITHOUT A SCORE",IF(AND($G314="Pass/Fail",$K314&lt;&gt;""),"SCORE ON A PASS-FAIL CATEGORY - it is ignored",IF(AND($E314="Firearms",$J314&lt;&gt;"",$J314&lt;&gt;"Pending",$R314=""),"FIREARMS ROW WITH NO COURSE OF FIRE","OK"))))))</f>
        <v/>
      </c>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c r="S315" s="17">
        <f>IF($C315="","",IF(AND($K315&lt;&gt;"",NOT(ISNUMBER($K315))),"SCORE NOT A NUMBER",IF(AND(ISNUMBER($K315),OR($K315&lt;0,$K315&gt;100)),"SCORE OUT OF RANGE - this score counts toward nothing",IF(AND($G315="Score",$K315="",$J315&lt;&gt;"",$J315&lt;&gt;"Pending"),"RESULT WITHOUT A SCORE",IF(AND($G315="Pass/Fail",$K315&lt;&gt;""),"SCORE ON A PASS-FAIL CATEGORY - it is ignored",IF(AND($E315="Firearms",$J315&lt;&gt;"",$J315&lt;&gt;"Pending",$R315=""),"FIREARMS ROW WITH NO COURSE OF FIRE","OK"))))))</f>
        <v/>
      </c>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c r="S316" s="17">
        <f>IF($C316="","",IF(AND($K316&lt;&gt;"",NOT(ISNUMBER($K316))),"SCORE NOT A NUMBER",IF(AND(ISNUMBER($K316),OR($K316&lt;0,$K316&gt;100)),"SCORE OUT OF RANGE - this score counts toward nothing",IF(AND($G316="Score",$K316="",$J316&lt;&gt;"",$J316&lt;&gt;"Pending"),"RESULT WITHOUT A SCORE",IF(AND($G316="Pass/Fail",$K316&lt;&gt;""),"SCORE ON A PASS-FAIL CATEGORY - it is ignored",IF(AND($E316="Firearms",$J316&lt;&gt;"",$J316&lt;&gt;"Pending",$R316=""),"FIREARMS ROW WITH NO COURSE OF FIRE","OK"))))))</f>
        <v/>
      </c>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c r="S317" s="17">
        <f>IF($C317="","",IF(AND($K317&lt;&gt;"",NOT(ISNUMBER($K317))),"SCORE NOT A NUMBER",IF(AND(ISNUMBER($K317),OR($K317&lt;0,$K317&gt;100)),"SCORE OUT OF RANGE - this score counts toward nothing",IF(AND($G317="Score",$K317="",$J317&lt;&gt;"",$J317&lt;&gt;"Pending"),"RESULT WITHOUT A SCORE",IF(AND($G317="Pass/Fail",$K317&lt;&gt;""),"SCORE ON A PASS-FAIL CATEGORY - it is ignored",IF(AND($E317="Firearms",$J317&lt;&gt;"",$J317&lt;&gt;"Pending",$R317=""),"FIREARMS ROW WITH NO COURSE OF FIRE","OK"))))))</f>
        <v/>
      </c>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c r="S318" s="17">
        <f>IF($C318="","",IF(AND($K318&lt;&gt;"",NOT(ISNUMBER($K318))),"SCORE NOT A NUMBER",IF(AND(ISNUMBER($K318),OR($K318&lt;0,$K318&gt;100)),"SCORE OUT OF RANGE - this score counts toward nothing",IF(AND($G318="Score",$K318="",$J318&lt;&gt;"",$J318&lt;&gt;"Pending"),"RESULT WITHOUT A SCORE",IF(AND($G318="Pass/Fail",$K318&lt;&gt;""),"SCORE ON A PASS-FAIL CATEGORY - it is ignored",IF(AND($E318="Firearms",$J318&lt;&gt;"",$J318&lt;&gt;"Pending",$R318=""),"FIREARMS ROW WITH NO COURSE OF FIRE","OK"))))))</f>
        <v/>
      </c>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c r="S319" s="17">
        <f>IF($C319="","",IF(AND($K319&lt;&gt;"",NOT(ISNUMBER($K319))),"SCORE NOT A NUMBER",IF(AND(ISNUMBER($K319),OR($K319&lt;0,$K319&gt;100)),"SCORE OUT OF RANGE - this score counts toward nothing",IF(AND($G319="Score",$K319="",$J319&lt;&gt;"",$J319&lt;&gt;"Pending"),"RESULT WITHOUT A SCORE",IF(AND($G319="Pass/Fail",$K319&lt;&gt;""),"SCORE ON A PASS-FAIL CATEGORY - it is ignored",IF(AND($E319="Firearms",$J319&lt;&gt;"",$J319&lt;&gt;"Pending",$R319=""),"FIREARMS ROW WITH NO COURSE OF FIRE","OK"))))))</f>
        <v/>
      </c>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c r="S320" s="17">
        <f>IF($C320="","",IF(AND($K320&lt;&gt;"",NOT(ISNUMBER($K320))),"SCORE NOT A NUMBER",IF(AND(ISNUMBER($K320),OR($K320&lt;0,$K320&gt;100)),"SCORE OUT OF RANGE - this score counts toward nothing",IF(AND($G320="Score",$K320="",$J320&lt;&gt;"",$J320&lt;&gt;"Pending"),"RESULT WITHOUT A SCORE",IF(AND($G320="Pass/Fail",$K320&lt;&gt;""),"SCORE ON A PASS-FAIL CATEGORY - it is ignored",IF(AND($E320="Firearms",$J320&lt;&gt;"",$J320&lt;&gt;"Pending",$R320=""),"FIREARMS ROW WITH NO COURSE OF FIRE","OK"))))))</f>
        <v/>
      </c>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c r="S321" s="17">
        <f>IF($C321="","",IF(AND($K321&lt;&gt;"",NOT(ISNUMBER($K321))),"SCORE NOT A NUMBER",IF(AND(ISNUMBER($K321),OR($K321&lt;0,$K321&gt;100)),"SCORE OUT OF RANGE - this score counts toward nothing",IF(AND($G321="Score",$K321="",$J321&lt;&gt;"",$J321&lt;&gt;"Pending"),"RESULT WITHOUT A SCORE",IF(AND($G321="Pass/Fail",$K321&lt;&gt;""),"SCORE ON A PASS-FAIL CATEGORY - it is ignored",IF(AND($E321="Firearms",$J321&lt;&gt;"",$J321&lt;&gt;"Pending",$R321=""),"FIREARMS ROW WITH NO COURSE OF FIRE","OK"))))))</f>
        <v/>
      </c>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c r="S322" s="17">
        <f>IF($C322="","",IF(AND($K322&lt;&gt;"",NOT(ISNUMBER($K322))),"SCORE NOT A NUMBER",IF(AND(ISNUMBER($K322),OR($K322&lt;0,$K322&gt;100)),"SCORE OUT OF RANGE - this score counts toward nothing",IF(AND($G322="Score",$K322="",$J322&lt;&gt;"",$J322&lt;&gt;"Pending"),"RESULT WITHOUT A SCORE",IF(AND($G322="Pass/Fail",$K322&lt;&gt;""),"SCORE ON A PASS-FAIL CATEGORY - it is ignored",IF(AND($E322="Firearms",$J322&lt;&gt;"",$J322&lt;&gt;"Pending",$R322=""),"FIREARMS ROW WITH NO COURSE OF FIRE","OK"))))))</f>
        <v/>
      </c>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c r="S323" s="17">
        <f>IF($C323="","",IF(AND($K323&lt;&gt;"",NOT(ISNUMBER($K323))),"SCORE NOT A NUMBER",IF(AND(ISNUMBER($K323),OR($K323&lt;0,$K323&gt;100)),"SCORE OUT OF RANGE - this score counts toward nothing",IF(AND($G323="Score",$K323="",$J323&lt;&gt;"",$J323&lt;&gt;"Pending"),"RESULT WITHOUT A SCORE",IF(AND($G323="Pass/Fail",$K323&lt;&gt;""),"SCORE ON A PASS-FAIL CATEGORY - it is ignored",IF(AND($E323="Firearms",$J323&lt;&gt;"",$J323&lt;&gt;"Pending",$R323=""),"FIREARMS ROW WITH NO COURSE OF FIRE","OK"))))))</f>
        <v/>
      </c>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c r="S324" s="17">
        <f>IF($C324="","",IF(AND($K324&lt;&gt;"",NOT(ISNUMBER($K324))),"SCORE NOT A NUMBER",IF(AND(ISNUMBER($K324),OR($K324&lt;0,$K324&gt;100)),"SCORE OUT OF RANGE - this score counts toward nothing",IF(AND($G324="Score",$K324="",$J324&lt;&gt;"",$J324&lt;&gt;"Pending"),"RESULT WITHOUT A SCORE",IF(AND($G324="Pass/Fail",$K324&lt;&gt;""),"SCORE ON A PASS-FAIL CATEGORY - it is ignored",IF(AND($E324="Firearms",$J324&lt;&gt;"",$J324&lt;&gt;"Pending",$R324=""),"FIREARMS ROW WITH NO COURSE OF FIRE","OK"))))))</f>
        <v/>
      </c>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c r="S325" s="17">
        <f>IF($C325="","",IF(AND($K325&lt;&gt;"",NOT(ISNUMBER($K325))),"SCORE NOT A NUMBER",IF(AND(ISNUMBER($K325),OR($K325&lt;0,$K325&gt;100)),"SCORE OUT OF RANGE - this score counts toward nothing",IF(AND($G325="Score",$K325="",$J325&lt;&gt;"",$J325&lt;&gt;"Pending"),"RESULT WITHOUT A SCORE",IF(AND($G325="Pass/Fail",$K325&lt;&gt;""),"SCORE ON A PASS-FAIL CATEGORY - it is ignored",IF(AND($E325="Firearms",$J325&lt;&gt;"",$J325&lt;&gt;"Pending",$R325=""),"FIREARMS ROW WITH NO COURSE OF FIRE","OK"))))))</f>
        <v/>
      </c>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c r="S326" s="17">
        <f>IF($C326="","",IF(AND($K326&lt;&gt;"",NOT(ISNUMBER($K326))),"SCORE NOT A NUMBER",IF(AND(ISNUMBER($K326),OR($K326&lt;0,$K326&gt;100)),"SCORE OUT OF RANGE - this score counts toward nothing",IF(AND($G326="Score",$K326="",$J326&lt;&gt;"",$J326&lt;&gt;"Pending"),"RESULT WITHOUT A SCORE",IF(AND($G326="Pass/Fail",$K326&lt;&gt;""),"SCORE ON A PASS-FAIL CATEGORY - it is ignored",IF(AND($E326="Firearms",$J326&lt;&gt;"",$J326&lt;&gt;"Pending",$R326=""),"FIREARMS ROW WITH NO COURSE OF FIRE","OK"))))))</f>
        <v/>
      </c>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c r="S327" s="17">
        <f>IF($C327="","",IF(AND($K327&lt;&gt;"",NOT(ISNUMBER($K327))),"SCORE NOT A NUMBER",IF(AND(ISNUMBER($K327),OR($K327&lt;0,$K327&gt;100)),"SCORE OUT OF RANGE - this score counts toward nothing",IF(AND($G327="Score",$K327="",$J327&lt;&gt;"",$J327&lt;&gt;"Pending"),"RESULT WITHOUT A SCORE",IF(AND($G327="Pass/Fail",$K327&lt;&gt;""),"SCORE ON A PASS-FAIL CATEGORY - it is ignored",IF(AND($E327="Firearms",$J327&lt;&gt;"",$J327&lt;&gt;"Pending",$R327=""),"FIREARMS ROW WITH NO COURSE OF FIRE","OK"))))))</f>
        <v/>
      </c>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c r="S328" s="17">
        <f>IF($C328="","",IF(AND($K328&lt;&gt;"",NOT(ISNUMBER($K328))),"SCORE NOT A NUMBER",IF(AND(ISNUMBER($K328),OR($K328&lt;0,$K328&gt;100)),"SCORE OUT OF RANGE - this score counts toward nothing",IF(AND($G328="Score",$K328="",$J328&lt;&gt;"",$J328&lt;&gt;"Pending"),"RESULT WITHOUT A SCORE",IF(AND($G328="Pass/Fail",$K328&lt;&gt;""),"SCORE ON A PASS-FAIL CATEGORY - it is ignored",IF(AND($E328="Firearms",$J328&lt;&gt;"",$J328&lt;&gt;"Pending",$R328=""),"FIREARMS ROW WITH NO COURSE OF FIRE","OK"))))))</f>
        <v/>
      </c>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c r="S329" s="17">
        <f>IF($C329="","",IF(AND($K329&lt;&gt;"",NOT(ISNUMBER($K329))),"SCORE NOT A NUMBER",IF(AND(ISNUMBER($K329),OR($K329&lt;0,$K329&gt;100)),"SCORE OUT OF RANGE - this score counts toward nothing",IF(AND($G329="Score",$K329="",$J329&lt;&gt;"",$J329&lt;&gt;"Pending"),"RESULT WITHOUT A SCORE",IF(AND($G329="Pass/Fail",$K329&lt;&gt;""),"SCORE ON A PASS-FAIL CATEGORY - it is ignored",IF(AND($E329="Firearms",$J329&lt;&gt;"",$J329&lt;&gt;"Pending",$R329=""),"FIREARMS ROW WITH NO COURSE OF FIRE","OK"))))))</f>
        <v/>
      </c>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c r="S330" s="17">
        <f>IF($C330="","",IF(AND($K330&lt;&gt;"",NOT(ISNUMBER($K330))),"SCORE NOT A NUMBER",IF(AND(ISNUMBER($K330),OR($K330&lt;0,$K330&gt;100)),"SCORE OUT OF RANGE - this score counts toward nothing",IF(AND($G330="Score",$K330="",$J330&lt;&gt;"",$J330&lt;&gt;"Pending"),"RESULT WITHOUT A SCORE",IF(AND($G330="Pass/Fail",$K330&lt;&gt;""),"SCORE ON A PASS-FAIL CATEGORY - it is ignored",IF(AND($E330="Firearms",$J330&lt;&gt;"",$J330&lt;&gt;"Pending",$R330=""),"FIREARMS ROW WITH NO COURSE OF FIRE","OK"))))))</f>
        <v/>
      </c>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c r="S331" s="17">
        <f>IF($C331="","",IF(AND($K331&lt;&gt;"",NOT(ISNUMBER($K331))),"SCORE NOT A NUMBER",IF(AND(ISNUMBER($K331),OR($K331&lt;0,$K331&gt;100)),"SCORE OUT OF RANGE - this score counts toward nothing",IF(AND($G331="Score",$K331="",$J331&lt;&gt;"",$J331&lt;&gt;"Pending"),"RESULT WITHOUT A SCORE",IF(AND($G331="Pass/Fail",$K331&lt;&gt;""),"SCORE ON A PASS-FAIL CATEGORY - it is ignored",IF(AND($E331="Firearms",$J331&lt;&gt;"",$J331&lt;&gt;"Pending",$R331=""),"FIREARMS ROW WITH NO COURSE OF FIRE","OK"))))))</f>
        <v/>
      </c>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c r="S332" s="17">
        <f>IF($C332="","",IF(AND($K332&lt;&gt;"",NOT(ISNUMBER($K332))),"SCORE NOT A NUMBER",IF(AND(ISNUMBER($K332),OR($K332&lt;0,$K332&gt;100)),"SCORE OUT OF RANGE - this score counts toward nothing",IF(AND($G332="Score",$K332="",$J332&lt;&gt;"",$J332&lt;&gt;"Pending"),"RESULT WITHOUT A SCORE",IF(AND($G332="Pass/Fail",$K332&lt;&gt;""),"SCORE ON A PASS-FAIL CATEGORY - it is ignored",IF(AND($E332="Firearms",$J332&lt;&gt;"",$J332&lt;&gt;"Pending",$R332=""),"FIREARMS ROW WITH NO COURSE OF FIRE","OK"))))))</f>
        <v/>
      </c>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c r="S333" s="17">
        <f>IF($C333="","",IF(AND($K333&lt;&gt;"",NOT(ISNUMBER($K333))),"SCORE NOT A NUMBER",IF(AND(ISNUMBER($K333),OR($K333&lt;0,$K333&gt;100)),"SCORE OUT OF RANGE - this score counts toward nothing",IF(AND($G333="Score",$K333="",$J333&lt;&gt;"",$J333&lt;&gt;"Pending"),"RESULT WITHOUT A SCORE",IF(AND($G333="Pass/Fail",$K333&lt;&gt;""),"SCORE ON A PASS-FAIL CATEGORY - it is ignored",IF(AND($E333="Firearms",$J333&lt;&gt;"",$J333&lt;&gt;"Pending",$R333=""),"FIREARMS ROW WITH NO COURSE OF FIRE","OK"))))))</f>
        <v/>
      </c>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c r="S334" s="17">
        <f>IF($C334="","",IF(AND($K334&lt;&gt;"",NOT(ISNUMBER($K334))),"SCORE NOT A NUMBER",IF(AND(ISNUMBER($K334),OR($K334&lt;0,$K334&gt;100)),"SCORE OUT OF RANGE - this score counts toward nothing",IF(AND($G334="Score",$K334="",$J334&lt;&gt;"",$J334&lt;&gt;"Pending"),"RESULT WITHOUT A SCORE",IF(AND($G334="Pass/Fail",$K334&lt;&gt;""),"SCORE ON A PASS-FAIL CATEGORY - it is ignored",IF(AND($E334="Firearms",$J334&lt;&gt;"",$J334&lt;&gt;"Pending",$R334=""),"FIREARMS ROW WITH NO COURSE OF FIRE","OK"))))))</f>
        <v/>
      </c>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c r="S335" s="17">
        <f>IF($C335="","",IF(AND($K335&lt;&gt;"",NOT(ISNUMBER($K335))),"SCORE NOT A NUMBER",IF(AND(ISNUMBER($K335),OR($K335&lt;0,$K335&gt;100)),"SCORE OUT OF RANGE - this score counts toward nothing",IF(AND($G335="Score",$K335="",$J335&lt;&gt;"",$J335&lt;&gt;"Pending"),"RESULT WITHOUT A SCORE",IF(AND($G335="Pass/Fail",$K335&lt;&gt;""),"SCORE ON A PASS-FAIL CATEGORY - it is ignored",IF(AND($E335="Firearms",$J335&lt;&gt;"",$J335&lt;&gt;"Pending",$R335=""),"FIREARMS ROW WITH NO COURSE OF FIRE","OK"))))))</f>
        <v/>
      </c>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c r="S336" s="17">
        <f>IF($C336="","",IF(AND($K336&lt;&gt;"",NOT(ISNUMBER($K336))),"SCORE NOT A NUMBER",IF(AND(ISNUMBER($K336),OR($K336&lt;0,$K336&gt;100)),"SCORE OUT OF RANGE - this score counts toward nothing",IF(AND($G336="Score",$K336="",$J336&lt;&gt;"",$J336&lt;&gt;"Pending"),"RESULT WITHOUT A SCORE",IF(AND($G336="Pass/Fail",$K336&lt;&gt;""),"SCORE ON A PASS-FAIL CATEGORY - it is ignored",IF(AND($E336="Firearms",$J336&lt;&gt;"",$J336&lt;&gt;"Pending",$R336=""),"FIREARMS ROW WITH NO COURSE OF FIRE","OK"))))))</f>
        <v/>
      </c>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c r="S337" s="17">
        <f>IF($C337="","",IF(AND($K337&lt;&gt;"",NOT(ISNUMBER($K337))),"SCORE NOT A NUMBER",IF(AND(ISNUMBER($K337),OR($K337&lt;0,$K337&gt;100)),"SCORE OUT OF RANGE - this score counts toward nothing",IF(AND($G337="Score",$K337="",$J337&lt;&gt;"",$J337&lt;&gt;"Pending"),"RESULT WITHOUT A SCORE",IF(AND($G337="Pass/Fail",$K337&lt;&gt;""),"SCORE ON A PASS-FAIL CATEGORY - it is ignored",IF(AND($E337="Firearms",$J337&lt;&gt;"",$J337&lt;&gt;"Pending",$R337=""),"FIREARMS ROW WITH NO COURSE OF FIRE","OK"))))))</f>
        <v/>
      </c>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c r="S338" s="17">
        <f>IF($C338="","",IF(AND($K338&lt;&gt;"",NOT(ISNUMBER($K338))),"SCORE NOT A NUMBER",IF(AND(ISNUMBER($K338),OR($K338&lt;0,$K338&gt;100)),"SCORE OUT OF RANGE - this score counts toward nothing",IF(AND($G338="Score",$K338="",$J338&lt;&gt;"",$J338&lt;&gt;"Pending"),"RESULT WITHOUT A SCORE",IF(AND($G338="Pass/Fail",$K338&lt;&gt;""),"SCORE ON A PASS-FAIL CATEGORY - it is ignored",IF(AND($E338="Firearms",$J338&lt;&gt;"",$J338&lt;&gt;"Pending",$R338=""),"FIREARMS ROW WITH NO COURSE OF FIRE","OK"))))))</f>
        <v/>
      </c>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c r="S339" s="17">
        <f>IF($C339="","",IF(AND($K339&lt;&gt;"",NOT(ISNUMBER($K339))),"SCORE NOT A NUMBER",IF(AND(ISNUMBER($K339),OR($K339&lt;0,$K339&gt;100)),"SCORE OUT OF RANGE - this score counts toward nothing",IF(AND($G339="Score",$K339="",$J339&lt;&gt;"",$J339&lt;&gt;"Pending"),"RESULT WITHOUT A SCORE",IF(AND($G339="Pass/Fail",$K339&lt;&gt;""),"SCORE ON A PASS-FAIL CATEGORY - it is ignored",IF(AND($E339="Firearms",$J339&lt;&gt;"",$J339&lt;&gt;"Pending",$R339=""),"FIREARMS ROW WITH NO COURSE OF FIRE","OK"))))))</f>
        <v/>
      </c>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c r="S340" s="17">
        <f>IF($C340="","",IF(AND($K340&lt;&gt;"",NOT(ISNUMBER($K340))),"SCORE NOT A NUMBER",IF(AND(ISNUMBER($K340),OR($K340&lt;0,$K340&gt;100)),"SCORE OUT OF RANGE - this score counts toward nothing",IF(AND($G340="Score",$K340="",$J340&lt;&gt;"",$J340&lt;&gt;"Pending"),"RESULT WITHOUT A SCORE",IF(AND($G340="Pass/Fail",$K340&lt;&gt;""),"SCORE ON A PASS-FAIL CATEGORY - it is ignored",IF(AND($E340="Firearms",$J340&lt;&gt;"",$J340&lt;&gt;"Pending",$R340=""),"FIREARMS ROW WITH NO COURSE OF FIRE","OK"))))))</f>
        <v/>
      </c>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c r="S341" s="17">
        <f>IF($C341="","",IF(AND($K341&lt;&gt;"",NOT(ISNUMBER($K341))),"SCORE NOT A NUMBER",IF(AND(ISNUMBER($K341),OR($K341&lt;0,$K341&gt;100)),"SCORE OUT OF RANGE - this score counts toward nothing",IF(AND($G341="Score",$K341="",$J341&lt;&gt;"",$J341&lt;&gt;"Pending"),"RESULT WITHOUT A SCORE",IF(AND($G341="Pass/Fail",$K341&lt;&gt;""),"SCORE ON A PASS-FAIL CATEGORY - it is ignored",IF(AND($E341="Firearms",$J341&lt;&gt;"",$J341&lt;&gt;"Pending",$R341=""),"FIREARMS ROW WITH NO COURSE OF FIRE","OK"))))))</f>
        <v/>
      </c>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c r="S342" s="17">
        <f>IF($C342="","",IF(AND($K342&lt;&gt;"",NOT(ISNUMBER($K342))),"SCORE NOT A NUMBER",IF(AND(ISNUMBER($K342),OR($K342&lt;0,$K342&gt;100)),"SCORE OUT OF RANGE - this score counts toward nothing",IF(AND($G342="Score",$K342="",$J342&lt;&gt;"",$J342&lt;&gt;"Pending"),"RESULT WITHOUT A SCORE",IF(AND($G342="Pass/Fail",$K342&lt;&gt;""),"SCORE ON A PASS-FAIL CATEGORY - it is ignored",IF(AND($E342="Firearms",$J342&lt;&gt;"",$J342&lt;&gt;"Pending",$R342=""),"FIREARMS ROW WITH NO COURSE OF FIRE","OK"))))))</f>
        <v/>
      </c>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c r="S343" s="17">
        <f>IF($C343="","",IF(AND($K343&lt;&gt;"",NOT(ISNUMBER($K343))),"SCORE NOT A NUMBER",IF(AND(ISNUMBER($K343),OR($K343&lt;0,$K343&gt;100)),"SCORE OUT OF RANGE - this score counts toward nothing",IF(AND($G343="Score",$K343="",$J343&lt;&gt;"",$J343&lt;&gt;"Pending"),"RESULT WITHOUT A SCORE",IF(AND($G343="Pass/Fail",$K343&lt;&gt;""),"SCORE ON A PASS-FAIL CATEGORY - it is ignored",IF(AND($E343="Firearms",$J343&lt;&gt;"",$J343&lt;&gt;"Pending",$R343=""),"FIREARMS ROW WITH NO COURSE OF FIRE","OK"))))))</f>
        <v/>
      </c>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c r="S344" s="17">
        <f>IF($C344="","",IF(AND($K344&lt;&gt;"",NOT(ISNUMBER($K344))),"SCORE NOT A NUMBER",IF(AND(ISNUMBER($K344),OR($K344&lt;0,$K344&gt;100)),"SCORE OUT OF RANGE - this score counts toward nothing",IF(AND($G344="Score",$K344="",$J344&lt;&gt;"",$J344&lt;&gt;"Pending"),"RESULT WITHOUT A SCORE",IF(AND($G344="Pass/Fail",$K344&lt;&gt;""),"SCORE ON A PASS-FAIL CATEGORY - it is ignored",IF(AND($E344="Firearms",$J344&lt;&gt;"",$J344&lt;&gt;"Pending",$R344=""),"FIREARMS ROW WITH NO COURSE OF FIRE","OK"))))))</f>
        <v/>
      </c>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c r="S345" s="17">
        <f>IF($C345="","",IF(AND($K345&lt;&gt;"",NOT(ISNUMBER($K345))),"SCORE NOT A NUMBER",IF(AND(ISNUMBER($K345),OR($K345&lt;0,$K345&gt;100)),"SCORE OUT OF RANGE - this score counts toward nothing",IF(AND($G345="Score",$K345="",$J345&lt;&gt;"",$J345&lt;&gt;"Pending"),"RESULT WITHOUT A SCORE",IF(AND($G345="Pass/Fail",$K345&lt;&gt;""),"SCORE ON A PASS-FAIL CATEGORY - it is ignored",IF(AND($E345="Firearms",$J345&lt;&gt;"",$J345&lt;&gt;"Pending",$R345=""),"FIREARMS ROW WITH NO COURSE OF FIRE","OK"))))))</f>
        <v/>
      </c>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c r="S346" s="17">
        <f>IF($C346="","",IF(AND($K346&lt;&gt;"",NOT(ISNUMBER($K346))),"SCORE NOT A NUMBER",IF(AND(ISNUMBER($K346),OR($K346&lt;0,$K346&gt;100)),"SCORE OUT OF RANGE - this score counts toward nothing",IF(AND($G346="Score",$K346="",$J346&lt;&gt;"",$J346&lt;&gt;"Pending"),"RESULT WITHOUT A SCORE",IF(AND($G346="Pass/Fail",$K346&lt;&gt;""),"SCORE ON A PASS-FAIL CATEGORY - it is ignored",IF(AND($E346="Firearms",$J346&lt;&gt;"",$J346&lt;&gt;"Pending",$R346=""),"FIREARMS ROW WITH NO COURSE OF FIRE","OK"))))))</f>
        <v/>
      </c>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c r="S347" s="17">
        <f>IF($C347="","",IF(AND($K347&lt;&gt;"",NOT(ISNUMBER($K347))),"SCORE NOT A NUMBER",IF(AND(ISNUMBER($K347),OR($K347&lt;0,$K347&gt;100)),"SCORE OUT OF RANGE - this score counts toward nothing",IF(AND($G347="Score",$K347="",$J347&lt;&gt;"",$J347&lt;&gt;"Pending"),"RESULT WITHOUT A SCORE",IF(AND($G347="Pass/Fail",$K347&lt;&gt;""),"SCORE ON A PASS-FAIL CATEGORY - it is ignored",IF(AND($E347="Firearms",$J347&lt;&gt;"",$J347&lt;&gt;"Pending",$R347=""),"FIREARMS ROW WITH NO COURSE OF FIRE","OK"))))))</f>
        <v/>
      </c>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c r="S348" s="17">
        <f>IF($C348="","",IF(AND($K348&lt;&gt;"",NOT(ISNUMBER($K348))),"SCORE NOT A NUMBER",IF(AND(ISNUMBER($K348),OR($K348&lt;0,$K348&gt;100)),"SCORE OUT OF RANGE - this score counts toward nothing",IF(AND($G348="Score",$K348="",$J348&lt;&gt;"",$J348&lt;&gt;"Pending"),"RESULT WITHOUT A SCORE",IF(AND($G348="Pass/Fail",$K348&lt;&gt;""),"SCORE ON A PASS-FAIL CATEGORY - it is ignored",IF(AND($E348="Firearms",$J348&lt;&gt;"",$J348&lt;&gt;"Pending",$R348=""),"FIREARMS ROW WITH NO COURSE OF FIRE","OK"))))))</f>
        <v/>
      </c>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c r="S349" s="17">
        <f>IF($C349="","",IF(AND($K349&lt;&gt;"",NOT(ISNUMBER($K349))),"SCORE NOT A NUMBER",IF(AND(ISNUMBER($K349),OR($K349&lt;0,$K349&gt;100)),"SCORE OUT OF RANGE - this score counts toward nothing",IF(AND($G349="Score",$K349="",$J349&lt;&gt;"",$J349&lt;&gt;"Pending"),"RESULT WITHOUT A SCORE",IF(AND($G349="Pass/Fail",$K349&lt;&gt;""),"SCORE ON A PASS-FAIL CATEGORY - it is ignored",IF(AND($E349="Firearms",$J349&lt;&gt;"",$J349&lt;&gt;"Pending",$R349=""),"FIREARMS ROW WITH NO COURSE OF FIRE","OK"))))))</f>
        <v/>
      </c>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c r="S350" s="17">
        <f>IF($C350="","",IF(AND($K350&lt;&gt;"",NOT(ISNUMBER($K350))),"SCORE NOT A NUMBER",IF(AND(ISNUMBER($K350),OR($K350&lt;0,$K350&gt;100)),"SCORE OUT OF RANGE - this score counts toward nothing",IF(AND($G350="Score",$K350="",$J350&lt;&gt;"",$J350&lt;&gt;"Pending"),"RESULT WITHOUT A SCORE",IF(AND($G350="Pass/Fail",$K350&lt;&gt;""),"SCORE ON A PASS-FAIL CATEGORY - it is ignored",IF(AND($E350="Firearms",$J350&lt;&gt;"",$J350&lt;&gt;"Pending",$R350=""),"FIREARMS ROW WITH NO COURSE OF FIRE","OK"))))))</f>
        <v/>
      </c>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c r="S351" s="17">
        <f>IF($C351="","",IF(AND($K351&lt;&gt;"",NOT(ISNUMBER($K351))),"SCORE NOT A NUMBER",IF(AND(ISNUMBER($K351),OR($K351&lt;0,$K351&gt;100)),"SCORE OUT OF RANGE - this score counts toward nothing",IF(AND($G351="Score",$K351="",$J351&lt;&gt;"",$J351&lt;&gt;"Pending"),"RESULT WITHOUT A SCORE",IF(AND($G351="Pass/Fail",$K351&lt;&gt;""),"SCORE ON A PASS-FAIL CATEGORY - it is ignored",IF(AND($E351="Firearms",$J351&lt;&gt;"",$J351&lt;&gt;"Pending",$R351=""),"FIREARMS ROW WITH NO COURSE OF FIRE","OK"))))))</f>
        <v/>
      </c>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c r="S352" s="17">
        <f>IF($C352="","",IF(AND($K352&lt;&gt;"",NOT(ISNUMBER($K352))),"SCORE NOT A NUMBER",IF(AND(ISNUMBER($K352),OR($K352&lt;0,$K352&gt;100)),"SCORE OUT OF RANGE - this score counts toward nothing",IF(AND($G352="Score",$K352="",$J352&lt;&gt;"",$J352&lt;&gt;"Pending"),"RESULT WITHOUT A SCORE",IF(AND($G352="Pass/Fail",$K352&lt;&gt;""),"SCORE ON A PASS-FAIL CATEGORY - it is ignored",IF(AND($E352="Firearms",$J352&lt;&gt;"",$J352&lt;&gt;"Pending",$R352=""),"FIREARMS ROW WITH NO COURSE OF FIRE","OK"))))))</f>
        <v/>
      </c>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c r="S353" s="17">
        <f>IF($C353="","",IF(AND($K353&lt;&gt;"",NOT(ISNUMBER($K353))),"SCORE NOT A NUMBER",IF(AND(ISNUMBER($K353),OR($K353&lt;0,$K353&gt;100)),"SCORE OUT OF RANGE - this score counts toward nothing",IF(AND($G353="Score",$K353="",$J353&lt;&gt;"",$J353&lt;&gt;"Pending"),"RESULT WITHOUT A SCORE",IF(AND($G353="Pass/Fail",$K353&lt;&gt;""),"SCORE ON A PASS-FAIL CATEGORY - it is ignored",IF(AND($E353="Firearms",$J353&lt;&gt;"",$J353&lt;&gt;"Pending",$R353=""),"FIREARMS ROW WITH NO COURSE OF FIRE","OK"))))))</f>
        <v/>
      </c>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c r="S354" s="17">
        <f>IF($C354="","",IF(AND($K354&lt;&gt;"",NOT(ISNUMBER($K354))),"SCORE NOT A NUMBER",IF(AND(ISNUMBER($K354),OR($K354&lt;0,$K354&gt;100)),"SCORE OUT OF RANGE - this score counts toward nothing",IF(AND($G354="Score",$K354="",$J354&lt;&gt;"",$J354&lt;&gt;"Pending"),"RESULT WITHOUT A SCORE",IF(AND($G354="Pass/Fail",$K354&lt;&gt;""),"SCORE ON A PASS-FAIL CATEGORY - it is ignored",IF(AND($E354="Firearms",$J354&lt;&gt;"",$J354&lt;&gt;"Pending",$R354=""),"FIREARMS ROW WITH NO COURSE OF FIRE","OK"))))))</f>
        <v/>
      </c>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c r="S355" s="17">
        <f>IF($C355="","",IF(AND($K355&lt;&gt;"",NOT(ISNUMBER($K355))),"SCORE NOT A NUMBER",IF(AND(ISNUMBER($K355),OR($K355&lt;0,$K355&gt;100)),"SCORE OUT OF RANGE - this score counts toward nothing",IF(AND($G355="Score",$K355="",$J355&lt;&gt;"",$J355&lt;&gt;"Pending"),"RESULT WITHOUT A SCORE",IF(AND($G355="Pass/Fail",$K355&lt;&gt;""),"SCORE ON A PASS-FAIL CATEGORY - it is ignored",IF(AND($E355="Firearms",$J355&lt;&gt;"",$J355&lt;&gt;"Pending",$R355=""),"FIREARMS ROW WITH NO COURSE OF FIRE","OK"))))))</f>
        <v/>
      </c>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c r="S356" s="17">
        <f>IF($C356="","",IF(AND($K356&lt;&gt;"",NOT(ISNUMBER($K356))),"SCORE NOT A NUMBER",IF(AND(ISNUMBER($K356),OR($K356&lt;0,$K356&gt;100)),"SCORE OUT OF RANGE - this score counts toward nothing",IF(AND($G356="Score",$K356="",$J356&lt;&gt;"",$J356&lt;&gt;"Pending"),"RESULT WITHOUT A SCORE",IF(AND($G356="Pass/Fail",$K356&lt;&gt;""),"SCORE ON A PASS-FAIL CATEGORY - it is ignored",IF(AND($E356="Firearms",$J356&lt;&gt;"",$J356&lt;&gt;"Pending",$R356=""),"FIREARMS ROW WITH NO COURSE OF FIRE","OK"))))))</f>
        <v/>
      </c>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c r="S357" s="17">
        <f>IF($C357="","",IF(AND($K357&lt;&gt;"",NOT(ISNUMBER($K357))),"SCORE NOT A NUMBER",IF(AND(ISNUMBER($K357),OR($K357&lt;0,$K357&gt;100)),"SCORE OUT OF RANGE - this score counts toward nothing",IF(AND($G357="Score",$K357="",$J357&lt;&gt;"",$J357&lt;&gt;"Pending"),"RESULT WITHOUT A SCORE",IF(AND($G357="Pass/Fail",$K357&lt;&gt;""),"SCORE ON A PASS-FAIL CATEGORY - it is ignored",IF(AND($E357="Firearms",$J357&lt;&gt;"",$J357&lt;&gt;"Pending",$R357=""),"FIREARMS ROW WITH NO COURSE OF FIRE","OK"))))))</f>
        <v/>
      </c>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c r="S358" s="17">
        <f>IF($C358="","",IF(AND($K358&lt;&gt;"",NOT(ISNUMBER($K358))),"SCORE NOT A NUMBER",IF(AND(ISNUMBER($K358),OR($K358&lt;0,$K358&gt;100)),"SCORE OUT OF RANGE - this score counts toward nothing",IF(AND($G358="Score",$K358="",$J358&lt;&gt;"",$J358&lt;&gt;"Pending"),"RESULT WITHOUT A SCORE",IF(AND($G358="Pass/Fail",$K358&lt;&gt;""),"SCORE ON A PASS-FAIL CATEGORY - it is ignored",IF(AND($E358="Firearms",$J358&lt;&gt;"",$J358&lt;&gt;"Pending",$R358=""),"FIREARMS ROW WITH NO COURSE OF FIRE","OK"))))))</f>
        <v/>
      </c>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c r="S359" s="17">
        <f>IF($C359="","",IF(AND($K359&lt;&gt;"",NOT(ISNUMBER($K359))),"SCORE NOT A NUMBER",IF(AND(ISNUMBER($K359),OR($K359&lt;0,$K359&gt;100)),"SCORE OUT OF RANGE - this score counts toward nothing",IF(AND($G359="Score",$K359="",$J359&lt;&gt;"",$J359&lt;&gt;"Pending"),"RESULT WITHOUT A SCORE",IF(AND($G359="Pass/Fail",$K359&lt;&gt;""),"SCORE ON A PASS-FAIL CATEGORY - it is ignored",IF(AND($E359="Firearms",$J359&lt;&gt;"",$J359&lt;&gt;"Pending",$R359=""),"FIREARMS ROW WITH NO COURSE OF FIRE","OK"))))))</f>
        <v/>
      </c>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c r="S360" s="17">
        <f>IF($C360="","",IF(AND($K360&lt;&gt;"",NOT(ISNUMBER($K360))),"SCORE NOT A NUMBER",IF(AND(ISNUMBER($K360),OR($K360&lt;0,$K360&gt;100)),"SCORE OUT OF RANGE - this score counts toward nothing",IF(AND($G360="Score",$K360="",$J360&lt;&gt;"",$J360&lt;&gt;"Pending"),"RESULT WITHOUT A SCORE",IF(AND($G360="Pass/Fail",$K360&lt;&gt;""),"SCORE ON A PASS-FAIL CATEGORY - it is ignored",IF(AND($E360="Firearms",$J360&lt;&gt;"",$J360&lt;&gt;"Pending",$R360=""),"FIREARMS ROW WITH NO COURSE OF FIRE","OK"))))))</f>
        <v/>
      </c>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c r="S361" s="17">
        <f>IF($C361="","",IF(AND($K361&lt;&gt;"",NOT(ISNUMBER($K361))),"SCORE NOT A NUMBER",IF(AND(ISNUMBER($K361),OR($K361&lt;0,$K361&gt;100)),"SCORE OUT OF RANGE - this score counts toward nothing",IF(AND($G361="Score",$K361="",$J361&lt;&gt;"",$J361&lt;&gt;"Pending"),"RESULT WITHOUT A SCORE",IF(AND($G361="Pass/Fail",$K361&lt;&gt;""),"SCORE ON A PASS-FAIL CATEGORY - it is ignored",IF(AND($E361="Firearms",$J361&lt;&gt;"",$J361&lt;&gt;"Pending",$R361=""),"FIREARMS ROW WITH NO COURSE OF FIRE","OK"))))))</f>
        <v/>
      </c>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c r="S362" s="17">
        <f>IF($C362="","",IF(AND($K362&lt;&gt;"",NOT(ISNUMBER($K362))),"SCORE NOT A NUMBER",IF(AND(ISNUMBER($K362),OR($K362&lt;0,$K362&gt;100)),"SCORE OUT OF RANGE - this score counts toward nothing",IF(AND($G362="Score",$K362="",$J362&lt;&gt;"",$J362&lt;&gt;"Pending"),"RESULT WITHOUT A SCORE",IF(AND($G362="Pass/Fail",$K362&lt;&gt;""),"SCORE ON A PASS-FAIL CATEGORY - it is ignored",IF(AND($E362="Firearms",$J362&lt;&gt;"",$J362&lt;&gt;"Pending",$R362=""),"FIREARMS ROW WITH NO COURSE OF FIRE","OK"))))))</f>
        <v/>
      </c>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c r="S363" s="17">
        <f>IF($C363="","",IF(AND($K363&lt;&gt;"",NOT(ISNUMBER($K363))),"SCORE NOT A NUMBER",IF(AND(ISNUMBER($K363),OR($K363&lt;0,$K363&gt;100)),"SCORE OUT OF RANGE - this score counts toward nothing",IF(AND($G363="Score",$K363="",$J363&lt;&gt;"",$J363&lt;&gt;"Pending"),"RESULT WITHOUT A SCORE",IF(AND($G363="Pass/Fail",$K363&lt;&gt;""),"SCORE ON A PASS-FAIL CATEGORY - it is ignored",IF(AND($E363="Firearms",$J363&lt;&gt;"",$J363&lt;&gt;"Pending",$R363=""),"FIREARMS ROW WITH NO COURSE OF FIRE","OK"))))))</f>
        <v/>
      </c>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c r="S364" s="17">
        <f>IF($C364="","",IF(AND($K364&lt;&gt;"",NOT(ISNUMBER($K364))),"SCORE NOT A NUMBER",IF(AND(ISNUMBER($K364),OR($K364&lt;0,$K364&gt;100)),"SCORE OUT OF RANGE - this score counts toward nothing",IF(AND($G364="Score",$K364="",$J364&lt;&gt;"",$J364&lt;&gt;"Pending"),"RESULT WITHOUT A SCORE",IF(AND($G364="Pass/Fail",$K364&lt;&gt;""),"SCORE ON A PASS-FAIL CATEGORY - it is ignored",IF(AND($E364="Firearms",$J364&lt;&gt;"",$J364&lt;&gt;"Pending",$R364=""),"FIREARMS ROW WITH NO COURSE OF FIRE","OK"))))))</f>
        <v/>
      </c>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c r="S365" s="17">
        <f>IF($C365="","",IF(AND($K365&lt;&gt;"",NOT(ISNUMBER($K365))),"SCORE NOT A NUMBER",IF(AND(ISNUMBER($K365),OR($K365&lt;0,$K365&gt;100)),"SCORE OUT OF RANGE - this score counts toward nothing",IF(AND($G365="Score",$K365="",$J365&lt;&gt;"",$J365&lt;&gt;"Pending"),"RESULT WITHOUT A SCORE",IF(AND($G365="Pass/Fail",$K365&lt;&gt;""),"SCORE ON A PASS-FAIL CATEGORY - it is ignored",IF(AND($E365="Firearms",$J365&lt;&gt;"",$J365&lt;&gt;"Pending",$R365=""),"FIREARMS ROW WITH NO COURSE OF FIRE","OK"))))))</f>
        <v/>
      </c>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c r="S366" s="17">
        <f>IF($C366="","",IF(AND($K366&lt;&gt;"",NOT(ISNUMBER($K366))),"SCORE NOT A NUMBER",IF(AND(ISNUMBER($K366),OR($K366&lt;0,$K366&gt;100)),"SCORE OUT OF RANGE - this score counts toward nothing",IF(AND($G366="Score",$K366="",$J366&lt;&gt;"",$J366&lt;&gt;"Pending"),"RESULT WITHOUT A SCORE",IF(AND($G366="Pass/Fail",$K366&lt;&gt;""),"SCORE ON A PASS-FAIL CATEGORY - it is ignored",IF(AND($E366="Firearms",$J366&lt;&gt;"",$J366&lt;&gt;"Pending",$R366=""),"FIREARMS ROW WITH NO COURSE OF FIRE","OK"))))))</f>
        <v/>
      </c>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c r="S367" s="17">
        <f>IF($C367="","",IF(AND($K367&lt;&gt;"",NOT(ISNUMBER($K367))),"SCORE NOT A NUMBER",IF(AND(ISNUMBER($K367),OR($K367&lt;0,$K367&gt;100)),"SCORE OUT OF RANGE - this score counts toward nothing",IF(AND($G367="Score",$K367="",$J367&lt;&gt;"",$J367&lt;&gt;"Pending"),"RESULT WITHOUT A SCORE",IF(AND($G367="Pass/Fail",$K367&lt;&gt;""),"SCORE ON A PASS-FAIL CATEGORY - it is ignored",IF(AND($E367="Firearms",$J367&lt;&gt;"",$J367&lt;&gt;"Pending",$R367=""),"FIREARMS ROW WITH NO COURSE OF FIRE","OK"))))))</f>
        <v/>
      </c>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c r="S368" s="17">
        <f>IF($C368="","",IF(AND($K368&lt;&gt;"",NOT(ISNUMBER($K368))),"SCORE NOT A NUMBER",IF(AND(ISNUMBER($K368),OR($K368&lt;0,$K368&gt;100)),"SCORE OUT OF RANGE - this score counts toward nothing",IF(AND($G368="Score",$K368="",$J368&lt;&gt;"",$J368&lt;&gt;"Pending"),"RESULT WITHOUT A SCORE",IF(AND($G368="Pass/Fail",$K368&lt;&gt;""),"SCORE ON A PASS-FAIL CATEGORY - it is ignored",IF(AND($E368="Firearms",$J368&lt;&gt;"",$J368&lt;&gt;"Pending",$R368=""),"FIREARMS ROW WITH NO COURSE OF FIRE","OK"))))))</f>
        <v/>
      </c>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c r="S369" s="17">
        <f>IF($C369="","",IF(AND($K369&lt;&gt;"",NOT(ISNUMBER($K369))),"SCORE NOT A NUMBER",IF(AND(ISNUMBER($K369),OR($K369&lt;0,$K369&gt;100)),"SCORE OUT OF RANGE - this score counts toward nothing",IF(AND($G369="Score",$K369="",$J369&lt;&gt;"",$J369&lt;&gt;"Pending"),"RESULT WITHOUT A SCORE",IF(AND($G369="Pass/Fail",$K369&lt;&gt;""),"SCORE ON A PASS-FAIL CATEGORY - it is ignored",IF(AND($E369="Firearms",$J369&lt;&gt;"",$J369&lt;&gt;"Pending",$R369=""),"FIREARMS ROW WITH NO COURSE OF FIRE","OK"))))))</f>
        <v/>
      </c>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c r="S370" s="17">
        <f>IF($C370="","",IF(AND($K370&lt;&gt;"",NOT(ISNUMBER($K370))),"SCORE NOT A NUMBER",IF(AND(ISNUMBER($K370),OR($K370&lt;0,$K370&gt;100)),"SCORE OUT OF RANGE - this score counts toward nothing",IF(AND($G370="Score",$K370="",$J370&lt;&gt;"",$J370&lt;&gt;"Pending"),"RESULT WITHOUT A SCORE",IF(AND($G370="Pass/Fail",$K370&lt;&gt;""),"SCORE ON A PASS-FAIL CATEGORY - it is ignored",IF(AND($E370="Firearms",$J370&lt;&gt;"",$J370&lt;&gt;"Pending",$R370=""),"FIREARMS ROW WITH NO COURSE OF FIRE","OK"))))))</f>
        <v/>
      </c>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c r="S371" s="17">
        <f>IF($C371="","",IF(AND($K371&lt;&gt;"",NOT(ISNUMBER($K371))),"SCORE NOT A NUMBER",IF(AND(ISNUMBER($K371),OR($K371&lt;0,$K371&gt;100)),"SCORE OUT OF RANGE - this score counts toward nothing",IF(AND($G371="Score",$K371="",$J371&lt;&gt;"",$J371&lt;&gt;"Pending"),"RESULT WITHOUT A SCORE",IF(AND($G371="Pass/Fail",$K371&lt;&gt;""),"SCORE ON A PASS-FAIL CATEGORY - it is ignored",IF(AND($E371="Firearms",$J371&lt;&gt;"",$J371&lt;&gt;"Pending",$R371=""),"FIREARMS ROW WITH NO COURSE OF FIRE","OK"))))))</f>
        <v/>
      </c>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c r="S372" s="17">
        <f>IF($C372="","",IF(AND($K372&lt;&gt;"",NOT(ISNUMBER($K372))),"SCORE NOT A NUMBER",IF(AND(ISNUMBER($K372),OR($K372&lt;0,$K372&gt;100)),"SCORE OUT OF RANGE - this score counts toward nothing",IF(AND($G372="Score",$K372="",$J372&lt;&gt;"",$J372&lt;&gt;"Pending"),"RESULT WITHOUT A SCORE",IF(AND($G372="Pass/Fail",$K372&lt;&gt;""),"SCORE ON A PASS-FAIL CATEGORY - it is ignored",IF(AND($E372="Firearms",$J372&lt;&gt;"",$J372&lt;&gt;"Pending",$R372=""),"FIREARMS ROW WITH NO COURSE OF FIRE","OK"))))))</f>
        <v/>
      </c>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c r="S373" s="17">
        <f>IF($C373="","",IF(AND($K373&lt;&gt;"",NOT(ISNUMBER($K373))),"SCORE NOT A NUMBER",IF(AND(ISNUMBER($K373),OR($K373&lt;0,$K373&gt;100)),"SCORE OUT OF RANGE - this score counts toward nothing",IF(AND($G373="Score",$K373="",$J373&lt;&gt;"",$J373&lt;&gt;"Pending"),"RESULT WITHOUT A SCORE",IF(AND($G373="Pass/Fail",$K373&lt;&gt;""),"SCORE ON A PASS-FAIL CATEGORY - it is ignored",IF(AND($E373="Firearms",$J373&lt;&gt;"",$J373&lt;&gt;"Pending",$R373=""),"FIREARMS ROW WITH NO COURSE OF FIRE","OK"))))))</f>
        <v/>
      </c>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c r="S374" s="17">
        <f>IF($C374="","",IF(AND($K374&lt;&gt;"",NOT(ISNUMBER($K374))),"SCORE NOT A NUMBER",IF(AND(ISNUMBER($K374),OR($K374&lt;0,$K374&gt;100)),"SCORE OUT OF RANGE - this score counts toward nothing",IF(AND($G374="Score",$K374="",$J374&lt;&gt;"",$J374&lt;&gt;"Pending"),"RESULT WITHOUT A SCORE",IF(AND($G374="Pass/Fail",$K374&lt;&gt;""),"SCORE ON A PASS-FAIL CATEGORY - it is ignored",IF(AND($E374="Firearms",$J374&lt;&gt;"",$J374&lt;&gt;"Pending",$R374=""),"FIREARMS ROW WITH NO COURSE OF FIRE","OK"))))))</f>
        <v/>
      </c>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c r="S375" s="17">
        <f>IF($C375="","",IF(AND($K375&lt;&gt;"",NOT(ISNUMBER($K375))),"SCORE NOT A NUMBER",IF(AND(ISNUMBER($K375),OR($K375&lt;0,$K375&gt;100)),"SCORE OUT OF RANGE - this score counts toward nothing",IF(AND($G375="Score",$K375="",$J375&lt;&gt;"",$J375&lt;&gt;"Pending"),"RESULT WITHOUT A SCORE",IF(AND($G375="Pass/Fail",$K375&lt;&gt;""),"SCORE ON A PASS-FAIL CATEGORY - it is ignored",IF(AND($E375="Firearms",$J375&lt;&gt;"",$J375&lt;&gt;"Pending",$R375=""),"FIREARMS ROW WITH NO COURSE OF FIRE","OK"))))))</f>
        <v/>
      </c>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c r="S376" s="17">
        <f>IF($C376="","",IF(AND($K376&lt;&gt;"",NOT(ISNUMBER($K376))),"SCORE NOT A NUMBER",IF(AND(ISNUMBER($K376),OR($K376&lt;0,$K376&gt;100)),"SCORE OUT OF RANGE - this score counts toward nothing",IF(AND($G376="Score",$K376="",$J376&lt;&gt;"",$J376&lt;&gt;"Pending"),"RESULT WITHOUT A SCORE",IF(AND($G376="Pass/Fail",$K376&lt;&gt;""),"SCORE ON A PASS-FAIL CATEGORY - it is ignored",IF(AND($E376="Firearms",$J376&lt;&gt;"",$J376&lt;&gt;"Pending",$R376=""),"FIREARMS ROW WITH NO COURSE OF FIRE","OK"))))))</f>
        <v/>
      </c>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c r="S377" s="17">
        <f>IF($C377="","",IF(AND($K377&lt;&gt;"",NOT(ISNUMBER($K377))),"SCORE NOT A NUMBER",IF(AND(ISNUMBER($K377),OR($K377&lt;0,$K377&gt;100)),"SCORE OUT OF RANGE - this score counts toward nothing",IF(AND($G377="Score",$K377="",$J377&lt;&gt;"",$J377&lt;&gt;"Pending"),"RESULT WITHOUT A SCORE",IF(AND($G377="Pass/Fail",$K377&lt;&gt;""),"SCORE ON A PASS-FAIL CATEGORY - it is ignored",IF(AND($E377="Firearms",$J377&lt;&gt;"",$J377&lt;&gt;"Pending",$R377=""),"FIREARMS ROW WITH NO COURSE OF FIRE","OK"))))))</f>
        <v/>
      </c>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c r="S378" s="17">
        <f>IF($C378="","",IF(AND($K378&lt;&gt;"",NOT(ISNUMBER($K378))),"SCORE NOT A NUMBER",IF(AND(ISNUMBER($K378),OR($K378&lt;0,$K378&gt;100)),"SCORE OUT OF RANGE - this score counts toward nothing",IF(AND($G378="Score",$K378="",$J378&lt;&gt;"",$J378&lt;&gt;"Pending"),"RESULT WITHOUT A SCORE",IF(AND($G378="Pass/Fail",$K378&lt;&gt;""),"SCORE ON A PASS-FAIL CATEGORY - it is ignored",IF(AND($E378="Firearms",$J378&lt;&gt;"",$J378&lt;&gt;"Pending",$R378=""),"FIREARMS ROW WITH NO COURSE OF FIRE","OK"))))))</f>
        <v/>
      </c>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c r="S379" s="17">
        <f>IF($C379="","",IF(AND($K379&lt;&gt;"",NOT(ISNUMBER($K379))),"SCORE NOT A NUMBER",IF(AND(ISNUMBER($K379),OR($K379&lt;0,$K379&gt;100)),"SCORE OUT OF RANGE - this score counts toward nothing",IF(AND($G379="Score",$K379="",$J379&lt;&gt;"",$J379&lt;&gt;"Pending"),"RESULT WITHOUT A SCORE",IF(AND($G379="Pass/Fail",$K379&lt;&gt;""),"SCORE ON A PASS-FAIL CATEGORY - it is ignored",IF(AND($E379="Firearms",$J379&lt;&gt;"",$J379&lt;&gt;"Pending",$R379=""),"FIREARMS ROW WITH NO COURSE OF FIRE","OK"))))))</f>
        <v/>
      </c>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c r="S380" s="17">
        <f>IF($C380="","",IF(AND($K380&lt;&gt;"",NOT(ISNUMBER($K380))),"SCORE NOT A NUMBER",IF(AND(ISNUMBER($K380),OR($K380&lt;0,$K380&gt;100)),"SCORE OUT OF RANGE - this score counts toward nothing",IF(AND($G380="Score",$K380="",$J380&lt;&gt;"",$J380&lt;&gt;"Pending"),"RESULT WITHOUT A SCORE",IF(AND($G380="Pass/Fail",$K380&lt;&gt;""),"SCORE ON A PASS-FAIL CATEGORY - it is ignored",IF(AND($E380="Firearms",$J380&lt;&gt;"",$J380&lt;&gt;"Pending",$R380=""),"FIREARMS ROW WITH NO COURSE OF FIRE","OK"))))))</f>
        <v/>
      </c>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c r="S381" s="17">
        <f>IF($C381="","",IF(AND($K381&lt;&gt;"",NOT(ISNUMBER($K381))),"SCORE NOT A NUMBER",IF(AND(ISNUMBER($K381),OR($K381&lt;0,$K381&gt;100)),"SCORE OUT OF RANGE - this score counts toward nothing",IF(AND($G381="Score",$K381="",$J381&lt;&gt;"",$J381&lt;&gt;"Pending"),"RESULT WITHOUT A SCORE",IF(AND($G381="Pass/Fail",$K381&lt;&gt;""),"SCORE ON A PASS-FAIL CATEGORY - it is ignored",IF(AND($E381="Firearms",$J381&lt;&gt;"",$J381&lt;&gt;"Pending",$R381=""),"FIREARMS ROW WITH NO COURSE OF FIRE","OK"))))))</f>
        <v/>
      </c>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c r="S382" s="17">
        <f>IF($C382="","",IF(AND($K382&lt;&gt;"",NOT(ISNUMBER($K382))),"SCORE NOT A NUMBER",IF(AND(ISNUMBER($K382),OR($K382&lt;0,$K382&gt;100)),"SCORE OUT OF RANGE - this score counts toward nothing",IF(AND($G382="Score",$K382="",$J382&lt;&gt;"",$J382&lt;&gt;"Pending"),"RESULT WITHOUT A SCORE",IF(AND($G382="Pass/Fail",$K382&lt;&gt;""),"SCORE ON A PASS-FAIL CATEGORY - it is ignored",IF(AND($E382="Firearms",$J382&lt;&gt;"",$J382&lt;&gt;"Pending",$R382=""),"FIREARMS ROW WITH NO COURSE OF FIRE","OK"))))))</f>
        <v/>
      </c>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c r="S383" s="17">
        <f>IF($C383="","",IF(AND($K383&lt;&gt;"",NOT(ISNUMBER($K383))),"SCORE NOT A NUMBER",IF(AND(ISNUMBER($K383),OR($K383&lt;0,$K383&gt;100)),"SCORE OUT OF RANGE - this score counts toward nothing",IF(AND($G383="Score",$K383="",$J383&lt;&gt;"",$J383&lt;&gt;"Pending"),"RESULT WITHOUT A SCORE",IF(AND($G383="Pass/Fail",$K383&lt;&gt;""),"SCORE ON A PASS-FAIL CATEGORY - it is ignored",IF(AND($E383="Firearms",$J383&lt;&gt;"",$J383&lt;&gt;"Pending",$R383=""),"FIREARMS ROW WITH NO COURSE OF FIRE","OK"))))))</f>
        <v/>
      </c>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c r="S384" s="17">
        <f>IF($C384="","",IF(AND($K384&lt;&gt;"",NOT(ISNUMBER($K384))),"SCORE NOT A NUMBER",IF(AND(ISNUMBER($K384),OR($K384&lt;0,$K384&gt;100)),"SCORE OUT OF RANGE - this score counts toward nothing",IF(AND($G384="Score",$K384="",$J384&lt;&gt;"",$J384&lt;&gt;"Pending"),"RESULT WITHOUT A SCORE",IF(AND($G384="Pass/Fail",$K384&lt;&gt;""),"SCORE ON A PASS-FAIL CATEGORY - it is ignored",IF(AND($E384="Firearms",$J384&lt;&gt;"",$J384&lt;&gt;"Pending",$R384=""),"FIREARMS ROW WITH NO COURSE OF FIRE","OK"))))))</f>
        <v/>
      </c>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c r="S385" s="17">
        <f>IF($C385="","",IF(AND($K385&lt;&gt;"",NOT(ISNUMBER($K385))),"SCORE NOT A NUMBER",IF(AND(ISNUMBER($K385),OR($K385&lt;0,$K385&gt;100)),"SCORE OUT OF RANGE - this score counts toward nothing",IF(AND($G385="Score",$K385="",$J385&lt;&gt;"",$J385&lt;&gt;"Pending"),"RESULT WITHOUT A SCORE",IF(AND($G385="Pass/Fail",$K385&lt;&gt;""),"SCORE ON A PASS-FAIL CATEGORY - it is ignored",IF(AND($E385="Firearms",$J385&lt;&gt;"",$J385&lt;&gt;"Pending",$R385=""),"FIREARMS ROW WITH NO COURSE OF FIRE","OK"))))))</f>
        <v/>
      </c>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c r="S386" s="17">
        <f>IF($C386="","",IF(AND($K386&lt;&gt;"",NOT(ISNUMBER($K386))),"SCORE NOT A NUMBER",IF(AND(ISNUMBER($K386),OR($K386&lt;0,$K386&gt;100)),"SCORE OUT OF RANGE - this score counts toward nothing",IF(AND($G386="Score",$K386="",$J386&lt;&gt;"",$J386&lt;&gt;"Pending"),"RESULT WITHOUT A SCORE",IF(AND($G386="Pass/Fail",$K386&lt;&gt;""),"SCORE ON A PASS-FAIL CATEGORY - it is ignored",IF(AND($E386="Firearms",$J386&lt;&gt;"",$J386&lt;&gt;"Pending",$R386=""),"FIREARMS ROW WITH NO COURSE OF FIRE","OK"))))))</f>
        <v/>
      </c>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c r="S387" s="17">
        <f>IF($C387="","",IF(AND($K387&lt;&gt;"",NOT(ISNUMBER($K387))),"SCORE NOT A NUMBER",IF(AND(ISNUMBER($K387),OR($K387&lt;0,$K387&gt;100)),"SCORE OUT OF RANGE - this score counts toward nothing",IF(AND($G387="Score",$K387="",$J387&lt;&gt;"",$J387&lt;&gt;"Pending"),"RESULT WITHOUT A SCORE",IF(AND($G387="Pass/Fail",$K387&lt;&gt;""),"SCORE ON A PASS-FAIL CATEGORY - it is ignored",IF(AND($E387="Firearms",$J387&lt;&gt;"",$J387&lt;&gt;"Pending",$R387=""),"FIREARMS ROW WITH NO COURSE OF FIRE","OK"))))))</f>
        <v/>
      </c>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c r="S388" s="17">
        <f>IF($C388="","",IF(AND($K388&lt;&gt;"",NOT(ISNUMBER($K388))),"SCORE NOT A NUMBER",IF(AND(ISNUMBER($K388),OR($K388&lt;0,$K388&gt;100)),"SCORE OUT OF RANGE - this score counts toward nothing",IF(AND($G388="Score",$K388="",$J388&lt;&gt;"",$J388&lt;&gt;"Pending"),"RESULT WITHOUT A SCORE",IF(AND($G388="Pass/Fail",$K388&lt;&gt;""),"SCORE ON A PASS-FAIL CATEGORY - it is ignored",IF(AND($E388="Firearms",$J388&lt;&gt;"",$J388&lt;&gt;"Pending",$R388=""),"FIREARMS ROW WITH NO COURSE OF FIRE","OK"))))))</f>
        <v/>
      </c>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c r="S389" s="17">
        <f>IF($C389="","",IF(AND($K389&lt;&gt;"",NOT(ISNUMBER($K389))),"SCORE NOT A NUMBER",IF(AND(ISNUMBER($K389),OR($K389&lt;0,$K389&gt;100)),"SCORE OUT OF RANGE - this score counts toward nothing",IF(AND($G389="Score",$K389="",$J389&lt;&gt;"",$J389&lt;&gt;"Pending"),"RESULT WITHOUT A SCORE",IF(AND($G389="Pass/Fail",$K389&lt;&gt;""),"SCORE ON A PASS-FAIL CATEGORY - it is ignored",IF(AND($E389="Firearms",$J389&lt;&gt;"",$J389&lt;&gt;"Pending",$R389=""),"FIREARMS ROW WITH NO COURSE OF FIRE","OK"))))))</f>
        <v/>
      </c>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c r="S390" s="17">
        <f>IF($C390="","",IF(AND($K390&lt;&gt;"",NOT(ISNUMBER($K390))),"SCORE NOT A NUMBER",IF(AND(ISNUMBER($K390),OR($K390&lt;0,$K390&gt;100)),"SCORE OUT OF RANGE - this score counts toward nothing",IF(AND($G390="Score",$K390="",$J390&lt;&gt;"",$J390&lt;&gt;"Pending"),"RESULT WITHOUT A SCORE",IF(AND($G390="Pass/Fail",$K390&lt;&gt;""),"SCORE ON A PASS-FAIL CATEGORY - it is ignored",IF(AND($E390="Firearms",$J390&lt;&gt;"",$J390&lt;&gt;"Pending",$R390=""),"FIREARMS ROW WITH NO COURSE OF FIRE","OK"))))))</f>
        <v/>
      </c>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c r="S391" s="17">
        <f>IF($C391="","",IF(AND($K391&lt;&gt;"",NOT(ISNUMBER($K391))),"SCORE NOT A NUMBER",IF(AND(ISNUMBER($K391),OR($K391&lt;0,$K391&gt;100)),"SCORE OUT OF RANGE - this score counts toward nothing",IF(AND($G391="Score",$K391="",$J391&lt;&gt;"",$J391&lt;&gt;"Pending"),"RESULT WITHOUT A SCORE",IF(AND($G391="Pass/Fail",$K391&lt;&gt;""),"SCORE ON A PASS-FAIL CATEGORY - it is ignored",IF(AND($E391="Firearms",$J391&lt;&gt;"",$J391&lt;&gt;"Pending",$R391=""),"FIREARMS ROW WITH NO COURSE OF FIRE","OK"))))))</f>
        <v/>
      </c>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c r="S392" s="17">
        <f>IF($C392="","",IF(AND($K392&lt;&gt;"",NOT(ISNUMBER($K392))),"SCORE NOT A NUMBER",IF(AND(ISNUMBER($K392),OR($K392&lt;0,$K392&gt;100)),"SCORE OUT OF RANGE - this score counts toward nothing",IF(AND($G392="Score",$K392="",$J392&lt;&gt;"",$J392&lt;&gt;"Pending"),"RESULT WITHOUT A SCORE",IF(AND($G392="Pass/Fail",$K392&lt;&gt;""),"SCORE ON A PASS-FAIL CATEGORY - it is ignored",IF(AND($E392="Firearms",$J392&lt;&gt;"",$J392&lt;&gt;"Pending",$R392=""),"FIREARMS ROW WITH NO COURSE OF FIRE","OK"))))))</f>
        <v/>
      </c>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c r="S393" s="17">
        <f>IF($C393="","",IF(AND($K393&lt;&gt;"",NOT(ISNUMBER($K393))),"SCORE NOT A NUMBER",IF(AND(ISNUMBER($K393),OR($K393&lt;0,$K393&gt;100)),"SCORE OUT OF RANGE - this score counts toward nothing",IF(AND($G393="Score",$K393="",$J393&lt;&gt;"",$J393&lt;&gt;"Pending"),"RESULT WITHOUT A SCORE",IF(AND($G393="Pass/Fail",$K393&lt;&gt;""),"SCORE ON A PASS-FAIL CATEGORY - it is ignored",IF(AND($E393="Firearms",$J393&lt;&gt;"",$J393&lt;&gt;"Pending",$R393=""),"FIREARMS ROW WITH NO COURSE OF FIRE","OK"))))))</f>
        <v/>
      </c>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c r="S394" s="17">
        <f>IF($C394="","",IF(AND($K394&lt;&gt;"",NOT(ISNUMBER($K394))),"SCORE NOT A NUMBER",IF(AND(ISNUMBER($K394),OR($K394&lt;0,$K394&gt;100)),"SCORE OUT OF RANGE - this score counts toward nothing",IF(AND($G394="Score",$K394="",$J394&lt;&gt;"",$J394&lt;&gt;"Pending"),"RESULT WITHOUT A SCORE",IF(AND($G394="Pass/Fail",$K394&lt;&gt;""),"SCORE ON A PASS-FAIL CATEGORY - it is ignored",IF(AND($E394="Firearms",$J394&lt;&gt;"",$J394&lt;&gt;"Pending",$R394=""),"FIREARMS ROW WITH NO COURSE OF FIRE","OK"))))))</f>
        <v/>
      </c>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c r="S395" s="17">
        <f>IF($C395="","",IF(AND($K395&lt;&gt;"",NOT(ISNUMBER($K395))),"SCORE NOT A NUMBER",IF(AND(ISNUMBER($K395),OR($K395&lt;0,$K395&gt;100)),"SCORE OUT OF RANGE - this score counts toward nothing",IF(AND($G395="Score",$K395="",$J395&lt;&gt;"",$J395&lt;&gt;"Pending"),"RESULT WITHOUT A SCORE",IF(AND($G395="Pass/Fail",$K395&lt;&gt;""),"SCORE ON A PASS-FAIL CATEGORY - it is ignored",IF(AND($E395="Firearms",$J395&lt;&gt;"",$J395&lt;&gt;"Pending",$R395=""),"FIREARMS ROW WITH NO COURSE OF FIRE","OK"))))))</f>
        <v/>
      </c>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c r="S396" s="17">
        <f>IF($C396="","",IF(AND($K396&lt;&gt;"",NOT(ISNUMBER($K396))),"SCORE NOT A NUMBER",IF(AND(ISNUMBER($K396),OR($K396&lt;0,$K396&gt;100)),"SCORE OUT OF RANGE - this score counts toward nothing",IF(AND($G396="Score",$K396="",$J396&lt;&gt;"",$J396&lt;&gt;"Pending"),"RESULT WITHOUT A SCORE",IF(AND($G396="Pass/Fail",$K396&lt;&gt;""),"SCORE ON A PASS-FAIL CATEGORY - it is ignored",IF(AND($E396="Firearms",$J396&lt;&gt;"",$J396&lt;&gt;"Pending",$R396=""),"FIREARMS ROW WITH NO COURSE OF FIRE","OK"))))))</f>
        <v/>
      </c>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c r="S397" s="17">
        <f>IF($C397="","",IF(AND($K397&lt;&gt;"",NOT(ISNUMBER($K397))),"SCORE NOT A NUMBER",IF(AND(ISNUMBER($K397),OR($K397&lt;0,$K397&gt;100)),"SCORE OUT OF RANGE - this score counts toward nothing",IF(AND($G397="Score",$K397="",$J397&lt;&gt;"",$J397&lt;&gt;"Pending"),"RESULT WITHOUT A SCORE",IF(AND($G397="Pass/Fail",$K397&lt;&gt;""),"SCORE ON A PASS-FAIL CATEGORY - it is ignored",IF(AND($E397="Firearms",$J397&lt;&gt;"",$J397&lt;&gt;"Pending",$R397=""),"FIREARMS ROW WITH NO COURSE OF FIRE","OK"))))))</f>
        <v/>
      </c>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c r="S398" s="17">
        <f>IF($C398="","",IF(AND($K398&lt;&gt;"",NOT(ISNUMBER($K398))),"SCORE NOT A NUMBER",IF(AND(ISNUMBER($K398),OR($K398&lt;0,$K398&gt;100)),"SCORE OUT OF RANGE - this score counts toward nothing",IF(AND($G398="Score",$K398="",$J398&lt;&gt;"",$J398&lt;&gt;"Pending"),"RESULT WITHOUT A SCORE",IF(AND($G398="Pass/Fail",$K398&lt;&gt;""),"SCORE ON A PASS-FAIL CATEGORY - it is ignored",IF(AND($E398="Firearms",$J398&lt;&gt;"",$J398&lt;&gt;"Pending",$R398=""),"FIREARMS ROW WITH NO COURSE OF FIRE","OK"))))))</f>
        <v/>
      </c>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c r="S399" s="17">
        <f>IF($C399="","",IF(AND($K399&lt;&gt;"",NOT(ISNUMBER($K399))),"SCORE NOT A NUMBER",IF(AND(ISNUMBER($K399),OR($K399&lt;0,$K399&gt;100)),"SCORE OUT OF RANGE - this score counts toward nothing",IF(AND($G399="Score",$K399="",$J399&lt;&gt;"",$J399&lt;&gt;"Pending"),"RESULT WITHOUT A SCORE",IF(AND($G399="Pass/Fail",$K399&lt;&gt;""),"SCORE ON A PASS-FAIL CATEGORY - it is ignored",IF(AND($E399="Firearms",$J399&lt;&gt;"",$J399&lt;&gt;"Pending",$R399=""),"FIREARMS ROW WITH NO COURSE OF FIRE","OK"))))))</f>
        <v/>
      </c>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c r="S400" s="17">
        <f>IF($C400="","",IF(AND($K400&lt;&gt;"",NOT(ISNUMBER($K400))),"SCORE NOT A NUMBER",IF(AND(ISNUMBER($K400),OR($K400&lt;0,$K400&gt;100)),"SCORE OUT OF RANGE - this score counts toward nothing",IF(AND($G400="Score",$K400="",$J400&lt;&gt;"",$J400&lt;&gt;"Pending"),"RESULT WITHOUT A SCORE",IF(AND($G400="Pass/Fail",$K400&lt;&gt;""),"SCORE ON A PASS-FAIL CATEGORY - it is ignored",IF(AND($E400="Firearms",$J400&lt;&gt;"",$J400&lt;&gt;"Pending",$R400=""),"FIREARMS ROW WITH NO COURSE OF FIRE","OK"))))))</f>
        <v/>
      </c>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c r="S401" s="17">
        <f>IF($C401="","",IF(AND($K401&lt;&gt;"",NOT(ISNUMBER($K401))),"SCORE NOT A NUMBER",IF(AND(ISNUMBER($K401),OR($K401&lt;0,$K401&gt;100)),"SCORE OUT OF RANGE - this score counts toward nothing",IF(AND($G401="Score",$K401="",$J401&lt;&gt;"",$J401&lt;&gt;"Pending"),"RESULT WITHOUT A SCORE",IF(AND($G401="Pass/Fail",$K401&lt;&gt;""),"SCORE ON A PASS-FAIL CATEGORY - it is ignored",IF(AND($E401="Firearms",$J401&lt;&gt;"",$J401&lt;&gt;"Pending",$R401=""),"FIREARMS ROW WITH NO COURSE OF FIRE","OK"))))))</f>
        <v/>
      </c>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c r="S402" s="17">
        <f>IF($C402="","",IF(AND($K402&lt;&gt;"",NOT(ISNUMBER($K402))),"SCORE NOT A NUMBER",IF(AND(ISNUMBER($K402),OR($K402&lt;0,$K402&gt;100)),"SCORE OUT OF RANGE - this score counts toward nothing",IF(AND($G402="Score",$K402="",$J402&lt;&gt;"",$J402&lt;&gt;"Pending"),"RESULT WITHOUT A SCORE",IF(AND($G402="Pass/Fail",$K402&lt;&gt;""),"SCORE ON A PASS-FAIL CATEGORY - it is ignored",IF(AND($E402="Firearms",$J402&lt;&gt;"",$J402&lt;&gt;"Pending",$R402=""),"FIREARMS ROW WITH NO COURSE OF FIRE","OK"))))))</f>
        <v/>
      </c>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c r="S403" s="17">
        <f>IF($C403="","",IF(AND($K403&lt;&gt;"",NOT(ISNUMBER($K403))),"SCORE NOT A NUMBER",IF(AND(ISNUMBER($K403),OR($K403&lt;0,$K403&gt;100)),"SCORE OUT OF RANGE - this score counts toward nothing",IF(AND($G403="Score",$K403="",$J403&lt;&gt;"",$J403&lt;&gt;"Pending"),"RESULT WITHOUT A SCORE",IF(AND($G403="Pass/Fail",$K403&lt;&gt;""),"SCORE ON A PASS-FAIL CATEGORY - it is ignored",IF(AND($E403="Firearms",$J403&lt;&gt;"",$J403&lt;&gt;"Pending",$R403=""),"FIREARMS ROW WITH NO COURSE OF FIRE","OK"))))))</f>
        <v/>
      </c>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c r="S404" s="17">
        <f>IF($C404="","",IF(AND($K404&lt;&gt;"",NOT(ISNUMBER($K404))),"SCORE NOT A NUMBER",IF(AND(ISNUMBER($K404),OR($K404&lt;0,$K404&gt;100)),"SCORE OUT OF RANGE - this score counts toward nothing",IF(AND($G404="Score",$K404="",$J404&lt;&gt;"",$J404&lt;&gt;"Pending"),"RESULT WITHOUT A SCORE",IF(AND($G404="Pass/Fail",$K404&lt;&gt;""),"SCORE ON A PASS-FAIL CATEGORY - it is ignored",IF(AND($E404="Firearms",$J404&lt;&gt;"",$J404&lt;&gt;"Pending",$R404=""),"FIREARMS ROW WITH NO COURSE OF FIRE","OK"))))))</f>
        <v/>
      </c>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c r="S405" s="17">
        <f>IF($C405="","",IF(AND($K405&lt;&gt;"",NOT(ISNUMBER($K405))),"SCORE NOT A NUMBER",IF(AND(ISNUMBER($K405),OR($K405&lt;0,$K405&gt;100)),"SCORE OUT OF RANGE - this score counts toward nothing",IF(AND($G405="Score",$K405="",$J405&lt;&gt;"",$J405&lt;&gt;"Pending"),"RESULT WITHOUT A SCORE",IF(AND($G405="Pass/Fail",$K405&lt;&gt;""),"SCORE ON A PASS-FAIL CATEGORY - it is ignored",IF(AND($E405="Firearms",$J405&lt;&gt;"",$J405&lt;&gt;"Pending",$R405=""),"FIREARMS ROW WITH NO COURSE OF FIRE","OK"))))))</f>
        <v/>
      </c>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c r="S406" s="17">
        <f>IF($C406="","",IF(AND($K406&lt;&gt;"",NOT(ISNUMBER($K406))),"SCORE NOT A NUMBER",IF(AND(ISNUMBER($K406),OR($K406&lt;0,$K406&gt;100)),"SCORE OUT OF RANGE - this score counts toward nothing",IF(AND($G406="Score",$K406="",$J406&lt;&gt;"",$J406&lt;&gt;"Pending"),"RESULT WITHOUT A SCORE",IF(AND($G406="Pass/Fail",$K406&lt;&gt;""),"SCORE ON A PASS-FAIL CATEGORY - it is ignored",IF(AND($E406="Firearms",$J406&lt;&gt;"",$J406&lt;&gt;"Pending",$R406=""),"FIREARMS ROW WITH NO COURSE OF FIRE","OK"))))))</f>
        <v/>
      </c>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c r="S407" s="17">
        <f>IF($C407="","",IF(AND($K407&lt;&gt;"",NOT(ISNUMBER($K407))),"SCORE NOT A NUMBER",IF(AND(ISNUMBER($K407),OR($K407&lt;0,$K407&gt;100)),"SCORE OUT OF RANGE - this score counts toward nothing",IF(AND($G407="Score",$K407="",$J407&lt;&gt;"",$J407&lt;&gt;"Pending"),"RESULT WITHOUT A SCORE",IF(AND($G407="Pass/Fail",$K407&lt;&gt;""),"SCORE ON A PASS-FAIL CATEGORY - it is ignored",IF(AND($E407="Firearms",$J407&lt;&gt;"",$J407&lt;&gt;"Pending",$R407=""),"FIREARMS ROW WITH NO COURSE OF FIRE","OK"))))))</f>
        <v/>
      </c>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c r="S408" s="17">
        <f>IF($C408="","",IF(AND($K408&lt;&gt;"",NOT(ISNUMBER($K408))),"SCORE NOT A NUMBER",IF(AND(ISNUMBER($K408),OR($K408&lt;0,$K408&gt;100)),"SCORE OUT OF RANGE - this score counts toward nothing",IF(AND($G408="Score",$K408="",$J408&lt;&gt;"",$J408&lt;&gt;"Pending"),"RESULT WITHOUT A SCORE",IF(AND($G408="Pass/Fail",$K408&lt;&gt;""),"SCORE ON A PASS-FAIL CATEGORY - it is ignored",IF(AND($E408="Firearms",$J408&lt;&gt;"",$J408&lt;&gt;"Pending",$R408=""),"FIREARMS ROW WITH NO COURSE OF FIRE","OK"))))))</f>
        <v/>
      </c>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c r="S409" s="17">
        <f>IF($C409="","",IF(AND($K409&lt;&gt;"",NOT(ISNUMBER($K409))),"SCORE NOT A NUMBER",IF(AND(ISNUMBER($K409),OR($K409&lt;0,$K409&gt;100)),"SCORE OUT OF RANGE - this score counts toward nothing",IF(AND($G409="Score",$K409="",$J409&lt;&gt;"",$J409&lt;&gt;"Pending"),"RESULT WITHOUT A SCORE",IF(AND($G409="Pass/Fail",$K409&lt;&gt;""),"SCORE ON A PASS-FAIL CATEGORY - it is ignored",IF(AND($E409="Firearms",$J409&lt;&gt;"",$J409&lt;&gt;"Pending",$R409=""),"FIREARMS ROW WITH NO COURSE OF FIRE","OK"))))))</f>
        <v/>
      </c>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c r="S410" s="17">
        <f>IF($C410="","",IF(AND($K410&lt;&gt;"",NOT(ISNUMBER($K410))),"SCORE NOT A NUMBER",IF(AND(ISNUMBER($K410),OR($K410&lt;0,$K410&gt;100)),"SCORE OUT OF RANGE - this score counts toward nothing",IF(AND($G410="Score",$K410="",$J410&lt;&gt;"",$J410&lt;&gt;"Pending"),"RESULT WITHOUT A SCORE",IF(AND($G410="Pass/Fail",$K410&lt;&gt;""),"SCORE ON A PASS-FAIL CATEGORY - it is ignored",IF(AND($E410="Firearms",$J410&lt;&gt;"",$J410&lt;&gt;"Pending",$R410=""),"FIREARMS ROW WITH NO COURSE OF FIRE","OK"))))))</f>
        <v/>
      </c>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c r="S411" s="17">
        <f>IF($C411="","",IF(AND($K411&lt;&gt;"",NOT(ISNUMBER($K411))),"SCORE NOT A NUMBER",IF(AND(ISNUMBER($K411),OR($K411&lt;0,$K411&gt;100)),"SCORE OUT OF RANGE - this score counts toward nothing",IF(AND($G411="Score",$K411="",$J411&lt;&gt;"",$J411&lt;&gt;"Pending"),"RESULT WITHOUT A SCORE",IF(AND($G411="Pass/Fail",$K411&lt;&gt;""),"SCORE ON A PASS-FAIL CATEGORY - it is ignored",IF(AND($E411="Firearms",$J411&lt;&gt;"",$J411&lt;&gt;"Pending",$R411=""),"FIREARMS ROW WITH NO COURSE OF FIRE","OK"))))))</f>
        <v/>
      </c>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c r="S412" s="17">
        <f>IF($C412="","",IF(AND($K412&lt;&gt;"",NOT(ISNUMBER($K412))),"SCORE NOT A NUMBER",IF(AND(ISNUMBER($K412),OR($K412&lt;0,$K412&gt;100)),"SCORE OUT OF RANGE - this score counts toward nothing",IF(AND($G412="Score",$K412="",$J412&lt;&gt;"",$J412&lt;&gt;"Pending"),"RESULT WITHOUT A SCORE",IF(AND($G412="Pass/Fail",$K412&lt;&gt;""),"SCORE ON A PASS-FAIL CATEGORY - it is ignored",IF(AND($E412="Firearms",$J412&lt;&gt;"",$J412&lt;&gt;"Pending",$R412=""),"FIREARMS ROW WITH NO COURSE OF FIRE","OK"))))))</f>
        <v/>
      </c>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c r="S413" s="17">
        <f>IF($C413="","",IF(AND($K413&lt;&gt;"",NOT(ISNUMBER($K413))),"SCORE NOT A NUMBER",IF(AND(ISNUMBER($K413),OR($K413&lt;0,$K413&gt;100)),"SCORE OUT OF RANGE - this score counts toward nothing",IF(AND($G413="Score",$K413="",$J413&lt;&gt;"",$J413&lt;&gt;"Pending"),"RESULT WITHOUT A SCORE",IF(AND($G413="Pass/Fail",$K413&lt;&gt;""),"SCORE ON A PASS-FAIL CATEGORY - it is ignored",IF(AND($E413="Firearms",$J413&lt;&gt;"",$J413&lt;&gt;"Pending",$R413=""),"FIREARMS ROW WITH NO COURSE OF FIRE","OK"))))))</f>
        <v/>
      </c>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c r="S414" s="17">
        <f>IF($C414="","",IF(AND($K414&lt;&gt;"",NOT(ISNUMBER($K414))),"SCORE NOT A NUMBER",IF(AND(ISNUMBER($K414),OR($K414&lt;0,$K414&gt;100)),"SCORE OUT OF RANGE - this score counts toward nothing",IF(AND($G414="Score",$K414="",$J414&lt;&gt;"",$J414&lt;&gt;"Pending"),"RESULT WITHOUT A SCORE",IF(AND($G414="Pass/Fail",$K414&lt;&gt;""),"SCORE ON A PASS-FAIL CATEGORY - it is ignored",IF(AND($E414="Firearms",$J414&lt;&gt;"",$J414&lt;&gt;"Pending",$R414=""),"FIREARMS ROW WITH NO COURSE OF FIRE","OK"))))))</f>
        <v/>
      </c>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c r="S415" s="17">
        <f>IF($C415="","",IF(AND($K415&lt;&gt;"",NOT(ISNUMBER($K415))),"SCORE NOT A NUMBER",IF(AND(ISNUMBER($K415),OR($K415&lt;0,$K415&gt;100)),"SCORE OUT OF RANGE - this score counts toward nothing",IF(AND($G415="Score",$K415="",$J415&lt;&gt;"",$J415&lt;&gt;"Pending"),"RESULT WITHOUT A SCORE",IF(AND($G415="Pass/Fail",$K415&lt;&gt;""),"SCORE ON A PASS-FAIL CATEGORY - it is ignored",IF(AND($E415="Firearms",$J415&lt;&gt;"",$J415&lt;&gt;"Pending",$R415=""),"FIREARMS ROW WITH NO COURSE OF FIRE","OK"))))))</f>
        <v/>
      </c>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c r="S416" s="17">
        <f>IF($C416="","",IF(AND($K416&lt;&gt;"",NOT(ISNUMBER($K416))),"SCORE NOT A NUMBER",IF(AND(ISNUMBER($K416),OR($K416&lt;0,$K416&gt;100)),"SCORE OUT OF RANGE - this score counts toward nothing",IF(AND($G416="Score",$K416="",$J416&lt;&gt;"",$J416&lt;&gt;"Pending"),"RESULT WITHOUT A SCORE",IF(AND($G416="Pass/Fail",$K416&lt;&gt;""),"SCORE ON A PASS-FAIL CATEGORY - it is ignored",IF(AND($E416="Firearms",$J416&lt;&gt;"",$J416&lt;&gt;"Pending",$R416=""),"FIREARMS ROW WITH NO COURSE OF FIRE","OK"))))))</f>
        <v/>
      </c>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c r="S417" s="17">
        <f>IF($C417="","",IF(AND($K417&lt;&gt;"",NOT(ISNUMBER($K417))),"SCORE NOT A NUMBER",IF(AND(ISNUMBER($K417),OR($K417&lt;0,$K417&gt;100)),"SCORE OUT OF RANGE - this score counts toward nothing",IF(AND($G417="Score",$K417="",$J417&lt;&gt;"",$J417&lt;&gt;"Pending"),"RESULT WITHOUT A SCORE",IF(AND($G417="Pass/Fail",$K417&lt;&gt;""),"SCORE ON A PASS-FAIL CATEGORY - it is ignored",IF(AND($E417="Firearms",$J417&lt;&gt;"",$J417&lt;&gt;"Pending",$R417=""),"FIREARMS ROW WITH NO COURSE OF FIRE","OK"))))))</f>
        <v/>
      </c>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c r="S418" s="17">
        <f>IF($C418="","",IF(AND($K418&lt;&gt;"",NOT(ISNUMBER($K418))),"SCORE NOT A NUMBER",IF(AND(ISNUMBER($K418),OR($K418&lt;0,$K418&gt;100)),"SCORE OUT OF RANGE - this score counts toward nothing",IF(AND($G418="Score",$K418="",$J418&lt;&gt;"",$J418&lt;&gt;"Pending"),"RESULT WITHOUT A SCORE",IF(AND($G418="Pass/Fail",$K418&lt;&gt;""),"SCORE ON A PASS-FAIL CATEGORY - it is ignored",IF(AND($E418="Firearms",$J418&lt;&gt;"",$J418&lt;&gt;"Pending",$R418=""),"FIREARMS ROW WITH NO COURSE OF FIRE","OK"))))))</f>
        <v/>
      </c>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c r="S419" s="17">
        <f>IF($C419="","",IF(AND($K419&lt;&gt;"",NOT(ISNUMBER($K419))),"SCORE NOT A NUMBER",IF(AND(ISNUMBER($K419),OR($K419&lt;0,$K419&gt;100)),"SCORE OUT OF RANGE - this score counts toward nothing",IF(AND($G419="Score",$K419="",$J419&lt;&gt;"",$J419&lt;&gt;"Pending"),"RESULT WITHOUT A SCORE",IF(AND($G419="Pass/Fail",$K419&lt;&gt;""),"SCORE ON A PASS-FAIL CATEGORY - it is ignored",IF(AND($E419="Firearms",$J419&lt;&gt;"",$J419&lt;&gt;"Pending",$R419=""),"FIREARMS ROW WITH NO COURSE OF FIRE","OK"))))))</f>
        <v/>
      </c>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c r="S420" s="17">
        <f>IF($C420="","",IF(AND($K420&lt;&gt;"",NOT(ISNUMBER($K420))),"SCORE NOT A NUMBER",IF(AND(ISNUMBER($K420),OR($K420&lt;0,$K420&gt;100)),"SCORE OUT OF RANGE - this score counts toward nothing",IF(AND($G420="Score",$K420="",$J420&lt;&gt;"",$J420&lt;&gt;"Pending"),"RESULT WITHOUT A SCORE",IF(AND($G420="Pass/Fail",$K420&lt;&gt;""),"SCORE ON A PASS-FAIL CATEGORY - it is ignored",IF(AND($E420="Firearms",$J420&lt;&gt;"",$J420&lt;&gt;"Pending",$R420=""),"FIREARMS ROW WITH NO COURSE OF FIRE","OK"))))))</f>
        <v/>
      </c>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c r="S421" s="17">
        <f>IF($C421="","",IF(AND($K421&lt;&gt;"",NOT(ISNUMBER($K421))),"SCORE NOT A NUMBER",IF(AND(ISNUMBER($K421),OR($K421&lt;0,$K421&gt;100)),"SCORE OUT OF RANGE - this score counts toward nothing",IF(AND($G421="Score",$K421="",$J421&lt;&gt;"",$J421&lt;&gt;"Pending"),"RESULT WITHOUT A SCORE",IF(AND($G421="Pass/Fail",$K421&lt;&gt;""),"SCORE ON A PASS-FAIL CATEGORY - it is ignored",IF(AND($E421="Firearms",$J421&lt;&gt;"",$J421&lt;&gt;"Pending",$R421=""),"FIREARMS ROW WITH NO COURSE OF FIRE","OK"))))))</f>
        <v/>
      </c>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c r="S422" s="17">
        <f>IF($C422="","",IF(AND($K422&lt;&gt;"",NOT(ISNUMBER($K422))),"SCORE NOT A NUMBER",IF(AND(ISNUMBER($K422),OR($K422&lt;0,$K422&gt;100)),"SCORE OUT OF RANGE - this score counts toward nothing",IF(AND($G422="Score",$K422="",$J422&lt;&gt;"",$J422&lt;&gt;"Pending"),"RESULT WITHOUT A SCORE",IF(AND($G422="Pass/Fail",$K422&lt;&gt;""),"SCORE ON A PASS-FAIL CATEGORY - it is ignored",IF(AND($E422="Firearms",$J422&lt;&gt;"",$J422&lt;&gt;"Pending",$R422=""),"FIREARMS ROW WITH NO COURSE OF FIRE","OK"))))))</f>
        <v/>
      </c>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c r="S423" s="17">
        <f>IF($C423="","",IF(AND($K423&lt;&gt;"",NOT(ISNUMBER($K423))),"SCORE NOT A NUMBER",IF(AND(ISNUMBER($K423),OR($K423&lt;0,$K423&gt;100)),"SCORE OUT OF RANGE - this score counts toward nothing",IF(AND($G423="Score",$K423="",$J423&lt;&gt;"",$J423&lt;&gt;"Pending"),"RESULT WITHOUT A SCORE",IF(AND($G423="Pass/Fail",$K423&lt;&gt;""),"SCORE ON A PASS-FAIL CATEGORY - it is ignored",IF(AND($E423="Firearms",$J423&lt;&gt;"",$J423&lt;&gt;"Pending",$R423=""),"FIREARMS ROW WITH NO COURSE OF FIRE","OK"))))))</f>
        <v/>
      </c>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c r="S424" s="17">
        <f>IF($C424="","",IF(AND($K424&lt;&gt;"",NOT(ISNUMBER($K424))),"SCORE NOT A NUMBER",IF(AND(ISNUMBER($K424),OR($K424&lt;0,$K424&gt;100)),"SCORE OUT OF RANGE - this score counts toward nothing",IF(AND($G424="Score",$K424="",$J424&lt;&gt;"",$J424&lt;&gt;"Pending"),"RESULT WITHOUT A SCORE",IF(AND($G424="Pass/Fail",$K424&lt;&gt;""),"SCORE ON A PASS-FAIL CATEGORY - it is ignored",IF(AND($E424="Firearms",$J424&lt;&gt;"",$J424&lt;&gt;"Pending",$R424=""),"FIREARMS ROW WITH NO COURSE OF FIRE","OK"))))))</f>
        <v/>
      </c>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c r="S425" s="17">
        <f>IF($C425="","",IF(AND($K425&lt;&gt;"",NOT(ISNUMBER($K425))),"SCORE NOT A NUMBER",IF(AND(ISNUMBER($K425),OR($K425&lt;0,$K425&gt;100)),"SCORE OUT OF RANGE - this score counts toward nothing",IF(AND($G425="Score",$K425="",$J425&lt;&gt;"",$J425&lt;&gt;"Pending"),"RESULT WITHOUT A SCORE",IF(AND($G425="Pass/Fail",$K425&lt;&gt;""),"SCORE ON A PASS-FAIL CATEGORY - it is ignored",IF(AND($E425="Firearms",$J425&lt;&gt;"",$J425&lt;&gt;"Pending",$R425=""),"FIREARMS ROW WITH NO COURSE OF FIRE","OK"))))))</f>
        <v/>
      </c>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c r="S426" s="17">
        <f>IF($C426="","",IF(AND($K426&lt;&gt;"",NOT(ISNUMBER($K426))),"SCORE NOT A NUMBER",IF(AND(ISNUMBER($K426),OR($K426&lt;0,$K426&gt;100)),"SCORE OUT OF RANGE - this score counts toward nothing",IF(AND($G426="Score",$K426="",$J426&lt;&gt;"",$J426&lt;&gt;"Pending"),"RESULT WITHOUT A SCORE",IF(AND($G426="Pass/Fail",$K426&lt;&gt;""),"SCORE ON A PASS-FAIL CATEGORY - it is ignored",IF(AND($E426="Firearms",$J426&lt;&gt;"",$J426&lt;&gt;"Pending",$R426=""),"FIREARMS ROW WITH NO COURSE OF FIRE","OK"))))))</f>
        <v/>
      </c>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c r="S427" s="17">
        <f>IF($C427="","",IF(AND($K427&lt;&gt;"",NOT(ISNUMBER($K427))),"SCORE NOT A NUMBER",IF(AND(ISNUMBER($K427),OR($K427&lt;0,$K427&gt;100)),"SCORE OUT OF RANGE - this score counts toward nothing",IF(AND($G427="Score",$K427="",$J427&lt;&gt;"",$J427&lt;&gt;"Pending"),"RESULT WITHOUT A SCORE",IF(AND($G427="Pass/Fail",$K427&lt;&gt;""),"SCORE ON A PASS-FAIL CATEGORY - it is ignored",IF(AND($E427="Firearms",$J427&lt;&gt;"",$J427&lt;&gt;"Pending",$R427=""),"FIREARMS ROW WITH NO COURSE OF FIRE","OK"))))))</f>
        <v/>
      </c>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c r="S428" s="17">
        <f>IF($C428="","",IF(AND($K428&lt;&gt;"",NOT(ISNUMBER($K428))),"SCORE NOT A NUMBER",IF(AND(ISNUMBER($K428),OR($K428&lt;0,$K428&gt;100)),"SCORE OUT OF RANGE - this score counts toward nothing",IF(AND($G428="Score",$K428="",$J428&lt;&gt;"",$J428&lt;&gt;"Pending"),"RESULT WITHOUT A SCORE",IF(AND($G428="Pass/Fail",$K428&lt;&gt;""),"SCORE ON A PASS-FAIL CATEGORY - it is ignored",IF(AND($E428="Firearms",$J428&lt;&gt;"",$J428&lt;&gt;"Pending",$R428=""),"FIREARMS ROW WITH NO COURSE OF FIRE","OK"))))))</f>
        <v/>
      </c>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c r="S429" s="17">
        <f>IF($C429="","",IF(AND($K429&lt;&gt;"",NOT(ISNUMBER($K429))),"SCORE NOT A NUMBER",IF(AND(ISNUMBER($K429),OR($K429&lt;0,$K429&gt;100)),"SCORE OUT OF RANGE - this score counts toward nothing",IF(AND($G429="Score",$K429="",$J429&lt;&gt;"",$J429&lt;&gt;"Pending"),"RESULT WITHOUT A SCORE",IF(AND($G429="Pass/Fail",$K429&lt;&gt;""),"SCORE ON A PASS-FAIL CATEGORY - it is ignored",IF(AND($E429="Firearms",$J429&lt;&gt;"",$J429&lt;&gt;"Pending",$R429=""),"FIREARMS ROW WITH NO COURSE OF FIRE","OK"))))))</f>
        <v/>
      </c>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c r="S430" s="17">
        <f>IF($C430="","",IF(AND($K430&lt;&gt;"",NOT(ISNUMBER($K430))),"SCORE NOT A NUMBER",IF(AND(ISNUMBER($K430),OR($K430&lt;0,$K430&gt;100)),"SCORE OUT OF RANGE - this score counts toward nothing",IF(AND($G430="Score",$K430="",$J430&lt;&gt;"",$J430&lt;&gt;"Pending"),"RESULT WITHOUT A SCORE",IF(AND($G430="Pass/Fail",$K430&lt;&gt;""),"SCORE ON A PASS-FAIL CATEGORY - it is ignored",IF(AND($E430="Firearms",$J430&lt;&gt;"",$J430&lt;&gt;"Pending",$R430=""),"FIREARMS ROW WITH NO COURSE OF FIRE","OK"))))))</f>
        <v/>
      </c>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c r="S431" s="17">
        <f>IF($C431="","",IF(AND($K431&lt;&gt;"",NOT(ISNUMBER($K431))),"SCORE NOT A NUMBER",IF(AND(ISNUMBER($K431),OR($K431&lt;0,$K431&gt;100)),"SCORE OUT OF RANGE - this score counts toward nothing",IF(AND($G431="Score",$K431="",$J431&lt;&gt;"",$J431&lt;&gt;"Pending"),"RESULT WITHOUT A SCORE",IF(AND($G431="Pass/Fail",$K431&lt;&gt;""),"SCORE ON A PASS-FAIL CATEGORY - it is ignored",IF(AND($E431="Firearms",$J431&lt;&gt;"",$J431&lt;&gt;"Pending",$R431=""),"FIREARMS ROW WITH NO COURSE OF FIRE","OK"))))))</f>
        <v/>
      </c>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c r="S432" s="17">
        <f>IF($C432="","",IF(AND($K432&lt;&gt;"",NOT(ISNUMBER($K432))),"SCORE NOT A NUMBER",IF(AND(ISNUMBER($K432),OR($K432&lt;0,$K432&gt;100)),"SCORE OUT OF RANGE - this score counts toward nothing",IF(AND($G432="Score",$K432="",$J432&lt;&gt;"",$J432&lt;&gt;"Pending"),"RESULT WITHOUT A SCORE",IF(AND($G432="Pass/Fail",$K432&lt;&gt;""),"SCORE ON A PASS-FAIL CATEGORY - it is ignored",IF(AND($E432="Firearms",$J432&lt;&gt;"",$J432&lt;&gt;"Pending",$R432=""),"FIREARMS ROW WITH NO COURSE OF FIRE","OK"))))))</f>
        <v/>
      </c>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c r="S433" s="17">
        <f>IF($C433="","",IF(AND($K433&lt;&gt;"",NOT(ISNUMBER($K433))),"SCORE NOT A NUMBER",IF(AND(ISNUMBER($K433),OR($K433&lt;0,$K433&gt;100)),"SCORE OUT OF RANGE - this score counts toward nothing",IF(AND($G433="Score",$K433="",$J433&lt;&gt;"",$J433&lt;&gt;"Pending"),"RESULT WITHOUT A SCORE",IF(AND($G433="Pass/Fail",$K433&lt;&gt;""),"SCORE ON A PASS-FAIL CATEGORY - it is ignored",IF(AND($E433="Firearms",$J433&lt;&gt;"",$J433&lt;&gt;"Pending",$R433=""),"FIREARMS ROW WITH NO COURSE OF FIRE","OK"))))))</f>
        <v/>
      </c>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c r="S434" s="17">
        <f>IF($C434="","",IF(AND($K434&lt;&gt;"",NOT(ISNUMBER($K434))),"SCORE NOT A NUMBER",IF(AND(ISNUMBER($K434),OR($K434&lt;0,$K434&gt;100)),"SCORE OUT OF RANGE - this score counts toward nothing",IF(AND($G434="Score",$K434="",$J434&lt;&gt;"",$J434&lt;&gt;"Pending"),"RESULT WITHOUT A SCORE",IF(AND($G434="Pass/Fail",$K434&lt;&gt;""),"SCORE ON A PASS-FAIL CATEGORY - it is ignored",IF(AND($E434="Firearms",$J434&lt;&gt;"",$J434&lt;&gt;"Pending",$R434=""),"FIREARMS ROW WITH NO COURSE OF FIRE","OK"))))))</f>
        <v/>
      </c>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c r="S435" s="17">
        <f>IF($C435="","",IF(AND($K435&lt;&gt;"",NOT(ISNUMBER($K435))),"SCORE NOT A NUMBER",IF(AND(ISNUMBER($K435),OR($K435&lt;0,$K435&gt;100)),"SCORE OUT OF RANGE - this score counts toward nothing",IF(AND($G435="Score",$K435="",$J435&lt;&gt;"",$J435&lt;&gt;"Pending"),"RESULT WITHOUT A SCORE",IF(AND($G435="Pass/Fail",$K435&lt;&gt;""),"SCORE ON A PASS-FAIL CATEGORY - it is ignored",IF(AND($E435="Firearms",$J435&lt;&gt;"",$J435&lt;&gt;"Pending",$R435=""),"FIREARMS ROW WITH NO COURSE OF FIRE","OK"))))))</f>
        <v/>
      </c>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c r="S436" s="17">
        <f>IF($C436="","",IF(AND($K436&lt;&gt;"",NOT(ISNUMBER($K436))),"SCORE NOT A NUMBER",IF(AND(ISNUMBER($K436),OR($K436&lt;0,$K436&gt;100)),"SCORE OUT OF RANGE - this score counts toward nothing",IF(AND($G436="Score",$K436="",$J436&lt;&gt;"",$J436&lt;&gt;"Pending"),"RESULT WITHOUT A SCORE",IF(AND($G436="Pass/Fail",$K436&lt;&gt;""),"SCORE ON A PASS-FAIL CATEGORY - it is ignored",IF(AND($E436="Firearms",$J436&lt;&gt;"",$J436&lt;&gt;"Pending",$R436=""),"FIREARMS ROW WITH NO COURSE OF FIRE","OK"))))))</f>
        <v/>
      </c>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c r="S437" s="17">
        <f>IF($C437="","",IF(AND($K437&lt;&gt;"",NOT(ISNUMBER($K437))),"SCORE NOT A NUMBER",IF(AND(ISNUMBER($K437),OR($K437&lt;0,$K437&gt;100)),"SCORE OUT OF RANGE - this score counts toward nothing",IF(AND($G437="Score",$K437="",$J437&lt;&gt;"",$J437&lt;&gt;"Pending"),"RESULT WITHOUT A SCORE",IF(AND($G437="Pass/Fail",$K437&lt;&gt;""),"SCORE ON A PASS-FAIL CATEGORY - it is ignored",IF(AND($E437="Firearms",$J437&lt;&gt;"",$J437&lt;&gt;"Pending",$R437=""),"FIREARMS ROW WITH NO COURSE OF FIRE","OK"))))))</f>
        <v/>
      </c>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c r="S438" s="17">
        <f>IF($C438="","",IF(AND($K438&lt;&gt;"",NOT(ISNUMBER($K438))),"SCORE NOT A NUMBER",IF(AND(ISNUMBER($K438),OR($K438&lt;0,$K438&gt;100)),"SCORE OUT OF RANGE - this score counts toward nothing",IF(AND($G438="Score",$K438="",$J438&lt;&gt;"",$J438&lt;&gt;"Pending"),"RESULT WITHOUT A SCORE",IF(AND($G438="Pass/Fail",$K438&lt;&gt;""),"SCORE ON A PASS-FAIL CATEGORY - it is ignored",IF(AND($E438="Firearms",$J438&lt;&gt;"",$J438&lt;&gt;"Pending",$R438=""),"FIREARMS ROW WITH NO COURSE OF FIRE","OK"))))))</f>
        <v/>
      </c>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c r="S439" s="17">
        <f>IF($C439="","",IF(AND($K439&lt;&gt;"",NOT(ISNUMBER($K439))),"SCORE NOT A NUMBER",IF(AND(ISNUMBER($K439),OR($K439&lt;0,$K439&gt;100)),"SCORE OUT OF RANGE - this score counts toward nothing",IF(AND($G439="Score",$K439="",$J439&lt;&gt;"",$J439&lt;&gt;"Pending"),"RESULT WITHOUT A SCORE",IF(AND($G439="Pass/Fail",$K439&lt;&gt;""),"SCORE ON A PASS-FAIL CATEGORY - it is ignored",IF(AND($E439="Firearms",$J439&lt;&gt;"",$J439&lt;&gt;"Pending",$R439=""),"FIREARMS ROW WITH NO COURSE OF FIRE","OK"))))))</f>
        <v/>
      </c>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c r="S440" s="17">
        <f>IF($C440="","",IF(AND($K440&lt;&gt;"",NOT(ISNUMBER($K440))),"SCORE NOT A NUMBER",IF(AND(ISNUMBER($K440),OR($K440&lt;0,$K440&gt;100)),"SCORE OUT OF RANGE - this score counts toward nothing",IF(AND($G440="Score",$K440="",$J440&lt;&gt;"",$J440&lt;&gt;"Pending"),"RESULT WITHOUT A SCORE",IF(AND($G440="Pass/Fail",$K440&lt;&gt;""),"SCORE ON A PASS-FAIL CATEGORY - it is ignored",IF(AND($E440="Firearms",$J440&lt;&gt;"",$J440&lt;&gt;"Pending",$R440=""),"FIREARMS ROW WITH NO COURSE OF FIRE","OK"))))))</f>
        <v/>
      </c>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c r="S441" s="17">
        <f>IF($C441="","",IF(AND($K441&lt;&gt;"",NOT(ISNUMBER($K441))),"SCORE NOT A NUMBER",IF(AND(ISNUMBER($K441),OR($K441&lt;0,$K441&gt;100)),"SCORE OUT OF RANGE - this score counts toward nothing",IF(AND($G441="Score",$K441="",$J441&lt;&gt;"",$J441&lt;&gt;"Pending"),"RESULT WITHOUT A SCORE",IF(AND($G441="Pass/Fail",$K441&lt;&gt;""),"SCORE ON A PASS-FAIL CATEGORY - it is ignored",IF(AND($E441="Firearms",$J441&lt;&gt;"",$J441&lt;&gt;"Pending",$R441=""),"FIREARMS ROW WITH NO COURSE OF FIRE","OK"))))))</f>
        <v/>
      </c>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c r="S442" s="17">
        <f>IF($C442="","",IF(AND($K442&lt;&gt;"",NOT(ISNUMBER($K442))),"SCORE NOT A NUMBER",IF(AND(ISNUMBER($K442),OR($K442&lt;0,$K442&gt;100)),"SCORE OUT OF RANGE - this score counts toward nothing",IF(AND($G442="Score",$K442="",$J442&lt;&gt;"",$J442&lt;&gt;"Pending"),"RESULT WITHOUT A SCORE",IF(AND($G442="Pass/Fail",$K442&lt;&gt;""),"SCORE ON A PASS-FAIL CATEGORY - it is ignored",IF(AND($E442="Firearms",$J442&lt;&gt;"",$J442&lt;&gt;"Pending",$R442=""),"FIREARMS ROW WITH NO COURSE OF FIRE","OK"))))))</f>
        <v/>
      </c>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c r="S443" s="17">
        <f>IF($C443="","",IF(AND($K443&lt;&gt;"",NOT(ISNUMBER($K443))),"SCORE NOT A NUMBER",IF(AND(ISNUMBER($K443),OR($K443&lt;0,$K443&gt;100)),"SCORE OUT OF RANGE - this score counts toward nothing",IF(AND($G443="Score",$K443="",$J443&lt;&gt;"",$J443&lt;&gt;"Pending"),"RESULT WITHOUT A SCORE",IF(AND($G443="Pass/Fail",$K443&lt;&gt;""),"SCORE ON A PASS-FAIL CATEGORY - it is ignored",IF(AND($E443="Firearms",$J443&lt;&gt;"",$J443&lt;&gt;"Pending",$R443=""),"FIREARMS ROW WITH NO COURSE OF FIRE","OK"))))))</f>
        <v/>
      </c>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c r="S444" s="17">
        <f>IF($C444="","",IF(AND($K444&lt;&gt;"",NOT(ISNUMBER($K444))),"SCORE NOT A NUMBER",IF(AND(ISNUMBER($K444),OR($K444&lt;0,$K444&gt;100)),"SCORE OUT OF RANGE - this score counts toward nothing",IF(AND($G444="Score",$K444="",$J444&lt;&gt;"",$J444&lt;&gt;"Pending"),"RESULT WITHOUT A SCORE",IF(AND($G444="Pass/Fail",$K444&lt;&gt;""),"SCORE ON A PASS-FAIL CATEGORY - it is ignored",IF(AND($E444="Firearms",$J444&lt;&gt;"",$J444&lt;&gt;"Pending",$R444=""),"FIREARMS ROW WITH NO COURSE OF FIRE","OK"))))))</f>
        <v/>
      </c>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c r="S445" s="17">
        <f>IF($C445="","",IF(AND($K445&lt;&gt;"",NOT(ISNUMBER($K445))),"SCORE NOT A NUMBER",IF(AND(ISNUMBER($K445),OR($K445&lt;0,$K445&gt;100)),"SCORE OUT OF RANGE - this score counts toward nothing",IF(AND($G445="Score",$K445="",$J445&lt;&gt;"",$J445&lt;&gt;"Pending"),"RESULT WITHOUT A SCORE",IF(AND($G445="Pass/Fail",$K445&lt;&gt;""),"SCORE ON A PASS-FAIL CATEGORY - it is ignored",IF(AND($E445="Firearms",$J445&lt;&gt;"",$J445&lt;&gt;"Pending",$R445=""),"FIREARMS ROW WITH NO COURSE OF FIRE","OK"))))))</f>
        <v/>
      </c>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c r="S446" s="17">
        <f>IF($C446="","",IF(AND($K446&lt;&gt;"",NOT(ISNUMBER($K446))),"SCORE NOT A NUMBER",IF(AND(ISNUMBER($K446),OR($K446&lt;0,$K446&gt;100)),"SCORE OUT OF RANGE - this score counts toward nothing",IF(AND($G446="Score",$K446="",$J446&lt;&gt;"",$J446&lt;&gt;"Pending"),"RESULT WITHOUT A SCORE",IF(AND($G446="Pass/Fail",$K446&lt;&gt;""),"SCORE ON A PASS-FAIL CATEGORY - it is ignored",IF(AND($E446="Firearms",$J446&lt;&gt;"",$J446&lt;&gt;"Pending",$R446=""),"FIREARMS ROW WITH NO COURSE OF FIRE","OK"))))))</f>
        <v/>
      </c>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c r="S447" s="17">
        <f>IF($C447="","",IF(AND($K447&lt;&gt;"",NOT(ISNUMBER($K447))),"SCORE NOT A NUMBER",IF(AND(ISNUMBER($K447),OR($K447&lt;0,$K447&gt;100)),"SCORE OUT OF RANGE - this score counts toward nothing",IF(AND($G447="Score",$K447="",$J447&lt;&gt;"",$J447&lt;&gt;"Pending"),"RESULT WITHOUT A SCORE",IF(AND($G447="Pass/Fail",$K447&lt;&gt;""),"SCORE ON A PASS-FAIL CATEGORY - it is ignored",IF(AND($E447="Firearms",$J447&lt;&gt;"",$J447&lt;&gt;"Pending",$R447=""),"FIREARMS ROW WITH NO COURSE OF FIRE","OK"))))))</f>
        <v/>
      </c>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c r="S448" s="17">
        <f>IF($C448="","",IF(AND($K448&lt;&gt;"",NOT(ISNUMBER($K448))),"SCORE NOT A NUMBER",IF(AND(ISNUMBER($K448),OR($K448&lt;0,$K448&gt;100)),"SCORE OUT OF RANGE - this score counts toward nothing",IF(AND($G448="Score",$K448="",$J448&lt;&gt;"",$J448&lt;&gt;"Pending"),"RESULT WITHOUT A SCORE",IF(AND($G448="Pass/Fail",$K448&lt;&gt;""),"SCORE ON A PASS-FAIL CATEGORY - it is ignored",IF(AND($E448="Firearms",$J448&lt;&gt;"",$J448&lt;&gt;"Pending",$R448=""),"FIREARMS ROW WITH NO COURSE OF FIRE","OK"))))))</f>
        <v/>
      </c>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c r="S449" s="17">
        <f>IF($C449="","",IF(AND($K449&lt;&gt;"",NOT(ISNUMBER($K449))),"SCORE NOT A NUMBER",IF(AND(ISNUMBER($K449),OR($K449&lt;0,$K449&gt;100)),"SCORE OUT OF RANGE - this score counts toward nothing",IF(AND($G449="Score",$K449="",$J449&lt;&gt;"",$J449&lt;&gt;"Pending"),"RESULT WITHOUT A SCORE",IF(AND($G449="Pass/Fail",$K449&lt;&gt;""),"SCORE ON A PASS-FAIL CATEGORY - it is ignored",IF(AND($E449="Firearms",$J449&lt;&gt;"",$J449&lt;&gt;"Pending",$R449=""),"FIREARMS ROW WITH NO COURSE OF FIRE","OK"))))))</f>
        <v/>
      </c>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c r="S450" s="17">
        <f>IF($C450="","",IF(AND($K450&lt;&gt;"",NOT(ISNUMBER($K450))),"SCORE NOT A NUMBER",IF(AND(ISNUMBER($K450),OR($K450&lt;0,$K450&gt;100)),"SCORE OUT OF RANGE - this score counts toward nothing",IF(AND($G450="Score",$K450="",$J450&lt;&gt;"",$J450&lt;&gt;"Pending"),"RESULT WITHOUT A SCORE",IF(AND($G450="Pass/Fail",$K450&lt;&gt;""),"SCORE ON A PASS-FAIL CATEGORY - it is ignored",IF(AND($E450="Firearms",$J450&lt;&gt;"",$J450&lt;&gt;"Pending",$R450=""),"FIREARMS ROW WITH NO COURSE OF FIRE","OK"))))))</f>
        <v/>
      </c>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c r="S451" s="17">
        <f>IF($C451="","",IF(AND($K451&lt;&gt;"",NOT(ISNUMBER($K451))),"SCORE NOT A NUMBER",IF(AND(ISNUMBER($K451),OR($K451&lt;0,$K451&gt;100)),"SCORE OUT OF RANGE - this score counts toward nothing",IF(AND($G451="Score",$K451="",$J451&lt;&gt;"",$J451&lt;&gt;"Pending"),"RESULT WITHOUT A SCORE",IF(AND($G451="Pass/Fail",$K451&lt;&gt;""),"SCORE ON A PASS-FAIL CATEGORY - it is ignored",IF(AND($E451="Firearms",$J451&lt;&gt;"",$J451&lt;&gt;"Pending",$R451=""),"FIREARMS ROW WITH NO COURSE OF FIRE","OK"))))))</f>
        <v/>
      </c>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c r="S452" s="17">
        <f>IF($C452="","",IF(AND($K452&lt;&gt;"",NOT(ISNUMBER($K452))),"SCORE NOT A NUMBER",IF(AND(ISNUMBER($K452),OR($K452&lt;0,$K452&gt;100)),"SCORE OUT OF RANGE - this score counts toward nothing",IF(AND($G452="Score",$K452="",$J452&lt;&gt;"",$J452&lt;&gt;"Pending"),"RESULT WITHOUT A SCORE",IF(AND($G452="Pass/Fail",$K452&lt;&gt;""),"SCORE ON A PASS-FAIL CATEGORY - it is ignored",IF(AND($E452="Firearms",$J452&lt;&gt;"",$J452&lt;&gt;"Pending",$R452=""),"FIREARMS ROW WITH NO COURSE OF FIRE","OK"))))))</f>
        <v/>
      </c>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c r="S453" s="17">
        <f>IF($C453="","",IF(AND($K453&lt;&gt;"",NOT(ISNUMBER($K453))),"SCORE NOT A NUMBER",IF(AND(ISNUMBER($K453),OR($K453&lt;0,$K453&gt;100)),"SCORE OUT OF RANGE - this score counts toward nothing",IF(AND($G453="Score",$K453="",$J453&lt;&gt;"",$J453&lt;&gt;"Pending"),"RESULT WITHOUT A SCORE",IF(AND($G453="Pass/Fail",$K453&lt;&gt;""),"SCORE ON A PASS-FAIL CATEGORY - it is ignored",IF(AND($E453="Firearms",$J453&lt;&gt;"",$J453&lt;&gt;"Pending",$R453=""),"FIREARMS ROW WITH NO COURSE OF FIRE","OK"))))))</f>
        <v/>
      </c>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c r="S454" s="17">
        <f>IF($C454="","",IF(AND($K454&lt;&gt;"",NOT(ISNUMBER($K454))),"SCORE NOT A NUMBER",IF(AND(ISNUMBER($K454),OR($K454&lt;0,$K454&gt;100)),"SCORE OUT OF RANGE - this score counts toward nothing",IF(AND($G454="Score",$K454="",$J454&lt;&gt;"",$J454&lt;&gt;"Pending"),"RESULT WITHOUT A SCORE",IF(AND($G454="Pass/Fail",$K454&lt;&gt;""),"SCORE ON A PASS-FAIL CATEGORY - it is ignored",IF(AND($E454="Firearms",$J454&lt;&gt;"",$J454&lt;&gt;"Pending",$R454=""),"FIREARMS ROW WITH NO COURSE OF FIRE","OK"))))))</f>
        <v/>
      </c>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c r="S455" s="17">
        <f>IF($C455="","",IF(AND($K455&lt;&gt;"",NOT(ISNUMBER($K455))),"SCORE NOT A NUMBER",IF(AND(ISNUMBER($K455),OR($K455&lt;0,$K455&gt;100)),"SCORE OUT OF RANGE - this score counts toward nothing",IF(AND($G455="Score",$K455="",$J455&lt;&gt;"",$J455&lt;&gt;"Pending"),"RESULT WITHOUT A SCORE",IF(AND($G455="Pass/Fail",$K455&lt;&gt;""),"SCORE ON A PASS-FAIL CATEGORY - it is ignored",IF(AND($E455="Firearms",$J455&lt;&gt;"",$J455&lt;&gt;"Pending",$R455=""),"FIREARMS ROW WITH NO COURSE OF FIRE","OK"))))))</f>
        <v/>
      </c>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c r="S456" s="17">
        <f>IF($C456="","",IF(AND($K456&lt;&gt;"",NOT(ISNUMBER($K456))),"SCORE NOT A NUMBER",IF(AND(ISNUMBER($K456),OR($K456&lt;0,$K456&gt;100)),"SCORE OUT OF RANGE - this score counts toward nothing",IF(AND($G456="Score",$K456="",$J456&lt;&gt;"",$J456&lt;&gt;"Pending"),"RESULT WITHOUT A SCORE",IF(AND($G456="Pass/Fail",$K456&lt;&gt;""),"SCORE ON A PASS-FAIL CATEGORY - it is ignored",IF(AND($E456="Firearms",$J456&lt;&gt;"",$J456&lt;&gt;"Pending",$R456=""),"FIREARMS ROW WITH NO COURSE OF FIRE","OK"))))))</f>
        <v/>
      </c>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c r="S457" s="17">
        <f>IF($C457="","",IF(AND($K457&lt;&gt;"",NOT(ISNUMBER($K457))),"SCORE NOT A NUMBER",IF(AND(ISNUMBER($K457),OR($K457&lt;0,$K457&gt;100)),"SCORE OUT OF RANGE - this score counts toward nothing",IF(AND($G457="Score",$K457="",$J457&lt;&gt;"",$J457&lt;&gt;"Pending"),"RESULT WITHOUT A SCORE",IF(AND($G457="Pass/Fail",$K457&lt;&gt;""),"SCORE ON A PASS-FAIL CATEGORY - it is ignored",IF(AND($E457="Firearms",$J457&lt;&gt;"",$J457&lt;&gt;"Pending",$R457=""),"FIREARMS ROW WITH NO COURSE OF FIRE","OK"))))))</f>
        <v/>
      </c>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c r="S458" s="17">
        <f>IF($C458="","",IF(AND($K458&lt;&gt;"",NOT(ISNUMBER($K458))),"SCORE NOT A NUMBER",IF(AND(ISNUMBER($K458),OR($K458&lt;0,$K458&gt;100)),"SCORE OUT OF RANGE - this score counts toward nothing",IF(AND($G458="Score",$K458="",$J458&lt;&gt;"",$J458&lt;&gt;"Pending"),"RESULT WITHOUT A SCORE",IF(AND($G458="Pass/Fail",$K458&lt;&gt;""),"SCORE ON A PASS-FAIL CATEGORY - it is ignored",IF(AND($E458="Firearms",$J458&lt;&gt;"",$J458&lt;&gt;"Pending",$R458=""),"FIREARMS ROW WITH NO COURSE OF FIRE","OK"))))))</f>
        <v/>
      </c>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c r="S459" s="17">
        <f>IF($C459="","",IF(AND($K459&lt;&gt;"",NOT(ISNUMBER($K459))),"SCORE NOT A NUMBER",IF(AND(ISNUMBER($K459),OR($K459&lt;0,$K459&gt;100)),"SCORE OUT OF RANGE - this score counts toward nothing",IF(AND($G459="Score",$K459="",$J459&lt;&gt;"",$J459&lt;&gt;"Pending"),"RESULT WITHOUT A SCORE",IF(AND($G459="Pass/Fail",$K459&lt;&gt;""),"SCORE ON A PASS-FAIL CATEGORY - it is ignored",IF(AND($E459="Firearms",$J459&lt;&gt;"",$J459&lt;&gt;"Pending",$R459=""),"FIREARMS ROW WITH NO COURSE OF FIRE","OK"))))))</f>
        <v/>
      </c>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c r="S460" s="17">
        <f>IF($C460="","",IF(AND($K460&lt;&gt;"",NOT(ISNUMBER($K460))),"SCORE NOT A NUMBER",IF(AND(ISNUMBER($K460),OR($K460&lt;0,$K460&gt;100)),"SCORE OUT OF RANGE - this score counts toward nothing",IF(AND($G460="Score",$K460="",$J460&lt;&gt;"",$J460&lt;&gt;"Pending"),"RESULT WITHOUT A SCORE",IF(AND($G460="Pass/Fail",$K460&lt;&gt;""),"SCORE ON A PASS-FAIL CATEGORY - it is ignored",IF(AND($E460="Firearms",$J460&lt;&gt;"",$J460&lt;&gt;"Pending",$R460=""),"FIREARMS ROW WITH NO COURSE OF FIRE","OK"))))))</f>
        <v/>
      </c>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c r="S461" s="17">
        <f>IF($C461="","",IF(AND($K461&lt;&gt;"",NOT(ISNUMBER($K461))),"SCORE NOT A NUMBER",IF(AND(ISNUMBER($K461),OR($K461&lt;0,$K461&gt;100)),"SCORE OUT OF RANGE - this score counts toward nothing",IF(AND($G461="Score",$K461="",$J461&lt;&gt;"",$J461&lt;&gt;"Pending"),"RESULT WITHOUT A SCORE",IF(AND($G461="Pass/Fail",$K461&lt;&gt;""),"SCORE ON A PASS-FAIL CATEGORY - it is ignored",IF(AND($E461="Firearms",$J461&lt;&gt;"",$J461&lt;&gt;"Pending",$R461=""),"FIREARMS ROW WITH NO COURSE OF FIRE","OK"))))))</f>
        <v/>
      </c>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c r="S462" s="17">
        <f>IF($C462="","",IF(AND($K462&lt;&gt;"",NOT(ISNUMBER($K462))),"SCORE NOT A NUMBER",IF(AND(ISNUMBER($K462),OR($K462&lt;0,$K462&gt;100)),"SCORE OUT OF RANGE - this score counts toward nothing",IF(AND($G462="Score",$K462="",$J462&lt;&gt;"",$J462&lt;&gt;"Pending"),"RESULT WITHOUT A SCORE",IF(AND($G462="Pass/Fail",$K462&lt;&gt;""),"SCORE ON A PASS-FAIL CATEGORY - it is ignored",IF(AND($E462="Firearms",$J462&lt;&gt;"",$J462&lt;&gt;"Pending",$R462=""),"FIREARMS ROW WITH NO COURSE OF FIRE","OK"))))))</f>
        <v/>
      </c>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c r="S463" s="17">
        <f>IF($C463="","",IF(AND($K463&lt;&gt;"",NOT(ISNUMBER($K463))),"SCORE NOT A NUMBER",IF(AND(ISNUMBER($K463),OR($K463&lt;0,$K463&gt;100)),"SCORE OUT OF RANGE - this score counts toward nothing",IF(AND($G463="Score",$K463="",$J463&lt;&gt;"",$J463&lt;&gt;"Pending"),"RESULT WITHOUT A SCORE",IF(AND($G463="Pass/Fail",$K463&lt;&gt;""),"SCORE ON A PASS-FAIL CATEGORY - it is ignored",IF(AND($E463="Firearms",$J463&lt;&gt;"",$J463&lt;&gt;"Pending",$R463=""),"FIREARMS ROW WITH NO COURSE OF FIRE","OK"))))))</f>
        <v/>
      </c>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c r="S464" s="17">
        <f>IF($C464="","",IF(AND($K464&lt;&gt;"",NOT(ISNUMBER($K464))),"SCORE NOT A NUMBER",IF(AND(ISNUMBER($K464),OR($K464&lt;0,$K464&gt;100)),"SCORE OUT OF RANGE - this score counts toward nothing",IF(AND($G464="Score",$K464="",$J464&lt;&gt;"",$J464&lt;&gt;"Pending"),"RESULT WITHOUT A SCORE",IF(AND($G464="Pass/Fail",$K464&lt;&gt;""),"SCORE ON A PASS-FAIL CATEGORY - it is ignored",IF(AND($E464="Firearms",$J464&lt;&gt;"",$J464&lt;&gt;"Pending",$R464=""),"FIREARMS ROW WITH NO COURSE OF FIRE","OK"))))))</f>
        <v/>
      </c>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c r="S465" s="17">
        <f>IF($C465="","",IF(AND($K465&lt;&gt;"",NOT(ISNUMBER($K465))),"SCORE NOT A NUMBER",IF(AND(ISNUMBER($K465),OR($K465&lt;0,$K465&gt;100)),"SCORE OUT OF RANGE - this score counts toward nothing",IF(AND($G465="Score",$K465="",$J465&lt;&gt;"",$J465&lt;&gt;"Pending"),"RESULT WITHOUT A SCORE",IF(AND($G465="Pass/Fail",$K465&lt;&gt;""),"SCORE ON A PASS-FAIL CATEGORY - it is ignored",IF(AND($E465="Firearms",$J465&lt;&gt;"",$J465&lt;&gt;"Pending",$R465=""),"FIREARMS ROW WITH NO COURSE OF FIRE","OK"))))))</f>
        <v/>
      </c>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c r="S466" s="17">
        <f>IF($C466="","",IF(AND($K466&lt;&gt;"",NOT(ISNUMBER($K466))),"SCORE NOT A NUMBER",IF(AND(ISNUMBER($K466),OR($K466&lt;0,$K466&gt;100)),"SCORE OUT OF RANGE - this score counts toward nothing",IF(AND($G466="Score",$K466="",$J466&lt;&gt;"",$J466&lt;&gt;"Pending"),"RESULT WITHOUT A SCORE",IF(AND($G466="Pass/Fail",$K466&lt;&gt;""),"SCORE ON A PASS-FAIL CATEGORY - it is ignored",IF(AND($E466="Firearms",$J466&lt;&gt;"",$J466&lt;&gt;"Pending",$R466=""),"FIREARMS ROW WITH NO COURSE OF FIRE","OK"))))))</f>
        <v/>
      </c>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c r="S467" s="17">
        <f>IF($C467="","",IF(AND($K467&lt;&gt;"",NOT(ISNUMBER($K467))),"SCORE NOT A NUMBER",IF(AND(ISNUMBER($K467),OR($K467&lt;0,$K467&gt;100)),"SCORE OUT OF RANGE - this score counts toward nothing",IF(AND($G467="Score",$K467="",$J467&lt;&gt;"",$J467&lt;&gt;"Pending"),"RESULT WITHOUT A SCORE",IF(AND($G467="Pass/Fail",$K467&lt;&gt;""),"SCORE ON A PASS-FAIL CATEGORY - it is ignored",IF(AND($E467="Firearms",$J467&lt;&gt;"",$J467&lt;&gt;"Pending",$R467=""),"FIREARMS ROW WITH NO COURSE OF FIRE","OK"))))))</f>
        <v/>
      </c>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c r="S468" s="17">
        <f>IF($C468="","",IF(AND($K468&lt;&gt;"",NOT(ISNUMBER($K468))),"SCORE NOT A NUMBER",IF(AND(ISNUMBER($K468),OR($K468&lt;0,$K468&gt;100)),"SCORE OUT OF RANGE - this score counts toward nothing",IF(AND($G468="Score",$K468="",$J468&lt;&gt;"",$J468&lt;&gt;"Pending"),"RESULT WITHOUT A SCORE",IF(AND($G468="Pass/Fail",$K468&lt;&gt;""),"SCORE ON A PASS-FAIL CATEGORY - it is ignored",IF(AND($E468="Firearms",$J468&lt;&gt;"",$J468&lt;&gt;"Pending",$R468=""),"FIREARMS ROW WITH NO COURSE OF FIRE","OK"))))))</f>
        <v/>
      </c>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c r="S469" s="17">
        <f>IF($C469="","",IF(AND($K469&lt;&gt;"",NOT(ISNUMBER($K469))),"SCORE NOT A NUMBER",IF(AND(ISNUMBER($K469),OR($K469&lt;0,$K469&gt;100)),"SCORE OUT OF RANGE - this score counts toward nothing",IF(AND($G469="Score",$K469="",$J469&lt;&gt;"",$J469&lt;&gt;"Pending"),"RESULT WITHOUT A SCORE",IF(AND($G469="Pass/Fail",$K469&lt;&gt;""),"SCORE ON A PASS-FAIL CATEGORY - it is ignored",IF(AND($E469="Firearms",$J469&lt;&gt;"",$J469&lt;&gt;"Pending",$R469=""),"FIREARMS ROW WITH NO COURSE OF FIRE","OK"))))))</f>
        <v/>
      </c>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c r="S470" s="17">
        <f>IF($C470="","",IF(AND($K470&lt;&gt;"",NOT(ISNUMBER($K470))),"SCORE NOT A NUMBER",IF(AND(ISNUMBER($K470),OR($K470&lt;0,$K470&gt;100)),"SCORE OUT OF RANGE - this score counts toward nothing",IF(AND($G470="Score",$K470="",$J470&lt;&gt;"",$J470&lt;&gt;"Pending"),"RESULT WITHOUT A SCORE",IF(AND($G470="Pass/Fail",$K470&lt;&gt;""),"SCORE ON A PASS-FAIL CATEGORY - it is ignored",IF(AND($E470="Firearms",$J470&lt;&gt;"",$J470&lt;&gt;"Pending",$R470=""),"FIREARMS ROW WITH NO COURSE OF FIRE","OK"))))))</f>
        <v/>
      </c>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c r="S471" s="17">
        <f>IF($C471="","",IF(AND($K471&lt;&gt;"",NOT(ISNUMBER($K471))),"SCORE NOT A NUMBER",IF(AND(ISNUMBER($K471),OR($K471&lt;0,$K471&gt;100)),"SCORE OUT OF RANGE - this score counts toward nothing",IF(AND($G471="Score",$K471="",$J471&lt;&gt;"",$J471&lt;&gt;"Pending"),"RESULT WITHOUT A SCORE",IF(AND($G471="Pass/Fail",$K471&lt;&gt;""),"SCORE ON A PASS-FAIL CATEGORY - it is ignored",IF(AND($E471="Firearms",$J471&lt;&gt;"",$J471&lt;&gt;"Pending",$R471=""),"FIREARMS ROW WITH NO COURSE OF FIRE","OK"))))))</f>
        <v/>
      </c>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c r="S472" s="17">
        <f>IF($C472="","",IF(AND($K472&lt;&gt;"",NOT(ISNUMBER($K472))),"SCORE NOT A NUMBER",IF(AND(ISNUMBER($K472),OR($K472&lt;0,$K472&gt;100)),"SCORE OUT OF RANGE - this score counts toward nothing",IF(AND($G472="Score",$K472="",$J472&lt;&gt;"",$J472&lt;&gt;"Pending"),"RESULT WITHOUT A SCORE",IF(AND($G472="Pass/Fail",$K472&lt;&gt;""),"SCORE ON A PASS-FAIL CATEGORY - it is ignored",IF(AND($E472="Firearms",$J472&lt;&gt;"",$J472&lt;&gt;"Pending",$R472=""),"FIREARMS ROW WITH NO COURSE OF FIRE","OK"))))))</f>
        <v/>
      </c>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c r="S473" s="17">
        <f>IF($C473="","",IF(AND($K473&lt;&gt;"",NOT(ISNUMBER($K473))),"SCORE NOT A NUMBER",IF(AND(ISNUMBER($K473),OR($K473&lt;0,$K473&gt;100)),"SCORE OUT OF RANGE - this score counts toward nothing",IF(AND($G473="Score",$K473="",$J473&lt;&gt;"",$J473&lt;&gt;"Pending"),"RESULT WITHOUT A SCORE",IF(AND($G473="Pass/Fail",$K473&lt;&gt;""),"SCORE ON A PASS-FAIL CATEGORY - it is ignored",IF(AND($E473="Firearms",$J473&lt;&gt;"",$J473&lt;&gt;"Pending",$R473=""),"FIREARMS ROW WITH NO COURSE OF FIRE","OK"))))))</f>
        <v/>
      </c>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c r="S474" s="17">
        <f>IF($C474="","",IF(AND($K474&lt;&gt;"",NOT(ISNUMBER($K474))),"SCORE NOT A NUMBER",IF(AND(ISNUMBER($K474),OR($K474&lt;0,$K474&gt;100)),"SCORE OUT OF RANGE - this score counts toward nothing",IF(AND($G474="Score",$K474="",$J474&lt;&gt;"",$J474&lt;&gt;"Pending"),"RESULT WITHOUT A SCORE",IF(AND($G474="Pass/Fail",$K474&lt;&gt;""),"SCORE ON A PASS-FAIL CATEGORY - it is ignored",IF(AND($E474="Firearms",$J474&lt;&gt;"",$J474&lt;&gt;"Pending",$R474=""),"FIREARMS ROW WITH NO COURSE OF FIRE","OK"))))))</f>
        <v/>
      </c>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c r="S475" s="17">
        <f>IF($C475="","",IF(AND($K475&lt;&gt;"",NOT(ISNUMBER($K475))),"SCORE NOT A NUMBER",IF(AND(ISNUMBER($K475),OR($K475&lt;0,$K475&gt;100)),"SCORE OUT OF RANGE - this score counts toward nothing",IF(AND($G475="Score",$K475="",$J475&lt;&gt;"",$J475&lt;&gt;"Pending"),"RESULT WITHOUT A SCORE",IF(AND($G475="Pass/Fail",$K475&lt;&gt;""),"SCORE ON A PASS-FAIL CATEGORY - it is ignored",IF(AND($E475="Firearms",$J475&lt;&gt;"",$J475&lt;&gt;"Pending",$R475=""),"FIREARMS ROW WITH NO COURSE OF FIRE","OK"))))))</f>
        <v/>
      </c>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c r="S476" s="17">
        <f>IF($C476="","",IF(AND($K476&lt;&gt;"",NOT(ISNUMBER($K476))),"SCORE NOT A NUMBER",IF(AND(ISNUMBER($K476),OR($K476&lt;0,$K476&gt;100)),"SCORE OUT OF RANGE - this score counts toward nothing",IF(AND($G476="Score",$K476="",$J476&lt;&gt;"",$J476&lt;&gt;"Pending"),"RESULT WITHOUT A SCORE",IF(AND($G476="Pass/Fail",$K476&lt;&gt;""),"SCORE ON A PASS-FAIL CATEGORY - it is ignored",IF(AND($E476="Firearms",$J476&lt;&gt;"",$J476&lt;&gt;"Pending",$R476=""),"FIREARMS ROW WITH NO COURSE OF FIRE","OK"))))))</f>
        <v/>
      </c>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c r="S477" s="17">
        <f>IF($C477="","",IF(AND($K477&lt;&gt;"",NOT(ISNUMBER($K477))),"SCORE NOT A NUMBER",IF(AND(ISNUMBER($K477),OR($K477&lt;0,$K477&gt;100)),"SCORE OUT OF RANGE - this score counts toward nothing",IF(AND($G477="Score",$K477="",$J477&lt;&gt;"",$J477&lt;&gt;"Pending"),"RESULT WITHOUT A SCORE",IF(AND($G477="Pass/Fail",$K477&lt;&gt;""),"SCORE ON A PASS-FAIL CATEGORY - it is ignored",IF(AND($E477="Firearms",$J477&lt;&gt;"",$J477&lt;&gt;"Pending",$R477=""),"FIREARMS ROW WITH NO COURSE OF FIRE","OK"))))))</f>
        <v/>
      </c>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c r="S478" s="17">
        <f>IF($C478="","",IF(AND($K478&lt;&gt;"",NOT(ISNUMBER($K478))),"SCORE NOT A NUMBER",IF(AND(ISNUMBER($K478),OR($K478&lt;0,$K478&gt;100)),"SCORE OUT OF RANGE - this score counts toward nothing",IF(AND($G478="Score",$K478="",$J478&lt;&gt;"",$J478&lt;&gt;"Pending"),"RESULT WITHOUT A SCORE",IF(AND($G478="Pass/Fail",$K478&lt;&gt;""),"SCORE ON A PASS-FAIL CATEGORY - it is ignored",IF(AND($E478="Firearms",$J478&lt;&gt;"",$J478&lt;&gt;"Pending",$R478=""),"FIREARMS ROW WITH NO COURSE OF FIRE","OK"))))))</f>
        <v/>
      </c>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c r="S479" s="17">
        <f>IF($C479="","",IF(AND($K479&lt;&gt;"",NOT(ISNUMBER($K479))),"SCORE NOT A NUMBER",IF(AND(ISNUMBER($K479),OR($K479&lt;0,$K479&gt;100)),"SCORE OUT OF RANGE - this score counts toward nothing",IF(AND($G479="Score",$K479="",$J479&lt;&gt;"",$J479&lt;&gt;"Pending"),"RESULT WITHOUT A SCORE",IF(AND($G479="Pass/Fail",$K479&lt;&gt;""),"SCORE ON A PASS-FAIL CATEGORY - it is ignored",IF(AND($E479="Firearms",$J479&lt;&gt;"",$J479&lt;&gt;"Pending",$R479=""),"FIREARMS ROW WITH NO COURSE OF FIRE","OK"))))))</f>
        <v/>
      </c>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c r="S480" s="17">
        <f>IF($C480="","",IF(AND($K480&lt;&gt;"",NOT(ISNUMBER($K480))),"SCORE NOT A NUMBER",IF(AND(ISNUMBER($K480),OR($K480&lt;0,$K480&gt;100)),"SCORE OUT OF RANGE - this score counts toward nothing",IF(AND($G480="Score",$K480="",$J480&lt;&gt;"",$J480&lt;&gt;"Pending"),"RESULT WITHOUT A SCORE",IF(AND($G480="Pass/Fail",$K480&lt;&gt;""),"SCORE ON A PASS-FAIL CATEGORY - it is ignored",IF(AND($E480="Firearms",$J480&lt;&gt;"",$J480&lt;&gt;"Pending",$R480=""),"FIREARMS ROW WITH NO COURSE OF FIRE","OK"))))))</f>
        <v/>
      </c>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c r="S481" s="17">
        <f>IF($C481="","",IF(AND($K481&lt;&gt;"",NOT(ISNUMBER($K481))),"SCORE NOT A NUMBER",IF(AND(ISNUMBER($K481),OR($K481&lt;0,$K481&gt;100)),"SCORE OUT OF RANGE - this score counts toward nothing",IF(AND($G481="Score",$K481="",$J481&lt;&gt;"",$J481&lt;&gt;"Pending"),"RESULT WITHOUT A SCORE",IF(AND($G481="Pass/Fail",$K481&lt;&gt;""),"SCORE ON A PASS-FAIL CATEGORY - it is ignored",IF(AND($E481="Firearms",$J481&lt;&gt;"",$J481&lt;&gt;"Pending",$R481=""),"FIREARMS ROW WITH NO COURSE OF FIRE","OK"))))))</f>
        <v/>
      </c>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c r="S482" s="17">
        <f>IF($C482="","",IF(AND($K482&lt;&gt;"",NOT(ISNUMBER($K482))),"SCORE NOT A NUMBER",IF(AND(ISNUMBER($K482),OR($K482&lt;0,$K482&gt;100)),"SCORE OUT OF RANGE - this score counts toward nothing",IF(AND($G482="Score",$K482="",$J482&lt;&gt;"",$J482&lt;&gt;"Pending"),"RESULT WITHOUT A SCORE",IF(AND($G482="Pass/Fail",$K482&lt;&gt;""),"SCORE ON A PASS-FAIL CATEGORY - it is ignored",IF(AND($E482="Firearms",$J482&lt;&gt;"",$J482&lt;&gt;"Pending",$R482=""),"FIREARMS ROW WITH NO COURSE OF FIRE","OK"))))))</f>
        <v/>
      </c>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c r="S483" s="17">
        <f>IF($C483="","",IF(AND($K483&lt;&gt;"",NOT(ISNUMBER($K483))),"SCORE NOT A NUMBER",IF(AND(ISNUMBER($K483),OR($K483&lt;0,$K483&gt;100)),"SCORE OUT OF RANGE - this score counts toward nothing",IF(AND($G483="Score",$K483="",$J483&lt;&gt;"",$J483&lt;&gt;"Pending"),"RESULT WITHOUT A SCORE",IF(AND($G483="Pass/Fail",$K483&lt;&gt;""),"SCORE ON A PASS-FAIL CATEGORY - it is ignored",IF(AND($E483="Firearms",$J483&lt;&gt;"",$J483&lt;&gt;"Pending",$R483=""),"FIREARMS ROW WITH NO COURSE OF FIRE","OK"))))))</f>
        <v/>
      </c>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c r="S484" s="17">
        <f>IF($C484="","",IF(AND($K484&lt;&gt;"",NOT(ISNUMBER($K484))),"SCORE NOT A NUMBER",IF(AND(ISNUMBER($K484),OR($K484&lt;0,$K484&gt;100)),"SCORE OUT OF RANGE - this score counts toward nothing",IF(AND($G484="Score",$K484="",$J484&lt;&gt;"",$J484&lt;&gt;"Pending"),"RESULT WITHOUT A SCORE",IF(AND($G484="Pass/Fail",$K484&lt;&gt;""),"SCORE ON A PASS-FAIL CATEGORY - it is ignored",IF(AND($E484="Firearms",$J484&lt;&gt;"",$J484&lt;&gt;"Pending",$R484=""),"FIREARMS ROW WITH NO COURSE OF FIRE","OK"))))))</f>
        <v/>
      </c>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c r="S485" s="17">
        <f>IF($C485="","",IF(AND($K485&lt;&gt;"",NOT(ISNUMBER($K485))),"SCORE NOT A NUMBER",IF(AND(ISNUMBER($K485),OR($K485&lt;0,$K485&gt;100)),"SCORE OUT OF RANGE - this score counts toward nothing",IF(AND($G485="Score",$K485="",$J485&lt;&gt;"",$J485&lt;&gt;"Pending"),"RESULT WITHOUT A SCORE",IF(AND($G485="Pass/Fail",$K485&lt;&gt;""),"SCORE ON A PASS-FAIL CATEGORY - it is ignored",IF(AND($E485="Firearms",$J485&lt;&gt;"",$J485&lt;&gt;"Pending",$R485=""),"FIREARMS ROW WITH NO COURSE OF FIRE","OK"))))))</f>
        <v/>
      </c>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c r="S486" s="17">
        <f>IF($C486="","",IF(AND($K486&lt;&gt;"",NOT(ISNUMBER($K486))),"SCORE NOT A NUMBER",IF(AND(ISNUMBER($K486),OR($K486&lt;0,$K486&gt;100)),"SCORE OUT OF RANGE - this score counts toward nothing",IF(AND($G486="Score",$K486="",$J486&lt;&gt;"",$J486&lt;&gt;"Pending"),"RESULT WITHOUT A SCORE",IF(AND($G486="Pass/Fail",$K486&lt;&gt;""),"SCORE ON A PASS-FAIL CATEGORY - it is ignored",IF(AND($E486="Firearms",$J486&lt;&gt;"",$J486&lt;&gt;"Pending",$R486=""),"FIREARMS ROW WITH NO COURSE OF FIRE","OK"))))))</f>
        <v/>
      </c>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c r="S487" s="17">
        <f>IF($C487="","",IF(AND($K487&lt;&gt;"",NOT(ISNUMBER($K487))),"SCORE NOT A NUMBER",IF(AND(ISNUMBER($K487),OR($K487&lt;0,$K487&gt;100)),"SCORE OUT OF RANGE - this score counts toward nothing",IF(AND($G487="Score",$K487="",$J487&lt;&gt;"",$J487&lt;&gt;"Pending"),"RESULT WITHOUT A SCORE",IF(AND($G487="Pass/Fail",$K487&lt;&gt;""),"SCORE ON A PASS-FAIL CATEGORY - it is ignored",IF(AND($E487="Firearms",$J487&lt;&gt;"",$J487&lt;&gt;"Pending",$R487=""),"FIREARMS ROW WITH NO COURSE OF FIRE","OK"))))))</f>
        <v/>
      </c>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c r="S488" s="17">
        <f>IF($C488="","",IF(AND($K488&lt;&gt;"",NOT(ISNUMBER($K488))),"SCORE NOT A NUMBER",IF(AND(ISNUMBER($K488),OR($K488&lt;0,$K488&gt;100)),"SCORE OUT OF RANGE - this score counts toward nothing",IF(AND($G488="Score",$K488="",$J488&lt;&gt;"",$J488&lt;&gt;"Pending"),"RESULT WITHOUT A SCORE",IF(AND($G488="Pass/Fail",$K488&lt;&gt;""),"SCORE ON A PASS-FAIL CATEGORY - it is ignored",IF(AND($E488="Firearms",$J488&lt;&gt;"",$J488&lt;&gt;"Pending",$R488=""),"FIREARMS ROW WITH NO COURSE OF FIRE","OK"))))))</f>
        <v/>
      </c>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c r="S489" s="17">
        <f>IF($C489="","",IF(AND($K489&lt;&gt;"",NOT(ISNUMBER($K489))),"SCORE NOT A NUMBER",IF(AND(ISNUMBER($K489),OR($K489&lt;0,$K489&gt;100)),"SCORE OUT OF RANGE - this score counts toward nothing",IF(AND($G489="Score",$K489="",$J489&lt;&gt;"",$J489&lt;&gt;"Pending"),"RESULT WITHOUT A SCORE",IF(AND($G489="Pass/Fail",$K489&lt;&gt;""),"SCORE ON A PASS-FAIL CATEGORY - it is ignored",IF(AND($E489="Firearms",$J489&lt;&gt;"",$J489&lt;&gt;"Pending",$R489=""),"FIREARMS ROW WITH NO COURSE OF FIRE","OK"))))))</f>
        <v/>
      </c>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c r="S490" s="17">
        <f>IF($C490="","",IF(AND($K490&lt;&gt;"",NOT(ISNUMBER($K490))),"SCORE NOT A NUMBER",IF(AND(ISNUMBER($K490),OR($K490&lt;0,$K490&gt;100)),"SCORE OUT OF RANGE - this score counts toward nothing",IF(AND($G490="Score",$K490="",$J490&lt;&gt;"",$J490&lt;&gt;"Pending"),"RESULT WITHOUT A SCORE",IF(AND($G490="Pass/Fail",$K490&lt;&gt;""),"SCORE ON A PASS-FAIL CATEGORY - it is ignored",IF(AND($E490="Firearms",$J490&lt;&gt;"",$J490&lt;&gt;"Pending",$R490=""),"FIREARMS ROW WITH NO COURSE OF FIRE","OK"))))))</f>
        <v/>
      </c>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c r="S491" s="17">
        <f>IF($C491="","",IF(AND($K491&lt;&gt;"",NOT(ISNUMBER($K491))),"SCORE NOT A NUMBER",IF(AND(ISNUMBER($K491),OR($K491&lt;0,$K491&gt;100)),"SCORE OUT OF RANGE - this score counts toward nothing",IF(AND($G491="Score",$K491="",$J491&lt;&gt;"",$J491&lt;&gt;"Pending"),"RESULT WITHOUT A SCORE",IF(AND($G491="Pass/Fail",$K491&lt;&gt;""),"SCORE ON A PASS-FAIL CATEGORY - it is ignored",IF(AND($E491="Firearms",$J491&lt;&gt;"",$J491&lt;&gt;"Pending",$R491=""),"FIREARMS ROW WITH NO COURSE OF FIRE","OK"))))))</f>
        <v/>
      </c>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c r="S492" s="17">
        <f>IF($C492="","",IF(AND($K492&lt;&gt;"",NOT(ISNUMBER($K492))),"SCORE NOT A NUMBER",IF(AND(ISNUMBER($K492),OR($K492&lt;0,$K492&gt;100)),"SCORE OUT OF RANGE - this score counts toward nothing",IF(AND($G492="Score",$K492="",$J492&lt;&gt;"",$J492&lt;&gt;"Pending"),"RESULT WITHOUT A SCORE",IF(AND($G492="Pass/Fail",$K492&lt;&gt;""),"SCORE ON A PASS-FAIL CATEGORY - it is ignored",IF(AND($E492="Firearms",$J492&lt;&gt;"",$J492&lt;&gt;"Pending",$R492=""),"FIREARMS ROW WITH NO COURSE OF FIRE","OK"))))))</f>
        <v/>
      </c>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c r="S493" s="17">
        <f>IF($C493="","",IF(AND($K493&lt;&gt;"",NOT(ISNUMBER($K493))),"SCORE NOT A NUMBER",IF(AND(ISNUMBER($K493),OR($K493&lt;0,$K493&gt;100)),"SCORE OUT OF RANGE - this score counts toward nothing",IF(AND($G493="Score",$K493="",$J493&lt;&gt;"",$J493&lt;&gt;"Pending"),"RESULT WITHOUT A SCORE",IF(AND($G493="Pass/Fail",$K493&lt;&gt;""),"SCORE ON A PASS-FAIL CATEGORY - it is ignored",IF(AND($E493="Firearms",$J493&lt;&gt;"",$J493&lt;&gt;"Pending",$R493=""),"FIREARMS ROW WITH NO COURSE OF FIRE","OK"))))))</f>
        <v/>
      </c>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c r="S494" s="17">
        <f>IF($C494="","",IF(AND($K494&lt;&gt;"",NOT(ISNUMBER($K494))),"SCORE NOT A NUMBER",IF(AND(ISNUMBER($K494),OR($K494&lt;0,$K494&gt;100)),"SCORE OUT OF RANGE - this score counts toward nothing",IF(AND($G494="Score",$K494="",$J494&lt;&gt;"",$J494&lt;&gt;"Pending"),"RESULT WITHOUT A SCORE",IF(AND($G494="Pass/Fail",$K494&lt;&gt;""),"SCORE ON A PASS-FAIL CATEGORY - it is ignored",IF(AND($E494="Firearms",$J494&lt;&gt;"",$J494&lt;&gt;"Pending",$R494=""),"FIREARMS ROW WITH NO COURSE OF FIRE","OK"))))))</f>
        <v/>
      </c>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c r="S495" s="17">
        <f>IF($C495="","",IF(AND($K495&lt;&gt;"",NOT(ISNUMBER($K495))),"SCORE NOT A NUMBER",IF(AND(ISNUMBER($K495),OR($K495&lt;0,$K495&gt;100)),"SCORE OUT OF RANGE - this score counts toward nothing",IF(AND($G495="Score",$K495="",$J495&lt;&gt;"",$J495&lt;&gt;"Pending"),"RESULT WITHOUT A SCORE",IF(AND($G495="Pass/Fail",$K495&lt;&gt;""),"SCORE ON A PASS-FAIL CATEGORY - it is ignored",IF(AND($E495="Firearms",$J495&lt;&gt;"",$J495&lt;&gt;"Pending",$R495=""),"FIREARMS ROW WITH NO COURSE OF FIRE","OK"))))))</f>
        <v/>
      </c>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c r="S496" s="17">
        <f>IF($C496="","",IF(AND($K496&lt;&gt;"",NOT(ISNUMBER($K496))),"SCORE NOT A NUMBER",IF(AND(ISNUMBER($K496),OR($K496&lt;0,$K496&gt;100)),"SCORE OUT OF RANGE - this score counts toward nothing",IF(AND($G496="Score",$K496="",$J496&lt;&gt;"",$J496&lt;&gt;"Pending"),"RESULT WITHOUT A SCORE",IF(AND($G496="Pass/Fail",$K496&lt;&gt;""),"SCORE ON A PASS-FAIL CATEGORY - it is ignored",IF(AND($E496="Firearms",$J496&lt;&gt;"",$J496&lt;&gt;"Pending",$R496=""),"FIREARMS ROW WITH NO COURSE OF FIRE","OK"))))))</f>
        <v/>
      </c>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c r="S497" s="17">
        <f>IF($C497="","",IF(AND($K497&lt;&gt;"",NOT(ISNUMBER($K497))),"SCORE NOT A NUMBER",IF(AND(ISNUMBER($K497),OR($K497&lt;0,$K497&gt;100)),"SCORE OUT OF RANGE - this score counts toward nothing",IF(AND($G497="Score",$K497="",$J497&lt;&gt;"",$J497&lt;&gt;"Pending"),"RESULT WITHOUT A SCORE",IF(AND($G497="Pass/Fail",$K497&lt;&gt;""),"SCORE ON A PASS-FAIL CATEGORY - it is ignored",IF(AND($E497="Firearms",$J497&lt;&gt;"",$J497&lt;&gt;"Pending",$R497=""),"FIREARMS ROW WITH NO COURSE OF FIRE","OK"))))))</f>
        <v/>
      </c>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c r="S498" s="17">
        <f>IF($C498="","",IF(AND($K498&lt;&gt;"",NOT(ISNUMBER($K498))),"SCORE NOT A NUMBER",IF(AND(ISNUMBER($K498),OR($K498&lt;0,$K498&gt;100)),"SCORE OUT OF RANGE - this score counts toward nothing",IF(AND($G498="Score",$K498="",$J498&lt;&gt;"",$J498&lt;&gt;"Pending"),"RESULT WITHOUT A SCORE",IF(AND($G498="Pass/Fail",$K498&lt;&gt;""),"SCORE ON A PASS-FAIL CATEGORY - it is ignored",IF(AND($E498="Firearms",$J498&lt;&gt;"",$J498&lt;&gt;"Pending",$R498=""),"FIREARMS ROW WITH NO COURSE OF FIRE","OK"))))))</f>
        <v/>
      </c>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c r="S499" s="17">
        <f>IF($C499="","",IF(AND($K499&lt;&gt;"",NOT(ISNUMBER($K499))),"SCORE NOT A NUMBER",IF(AND(ISNUMBER($K499),OR($K499&lt;0,$K499&gt;100)),"SCORE OUT OF RANGE - this score counts toward nothing",IF(AND($G499="Score",$K499="",$J499&lt;&gt;"",$J499&lt;&gt;"Pending"),"RESULT WITHOUT A SCORE",IF(AND($G499="Pass/Fail",$K499&lt;&gt;""),"SCORE ON A PASS-FAIL CATEGORY - it is ignored",IF(AND($E499="Firearms",$J499&lt;&gt;"",$J499&lt;&gt;"Pending",$R499=""),"FIREARMS ROW WITH NO COURSE OF FIRE","OK"))))))</f>
        <v/>
      </c>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c r="S500" s="17">
        <f>IF($C500="","",IF(AND($K500&lt;&gt;"",NOT(ISNUMBER($K500))),"SCORE NOT A NUMBER",IF(AND(ISNUMBER($K500),OR($K500&lt;0,$K500&gt;100)),"SCORE OUT OF RANGE - this score counts toward nothing",IF(AND($G500="Score",$K500="",$J500&lt;&gt;"",$J500&lt;&gt;"Pending"),"RESULT WITHOUT A SCORE",IF(AND($G500="Pass/Fail",$K500&lt;&gt;""),"SCORE ON A PASS-FAIL CATEGORY - it is ignored",IF(AND($E500="Firearms",$J500&lt;&gt;"",$J500&lt;&gt;"Pending",$R500=""),"FIREARMS ROW WITH NO COURSE OF FIRE","OK"))))))</f>
        <v/>
      </c>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c r="S501" s="17">
        <f>IF($C501="","",IF(AND($K501&lt;&gt;"",NOT(ISNUMBER($K501))),"SCORE NOT A NUMBER",IF(AND(ISNUMBER($K501),OR($K501&lt;0,$K501&gt;100)),"SCORE OUT OF RANGE - this score counts toward nothing",IF(AND($G501="Score",$K501="",$J501&lt;&gt;"",$J501&lt;&gt;"Pending"),"RESULT WITHOUT A SCORE",IF(AND($G501="Pass/Fail",$K501&lt;&gt;""),"SCORE ON A PASS-FAIL CATEGORY - it is ignored",IF(AND($E501="Firearms",$J501&lt;&gt;"",$J501&lt;&gt;"Pending",$R501=""),"FIREARMS ROW WITH NO COURSE OF FIRE","OK"))))))</f>
        <v/>
      </c>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c r="S502" s="17">
        <f>IF($C502="","",IF(AND($K502&lt;&gt;"",NOT(ISNUMBER($K502))),"SCORE NOT A NUMBER",IF(AND(ISNUMBER($K502),OR($K502&lt;0,$K502&gt;100)),"SCORE OUT OF RANGE - this score counts toward nothing",IF(AND($G502="Score",$K502="",$J502&lt;&gt;"",$J502&lt;&gt;"Pending"),"RESULT WITHOUT A SCORE",IF(AND($G502="Pass/Fail",$K502&lt;&gt;""),"SCORE ON A PASS-FAIL CATEGORY - it is ignored",IF(AND($E502="Firearms",$J502&lt;&gt;"",$J502&lt;&gt;"Pending",$R502=""),"FIREARMS ROW WITH NO COURSE OF FIRE","OK"))))))</f>
        <v/>
      </c>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c r="S503" s="17">
        <f>IF($C503="","",IF(AND($K503&lt;&gt;"",NOT(ISNUMBER($K503))),"SCORE NOT A NUMBER",IF(AND(ISNUMBER($K503),OR($K503&lt;0,$K503&gt;100)),"SCORE OUT OF RANGE - this score counts toward nothing",IF(AND($G503="Score",$K503="",$J503&lt;&gt;"",$J503&lt;&gt;"Pending"),"RESULT WITHOUT A SCORE",IF(AND($G503="Pass/Fail",$K503&lt;&gt;""),"SCORE ON A PASS-FAIL CATEGORY - it is ignored",IF(AND($E503="Firearms",$J503&lt;&gt;"",$J503&lt;&gt;"Pending",$R503=""),"FIREARMS ROW WITH NO COURSE OF FIRE","OK"))))))</f>
        <v/>
      </c>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c r="S504" s="17">
        <f>IF($C504="","",IF(AND($K504&lt;&gt;"",NOT(ISNUMBER($K504))),"SCORE NOT A NUMBER",IF(AND(ISNUMBER($K504),OR($K504&lt;0,$K504&gt;100)),"SCORE OUT OF RANGE - this score counts toward nothing",IF(AND($G504="Score",$K504="",$J504&lt;&gt;"",$J504&lt;&gt;"Pending"),"RESULT WITHOUT A SCORE",IF(AND($G504="Pass/Fail",$K504&lt;&gt;""),"SCORE ON A PASS-FAIL CATEGORY - it is ignored",IF(AND($E504="Firearms",$J504&lt;&gt;"",$J504&lt;&gt;"Pending",$R504=""),"FIREARMS ROW WITH NO COURSE OF FIRE","OK"))))))</f>
        <v/>
      </c>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c r="S505" s="17">
        <f>IF($C505="","",IF(AND($K505&lt;&gt;"",NOT(ISNUMBER($K505))),"SCORE NOT A NUMBER",IF(AND(ISNUMBER($K505),OR($K505&lt;0,$K505&gt;100)),"SCORE OUT OF RANGE - this score counts toward nothing",IF(AND($G505="Score",$K505="",$J505&lt;&gt;"",$J505&lt;&gt;"Pending"),"RESULT WITHOUT A SCORE",IF(AND($G505="Pass/Fail",$K505&lt;&gt;""),"SCORE ON A PASS-FAIL CATEGORY - it is ignored",IF(AND($E505="Firearms",$J505&lt;&gt;"",$J505&lt;&gt;"Pending",$R505=""),"FIREARMS ROW WITH NO COURSE OF FIRE","OK"))))))</f>
        <v/>
      </c>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c r="S506" s="17">
        <f>IF($C506="","",IF(AND($K506&lt;&gt;"",NOT(ISNUMBER($K506))),"SCORE NOT A NUMBER",IF(AND(ISNUMBER($K506),OR($K506&lt;0,$K506&gt;100)),"SCORE OUT OF RANGE - this score counts toward nothing",IF(AND($G506="Score",$K506="",$J506&lt;&gt;"",$J506&lt;&gt;"Pending"),"RESULT WITHOUT A SCORE",IF(AND($G506="Pass/Fail",$K506&lt;&gt;""),"SCORE ON A PASS-FAIL CATEGORY - it is ignored",IF(AND($E506="Firearms",$J506&lt;&gt;"",$J506&lt;&gt;"Pending",$R506=""),"FIREARMS ROW WITH NO COURSE OF FIRE","OK"))))))</f>
        <v/>
      </c>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c r="S507" s="17">
        <f>IF($C507="","",IF(AND($K507&lt;&gt;"",NOT(ISNUMBER($K507))),"SCORE NOT A NUMBER",IF(AND(ISNUMBER($K507),OR($K507&lt;0,$K507&gt;100)),"SCORE OUT OF RANGE - this score counts toward nothing",IF(AND($G507="Score",$K507="",$J507&lt;&gt;"",$J507&lt;&gt;"Pending"),"RESULT WITHOUT A SCORE",IF(AND($G507="Pass/Fail",$K507&lt;&gt;""),"SCORE ON A PASS-FAIL CATEGORY - it is ignored",IF(AND($E507="Firearms",$J507&lt;&gt;"",$J507&lt;&gt;"Pending",$R507=""),"FIREARMS ROW WITH NO COURSE OF FIRE","OK"))))))</f>
        <v/>
      </c>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c r="S508" s="17">
        <f>IF($C508="","",IF(AND($K508&lt;&gt;"",NOT(ISNUMBER($K508))),"SCORE NOT A NUMBER",IF(AND(ISNUMBER($K508),OR($K508&lt;0,$K508&gt;100)),"SCORE OUT OF RANGE - this score counts toward nothing",IF(AND($G508="Score",$K508="",$J508&lt;&gt;"",$J508&lt;&gt;"Pending"),"RESULT WITHOUT A SCORE",IF(AND($G508="Pass/Fail",$K508&lt;&gt;""),"SCORE ON A PASS-FAIL CATEGORY - it is ignored",IF(AND($E508="Firearms",$J508&lt;&gt;"",$J508&lt;&gt;"Pending",$R508=""),"FIREARMS ROW WITH NO COURSE OF FIRE","OK"))))))</f>
        <v/>
      </c>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c r="S509" s="17">
        <f>IF($C509="","",IF(AND($K509&lt;&gt;"",NOT(ISNUMBER($K509))),"SCORE NOT A NUMBER",IF(AND(ISNUMBER($K509),OR($K509&lt;0,$K509&gt;100)),"SCORE OUT OF RANGE - this score counts toward nothing",IF(AND($G509="Score",$K509="",$J509&lt;&gt;"",$J509&lt;&gt;"Pending"),"RESULT WITHOUT A SCORE",IF(AND($G509="Pass/Fail",$K509&lt;&gt;""),"SCORE ON A PASS-FAIL CATEGORY - it is ignored",IF(AND($E509="Firearms",$J509&lt;&gt;"",$J509&lt;&gt;"Pending",$R509=""),"FIREARMS ROW WITH NO COURSE OF FIRE","OK"))))))</f>
        <v/>
      </c>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c r="S510" s="17">
        <f>IF($C510="","",IF(AND($K510&lt;&gt;"",NOT(ISNUMBER($K510))),"SCORE NOT A NUMBER",IF(AND(ISNUMBER($K510),OR($K510&lt;0,$K510&gt;100)),"SCORE OUT OF RANGE - this score counts toward nothing",IF(AND($G510="Score",$K510="",$J510&lt;&gt;"",$J510&lt;&gt;"Pending"),"RESULT WITHOUT A SCORE",IF(AND($G510="Pass/Fail",$K510&lt;&gt;""),"SCORE ON A PASS-FAIL CATEGORY - it is ignored",IF(AND($E510="Firearms",$J510&lt;&gt;"",$J510&lt;&gt;"Pending",$R510=""),"FIREARMS ROW WITH NO COURSE OF FIRE","OK"))))))</f>
        <v/>
      </c>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c r="S511" s="17">
        <f>IF($C511="","",IF(AND($K511&lt;&gt;"",NOT(ISNUMBER($K511))),"SCORE NOT A NUMBER",IF(AND(ISNUMBER($K511),OR($K511&lt;0,$K511&gt;100)),"SCORE OUT OF RANGE - this score counts toward nothing",IF(AND($G511="Score",$K511="",$J511&lt;&gt;"",$J511&lt;&gt;"Pending"),"RESULT WITHOUT A SCORE",IF(AND($G511="Pass/Fail",$K511&lt;&gt;""),"SCORE ON A PASS-FAIL CATEGORY - it is ignored",IF(AND($E511="Firearms",$J511&lt;&gt;"",$J511&lt;&gt;"Pending",$R511=""),"FIREARMS ROW WITH NO COURSE OF FIRE","OK"))))))</f>
        <v/>
      </c>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c r="S512" s="17">
        <f>IF($C512="","",IF(AND($K512&lt;&gt;"",NOT(ISNUMBER($K512))),"SCORE NOT A NUMBER",IF(AND(ISNUMBER($K512),OR($K512&lt;0,$K512&gt;100)),"SCORE OUT OF RANGE - this score counts toward nothing",IF(AND($G512="Score",$K512="",$J512&lt;&gt;"",$J512&lt;&gt;"Pending"),"RESULT WITHOUT A SCORE",IF(AND($G512="Pass/Fail",$K512&lt;&gt;""),"SCORE ON A PASS-FAIL CATEGORY - it is ignored",IF(AND($E512="Firearms",$J512&lt;&gt;"",$J512&lt;&gt;"Pending",$R512=""),"FIREARMS ROW WITH NO COURSE OF FIRE","OK"))))))</f>
        <v/>
      </c>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c r="S513" s="17">
        <f>IF($C513="","",IF(AND($K513&lt;&gt;"",NOT(ISNUMBER($K513))),"SCORE NOT A NUMBER",IF(AND(ISNUMBER($K513),OR($K513&lt;0,$K513&gt;100)),"SCORE OUT OF RANGE - this score counts toward nothing",IF(AND($G513="Score",$K513="",$J513&lt;&gt;"",$J513&lt;&gt;"Pending"),"RESULT WITHOUT A SCORE",IF(AND($G513="Pass/Fail",$K513&lt;&gt;""),"SCORE ON A PASS-FAIL CATEGORY - it is ignored",IF(AND($E513="Firearms",$J513&lt;&gt;"",$J513&lt;&gt;"Pending",$R513=""),"FIREARMS ROW WITH NO COURSE OF FIRE","OK"))))))</f>
        <v/>
      </c>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c r="S514" s="17">
        <f>IF($C514="","",IF(AND($K514&lt;&gt;"",NOT(ISNUMBER($K514))),"SCORE NOT A NUMBER",IF(AND(ISNUMBER($K514),OR($K514&lt;0,$K514&gt;100)),"SCORE OUT OF RANGE - this score counts toward nothing",IF(AND($G514="Score",$K514="",$J514&lt;&gt;"",$J514&lt;&gt;"Pending"),"RESULT WITHOUT A SCORE",IF(AND($G514="Pass/Fail",$K514&lt;&gt;""),"SCORE ON A PASS-FAIL CATEGORY - it is ignored",IF(AND($E514="Firearms",$J514&lt;&gt;"",$J514&lt;&gt;"Pending",$R514=""),"FIREARMS ROW WITH NO COURSE OF FIRE","OK"))))))</f>
        <v/>
      </c>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c r="S515" s="17">
        <f>IF($C515="","",IF(AND($K515&lt;&gt;"",NOT(ISNUMBER($K515))),"SCORE NOT A NUMBER",IF(AND(ISNUMBER($K515),OR($K515&lt;0,$K515&gt;100)),"SCORE OUT OF RANGE - this score counts toward nothing",IF(AND($G515="Score",$K515="",$J515&lt;&gt;"",$J515&lt;&gt;"Pending"),"RESULT WITHOUT A SCORE",IF(AND($G515="Pass/Fail",$K515&lt;&gt;""),"SCORE ON A PASS-FAIL CATEGORY - it is ignored",IF(AND($E515="Firearms",$J515&lt;&gt;"",$J515&lt;&gt;"Pending",$R515=""),"FIREARMS ROW WITH NO COURSE OF FIRE","OK"))))))</f>
        <v/>
      </c>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c r="S516" s="17">
        <f>IF($C516="","",IF(AND($K516&lt;&gt;"",NOT(ISNUMBER($K516))),"SCORE NOT A NUMBER",IF(AND(ISNUMBER($K516),OR($K516&lt;0,$K516&gt;100)),"SCORE OUT OF RANGE - this score counts toward nothing",IF(AND($G516="Score",$K516="",$J516&lt;&gt;"",$J516&lt;&gt;"Pending"),"RESULT WITHOUT A SCORE",IF(AND($G516="Pass/Fail",$K516&lt;&gt;""),"SCORE ON A PASS-FAIL CATEGORY - it is ignored",IF(AND($E516="Firearms",$J516&lt;&gt;"",$J516&lt;&gt;"Pending",$R516=""),"FIREARMS ROW WITH NO COURSE OF FIRE","OK"))))))</f>
        <v/>
      </c>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c r="S517" s="17">
        <f>IF($C517="","",IF(AND($K517&lt;&gt;"",NOT(ISNUMBER($K517))),"SCORE NOT A NUMBER",IF(AND(ISNUMBER($K517),OR($K517&lt;0,$K517&gt;100)),"SCORE OUT OF RANGE - this score counts toward nothing",IF(AND($G517="Score",$K517="",$J517&lt;&gt;"",$J517&lt;&gt;"Pending"),"RESULT WITHOUT A SCORE",IF(AND($G517="Pass/Fail",$K517&lt;&gt;""),"SCORE ON A PASS-FAIL CATEGORY - it is ignored",IF(AND($E517="Firearms",$J517&lt;&gt;"",$J517&lt;&gt;"Pending",$R517=""),"FIREARMS ROW WITH NO COURSE OF FIRE","OK"))))))</f>
        <v/>
      </c>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c r="S518" s="17">
        <f>IF($C518="","",IF(AND($K518&lt;&gt;"",NOT(ISNUMBER($K518))),"SCORE NOT A NUMBER",IF(AND(ISNUMBER($K518),OR($K518&lt;0,$K518&gt;100)),"SCORE OUT OF RANGE - this score counts toward nothing",IF(AND($G518="Score",$K518="",$J518&lt;&gt;"",$J518&lt;&gt;"Pending"),"RESULT WITHOUT A SCORE",IF(AND($G518="Pass/Fail",$K518&lt;&gt;""),"SCORE ON A PASS-FAIL CATEGORY - it is ignored",IF(AND($E518="Firearms",$J518&lt;&gt;"",$J518&lt;&gt;"Pending",$R518=""),"FIREARMS ROW WITH NO COURSE OF FIRE","OK"))))))</f>
        <v/>
      </c>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c r="S519" s="17">
        <f>IF($C519="","",IF(AND($K519&lt;&gt;"",NOT(ISNUMBER($K519))),"SCORE NOT A NUMBER",IF(AND(ISNUMBER($K519),OR($K519&lt;0,$K519&gt;100)),"SCORE OUT OF RANGE - this score counts toward nothing",IF(AND($G519="Score",$K519="",$J519&lt;&gt;"",$J519&lt;&gt;"Pending"),"RESULT WITHOUT A SCORE",IF(AND($G519="Pass/Fail",$K519&lt;&gt;""),"SCORE ON A PASS-FAIL CATEGORY - it is ignored",IF(AND($E519="Firearms",$J519&lt;&gt;"",$J519&lt;&gt;"Pending",$R519=""),"FIREARMS ROW WITH NO COURSE OF FIRE","OK"))))))</f>
        <v/>
      </c>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c r="S520" s="17">
        <f>IF($C520="","",IF(AND($K520&lt;&gt;"",NOT(ISNUMBER($K520))),"SCORE NOT A NUMBER",IF(AND(ISNUMBER($K520),OR($K520&lt;0,$K520&gt;100)),"SCORE OUT OF RANGE - this score counts toward nothing",IF(AND($G520="Score",$K520="",$J520&lt;&gt;"",$J520&lt;&gt;"Pending"),"RESULT WITHOUT A SCORE",IF(AND($G520="Pass/Fail",$K520&lt;&gt;""),"SCORE ON A PASS-FAIL CATEGORY - it is ignored",IF(AND($E520="Firearms",$J520&lt;&gt;"",$J520&lt;&gt;"Pending",$R520=""),"FIREARMS ROW WITH NO COURSE OF FIRE","OK"))))))</f>
        <v/>
      </c>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c r="S521" s="17">
        <f>IF($C521="","",IF(AND($K521&lt;&gt;"",NOT(ISNUMBER($K521))),"SCORE NOT A NUMBER",IF(AND(ISNUMBER($K521),OR($K521&lt;0,$K521&gt;100)),"SCORE OUT OF RANGE - this score counts toward nothing",IF(AND($G521="Score",$K521="",$J521&lt;&gt;"",$J521&lt;&gt;"Pending"),"RESULT WITHOUT A SCORE",IF(AND($G521="Pass/Fail",$K521&lt;&gt;""),"SCORE ON A PASS-FAIL CATEGORY - it is ignored",IF(AND($E521="Firearms",$J521&lt;&gt;"",$J521&lt;&gt;"Pending",$R521=""),"FIREARMS ROW WITH NO COURSE OF FIRE","OK"))))))</f>
        <v/>
      </c>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c r="S522" s="17">
        <f>IF($C522="","",IF(AND($K522&lt;&gt;"",NOT(ISNUMBER($K522))),"SCORE NOT A NUMBER",IF(AND(ISNUMBER($K522),OR($K522&lt;0,$K522&gt;100)),"SCORE OUT OF RANGE - this score counts toward nothing",IF(AND($G522="Score",$K522="",$J522&lt;&gt;"",$J522&lt;&gt;"Pending"),"RESULT WITHOUT A SCORE",IF(AND($G522="Pass/Fail",$K522&lt;&gt;""),"SCORE ON A PASS-FAIL CATEGORY - it is ignored",IF(AND($E522="Firearms",$J522&lt;&gt;"",$J522&lt;&gt;"Pending",$R522=""),"FIREARMS ROW WITH NO COURSE OF FIRE","OK"))))))</f>
        <v/>
      </c>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c r="S523" s="17">
        <f>IF($C523="","",IF(AND($K523&lt;&gt;"",NOT(ISNUMBER($K523))),"SCORE NOT A NUMBER",IF(AND(ISNUMBER($K523),OR($K523&lt;0,$K523&gt;100)),"SCORE OUT OF RANGE - this score counts toward nothing",IF(AND($G523="Score",$K523="",$J523&lt;&gt;"",$J523&lt;&gt;"Pending"),"RESULT WITHOUT A SCORE",IF(AND($G523="Pass/Fail",$K523&lt;&gt;""),"SCORE ON A PASS-FAIL CATEGORY - it is ignored",IF(AND($E523="Firearms",$J523&lt;&gt;"",$J523&lt;&gt;"Pending",$R523=""),"FIREARMS ROW WITH NO COURSE OF FIRE","OK"))))))</f>
        <v/>
      </c>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c r="S524" s="17">
        <f>IF($C524="","",IF(AND($K524&lt;&gt;"",NOT(ISNUMBER($K524))),"SCORE NOT A NUMBER",IF(AND(ISNUMBER($K524),OR($K524&lt;0,$K524&gt;100)),"SCORE OUT OF RANGE - this score counts toward nothing",IF(AND($G524="Score",$K524="",$J524&lt;&gt;"",$J524&lt;&gt;"Pending"),"RESULT WITHOUT A SCORE",IF(AND($G524="Pass/Fail",$K524&lt;&gt;""),"SCORE ON A PASS-FAIL CATEGORY - it is ignored",IF(AND($E524="Firearms",$J524&lt;&gt;"",$J524&lt;&gt;"Pending",$R524=""),"FIREARMS ROW WITH NO COURSE OF FIRE","OK"))))))</f>
        <v/>
      </c>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c r="S525" s="17">
        <f>IF($C525="","",IF(AND($K525&lt;&gt;"",NOT(ISNUMBER($K525))),"SCORE NOT A NUMBER",IF(AND(ISNUMBER($K525),OR($K525&lt;0,$K525&gt;100)),"SCORE OUT OF RANGE - this score counts toward nothing",IF(AND($G525="Score",$K525="",$J525&lt;&gt;"",$J525&lt;&gt;"Pending"),"RESULT WITHOUT A SCORE",IF(AND($G525="Pass/Fail",$K525&lt;&gt;""),"SCORE ON A PASS-FAIL CATEGORY - it is ignored",IF(AND($E525="Firearms",$J525&lt;&gt;"",$J525&lt;&gt;"Pending",$R525=""),"FIREARMS ROW WITH NO COURSE OF FIRE","OK"))))))</f>
        <v/>
      </c>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c r="S526" s="17">
        <f>IF($C526="","",IF(AND($K526&lt;&gt;"",NOT(ISNUMBER($K526))),"SCORE NOT A NUMBER",IF(AND(ISNUMBER($K526),OR($K526&lt;0,$K526&gt;100)),"SCORE OUT OF RANGE - this score counts toward nothing",IF(AND($G526="Score",$K526="",$J526&lt;&gt;"",$J526&lt;&gt;"Pending"),"RESULT WITHOUT A SCORE",IF(AND($G526="Pass/Fail",$K526&lt;&gt;""),"SCORE ON A PASS-FAIL CATEGORY - it is ignored",IF(AND($E526="Firearms",$J526&lt;&gt;"",$J526&lt;&gt;"Pending",$R526=""),"FIREARMS ROW WITH NO COURSE OF FIRE","OK"))))))</f>
        <v/>
      </c>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c r="S527" s="17">
        <f>IF($C527="","",IF(AND($K527&lt;&gt;"",NOT(ISNUMBER($K527))),"SCORE NOT A NUMBER",IF(AND(ISNUMBER($K527),OR($K527&lt;0,$K527&gt;100)),"SCORE OUT OF RANGE - this score counts toward nothing",IF(AND($G527="Score",$K527="",$J527&lt;&gt;"",$J527&lt;&gt;"Pending"),"RESULT WITHOUT A SCORE",IF(AND($G527="Pass/Fail",$K527&lt;&gt;""),"SCORE ON A PASS-FAIL CATEGORY - it is ignored",IF(AND($E527="Firearms",$J527&lt;&gt;"",$J527&lt;&gt;"Pending",$R527=""),"FIREARMS ROW WITH NO COURSE OF FIRE","OK"))))))</f>
        <v/>
      </c>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c r="S528" s="17">
        <f>IF($C528="","",IF(AND($K528&lt;&gt;"",NOT(ISNUMBER($K528))),"SCORE NOT A NUMBER",IF(AND(ISNUMBER($K528),OR($K528&lt;0,$K528&gt;100)),"SCORE OUT OF RANGE - this score counts toward nothing",IF(AND($G528="Score",$K528="",$J528&lt;&gt;"",$J528&lt;&gt;"Pending"),"RESULT WITHOUT A SCORE",IF(AND($G528="Pass/Fail",$K528&lt;&gt;""),"SCORE ON A PASS-FAIL CATEGORY - it is ignored",IF(AND($E528="Firearms",$J528&lt;&gt;"",$J528&lt;&gt;"Pending",$R528=""),"FIREARMS ROW WITH NO COURSE OF FIRE","OK"))))))</f>
        <v/>
      </c>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c r="S529" s="17">
        <f>IF($C529="","",IF(AND($K529&lt;&gt;"",NOT(ISNUMBER($K529))),"SCORE NOT A NUMBER",IF(AND(ISNUMBER($K529),OR($K529&lt;0,$K529&gt;100)),"SCORE OUT OF RANGE - this score counts toward nothing",IF(AND($G529="Score",$K529="",$J529&lt;&gt;"",$J529&lt;&gt;"Pending"),"RESULT WITHOUT A SCORE",IF(AND($G529="Pass/Fail",$K529&lt;&gt;""),"SCORE ON A PASS-FAIL CATEGORY - it is ignored",IF(AND($E529="Firearms",$J529&lt;&gt;"",$J529&lt;&gt;"Pending",$R529=""),"FIREARMS ROW WITH NO COURSE OF FIRE","OK"))))))</f>
        <v/>
      </c>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c r="S530" s="17">
        <f>IF($C530="","",IF(AND($K530&lt;&gt;"",NOT(ISNUMBER($K530))),"SCORE NOT A NUMBER",IF(AND(ISNUMBER($K530),OR($K530&lt;0,$K530&gt;100)),"SCORE OUT OF RANGE - this score counts toward nothing",IF(AND($G530="Score",$K530="",$J530&lt;&gt;"",$J530&lt;&gt;"Pending"),"RESULT WITHOUT A SCORE",IF(AND($G530="Pass/Fail",$K530&lt;&gt;""),"SCORE ON A PASS-FAIL CATEGORY - it is ignored",IF(AND($E530="Firearms",$J530&lt;&gt;"",$J530&lt;&gt;"Pending",$R530=""),"FIREARMS ROW WITH NO COURSE OF FIRE","OK"))))))</f>
        <v/>
      </c>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c r="S531" s="17">
        <f>IF($C531="","",IF(AND($K531&lt;&gt;"",NOT(ISNUMBER($K531))),"SCORE NOT A NUMBER",IF(AND(ISNUMBER($K531),OR($K531&lt;0,$K531&gt;100)),"SCORE OUT OF RANGE - this score counts toward nothing",IF(AND($G531="Score",$K531="",$J531&lt;&gt;"",$J531&lt;&gt;"Pending"),"RESULT WITHOUT A SCORE",IF(AND($G531="Pass/Fail",$K531&lt;&gt;""),"SCORE ON A PASS-FAIL CATEGORY - it is ignored",IF(AND($E531="Firearms",$J531&lt;&gt;"",$J531&lt;&gt;"Pending",$R531=""),"FIREARMS ROW WITH NO COURSE OF FIRE","OK"))))))</f>
        <v/>
      </c>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c r="S532" s="17">
        <f>IF($C532="","",IF(AND($K532&lt;&gt;"",NOT(ISNUMBER($K532))),"SCORE NOT A NUMBER",IF(AND(ISNUMBER($K532),OR($K532&lt;0,$K532&gt;100)),"SCORE OUT OF RANGE - this score counts toward nothing",IF(AND($G532="Score",$K532="",$J532&lt;&gt;"",$J532&lt;&gt;"Pending"),"RESULT WITHOUT A SCORE",IF(AND($G532="Pass/Fail",$K532&lt;&gt;""),"SCORE ON A PASS-FAIL CATEGORY - it is ignored",IF(AND($E532="Firearms",$J532&lt;&gt;"",$J532&lt;&gt;"Pending",$R532=""),"FIREARMS ROW WITH NO COURSE OF FIRE","OK"))))))</f>
        <v/>
      </c>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c r="S533" s="17">
        <f>IF($C533="","",IF(AND($K533&lt;&gt;"",NOT(ISNUMBER($K533))),"SCORE NOT A NUMBER",IF(AND(ISNUMBER($K533),OR($K533&lt;0,$K533&gt;100)),"SCORE OUT OF RANGE - this score counts toward nothing",IF(AND($G533="Score",$K533="",$J533&lt;&gt;"",$J533&lt;&gt;"Pending"),"RESULT WITHOUT A SCORE",IF(AND($G533="Pass/Fail",$K533&lt;&gt;""),"SCORE ON A PASS-FAIL CATEGORY - it is ignored",IF(AND($E533="Firearms",$J533&lt;&gt;"",$J533&lt;&gt;"Pending",$R533=""),"FIREARMS ROW WITH NO COURSE OF FIRE","OK"))))))</f>
        <v/>
      </c>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c r="S534" s="17">
        <f>IF($C534="","",IF(AND($K534&lt;&gt;"",NOT(ISNUMBER($K534))),"SCORE NOT A NUMBER",IF(AND(ISNUMBER($K534),OR($K534&lt;0,$K534&gt;100)),"SCORE OUT OF RANGE - this score counts toward nothing",IF(AND($G534="Score",$K534="",$J534&lt;&gt;"",$J534&lt;&gt;"Pending"),"RESULT WITHOUT A SCORE",IF(AND($G534="Pass/Fail",$K534&lt;&gt;""),"SCORE ON A PASS-FAIL CATEGORY - it is ignored",IF(AND($E534="Firearms",$J534&lt;&gt;"",$J534&lt;&gt;"Pending",$R534=""),"FIREARMS ROW WITH NO COURSE OF FIRE","OK"))))))</f>
        <v/>
      </c>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c r="S535" s="17">
        <f>IF($C535="","",IF(AND($K535&lt;&gt;"",NOT(ISNUMBER($K535))),"SCORE NOT A NUMBER",IF(AND(ISNUMBER($K535),OR($K535&lt;0,$K535&gt;100)),"SCORE OUT OF RANGE - this score counts toward nothing",IF(AND($G535="Score",$K535="",$J535&lt;&gt;"",$J535&lt;&gt;"Pending"),"RESULT WITHOUT A SCORE",IF(AND($G535="Pass/Fail",$K535&lt;&gt;""),"SCORE ON A PASS-FAIL CATEGORY - it is ignored",IF(AND($E535="Firearms",$J535&lt;&gt;"",$J535&lt;&gt;"Pending",$R535=""),"FIREARMS ROW WITH NO COURSE OF FIRE","OK"))))))</f>
        <v/>
      </c>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c r="S536" s="17">
        <f>IF($C536="","",IF(AND($K536&lt;&gt;"",NOT(ISNUMBER($K536))),"SCORE NOT A NUMBER",IF(AND(ISNUMBER($K536),OR($K536&lt;0,$K536&gt;100)),"SCORE OUT OF RANGE - this score counts toward nothing",IF(AND($G536="Score",$K536="",$J536&lt;&gt;"",$J536&lt;&gt;"Pending"),"RESULT WITHOUT A SCORE",IF(AND($G536="Pass/Fail",$K536&lt;&gt;""),"SCORE ON A PASS-FAIL CATEGORY - it is ignored",IF(AND($E536="Firearms",$J536&lt;&gt;"",$J536&lt;&gt;"Pending",$R536=""),"FIREARMS ROW WITH NO COURSE OF FIRE","OK"))))))</f>
        <v/>
      </c>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c r="S537" s="17">
        <f>IF($C537="","",IF(AND($K537&lt;&gt;"",NOT(ISNUMBER($K537))),"SCORE NOT A NUMBER",IF(AND(ISNUMBER($K537),OR($K537&lt;0,$K537&gt;100)),"SCORE OUT OF RANGE - this score counts toward nothing",IF(AND($G537="Score",$K537="",$J537&lt;&gt;"",$J537&lt;&gt;"Pending"),"RESULT WITHOUT A SCORE",IF(AND($G537="Pass/Fail",$K537&lt;&gt;""),"SCORE ON A PASS-FAIL CATEGORY - it is ignored",IF(AND($E537="Firearms",$J537&lt;&gt;"",$J537&lt;&gt;"Pending",$R537=""),"FIREARMS ROW WITH NO COURSE OF FIRE","OK"))))))</f>
        <v/>
      </c>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c r="S538" s="17">
        <f>IF($C538="","",IF(AND($K538&lt;&gt;"",NOT(ISNUMBER($K538))),"SCORE NOT A NUMBER",IF(AND(ISNUMBER($K538),OR($K538&lt;0,$K538&gt;100)),"SCORE OUT OF RANGE - this score counts toward nothing",IF(AND($G538="Score",$K538="",$J538&lt;&gt;"",$J538&lt;&gt;"Pending"),"RESULT WITHOUT A SCORE",IF(AND($G538="Pass/Fail",$K538&lt;&gt;""),"SCORE ON A PASS-FAIL CATEGORY - it is ignored",IF(AND($E538="Firearms",$J538&lt;&gt;"",$J538&lt;&gt;"Pending",$R538=""),"FIREARMS ROW WITH NO COURSE OF FIRE","OK"))))))</f>
        <v/>
      </c>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c r="S539" s="17">
        <f>IF($C539="","",IF(AND($K539&lt;&gt;"",NOT(ISNUMBER($K539))),"SCORE NOT A NUMBER",IF(AND(ISNUMBER($K539),OR($K539&lt;0,$K539&gt;100)),"SCORE OUT OF RANGE - this score counts toward nothing",IF(AND($G539="Score",$K539="",$J539&lt;&gt;"",$J539&lt;&gt;"Pending"),"RESULT WITHOUT A SCORE",IF(AND($G539="Pass/Fail",$K539&lt;&gt;""),"SCORE ON A PASS-FAIL CATEGORY - it is ignored",IF(AND($E539="Firearms",$J539&lt;&gt;"",$J539&lt;&gt;"Pending",$R539=""),"FIREARMS ROW WITH NO COURSE OF FIRE","OK"))))))</f>
        <v/>
      </c>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c r="S540" s="17">
        <f>IF($C540="","",IF(AND($K540&lt;&gt;"",NOT(ISNUMBER($K540))),"SCORE NOT A NUMBER",IF(AND(ISNUMBER($K540),OR($K540&lt;0,$K540&gt;100)),"SCORE OUT OF RANGE - this score counts toward nothing",IF(AND($G540="Score",$K540="",$J540&lt;&gt;"",$J540&lt;&gt;"Pending"),"RESULT WITHOUT A SCORE",IF(AND($G540="Pass/Fail",$K540&lt;&gt;""),"SCORE ON A PASS-FAIL CATEGORY - it is ignored",IF(AND($E540="Firearms",$J540&lt;&gt;"",$J540&lt;&gt;"Pending",$R540=""),"FIREARMS ROW WITH NO COURSE OF FIRE","OK"))))))</f>
        <v/>
      </c>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c r="S541" s="17">
        <f>IF($C541="","",IF(AND($K541&lt;&gt;"",NOT(ISNUMBER($K541))),"SCORE NOT A NUMBER",IF(AND(ISNUMBER($K541),OR($K541&lt;0,$K541&gt;100)),"SCORE OUT OF RANGE - this score counts toward nothing",IF(AND($G541="Score",$K541="",$J541&lt;&gt;"",$J541&lt;&gt;"Pending"),"RESULT WITHOUT A SCORE",IF(AND($G541="Pass/Fail",$K541&lt;&gt;""),"SCORE ON A PASS-FAIL CATEGORY - it is ignored",IF(AND($E541="Firearms",$J541&lt;&gt;"",$J541&lt;&gt;"Pending",$R541=""),"FIREARMS ROW WITH NO COURSE OF FIRE","OK"))))))</f>
        <v/>
      </c>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c r="S542" s="17">
        <f>IF($C542="","",IF(AND($K542&lt;&gt;"",NOT(ISNUMBER($K542))),"SCORE NOT A NUMBER",IF(AND(ISNUMBER($K542),OR($K542&lt;0,$K542&gt;100)),"SCORE OUT OF RANGE - this score counts toward nothing",IF(AND($G542="Score",$K542="",$J542&lt;&gt;"",$J542&lt;&gt;"Pending"),"RESULT WITHOUT A SCORE",IF(AND($G542="Pass/Fail",$K542&lt;&gt;""),"SCORE ON A PASS-FAIL CATEGORY - it is ignored",IF(AND($E542="Firearms",$J542&lt;&gt;"",$J542&lt;&gt;"Pending",$R542=""),"FIREARMS ROW WITH NO COURSE OF FIRE","OK"))))))</f>
        <v/>
      </c>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c r="S543" s="17">
        <f>IF($C543="","",IF(AND($K543&lt;&gt;"",NOT(ISNUMBER($K543))),"SCORE NOT A NUMBER",IF(AND(ISNUMBER($K543),OR($K543&lt;0,$K543&gt;100)),"SCORE OUT OF RANGE - this score counts toward nothing",IF(AND($G543="Score",$K543="",$J543&lt;&gt;"",$J543&lt;&gt;"Pending"),"RESULT WITHOUT A SCORE",IF(AND($G543="Pass/Fail",$K543&lt;&gt;""),"SCORE ON A PASS-FAIL CATEGORY - it is ignored",IF(AND($E543="Firearms",$J543&lt;&gt;"",$J543&lt;&gt;"Pending",$R543=""),"FIREARMS ROW WITH NO COURSE OF FIRE","OK"))))))</f>
        <v/>
      </c>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c r="S544" s="17">
        <f>IF($C544="","",IF(AND($K544&lt;&gt;"",NOT(ISNUMBER($K544))),"SCORE NOT A NUMBER",IF(AND(ISNUMBER($K544),OR($K544&lt;0,$K544&gt;100)),"SCORE OUT OF RANGE - this score counts toward nothing",IF(AND($G544="Score",$K544="",$J544&lt;&gt;"",$J544&lt;&gt;"Pending"),"RESULT WITHOUT A SCORE",IF(AND($G544="Pass/Fail",$K544&lt;&gt;""),"SCORE ON A PASS-FAIL CATEGORY - it is ignored",IF(AND($E544="Firearms",$J544&lt;&gt;"",$J544&lt;&gt;"Pending",$R544=""),"FIREARMS ROW WITH NO COURSE OF FIRE","OK"))))))</f>
        <v/>
      </c>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c r="S545" s="17">
        <f>IF($C545="","",IF(AND($K545&lt;&gt;"",NOT(ISNUMBER($K545))),"SCORE NOT A NUMBER",IF(AND(ISNUMBER($K545),OR($K545&lt;0,$K545&gt;100)),"SCORE OUT OF RANGE - this score counts toward nothing",IF(AND($G545="Score",$K545="",$J545&lt;&gt;"",$J545&lt;&gt;"Pending"),"RESULT WITHOUT A SCORE",IF(AND($G545="Pass/Fail",$K545&lt;&gt;""),"SCORE ON A PASS-FAIL CATEGORY - it is ignored",IF(AND($E545="Firearms",$J545&lt;&gt;"",$J545&lt;&gt;"Pending",$R545=""),"FIREARMS ROW WITH NO COURSE OF FIRE","OK"))))))</f>
        <v/>
      </c>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c r="S546" s="17">
        <f>IF($C546="","",IF(AND($K546&lt;&gt;"",NOT(ISNUMBER($K546))),"SCORE NOT A NUMBER",IF(AND(ISNUMBER($K546),OR($K546&lt;0,$K546&gt;100)),"SCORE OUT OF RANGE - this score counts toward nothing",IF(AND($G546="Score",$K546="",$J546&lt;&gt;"",$J546&lt;&gt;"Pending"),"RESULT WITHOUT A SCORE",IF(AND($G546="Pass/Fail",$K546&lt;&gt;""),"SCORE ON A PASS-FAIL CATEGORY - it is ignored",IF(AND($E546="Firearms",$J546&lt;&gt;"",$J546&lt;&gt;"Pending",$R546=""),"FIREARMS ROW WITH NO COURSE OF FIRE","OK"))))))</f>
        <v/>
      </c>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c r="S547" s="17">
        <f>IF($C547="","",IF(AND($K547&lt;&gt;"",NOT(ISNUMBER($K547))),"SCORE NOT A NUMBER",IF(AND(ISNUMBER($K547),OR($K547&lt;0,$K547&gt;100)),"SCORE OUT OF RANGE - this score counts toward nothing",IF(AND($G547="Score",$K547="",$J547&lt;&gt;"",$J547&lt;&gt;"Pending"),"RESULT WITHOUT A SCORE",IF(AND($G547="Pass/Fail",$K547&lt;&gt;""),"SCORE ON A PASS-FAIL CATEGORY - it is ignored",IF(AND($E547="Firearms",$J547&lt;&gt;"",$J547&lt;&gt;"Pending",$R547=""),"FIREARMS ROW WITH NO COURSE OF FIRE","OK"))))))</f>
        <v/>
      </c>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c r="S548" s="17">
        <f>IF($C548="","",IF(AND($K548&lt;&gt;"",NOT(ISNUMBER($K548))),"SCORE NOT A NUMBER",IF(AND(ISNUMBER($K548),OR($K548&lt;0,$K548&gt;100)),"SCORE OUT OF RANGE - this score counts toward nothing",IF(AND($G548="Score",$K548="",$J548&lt;&gt;"",$J548&lt;&gt;"Pending"),"RESULT WITHOUT A SCORE",IF(AND($G548="Pass/Fail",$K548&lt;&gt;""),"SCORE ON A PASS-FAIL CATEGORY - it is ignored",IF(AND($E548="Firearms",$J548&lt;&gt;"",$J548&lt;&gt;"Pending",$R548=""),"FIREARMS ROW WITH NO COURSE OF FIRE","OK"))))))</f>
        <v/>
      </c>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c r="S549" s="17">
        <f>IF($C549="","",IF(AND($K549&lt;&gt;"",NOT(ISNUMBER($K549))),"SCORE NOT A NUMBER",IF(AND(ISNUMBER($K549),OR($K549&lt;0,$K549&gt;100)),"SCORE OUT OF RANGE - this score counts toward nothing",IF(AND($G549="Score",$K549="",$J549&lt;&gt;"",$J549&lt;&gt;"Pending"),"RESULT WITHOUT A SCORE",IF(AND($G549="Pass/Fail",$K549&lt;&gt;""),"SCORE ON A PASS-FAIL CATEGORY - it is ignored",IF(AND($E549="Firearms",$J549&lt;&gt;"",$J549&lt;&gt;"Pending",$R549=""),"FIREARMS ROW WITH NO COURSE OF FIRE","OK"))))))</f>
        <v/>
      </c>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c r="S550" s="17">
        <f>IF($C550="","",IF(AND($K550&lt;&gt;"",NOT(ISNUMBER($K550))),"SCORE NOT A NUMBER",IF(AND(ISNUMBER($K550),OR($K550&lt;0,$K550&gt;100)),"SCORE OUT OF RANGE - this score counts toward nothing",IF(AND($G550="Score",$K550="",$J550&lt;&gt;"",$J550&lt;&gt;"Pending"),"RESULT WITHOUT A SCORE",IF(AND($G550="Pass/Fail",$K550&lt;&gt;""),"SCORE ON A PASS-FAIL CATEGORY - it is ignored",IF(AND($E550="Firearms",$J550&lt;&gt;"",$J550&lt;&gt;"Pending",$R550=""),"FIREARMS ROW WITH NO COURSE OF FIRE","OK"))))))</f>
        <v/>
      </c>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c r="S551" s="17">
        <f>IF($C551="","",IF(AND($K551&lt;&gt;"",NOT(ISNUMBER($K551))),"SCORE NOT A NUMBER",IF(AND(ISNUMBER($K551),OR($K551&lt;0,$K551&gt;100)),"SCORE OUT OF RANGE - this score counts toward nothing",IF(AND($G551="Score",$K551="",$J551&lt;&gt;"",$J551&lt;&gt;"Pending"),"RESULT WITHOUT A SCORE",IF(AND($G551="Pass/Fail",$K551&lt;&gt;""),"SCORE ON A PASS-FAIL CATEGORY - it is ignored",IF(AND($E551="Firearms",$J551&lt;&gt;"",$J551&lt;&gt;"Pending",$R551=""),"FIREARMS ROW WITH NO COURSE OF FIRE","OK"))))))</f>
        <v/>
      </c>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c r="S552" s="17">
        <f>IF($C552="","",IF(AND($K552&lt;&gt;"",NOT(ISNUMBER($K552))),"SCORE NOT A NUMBER",IF(AND(ISNUMBER($K552),OR($K552&lt;0,$K552&gt;100)),"SCORE OUT OF RANGE - this score counts toward nothing",IF(AND($G552="Score",$K552="",$J552&lt;&gt;"",$J552&lt;&gt;"Pending"),"RESULT WITHOUT A SCORE",IF(AND($G552="Pass/Fail",$K552&lt;&gt;""),"SCORE ON A PASS-FAIL CATEGORY - it is ignored",IF(AND($E552="Firearms",$J552&lt;&gt;"",$J552&lt;&gt;"Pending",$R552=""),"FIREARMS ROW WITH NO COURSE OF FIRE","OK"))))))</f>
        <v/>
      </c>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c r="S553" s="17">
        <f>IF($C553="","",IF(AND($K553&lt;&gt;"",NOT(ISNUMBER($K553))),"SCORE NOT A NUMBER",IF(AND(ISNUMBER($K553),OR($K553&lt;0,$K553&gt;100)),"SCORE OUT OF RANGE - this score counts toward nothing",IF(AND($G553="Score",$K553="",$J553&lt;&gt;"",$J553&lt;&gt;"Pending"),"RESULT WITHOUT A SCORE",IF(AND($G553="Pass/Fail",$K553&lt;&gt;""),"SCORE ON A PASS-FAIL CATEGORY - it is ignored",IF(AND($E553="Firearms",$J553&lt;&gt;"",$J553&lt;&gt;"Pending",$R553=""),"FIREARMS ROW WITH NO COURSE OF FIRE","OK"))))))</f>
        <v/>
      </c>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c r="S554" s="17">
        <f>IF($C554="","",IF(AND($K554&lt;&gt;"",NOT(ISNUMBER($K554))),"SCORE NOT A NUMBER",IF(AND(ISNUMBER($K554),OR($K554&lt;0,$K554&gt;100)),"SCORE OUT OF RANGE - this score counts toward nothing",IF(AND($G554="Score",$K554="",$J554&lt;&gt;"",$J554&lt;&gt;"Pending"),"RESULT WITHOUT A SCORE",IF(AND($G554="Pass/Fail",$K554&lt;&gt;""),"SCORE ON A PASS-FAIL CATEGORY - it is ignored",IF(AND($E554="Firearms",$J554&lt;&gt;"",$J554&lt;&gt;"Pending",$R554=""),"FIREARMS ROW WITH NO COURSE OF FIRE","OK"))))))</f>
        <v/>
      </c>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c r="S555" s="17">
        <f>IF($C555="","",IF(AND($K555&lt;&gt;"",NOT(ISNUMBER($K555))),"SCORE NOT A NUMBER",IF(AND(ISNUMBER($K555),OR($K555&lt;0,$K555&gt;100)),"SCORE OUT OF RANGE - this score counts toward nothing",IF(AND($G555="Score",$K555="",$J555&lt;&gt;"",$J555&lt;&gt;"Pending"),"RESULT WITHOUT A SCORE",IF(AND($G555="Pass/Fail",$K555&lt;&gt;""),"SCORE ON A PASS-FAIL CATEGORY - it is ignored",IF(AND($E555="Firearms",$J555&lt;&gt;"",$J555&lt;&gt;"Pending",$R555=""),"FIREARMS ROW WITH NO COURSE OF FIRE","OK"))))))</f>
        <v/>
      </c>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c r="S556" s="17">
        <f>IF($C556="","",IF(AND($K556&lt;&gt;"",NOT(ISNUMBER($K556))),"SCORE NOT A NUMBER",IF(AND(ISNUMBER($K556),OR($K556&lt;0,$K556&gt;100)),"SCORE OUT OF RANGE - this score counts toward nothing",IF(AND($G556="Score",$K556="",$J556&lt;&gt;"",$J556&lt;&gt;"Pending"),"RESULT WITHOUT A SCORE",IF(AND($G556="Pass/Fail",$K556&lt;&gt;""),"SCORE ON A PASS-FAIL CATEGORY - it is ignored",IF(AND($E556="Firearms",$J556&lt;&gt;"",$J556&lt;&gt;"Pending",$R556=""),"FIREARMS ROW WITH NO COURSE OF FIRE","OK"))))))</f>
        <v/>
      </c>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c r="S557" s="17">
        <f>IF($C557="","",IF(AND($K557&lt;&gt;"",NOT(ISNUMBER($K557))),"SCORE NOT A NUMBER",IF(AND(ISNUMBER($K557),OR($K557&lt;0,$K557&gt;100)),"SCORE OUT OF RANGE - this score counts toward nothing",IF(AND($G557="Score",$K557="",$J557&lt;&gt;"",$J557&lt;&gt;"Pending"),"RESULT WITHOUT A SCORE",IF(AND($G557="Pass/Fail",$K557&lt;&gt;""),"SCORE ON A PASS-FAIL CATEGORY - it is ignored",IF(AND($E557="Firearms",$J557&lt;&gt;"",$J557&lt;&gt;"Pending",$R557=""),"FIREARMS ROW WITH NO COURSE OF FIRE","OK"))))))</f>
        <v/>
      </c>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c r="S558" s="17">
        <f>IF($C558="","",IF(AND($K558&lt;&gt;"",NOT(ISNUMBER($K558))),"SCORE NOT A NUMBER",IF(AND(ISNUMBER($K558),OR($K558&lt;0,$K558&gt;100)),"SCORE OUT OF RANGE - this score counts toward nothing",IF(AND($G558="Score",$K558="",$J558&lt;&gt;"",$J558&lt;&gt;"Pending"),"RESULT WITHOUT A SCORE",IF(AND($G558="Pass/Fail",$K558&lt;&gt;""),"SCORE ON A PASS-FAIL CATEGORY - it is ignored",IF(AND($E558="Firearms",$J558&lt;&gt;"",$J558&lt;&gt;"Pending",$R558=""),"FIREARMS ROW WITH NO COURSE OF FIRE","OK"))))))</f>
        <v/>
      </c>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c r="S559" s="17">
        <f>IF($C559="","",IF(AND($K559&lt;&gt;"",NOT(ISNUMBER($K559))),"SCORE NOT A NUMBER",IF(AND(ISNUMBER($K559),OR($K559&lt;0,$K559&gt;100)),"SCORE OUT OF RANGE - this score counts toward nothing",IF(AND($G559="Score",$K559="",$J559&lt;&gt;"",$J559&lt;&gt;"Pending"),"RESULT WITHOUT A SCORE",IF(AND($G559="Pass/Fail",$K559&lt;&gt;""),"SCORE ON A PASS-FAIL CATEGORY - it is ignored",IF(AND($E559="Firearms",$J559&lt;&gt;"",$J559&lt;&gt;"Pending",$R559=""),"FIREARMS ROW WITH NO COURSE OF FIRE","OK"))))))</f>
        <v/>
      </c>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c r="S560" s="17">
        <f>IF($C560="","",IF(AND($K560&lt;&gt;"",NOT(ISNUMBER($K560))),"SCORE NOT A NUMBER",IF(AND(ISNUMBER($K560),OR($K560&lt;0,$K560&gt;100)),"SCORE OUT OF RANGE - this score counts toward nothing",IF(AND($G560="Score",$K560="",$J560&lt;&gt;"",$J560&lt;&gt;"Pending"),"RESULT WITHOUT A SCORE",IF(AND($G560="Pass/Fail",$K560&lt;&gt;""),"SCORE ON A PASS-FAIL CATEGORY - it is ignored",IF(AND($E560="Firearms",$J560&lt;&gt;"",$J560&lt;&gt;"Pending",$R560=""),"FIREARMS ROW WITH NO COURSE OF FIRE","OK"))))))</f>
        <v/>
      </c>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c r="S561" s="17">
        <f>IF($C561="","",IF(AND($K561&lt;&gt;"",NOT(ISNUMBER($K561))),"SCORE NOT A NUMBER",IF(AND(ISNUMBER($K561),OR($K561&lt;0,$K561&gt;100)),"SCORE OUT OF RANGE - this score counts toward nothing",IF(AND($G561="Score",$K561="",$J561&lt;&gt;"",$J561&lt;&gt;"Pending"),"RESULT WITHOUT A SCORE",IF(AND($G561="Pass/Fail",$K561&lt;&gt;""),"SCORE ON A PASS-FAIL CATEGORY - it is ignored",IF(AND($E561="Firearms",$J561&lt;&gt;"",$J561&lt;&gt;"Pending",$R561=""),"FIREARMS ROW WITH NO COURSE OF FIRE","OK"))))))</f>
        <v/>
      </c>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c r="S562" s="17">
        <f>IF($C562="","",IF(AND($K562&lt;&gt;"",NOT(ISNUMBER($K562))),"SCORE NOT A NUMBER",IF(AND(ISNUMBER($K562),OR($K562&lt;0,$K562&gt;100)),"SCORE OUT OF RANGE - this score counts toward nothing",IF(AND($G562="Score",$K562="",$J562&lt;&gt;"",$J562&lt;&gt;"Pending"),"RESULT WITHOUT A SCORE",IF(AND($G562="Pass/Fail",$K562&lt;&gt;""),"SCORE ON A PASS-FAIL CATEGORY - it is ignored",IF(AND($E562="Firearms",$J562&lt;&gt;"",$J562&lt;&gt;"Pending",$R562=""),"FIREARMS ROW WITH NO COURSE OF FIRE","OK"))))))</f>
        <v/>
      </c>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c r="S563" s="17">
        <f>IF($C563="","",IF(AND($K563&lt;&gt;"",NOT(ISNUMBER($K563))),"SCORE NOT A NUMBER",IF(AND(ISNUMBER($K563),OR($K563&lt;0,$K563&gt;100)),"SCORE OUT OF RANGE - this score counts toward nothing",IF(AND($G563="Score",$K563="",$J563&lt;&gt;"",$J563&lt;&gt;"Pending"),"RESULT WITHOUT A SCORE",IF(AND($G563="Pass/Fail",$K563&lt;&gt;""),"SCORE ON A PASS-FAIL CATEGORY - it is ignored",IF(AND($E563="Firearms",$J563&lt;&gt;"",$J563&lt;&gt;"Pending",$R563=""),"FIREARMS ROW WITH NO COURSE OF FIRE","OK"))))))</f>
        <v/>
      </c>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c r="S564" s="17">
        <f>IF($C564="","",IF(AND($K564&lt;&gt;"",NOT(ISNUMBER($K564))),"SCORE NOT A NUMBER",IF(AND(ISNUMBER($K564),OR($K564&lt;0,$K564&gt;100)),"SCORE OUT OF RANGE - this score counts toward nothing",IF(AND($G564="Score",$K564="",$J564&lt;&gt;"",$J564&lt;&gt;"Pending"),"RESULT WITHOUT A SCORE",IF(AND($G564="Pass/Fail",$K564&lt;&gt;""),"SCORE ON A PASS-FAIL CATEGORY - it is ignored",IF(AND($E564="Firearms",$J564&lt;&gt;"",$J564&lt;&gt;"Pending",$R564=""),"FIREARMS ROW WITH NO COURSE OF FIRE","OK"))))))</f>
        <v/>
      </c>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c r="S565" s="17">
        <f>IF($C565="","",IF(AND($K565&lt;&gt;"",NOT(ISNUMBER($K565))),"SCORE NOT A NUMBER",IF(AND(ISNUMBER($K565),OR($K565&lt;0,$K565&gt;100)),"SCORE OUT OF RANGE - this score counts toward nothing",IF(AND($G565="Score",$K565="",$J565&lt;&gt;"",$J565&lt;&gt;"Pending"),"RESULT WITHOUT A SCORE",IF(AND($G565="Pass/Fail",$K565&lt;&gt;""),"SCORE ON A PASS-FAIL CATEGORY - it is ignored",IF(AND($E565="Firearms",$J565&lt;&gt;"",$J565&lt;&gt;"Pending",$R565=""),"FIREARMS ROW WITH NO COURSE OF FIRE","OK"))))))</f>
        <v/>
      </c>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c r="S566" s="17">
        <f>IF($C566="","",IF(AND($K566&lt;&gt;"",NOT(ISNUMBER($K566))),"SCORE NOT A NUMBER",IF(AND(ISNUMBER($K566),OR($K566&lt;0,$K566&gt;100)),"SCORE OUT OF RANGE - this score counts toward nothing",IF(AND($G566="Score",$K566="",$J566&lt;&gt;"",$J566&lt;&gt;"Pending"),"RESULT WITHOUT A SCORE",IF(AND($G566="Pass/Fail",$K566&lt;&gt;""),"SCORE ON A PASS-FAIL CATEGORY - it is ignored",IF(AND($E566="Firearms",$J566&lt;&gt;"",$J566&lt;&gt;"Pending",$R566=""),"FIREARMS ROW WITH NO COURSE OF FIRE","OK"))))))</f>
        <v/>
      </c>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c r="S567" s="17">
        <f>IF($C567="","",IF(AND($K567&lt;&gt;"",NOT(ISNUMBER($K567))),"SCORE NOT A NUMBER",IF(AND(ISNUMBER($K567),OR($K567&lt;0,$K567&gt;100)),"SCORE OUT OF RANGE - this score counts toward nothing",IF(AND($G567="Score",$K567="",$J567&lt;&gt;"",$J567&lt;&gt;"Pending"),"RESULT WITHOUT A SCORE",IF(AND($G567="Pass/Fail",$K567&lt;&gt;""),"SCORE ON A PASS-FAIL CATEGORY - it is ignored",IF(AND($E567="Firearms",$J567&lt;&gt;"",$J567&lt;&gt;"Pending",$R567=""),"FIREARMS ROW WITH NO COURSE OF FIRE","OK"))))))</f>
        <v/>
      </c>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c r="S568" s="17">
        <f>IF($C568="","",IF(AND($K568&lt;&gt;"",NOT(ISNUMBER($K568))),"SCORE NOT A NUMBER",IF(AND(ISNUMBER($K568),OR($K568&lt;0,$K568&gt;100)),"SCORE OUT OF RANGE - this score counts toward nothing",IF(AND($G568="Score",$K568="",$J568&lt;&gt;"",$J568&lt;&gt;"Pending"),"RESULT WITHOUT A SCORE",IF(AND($G568="Pass/Fail",$K568&lt;&gt;""),"SCORE ON A PASS-FAIL CATEGORY - it is ignored",IF(AND($E568="Firearms",$J568&lt;&gt;"",$J568&lt;&gt;"Pending",$R568=""),"FIREARMS ROW WITH NO COURSE OF FIRE","OK"))))))</f>
        <v/>
      </c>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c r="S569" s="17">
        <f>IF($C569="","",IF(AND($K569&lt;&gt;"",NOT(ISNUMBER($K569))),"SCORE NOT A NUMBER",IF(AND(ISNUMBER($K569),OR($K569&lt;0,$K569&gt;100)),"SCORE OUT OF RANGE - this score counts toward nothing",IF(AND($G569="Score",$K569="",$J569&lt;&gt;"",$J569&lt;&gt;"Pending"),"RESULT WITHOUT A SCORE",IF(AND($G569="Pass/Fail",$K569&lt;&gt;""),"SCORE ON A PASS-FAIL CATEGORY - it is ignored",IF(AND($E569="Firearms",$J569&lt;&gt;"",$J569&lt;&gt;"Pending",$R569=""),"FIREARMS ROW WITH NO COURSE OF FIRE","OK"))))))</f>
        <v/>
      </c>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c r="S570" s="17">
        <f>IF($C570="","",IF(AND($K570&lt;&gt;"",NOT(ISNUMBER($K570))),"SCORE NOT A NUMBER",IF(AND(ISNUMBER($K570),OR($K570&lt;0,$K570&gt;100)),"SCORE OUT OF RANGE - this score counts toward nothing",IF(AND($G570="Score",$K570="",$J570&lt;&gt;"",$J570&lt;&gt;"Pending"),"RESULT WITHOUT A SCORE",IF(AND($G570="Pass/Fail",$K570&lt;&gt;""),"SCORE ON A PASS-FAIL CATEGORY - it is ignored",IF(AND($E570="Firearms",$J570&lt;&gt;"",$J570&lt;&gt;"Pending",$R570=""),"FIREARMS ROW WITH NO COURSE OF FIRE","OK"))))))</f>
        <v/>
      </c>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c r="S571" s="17">
        <f>IF($C571="","",IF(AND($K571&lt;&gt;"",NOT(ISNUMBER($K571))),"SCORE NOT A NUMBER",IF(AND(ISNUMBER($K571),OR($K571&lt;0,$K571&gt;100)),"SCORE OUT OF RANGE - this score counts toward nothing",IF(AND($G571="Score",$K571="",$J571&lt;&gt;"",$J571&lt;&gt;"Pending"),"RESULT WITHOUT A SCORE",IF(AND($G571="Pass/Fail",$K571&lt;&gt;""),"SCORE ON A PASS-FAIL CATEGORY - it is ignored",IF(AND($E571="Firearms",$J571&lt;&gt;"",$J571&lt;&gt;"Pending",$R571=""),"FIREARMS ROW WITH NO COURSE OF FIRE","OK"))))))</f>
        <v/>
      </c>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c r="S572" s="17">
        <f>IF($C572="","",IF(AND($K572&lt;&gt;"",NOT(ISNUMBER($K572))),"SCORE NOT A NUMBER",IF(AND(ISNUMBER($K572),OR($K572&lt;0,$K572&gt;100)),"SCORE OUT OF RANGE - this score counts toward nothing",IF(AND($G572="Score",$K572="",$J572&lt;&gt;"",$J572&lt;&gt;"Pending"),"RESULT WITHOUT A SCORE",IF(AND($G572="Pass/Fail",$K572&lt;&gt;""),"SCORE ON A PASS-FAIL CATEGORY - it is ignored",IF(AND($E572="Firearms",$J572&lt;&gt;"",$J572&lt;&gt;"Pending",$R572=""),"FIREARMS ROW WITH NO COURSE OF FIRE","OK"))))))</f>
        <v/>
      </c>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c r="S573" s="17">
        <f>IF($C573="","",IF(AND($K573&lt;&gt;"",NOT(ISNUMBER($K573))),"SCORE NOT A NUMBER",IF(AND(ISNUMBER($K573),OR($K573&lt;0,$K573&gt;100)),"SCORE OUT OF RANGE - this score counts toward nothing",IF(AND($G573="Score",$K573="",$J573&lt;&gt;"",$J573&lt;&gt;"Pending"),"RESULT WITHOUT A SCORE",IF(AND($G573="Pass/Fail",$K573&lt;&gt;""),"SCORE ON A PASS-FAIL CATEGORY - it is ignored",IF(AND($E573="Firearms",$J573&lt;&gt;"",$J573&lt;&gt;"Pending",$R573=""),"FIREARMS ROW WITH NO COURSE OF FIRE","OK"))))))</f>
        <v/>
      </c>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c r="S574" s="17">
        <f>IF($C574="","",IF(AND($K574&lt;&gt;"",NOT(ISNUMBER($K574))),"SCORE NOT A NUMBER",IF(AND(ISNUMBER($K574),OR($K574&lt;0,$K574&gt;100)),"SCORE OUT OF RANGE - this score counts toward nothing",IF(AND($G574="Score",$K574="",$J574&lt;&gt;"",$J574&lt;&gt;"Pending"),"RESULT WITHOUT A SCORE",IF(AND($G574="Pass/Fail",$K574&lt;&gt;""),"SCORE ON A PASS-FAIL CATEGORY - it is ignored",IF(AND($E574="Firearms",$J574&lt;&gt;"",$J574&lt;&gt;"Pending",$R574=""),"FIREARMS ROW WITH NO COURSE OF FIRE","OK"))))))</f>
        <v/>
      </c>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c r="S575" s="17">
        <f>IF($C575="","",IF(AND($K575&lt;&gt;"",NOT(ISNUMBER($K575))),"SCORE NOT A NUMBER",IF(AND(ISNUMBER($K575),OR($K575&lt;0,$K575&gt;100)),"SCORE OUT OF RANGE - this score counts toward nothing",IF(AND($G575="Score",$K575="",$J575&lt;&gt;"",$J575&lt;&gt;"Pending"),"RESULT WITHOUT A SCORE",IF(AND($G575="Pass/Fail",$K575&lt;&gt;""),"SCORE ON A PASS-FAIL CATEGORY - it is ignored",IF(AND($E575="Firearms",$J575&lt;&gt;"",$J575&lt;&gt;"Pending",$R575=""),"FIREARMS ROW WITH NO COURSE OF FIRE","OK"))))))</f>
        <v/>
      </c>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c r="S576" s="17">
        <f>IF($C576="","",IF(AND($K576&lt;&gt;"",NOT(ISNUMBER($K576))),"SCORE NOT A NUMBER",IF(AND(ISNUMBER($K576),OR($K576&lt;0,$K576&gt;100)),"SCORE OUT OF RANGE - this score counts toward nothing",IF(AND($G576="Score",$K576="",$J576&lt;&gt;"",$J576&lt;&gt;"Pending"),"RESULT WITHOUT A SCORE",IF(AND($G576="Pass/Fail",$K576&lt;&gt;""),"SCORE ON A PASS-FAIL CATEGORY - it is ignored",IF(AND($E576="Firearms",$J576&lt;&gt;"",$J576&lt;&gt;"Pending",$R576=""),"FIREARMS ROW WITH NO COURSE OF FIRE","OK"))))))</f>
        <v/>
      </c>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c r="S577" s="17">
        <f>IF($C577="","",IF(AND($K577&lt;&gt;"",NOT(ISNUMBER($K577))),"SCORE NOT A NUMBER",IF(AND(ISNUMBER($K577),OR($K577&lt;0,$K577&gt;100)),"SCORE OUT OF RANGE - this score counts toward nothing",IF(AND($G577="Score",$K577="",$J577&lt;&gt;"",$J577&lt;&gt;"Pending"),"RESULT WITHOUT A SCORE",IF(AND($G577="Pass/Fail",$K577&lt;&gt;""),"SCORE ON A PASS-FAIL CATEGORY - it is ignored",IF(AND($E577="Firearms",$J577&lt;&gt;"",$J577&lt;&gt;"Pending",$R577=""),"FIREARMS ROW WITH NO COURSE OF FIRE","OK"))))))</f>
        <v/>
      </c>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c r="S578" s="17">
        <f>IF($C578="","",IF(AND($K578&lt;&gt;"",NOT(ISNUMBER($K578))),"SCORE NOT A NUMBER",IF(AND(ISNUMBER($K578),OR($K578&lt;0,$K578&gt;100)),"SCORE OUT OF RANGE - this score counts toward nothing",IF(AND($G578="Score",$K578="",$J578&lt;&gt;"",$J578&lt;&gt;"Pending"),"RESULT WITHOUT A SCORE",IF(AND($G578="Pass/Fail",$K578&lt;&gt;""),"SCORE ON A PASS-FAIL CATEGORY - it is ignored",IF(AND($E578="Firearms",$J578&lt;&gt;"",$J578&lt;&gt;"Pending",$R578=""),"FIREARMS ROW WITH NO COURSE OF FIRE","OK"))))))</f>
        <v/>
      </c>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c r="S579" s="17">
        <f>IF($C579="","",IF(AND($K579&lt;&gt;"",NOT(ISNUMBER($K579))),"SCORE NOT A NUMBER",IF(AND(ISNUMBER($K579),OR($K579&lt;0,$K579&gt;100)),"SCORE OUT OF RANGE - this score counts toward nothing",IF(AND($G579="Score",$K579="",$J579&lt;&gt;"",$J579&lt;&gt;"Pending"),"RESULT WITHOUT A SCORE",IF(AND($G579="Pass/Fail",$K579&lt;&gt;""),"SCORE ON A PASS-FAIL CATEGORY - it is ignored",IF(AND($E579="Firearms",$J579&lt;&gt;"",$J579&lt;&gt;"Pending",$R579=""),"FIREARMS ROW WITH NO COURSE OF FIRE","OK"))))))</f>
        <v/>
      </c>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c r="S580" s="17">
        <f>IF($C580="","",IF(AND($K580&lt;&gt;"",NOT(ISNUMBER($K580))),"SCORE NOT A NUMBER",IF(AND(ISNUMBER($K580),OR($K580&lt;0,$K580&gt;100)),"SCORE OUT OF RANGE - this score counts toward nothing",IF(AND($G580="Score",$K580="",$J580&lt;&gt;"",$J580&lt;&gt;"Pending"),"RESULT WITHOUT A SCORE",IF(AND($G580="Pass/Fail",$K580&lt;&gt;""),"SCORE ON A PASS-FAIL CATEGORY - it is ignored",IF(AND($E580="Firearms",$J580&lt;&gt;"",$J580&lt;&gt;"Pending",$R580=""),"FIREARMS ROW WITH NO COURSE OF FIRE","OK"))))))</f>
        <v/>
      </c>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c r="S581" s="17">
        <f>IF($C581="","",IF(AND($K581&lt;&gt;"",NOT(ISNUMBER($K581))),"SCORE NOT A NUMBER",IF(AND(ISNUMBER($K581),OR($K581&lt;0,$K581&gt;100)),"SCORE OUT OF RANGE - this score counts toward nothing",IF(AND($G581="Score",$K581="",$J581&lt;&gt;"",$J581&lt;&gt;"Pending"),"RESULT WITHOUT A SCORE",IF(AND($G581="Pass/Fail",$K581&lt;&gt;""),"SCORE ON A PASS-FAIL CATEGORY - it is ignored",IF(AND($E581="Firearms",$J581&lt;&gt;"",$J581&lt;&gt;"Pending",$R581=""),"FIREARMS ROW WITH NO COURSE OF FIRE","OK"))))))</f>
        <v/>
      </c>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c r="S582" s="17">
        <f>IF($C582="","",IF(AND($K582&lt;&gt;"",NOT(ISNUMBER($K582))),"SCORE NOT A NUMBER",IF(AND(ISNUMBER($K582),OR($K582&lt;0,$K582&gt;100)),"SCORE OUT OF RANGE - this score counts toward nothing",IF(AND($G582="Score",$K582="",$J582&lt;&gt;"",$J582&lt;&gt;"Pending"),"RESULT WITHOUT A SCORE",IF(AND($G582="Pass/Fail",$K582&lt;&gt;""),"SCORE ON A PASS-FAIL CATEGORY - it is ignored",IF(AND($E582="Firearms",$J582&lt;&gt;"",$J582&lt;&gt;"Pending",$R582=""),"FIREARMS ROW WITH NO COURSE OF FIRE","OK"))))))</f>
        <v/>
      </c>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c r="S583" s="17">
        <f>IF($C583="","",IF(AND($K583&lt;&gt;"",NOT(ISNUMBER($K583))),"SCORE NOT A NUMBER",IF(AND(ISNUMBER($K583),OR($K583&lt;0,$K583&gt;100)),"SCORE OUT OF RANGE - this score counts toward nothing",IF(AND($G583="Score",$K583="",$J583&lt;&gt;"",$J583&lt;&gt;"Pending"),"RESULT WITHOUT A SCORE",IF(AND($G583="Pass/Fail",$K583&lt;&gt;""),"SCORE ON A PASS-FAIL CATEGORY - it is ignored",IF(AND($E583="Firearms",$J583&lt;&gt;"",$J583&lt;&gt;"Pending",$R583=""),"FIREARMS ROW WITH NO COURSE OF FIRE","OK"))))))</f>
        <v/>
      </c>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c r="S584" s="17">
        <f>IF($C584="","",IF(AND($K584&lt;&gt;"",NOT(ISNUMBER($K584))),"SCORE NOT A NUMBER",IF(AND(ISNUMBER($K584),OR($K584&lt;0,$K584&gt;100)),"SCORE OUT OF RANGE - this score counts toward nothing",IF(AND($G584="Score",$K584="",$J584&lt;&gt;"",$J584&lt;&gt;"Pending"),"RESULT WITHOUT A SCORE",IF(AND($G584="Pass/Fail",$K584&lt;&gt;""),"SCORE ON A PASS-FAIL CATEGORY - it is ignored",IF(AND($E584="Firearms",$J584&lt;&gt;"",$J584&lt;&gt;"Pending",$R584=""),"FIREARMS ROW WITH NO COURSE OF FIRE","OK"))))))</f>
        <v/>
      </c>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c r="S585" s="17">
        <f>IF($C585="","",IF(AND($K585&lt;&gt;"",NOT(ISNUMBER($K585))),"SCORE NOT A NUMBER",IF(AND(ISNUMBER($K585),OR($K585&lt;0,$K585&gt;100)),"SCORE OUT OF RANGE - this score counts toward nothing",IF(AND($G585="Score",$K585="",$J585&lt;&gt;"",$J585&lt;&gt;"Pending"),"RESULT WITHOUT A SCORE",IF(AND($G585="Pass/Fail",$K585&lt;&gt;""),"SCORE ON A PASS-FAIL CATEGORY - it is ignored",IF(AND($E585="Firearms",$J585&lt;&gt;"",$J585&lt;&gt;"Pending",$R585=""),"FIREARMS ROW WITH NO COURSE OF FIRE","OK"))))))</f>
        <v/>
      </c>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c r="S586" s="17">
        <f>IF($C586="","",IF(AND($K586&lt;&gt;"",NOT(ISNUMBER($K586))),"SCORE NOT A NUMBER",IF(AND(ISNUMBER($K586),OR($K586&lt;0,$K586&gt;100)),"SCORE OUT OF RANGE - this score counts toward nothing",IF(AND($G586="Score",$K586="",$J586&lt;&gt;"",$J586&lt;&gt;"Pending"),"RESULT WITHOUT A SCORE",IF(AND($G586="Pass/Fail",$K586&lt;&gt;""),"SCORE ON A PASS-FAIL CATEGORY - it is ignored",IF(AND($E586="Firearms",$J586&lt;&gt;"",$J586&lt;&gt;"Pending",$R586=""),"FIREARMS ROW WITH NO COURSE OF FIRE","OK"))))))</f>
        <v/>
      </c>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c r="S587" s="17">
        <f>IF($C587="","",IF(AND($K587&lt;&gt;"",NOT(ISNUMBER($K587))),"SCORE NOT A NUMBER",IF(AND(ISNUMBER($K587),OR($K587&lt;0,$K587&gt;100)),"SCORE OUT OF RANGE - this score counts toward nothing",IF(AND($G587="Score",$K587="",$J587&lt;&gt;"",$J587&lt;&gt;"Pending"),"RESULT WITHOUT A SCORE",IF(AND($G587="Pass/Fail",$K587&lt;&gt;""),"SCORE ON A PASS-FAIL CATEGORY - it is ignored",IF(AND($E587="Firearms",$J587&lt;&gt;"",$J587&lt;&gt;"Pending",$R587=""),"FIREARMS ROW WITH NO COURSE OF FIRE","OK"))))))</f>
        <v/>
      </c>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c r="S588" s="17">
        <f>IF($C588="","",IF(AND($K588&lt;&gt;"",NOT(ISNUMBER($K588))),"SCORE NOT A NUMBER",IF(AND(ISNUMBER($K588),OR($K588&lt;0,$K588&gt;100)),"SCORE OUT OF RANGE - this score counts toward nothing",IF(AND($G588="Score",$K588="",$J588&lt;&gt;"",$J588&lt;&gt;"Pending"),"RESULT WITHOUT A SCORE",IF(AND($G588="Pass/Fail",$K588&lt;&gt;""),"SCORE ON A PASS-FAIL CATEGORY - it is ignored",IF(AND($E588="Firearms",$J588&lt;&gt;"",$J588&lt;&gt;"Pending",$R588=""),"FIREARMS ROW WITH NO COURSE OF FIRE","OK"))))))</f>
        <v/>
      </c>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c r="S589" s="17">
        <f>IF($C589="","",IF(AND($K589&lt;&gt;"",NOT(ISNUMBER($K589))),"SCORE NOT A NUMBER",IF(AND(ISNUMBER($K589),OR($K589&lt;0,$K589&gt;100)),"SCORE OUT OF RANGE - this score counts toward nothing",IF(AND($G589="Score",$K589="",$J589&lt;&gt;"",$J589&lt;&gt;"Pending"),"RESULT WITHOUT A SCORE",IF(AND($G589="Pass/Fail",$K589&lt;&gt;""),"SCORE ON A PASS-FAIL CATEGORY - it is ignored",IF(AND($E589="Firearms",$J589&lt;&gt;"",$J589&lt;&gt;"Pending",$R589=""),"FIREARMS ROW WITH NO COURSE OF FIRE","OK"))))))</f>
        <v/>
      </c>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c r="S590" s="17">
        <f>IF($C590="","",IF(AND($K590&lt;&gt;"",NOT(ISNUMBER($K590))),"SCORE NOT A NUMBER",IF(AND(ISNUMBER($K590),OR($K590&lt;0,$K590&gt;100)),"SCORE OUT OF RANGE - this score counts toward nothing",IF(AND($G590="Score",$K590="",$J590&lt;&gt;"",$J590&lt;&gt;"Pending"),"RESULT WITHOUT A SCORE",IF(AND($G590="Pass/Fail",$K590&lt;&gt;""),"SCORE ON A PASS-FAIL CATEGORY - it is ignored",IF(AND($E590="Firearms",$J590&lt;&gt;"",$J590&lt;&gt;"Pending",$R590=""),"FIREARMS ROW WITH NO COURSE OF FIRE","OK"))))))</f>
        <v/>
      </c>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c r="S591" s="17">
        <f>IF($C591="","",IF(AND($K591&lt;&gt;"",NOT(ISNUMBER($K591))),"SCORE NOT A NUMBER",IF(AND(ISNUMBER($K591),OR($K591&lt;0,$K591&gt;100)),"SCORE OUT OF RANGE - this score counts toward nothing",IF(AND($G591="Score",$K591="",$J591&lt;&gt;"",$J591&lt;&gt;"Pending"),"RESULT WITHOUT A SCORE",IF(AND($G591="Pass/Fail",$K591&lt;&gt;""),"SCORE ON A PASS-FAIL CATEGORY - it is ignored",IF(AND($E591="Firearms",$J591&lt;&gt;"",$J591&lt;&gt;"Pending",$R591=""),"FIREARMS ROW WITH NO COURSE OF FIRE","OK"))))))</f>
        <v/>
      </c>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c r="S592" s="17">
        <f>IF($C592="","",IF(AND($K592&lt;&gt;"",NOT(ISNUMBER($K592))),"SCORE NOT A NUMBER",IF(AND(ISNUMBER($K592),OR($K592&lt;0,$K592&gt;100)),"SCORE OUT OF RANGE - this score counts toward nothing",IF(AND($G592="Score",$K592="",$J592&lt;&gt;"",$J592&lt;&gt;"Pending"),"RESULT WITHOUT A SCORE",IF(AND($G592="Pass/Fail",$K592&lt;&gt;""),"SCORE ON A PASS-FAIL CATEGORY - it is ignored",IF(AND($E592="Firearms",$J592&lt;&gt;"",$J592&lt;&gt;"Pending",$R592=""),"FIREARMS ROW WITH NO COURSE OF FIRE","OK"))))))</f>
        <v/>
      </c>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c r="S593" s="17">
        <f>IF($C593="","",IF(AND($K593&lt;&gt;"",NOT(ISNUMBER($K593))),"SCORE NOT A NUMBER",IF(AND(ISNUMBER($K593),OR($K593&lt;0,$K593&gt;100)),"SCORE OUT OF RANGE - this score counts toward nothing",IF(AND($G593="Score",$K593="",$J593&lt;&gt;"",$J593&lt;&gt;"Pending"),"RESULT WITHOUT A SCORE",IF(AND($G593="Pass/Fail",$K593&lt;&gt;""),"SCORE ON A PASS-FAIL CATEGORY - it is ignored",IF(AND($E593="Firearms",$J593&lt;&gt;"",$J593&lt;&gt;"Pending",$R593=""),"FIREARMS ROW WITH NO COURSE OF FIRE","OK"))))))</f>
        <v/>
      </c>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c r="S594" s="17">
        <f>IF($C594="","",IF(AND($K594&lt;&gt;"",NOT(ISNUMBER($K594))),"SCORE NOT A NUMBER",IF(AND(ISNUMBER($K594),OR($K594&lt;0,$K594&gt;100)),"SCORE OUT OF RANGE - this score counts toward nothing",IF(AND($G594="Score",$K594="",$J594&lt;&gt;"",$J594&lt;&gt;"Pending"),"RESULT WITHOUT A SCORE",IF(AND($G594="Pass/Fail",$K594&lt;&gt;""),"SCORE ON A PASS-FAIL CATEGORY - it is ignored",IF(AND($E594="Firearms",$J594&lt;&gt;"",$J594&lt;&gt;"Pending",$R594=""),"FIREARMS ROW WITH NO COURSE OF FIRE","OK"))))))</f>
        <v/>
      </c>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c r="S595" s="17">
        <f>IF($C595="","",IF(AND($K595&lt;&gt;"",NOT(ISNUMBER($K595))),"SCORE NOT A NUMBER",IF(AND(ISNUMBER($K595),OR($K595&lt;0,$K595&gt;100)),"SCORE OUT OF RANGE - this score counts toward nothing",IF(AND($G595="Score",$K595="",$J595&lt;&gt;"",$J595&lt;&gt;"Pending"),"RESULT WITHOUT A SCORE",IF(AND($G595="Pass/Fail",$K595&lt;&gt;""),"SCORE ON A PASS-FAIL CATEGORY - it is ignored",IF(AND($E595="Firearms",$J595&lt;&gt;"",$J595&lt;&gt;"Pending",$R595=""),"FIREARMS ROW WITH NO COURSE OF FIRE","OK"))))))</f>
        <v/>
      </c>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c r="S596" s="17">
        <f>IF($C596="","",IF(AND($K596&lt;&gt;"",NOT(ISNUMBER($K596))),"SCORE NOT A NUMBER",IF(AND(ISNUMBER($K596),OR($K596&lt;0,$K596&gt;100)),"SCORE OUT OF RANGE - this score counts toward nothing",IF(AND($G596="Score",$K596="",$J596&lt;&gt;"",$J596&lt;&gt;"Pending"),"RESULT WITHOUT A SCORE",IF(AND($G596="Pass/Fail",$K596&lt;&gt;""),"SCORE ON A PASS-FAIL CATEGORY - it is ignored",IF(AND($E596="Firearms",$J596&lt;&gt;"",$J596&lt;&gt;"Pending",$R596=""),"FIREARMS ROW WITH NO COURSE OF FIRE","OK"))))))</f>
        <v/>
      </c>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c r="S597" s="17">
        <f>IF($C597="","",IF(AND($K597&lt;&gt;"",NOT(ISNUMBER($K597))),"SCORE NOT A NUMBER",IF(AND(ISNUMBER($K597),OR($K597&lt;0,$K597&gt;100)),"SCORE OUT OF RANGE - this score counts toward nothing",IF(AND($G597="Score",$K597="",$J597&lt;&gt;"",$J597&lt;&gt;"Pending"),"RESULT WITHOUT A SCORE",IF(AND($G597="Pass/Fail",$K597&lt;&gt;""),"SCORE ON A PASS-FAIL CATEGORY - it is ignored",IF(AND($E597="Firearms",$J597&lt;&gt;"",$J597&lt;&gt;"Pending",$R597=""),"FIREARMS ROW WITH NO COURSE OF FIRE","OK"))))))</f>
        <v/>
      </c>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c r="S598" s="17">
        <f>IF($C598="","",IF(AND($K598&lt;&gt;"",NOT(ISNUMBER($K598))),"SCORE NOT A NUMBER",IF(AND(ISNUMBER($K598),OR($K598&lt;0,$K598&gt;100)),"SCORE OUT OF RANGE - this score counts toward nothing",IF(AND($G598="Score",$K598="",$J598&lt;&gt;"",$J598&lt;&gt;"Pending"),"RESULT WITHOUT A SCORE",IF(AND($G598="Pass/Fail",$K598&lt;&gt;""),"SCORE ON A PASS-FAIL CATEGORY - it is ignored",IF(AND($E598="Firearms",$J598&lt;&gt;"",$J598&lt;&gt;"Pending",$R598=""),"FIREARMS ROW WITH NO COURSE OF FIRE","OK"))))))</f>
        <v/>
      </c>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c r="S599" s="17">
        <f>IF($C599="","",IF(AND($K599&lt;&gt;"",NOT(ISNUMBER($K599))),"SCORE NOT A NUMBER",IF(AND(ISNUMBER($K599),OR($K599&lt;0,$K599&gt;100)),"SCORE OUT OF RANGE - this score counts toward nothing",IF(AND($G599="Score",$K599="",$J599&lt;&gt;"",$J599&lt;&gt;"Pending"),"RESULT WITHOUT A SCORE",IF(AND($G599="Pass/Fail",$K599&lt;&gt;""),"SCORE ON A PASS-FAIL CATEGORY - it is ignored",IF(AND($E599="Firearms",$J599&lt;&gt;"",$J599&lt;&gt;"Pending",$R599=""),"FIREARMS ROW WITH NO COURSE OF FIRE","OK"))))))</f>
        <v/>
      </c>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c r="S600" s="17">
        <f>IF($C600="","",IF(AND($K600&lt;&gt;"",NOT(ISNUMBER($K600))),"SCORE NOT A NUMBER",IF(AND(ISNUMBER($K600),OR($K600&lt;0,$K600&gt;100)),"SCORE OUT OF RANGE - this score counts toward nothing",IF(AND($G600="Score",$K600="",$J600&lt;&gt;"",$J600&lt;&gt;"Pending"),"RESULT WITHOUT A SCORE",IF(AND($G600="Pass/Fail",$K600&lt;&gt;""),"SCORE ON A PASS-FAIL CATEGORY - it is ignored",IF(AND($E600="Firearms",$J600&lt;&gt;"",$J600&lt;&gt;"Pending",$R600=""),"FIREARMS ROW WITH NO COURSE OF FIRE","OK"))))))</f>
        <v/>
      </c>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c r="S601" s="17">
        <f>IF($C601="","",IF(AND($K601&lt;&gt;"",NOT(ISNUMBER($K601))),"SCORE NOT A NUMBER",IF(AND(ISNUMBER($K601),OR($K601&lt;0,$K601&gt;100)),"SCORE OUT OF RANGE - this score counts toward nothing",IF(AND($G601="Score",$K601="",$J601&lt;&gt;"",$J601&lt;&gt;"Pending"),"RESULT WITHOUT A SCORE",IF(AND($G601="Pass/Fail",$K601&lt;&gt;""),"SCORE ON A PASS-FAIL CATEGORY - it is ignored",IF(AND($E601="Firearms",$J601&lt;&gt;"",$J601&lt;&gt;"Pending",$R601=""),"FIREARMS ROW WITH NO COURSE OF FIRE","OK"))))))</f>
        <v/>
      </c>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c r="S602" s="17">
        <f>IF($C602="","",IF(AND($K602&lt;&gt;"",NOT(ISNUMBER($K602))),"SCORE NOT A NUMBER",IF(AND(ISNUMBER($K602),OR($K602&lt;0,$K602&gt;100)),"SCORE OUT OF RANGE - this score counts toward nothing",IF(AND($G602="Score",$K602="",$J602&lt;&gt;"",$J602&lt;&gt;"Pending"),"RESULT WITHOUT A SCORE",IF(AND($G602="Pass/Fail",$K602&lt;&gt;""),"SCORE ON A PASS-FAIL CATEGORY - it is ignored",IF(AND($E602="Firearms",$J602&lt;&gt;"",$J602&lt;&gt;"Pending",$R602=""),"FIREARMS ROW WITH NO COURSE OF FIRE","OK"))))))</f>
        <v/>
      </c>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c r="S603" s="17">
        <f>IF($C603="","",IF(AND($K603&lt;&gt;"",NOT(ISNUMBER($K603))),"SCORE NOT A NUMBER",IF(AND(ISNUMBER($K603),OR($K603&lt;0,$K603&gt;100)),"SCORE OUT OF RANGE - this score counts toward nothing",IF(AND($G603="Score",$K603="",$J603&lt;&gt;"",$J603&lt;&gt;"Pending"),"RESULT WITHOUT A SCORE",IF(AND($G603="Pass/Fail",$K603&lt;&gt;""),"SCORE ON A PASS-FAIL CATEGORY - it is ignored",IF(AND($E603="Firearms",$J603&lt;&gt;"",$J603&lt;&gt;"Pending",$R603=""),"FIREARMS ROW WITH NO COURSE OF FIRE","OK"))))))</f>
        <v/>
      </c>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c r="S604" s="17">
        <f>IF($C604="","",IF(AND($K604&lt;&gt;"",NOT(ISNUMBER($K604))),"SCORE NOT A NUMBER",IF(AND(ISNUMBER($K604),OR($K604&lt;0,$K604&gt;100)),"SCORE OUT OF RANGE - this score counts toward nothing",IF(AND($G604="Score",$K604="",$J604&lt;&gt;"",$J604&lt;&gt;"Pending"),"RESULT WITHOUT A SCORE",IF(AND($G604="Pass/Fail",$K604&lt;&gt;""),"SCORE ON A PASS-FAIL CATEGORY - it is ignored",IF(AND($E604="Firearms",$J604&lt;&gt;"",$J604&lt;&gt;"Pending",$R604=""),"FIREARMS ROW WITH NO COURSE OF FIRE","OK"))))))</f>
        <v/>
      </c>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c r="S605" s="17">
        <f>IF($C605="","",IF(AND($K605&lt;&gt;"",NOT(ISNUMBER($K605))),"SCORE NOT A NUMBER",IF(AND(ISNUMBER($K605),OR($K605&lt;0,$K605&gt;100)),"SCORE OUT OF RANGE - this score counts toward nothing",IF(AND($G605="Score",$K605="",$J605&lt;&gt;"",$J605&lt;&gt;"Pending"),"RESULT WITHOUT A SCORE",IF(AND($G605="Pass/Fail",$K605&lt;&gt;""),"SCORE ON A PASS-FAIL CATEGORY - it is ignored",IF(AND($E605="Firearms",$J605&lt;&gt;"",$J605&lt;&gt;"Pending",$R605=""),"FIREARMS ROW WITH NO COURSE OF FIRE","OK"))))))</f>
        <v/>
      </c>
    </row>
  </sheetData>
  <autoFilter ref="B5:R5"/>
  <conditionalFormatting sqref="O6:O605">
    <cfRule type="expression" priority="1" dxfId="0">
      <formula>$O6="FAILED OUT"</formula>
    </cfRule>
  </conditionalFormatting>
  <conditionalFormatting sqref="S6:S605">
    <cfRule type="expression" priority="2" dxfId="0">
      <formula>AND($S6&lt;&gt;"",$S6&lt;&gt;"OK")</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IF($B6="","",SUMPRODUCT((UPPER(D6:AQ6)&lt;&gt;"X")*(TRANSPOSE(rngWMdue)&lt;&gt;"")*(TRANSPOSE(rngWMdue)&lt;TODAY())))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IF($B7="","",SUMPRODUCT((UPPER(D7:AQ7)&lt;&gt;"X")*(TRANSPOSE(rngWMdue)&lt;&gt;"")*(TRANSPOSE(rngWMdue)&lt;TODAY())))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IF($B8="","",SUMPRODUCT((UPPER(D8:AQ8)&lt;&gt;"X")*(TRANSPOSE(rngWMdue)&lt;&gt;"")*(TRANSPOSE(rngWMdue)&lt;TODAY())))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IF($B9="","",SUMPRODUCT((UPPER(D9:AQ9)&lt;&gt;"X")*(TRANSPOSE(rngWMdue)&lt;&gt;"")*(TRANSPOSE(rngWMdue)&lt;TODAY())))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IF($B10="","",SUMPRODUCT((UPPER(D10:AQ10)&lt;&gt;"X")*(TRANSPOSE(rngWMdue)&lt;&gt;"")*(TRANSPOSE(rngWMdue)&lt;TODAY())))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IF($B11="","",SUMPRODUCT((UPPER(D11:AQ11)&lt;&gt;"X")*(TRANSPOSE(rngWMdue)&lt;&gt;"")*(TRANSPOSE(rngWMdue)&lt;TODAY())))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IF($B12="","",SUMPRODUCT((UPPER(D12:AQ12)&lt;&gt;"X")*(TRANSPOSE(rngWMdue)&lt;&gt;"")*(TRANSPOSE(rngWMdue)&lt;TODAY())))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IF($B13="","",SUMPRODUCT((UPPER(D13:AQ13)&lt;&gt;"X")*(TRANSPOSE(rngWMdue)&lt;&gt;"")*(TRANSPOSE(rngWMdue)&lt;TODAY())))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IF($B14="","",SUMPRODUCT((UPPER(D14:AQ14)&lt;&gt;"X")*(TRANSPOSE(rngWMdue)&lt;&gt;"")*(TRANSPOSE(rngWMdue)&lt;TODAY())))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IF($B15="","",SUMPRODUCT((UPPER(D15:AQ15)&lt;&gt;"X")*(TRANSPOSE(rngWMdue)&lt;&gt;"")*(TRANSPOSE(rngWMdue)&lt;TODAY())))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IF($B16="","",SUMPRODUCT((UPPER(D16:AQ16)&lt;&gt;"X")*(TRANSPOSE(rngWMdue)&lt;&gt;"")*(TRANSPOSE(rngWMdue)&lt;TODAY())))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IF($B17="","",SUMPRODUCT((UPPER(D17:AQ17)&lt;&gt;"X")*(TRANSPOSE(rngWMdue)&lt;&gt;"")*(TRANSPOSE(rngWMdue)&lt;TODAY())))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IF($B18="","",SUMPRODUCT((UPPER(D18:AQ18)&lt;&gt;"X")*(TRANSPOSE(rngWMdue)&lt;&gt;"")*(TRANSPOSE(rngWMdue)&lt;TODAY())))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IF($B19="","",SUMPRODUCT((UPPER(D19:AQ19)&lt;&gt;"X")*(TRANSPOSE(rngWMdue)&lt;&gt;"")*(TRANSPOSE(rngWMdue)&lt;TODAY())))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IF($B20="","",SUMPRODUCT((UPPER(D20:AQ20)&lt;&gt;"X")*(TRANSPOSE(rngWMdue)&lt;&gt;"")*(TRANSPOSE(rngWMdue)&lt;TODAY())))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IF($B21="","",SUMPRODUCT((UPPER(D21:AQ21)&lt;&gt;"X")*(TRANSPOSE(rngWMdue)&lt;&gt;"")*(TRANSPOSE(rngWMdue)&lt;TODAY())))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IF($B22="","",SUMPRODUCT((UPPER(D22:AQ22)&lt;&gt;"X")*(TRANSPOSE(rngWMdue)&lt;&gt;"")*(TRANSPOSE(rngWMdue)&lt;TODAY())))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IF($B23="","",SUMPRODUCT((UPPER(D23:AQ23)&lt;&gt;"X")*(TRANSPOSE(rngWMdue)&lt;&gt;"")*(TRANSPOSE(rngWMdue)&lt;TODAY())))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IF($B24="","",SUMPRODUCT((UPPER(D24:AQ24)&lt;&gt;"X")*(TRANSPOSE(rngWMdue)&lt;&gt;"")*(TRANSPOSE(rngWMdue)&lt;TODAY())))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IF($B25="","",SUMPRODUCT((UPPER(D25:AQ25)&lt;&gt;"X")*(TRANSPOSE(rngWMdue)&lt;&gt;"")*(TRANSPOSE(rngWMdue)&lt;TODAY())))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IF($B26="","",SUMPRODUCT((UPPER(D26:AQ26)&lt;&gt;"X")*(TRANSPOSE(rngWMdue)&lt;&gt;"")*(TRANSPOSE(rngWMdue)&lt;TODAY())))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IF($B27="","",SUMPRODUCT((UPPER(D27:AQ27)&lt;&gt;"X")*(TRANSPOSE(rngWMdue)&lt;&gt;"")*(TRANSPOSE(rngWMdue)&lt;TODAY())))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IF($B28="","",SUMPRODUCT((UPPER(D28:AQ28)&lt;&gt;"X")*(TRANSPOSE(rngWMdue)&lt;&gt;"")*(TRANSPOSE(rngWMdue)&lt;TODAY())))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IF($B29="","",SUMPRODUCT((UPPER(D29:AQ29)&lt;&gt;"X")*(TRANSPOSE(rngWMdue)&lt;&gt;"")*(TRANSPOSE(rngWMdue)&lt;TODAY())))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IF($B30="","",SUMPRODUCT((UPPER(D30:AQ30)&lt;&gt;"X")*(TRANSPOSE(rngWMdue)&lt;&gt;"")*(TRANSPOSE(rngWMdue)&lt;TODAY())))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IF($B31="","",SUMPRODUCT((UPPER(D31:AQ31)&lt;&gt;"X")*(TRANSPOSE(rngWMdue)&lt;&gt;"")*(TRANSPOSE(rngWMdue)&lt;TODAY())))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IF($B32="","",SUMPRODUCT((UPPER(D32:AQ32)&lt;&gt;"X")*(TRANSPOSE(rngWMdue)&lt;&gt;"")*(TRANSPOSE(rngWMdue)&lt;TODAY())))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IF($B33="","",SUMPRODUCT((UPPER(D33:AQ33)&lt;&gt;"X")*(TRANSPOSE(rngWMdue)&lt;&gt;"")*(TRANSPOSE(rngWMdue)&lt;TODAY())))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IF($B34="","",SUMPRODUCT((UPPER(D34:AQ34)&lt;&gt;"X")*(TRANSPOSE(rngWMdue)&lt;&gt;"")*(TRANSPOSE(rngWMdue)&lt;TODAY())))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IF($B35="","",SUMPRODUCT((UPPER(D35:AQ35)&lt;&gt;"X")*(TRANSPOSE(rngWMdue)&lt;&gt;"")*(TRANSPOSE(rngWMdue)&lt;TODAY())))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IF($B36="","",SUMPRODUCT((UPPER(D36:AQ36)&lt;&gt;"X")*(TRANSPOSE(rngWMdue)&lt;&gt;"")*(TRANSPOSE(rngWMdue)&lt;TODAY())))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IF($B37="","",SUMPRODUCT((UPPER(D37:AQ37)&lt;&gt;"X")*(TRANSPOSE(rngWMdue)&lt;&gt;"")*(TRANSPOSE(rngWMdue)&lt;TODAY())))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IF($B38="","",SUMPRODUCT((UPPER(D38:AQ38)&lt;&gt;"X")*(TRANSPOSE(rngWMdue)&lt;&gt;"")*(TRANSPOSE(rngWMdue)&lt;TODAY())))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IF($B39="","",SUMPRODUCT((UPPER(D39:AQ39)&lt;&gt;"X")*(TRANSPOSE(rngWMdue)&lt;&gt;"")*(TRANSPOSE(rngWMdue)&lt;TODAY())))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IF($B40="","",SUMPRODUCT((UPPER(D40:AQ40)&lt;&gt;"X")*(TRANSPOSE(rngWMdue)&lt;&gt;"")*(TRANSPOSE(rngWMdue)&lt;TODAY())))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IF($B41="","",SUMPRODUCT((UPPER(D41:AQ41)&lt;&gt;"X")*(TRANSPOSE(rngWMdue)&lt;&gt;"")*(TRANSPOSE(rngWMdue)&lt;TODAY())))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IF($B42="","",SUMPRODUCT((UPPER(D42:AQ42)&lt;&gt;"X")*(TRANSPOSE(rngWMdue)&lt;&gt;"")*(TRANSPOSE(rngWMdue)&lt;TODAY())))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IF($B43="","",SUMPRODUCT((UPPER(D43:AQ43)&lt;&gt;"X")*(TRANSPOSE(rngWMdue)&lt;&gt;"")*(TRANSPOSE(rngWMdue)&lt;TODAY())))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IF($B44="","",SUMPRODUCT((UPPER(D44:AQ44)&lt;&gt;"X")*(TRANSPOSE(rngWMdue)&lt;&gt;"")*(TRANSPOSE(rngWMdue)&lt;TODAY())))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IF($B45="","",SUMPRODUCT((UPPER(D45:AQ45)&lt;&gt;"X")*(TRANSPOSE(rngWMdue)&lt;&gt;"")*(TRANSPOSE(rngWMdue)&lt;TODAY())))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IF($B46="","",SUMPRODUCT((UPPER(D46:AQ46)&lt;&gt;"X")*(TRANSPOSE(rngWMdue)&lt;&gt;"")*(TRANSPOSE(rngWMdue)&lt;TODAY())))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IF($B47="","",SUMPRODUCT((UPPER(D47:AQ47)&lt;&gt;"X")*(TRANSPOSE(rngWMdue)&lt;&gt;"")*(TRANSPOSE(rngWMdue)&lt;TODAY())))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IF($B48="","",SUMPRODUCT((UPPER(D48:AQ48)&lt;&gt;"X")*(TRANSPOSE(rngWMdue)&lt;&gt;"")*(TRANSPOSE(rngWMdue)&lt;TODAY())))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IF($B49="","",SUMPRODUCT((UPPER(D49:AQ49)&lt;&gt;"X")*(TRANSPOSE(rngWMdue)&lt;&gt;"")*(TRANSPOSE(rngWMdue)&lt;TODAY())))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IF($B50="","",SUMPRODUCT((UPPER(D50:AQ50)&lt;&gt;"X")*(TRANSPOSE(rngWMdue)&lt;&gt;"")*(TRANSPOSE(rngWMdue)&lt;TODAY())))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IF($B51="","",SUMPRODUCT((UPPER(D51:AQ51)&lt;&gt;"X")*(TRANSPOSE(rngWMdue)&lt;&gt;"")*(TRANSPOSE(rngWMdue)&lt;TODAY())))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IF($B52="","",SUMPRODUCT((UPPER(D52:AQ52)&lt;&gt;"X")*(TRANSPOSE(rngWMdue)&lt;&gt;"")*(TRANSPOSE(rngWMdue)&lt;TODAY())))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IF($B53="","",SUMPRODUCT((UPPER(D53:AQ53)&lt;&gt;"X")*(TRANSPOSE(rngWMdue)&lt;&gt;"")*(TRANSPOSE(rngWMdue)&lt;TODAY())))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IF($B54="","",SUMPRODUCT((UPPER(D54:AQ54)&lt;&gt;"X")*(TRANSPOSE(rngWMdue)&lt;&gt;"")*(TRANSPOSE(rngWMdue)&lt;TODAY())))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IF($B55="","",SUMPRODUCT((UPPER(D55:AQ55)&lt;&gt;"X")*(TRANSPOSE(rngWMdue)&lt;&gt;"")*(TRANSPOSE(rngWMdue)&lt;TODAY())))</f>
        <v/>
      </c>
      <c r="AT55" s="17">
        <f>IF($B55="","",IF(AS55=0,"Yes","No"))</f>
        <v/>
      </c>
    </row>
  </sheetData>
  <conditionalFormatting sqref="AT6:AT55">
    <cfRule type="cellIs" priority="1" operator="equal" dxfId="3">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T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autoFilter ref="B5:N5"/>
  <conditionalFormatting sqref="L6:L305">
    <cfRule type="expression" priority="1" dxfId="0">
      <formula>$L6="OVERDUE"</formula>
    </cfRule>
    <cfRule type="expression" priority="2" dxfId="0">
      <formula>$L6="CHECK DATE"</formula>
    </cfRule>
    <cfRule type="expression" priority="3" dxfId="3">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2">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22" t="n"/>
      <c r="U6" s="22" t="n"/>
      <c r="V6" s="22" t="n"/>
      <c r="W6" s="22" t="n"/>
      <c r="X6" s="22" t="n"/>
      <c r="Y6" s="22" t="n"/>
      <c r="Z6" s="22" t="n"/>
      <c r="AA6" s="17">
        <f>IF($B6="","",IF(COUNT(T6:Z6)=0,"",SUM(T6:Z6)))</f>
        <v/>
      </c>
      <c r="AB6" s="17">
        <f>IF($B6="","",IF($AA6="","",IF(cfgPTFinalMinPoints=0,"(rubric pending)",IF(COUNT(T6:Z6)&lt;7,"Incomplete",IF($AA6&gt;=cfgPTFinalMinPoints,"Yes","No")))))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22" t="n"/>
      <c r="U7" s="22" t="n"/>
      <c r="V7" s="22" t="n"/>
      <c r="W7" s="22" t="n"/>
      <c r="X7" s="22" t="n"/>
      <c r="Y7" s="22" t="n"/>
      <c r="Z7" s="22" t="n"/>
      <c r="AA7" s="17">
        <f>IF($B7="","",IF(COUNT(T7:Z7)=0,"",SUM(T7:Z7)))</f>
        <v/>
      </c>
      <c r="AB7" s="17">
        <f>IF($B7="","",IF($AA7="","",IF(cfgPTFinalMinPoints=0,"(rubric pending)",IF(COUNT(T7:Z7)&lt;7,"Incomplete",IF($AA7&gt;=cfgPTFinalMinPoints,"Yes","No")))))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22" t="n"/>
      <c r="U8" s="22" t="n"/>
      <c r="V8" s="22" t="n"/>
      <c r="W8" s="22" t="n"/>
      <c r="X8" s="22" t="n"/>
      <c r="Y8" s="22" t="n"/>
      <c r="Z8" s="22" t="n"/>
      <c r="AA8" s="17">
        <f>IF($B8="","",IF(COUNT(T8:Z8)=0,"",SUM(T8:Z8)))</f>
        <v/>
      </c>
      <c r="AB8" s="17">
        <f>IF($B8="","",IF($AA8="","",IF(cfgPTFinalMinPoints=0,"(rubric pending)",IF(COUNT(T8:Z8)&lt;7,"Incomplete",IF($AA8&gt;=cfgPTFinalMinPoints,"Yes","No")))))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22" t="n"/>
      <c r="U9" s="22" t="n"/>
      <c r="V9" s="22" t="n"/>
      <c r="W9" s="22" t="n"/>
      <c r="X9" s="22" t="n"/>
      <c r="Y9" s="22" t="n"/>
      <c r="Z9" s="22" t="n"/>
      <c r="AA9" s="17">
        <f>IF($B9="","",IF(COUNT(T9:Z9)=0,"",SUM(T9:Z9)))</f>
        <v/>
      </c>
      <c r="AB9" s="17">
        <f>IF($B9="","",IF($AA9="","",IF(cfgPTFinalMinPoints=0,"(rubric pending)",IF(COUNT(T9:Z9)&lt;7,"Incomplete",IF($AA9&gt;=cfgPTFinalMinPoints,"Yes","No")))))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22" t="n"/>
      <c r="U10" s="22" t="n"/>
      <c r="V10" s="22" t="n"/>
      <c r="W10" s="22" t="n"/>
      <c r="X10" s="22" t="n"/>
      <c r="Y10" s="22" t="n"/>
      <c r="Z10" s="22" t="n"/>
      <c r="AA10" s="17">
        <f>IF($B10="","",IF(COUNT(T10:Z10)=0,"",SUM(T10:Z10)))</f>
        <v/>
      </c>
      <c r="AB10" s="17">
        <f>IF($B10="","",IF($AA10="","",IF(cfgPTFinalMinPoints=0,"(rubric pending)",IF(COUNT(T10:Z10)&lt;7,"Incomplete",IF($AA10&gt;=cfgPTFinalMinPoints,"Yes","No")))))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22" t="n"/>
      <c r="U11" s="22" t="n"/>
      <c r="V11" s="22" t="n"/>
      <c r="W11" s="22" t="n"/>
      <c r="X11" s="22" t="n"/>
      <c r="Y11" s="22" t="n"/>
      <c r="Z11" s="22" t="n"/>
      <c r="AA11" s="17">
        <f>IF($B11="","",IF(COUNT(T11:Z11)=0,"",SUM(T11:Z11)))</f>
        <v/>
      </c>
      <c r="AB11" s="17">
        <f>IF($B11="","",IF($AA11="","",IF(cfgPTFinalMinPoints=0,"(rubric pending)",IF(COUNT(T11:Z11)&lt;7,"Incomplete",IF($AA11&gt;=cfgPTFinalMinPoints,"Yes","No")))))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22" t="n"/>
      <c r="U12" s="22" t="n"/>
      <c r="V12" s="22" t="n"/>
      <c r="W12" s="22" t="n"/>
      <c r="X12" s="22" t="n"/>
      <c r="Y12" s="22" t="n"/>
      <c r="Z12" s="22" t="n"/>
      <c r="AA12" s="17">
        <f>IF($B12="","",IF(COUNT(T12:Z12)=0,"",SUM(T12:Z12)))</f>
        <v/>
      </c>
      <c r="AB12" s="17">
        <f>IF($B12="","",IF($AA12="","",IF(cfgPTFinalMinPoints=0,"(rubric pending)",IF(COUNT(T12:Z12)&lt;7,"Incomplete",IF($AA12&gt;=cfgPTFinalMinPoints,"Yes","No")))))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22" t="n"/>
      <c r="U13" s="22" t="n"/>
      <c r="V13" s="22" t="n"/>
      <c r="W13" s="22" t="n"/>
      <c r="X13" s="22" t="n"/>
      <c r="Y13" s="22" t="n"/>
      <c r="Z13" s="22" t="n"/>
      <c r="AA13" s="17">
        <f>IF($B13="","",IF(COUNT(T13:Z13)=0,"",SUM(T13:Z13)))</f>
        <v/>
      </c>
      <c r="AB13" s="17">
        <f>IF($B13="","",IF($AA13="","",IF(cfgPTFinalMinPoints=0,"(rubric pending)",IF(COUNT(T13:Z13)&lt;7,"Incomplete",IF($AA13&gt;=cfgPTFinalMinPoints,"Yes","No")))))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22" t="n"/>
      <c r="U14" s="22" t="n"/>
      <c r="V14" s="22" t="n"/>
      <c r="W14" s="22" t="n"/>
      <c r="X14" s="22" t="n"/>
      <c r="Y14" s="22" t="n"/>
      <c r="Z14" s="22" t="n"/>
      <c r="AA14" s="17">
        <f>IF($B14="","",IF(COUNT(T14:Z14)=0,"",SUM(T14:Z14)))</f>
        <v/>
      </c>
      <c r="AB14" s="17">
        <f>IF($B14="","",IF($AA14="","",IF(cfgPTFinalMinPoints=0,"(rubric pending)",IF(COUNT(T14:Z14)&lt;7,"Incomplete",IF($AA14&gt;=cfgPTFinalMinPoints,"Yes","No")))))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22" t="n"/>
      <c r="U15" s="22" t="n"/>
      <c r="V15" s="22" t="n"/>
      <c r="W15" s="22" t="n"/>
      <c r="X15" s="22" t="n"/>
      <c r="Y15" s="22" t="n"/>
      <c r="Z15" s="22" t="n"/>
      <c r="AA15" s="17">
        <f>IF($B15="","",IF(COUNT(T15:Z15)=0,"",SUM(T15:Z15)))</f>
        <v/>
      </c>
      <c r="AB15" s="17">
        <f>IF($B15="","",IF($AA15="","",IF(cfgPTFinalMinPoints=0,"(rubric pending)",IF(COUNT(T15:Z15)&lt;7,"Incomplete",IF($AA15&gt;=cfgPTFinalMinPoints,"Yes","No")))))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22" t="n"/>
      <c r="U16" s="22" t="n"/>
      <c r="V16" s="22" t="n"/>
      <c r="W16" s="22" t="n"/>
      <c r="X16" s="22" t="n"/>
      <c r="Y16" s="22" t="n"/>
      <c r="Z16" s="22" t="n"/>
      <c r="AA16" s="17">
        <f>IF($B16="","",IF(COUNT(T16:Z16)=0,"",SUM(T16:Z16)))</f>
        <v/>
      </c>
      <c r="AB16" s="17">
        <f>IF($B16="","",IF($AA16="","",IF(cfgPTFinalMinPoints=0,"(rubric pending)",IF(COUNT(T16:Z16)&lt;7,"Incomplete",IF($AA16&gt;=cfgPTFinalMinPoints,"Yes","No")))))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22" t="n"/>
      <c r="U17" s="22" t="n"/>
      <c r="V17" s="22" t="n"/>
      <c r="W17" s="22" t="n"/>
      <c r="X17" s="22" t="n"/>
      <c r="Y17" s="22" t="n"/>
      <c r="Z17" s="22" t="n"/>
      <c r="AA17" s="17">
        <f>IF($B17="","",IF(COUNT(T17:Z17)=0,"",SUM(T17:Z17)))</f>
        <v/>
      </c>
      <c r="AB17" s="17">
        <f>IF($B17="","",IF($AA17="","",IF(cfgPTFinalMinPoints=0,"(rubric pending)",IF(COUNT(T17:Z17)&lt;7,"Incomplete",IF($AA17&gt;=cfgPTFinalMinPoints,"Yes","No")))))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22" t="n"/>
      <c r="U18" s="22" t="n"/>
      <c r="V18" s="22" t="n"/>
      <c r="W18" s="22" t="n"/>
      <c r="X18" s="22" t="n"/>
      <c r="Y18" s="22" t="n"/>
      <c r="Z18" s="22" t="n"/>
      <c r="AA18" s="17">
        <f>IF($B18="","",IF(COUNT(T18:Z18)=0,"",SUM(T18:Z18)))</f>
        <v/>
      </c>
      <c r="AB18" s="17">
        <f>IF($B18="","",IF($AA18="","",IF(cfgPTFinalMinPoints=0,"(rubric pending)",IF(COUNT(T18:Z18)&lt;7,"Incomplete",IF($AA18&gt;=cfgPTFinalMinPoints,"Yes","No")))))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22" t="n"/>
      <c r="U19" s="22" t="n"/>
      <c r="V19" s="22" t="n"/>
      <c r="W19" s="22" t="n"/>
      <c r="X19" s="22" t="n"/>
      <c r="Y19" s="22" t="n"/>
      <c r="Z19" s="22" t="n"/>
      <c r="AA19" s="17">
        <f>IF($B19="","",IF(COUNT(T19:Z19)=0,"",SUM(T19:Z19)))</f>
        <v/>
      </c>
      <c r="AB19" s="17">
        <f>IF($B19="","",IF($AA19="","",IF(cfgPTFinalMinPoints=0,"(rubric pending)",IF(COUNT(T19:Z19)&lt;7,"Incomplete",IF($AA19&gt;=cfgPTFinalMinPoints,"Yes","No")))))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22" t="n"/>
      <c r="U20" s="22" t="n"/>
      <c r="V20" s="22" t="n"/>
      <c r="W20" s="22" t="n"/>
      <c r="X20" s="22" t="n"/>
      <c r="Y20" s="22" t="n"/>
      <c r="Z20" s="22" t="n"/>
      <c r="AA20" s="17">
        <f>IF($B20="","",IF(COUNT(T20:Z20)=0,"",SUM(T20:Z20)))</f>
        <v/>
      </c>
      <c r="AB20" s="17">
        <f>IF($B20="","",IF($AA20="","",IF(cfgPTFinalMinPoints=0,"(rubric pending)",IF(COUNT(T20:Z20)&lt;7,"Incomplete",IF($AA20&gt;=cfgPTFinalMinPoints,"Yes","No")))))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22" t="n"/>
      <c r="U21" s="22" t="n"/>
      <c r="V21" s="22" t="n"/>
      <c r="W21" s="22" t="n"/>
      <c r="X21" s="22" t="n"/>
      <c r="Y21" s="22" t="n"/>
      <c r="Z21" s="22" t="n"/>
      <c r="AA21" s="17">
        <f>IF($B21="","",IF(COUNT(T21:Z21)=0,"",SUM(T21:Z21)))</f>
        <v/>
      </c>
      <c r="AB21" s="17">
        <f>IF($B21="","",IF($AA21="","",IF(cfgPTFinalMinPoints=0,"(rubric pending)",IF(COUNT(T21:Z21)&lt;7,"Incomplete",IF($AA21&gt;=cfgPTFinalMinPoints,"Yes","No")))))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22" t="n"/>
      <c r="U22" s="22" t="n"/>
      <c r="V22" s="22" t="n"/>
      <c r="W22" s="22" t="n"/>
      <c r="X22" s="22" t="n"/>
      <c r="Y22" s="22" t="n"/>
      <c r="Z22" s="22" t="n"/>
      <c r="AA22" s="17">
        <f>IF($B22="","",IF(COUNT(T22:Z22)=0,"",SUM(T22:Z22)))</f>
        <v/>
      </c>
      <c r="AB22" s="17">
        <f>IF($B22="","",IF($AA22="","",IF(cfgPTFinalMinPoints=0,"(rubric pending)",IF(COUNT(T22:Z22)&lt;7,"Incomplete",IF($AA22&gt;=cfgPTFinalMinPoints,"Yes","No")))))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22" t="n"/>
      <c r="U23" s="22" t="n"/>
      <c r="V23" s="22" t="n"/>
      <c r="W23" s="22" t="n"/>
      <c r="X23" s="22" t="n"/>
      <c r="Y23" s="22" t="n"/>
      <c r="Z23" s="22" t="n"/>
      <c r="AA23" s="17">
        <f>IF($B23="","",IF(COUNT(T23:Z23)=0,"",SUM(T23:Z23)))</f>
        <v/>
      </c>
      <c r="AB23" s="17">
        <f>IF($B23="","",IF($AA23="","",IF(cfgPTFinalMinPoints=0,"(rubric pending)",IF(COUNT(T23:Z23)&lt;7,"Incomplete",IF($AA23&gt;=cfgPTFinalMinPoints,"Yes","No")))))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22" t="n"/>
      <c r="U24" s="22" t="n"/>
      <c r="V24" s="22" t="n"/>
      <c r="W24" s="22" t="n"/>
      <c r="X24" s="22" t="n"/>
      <c r="Y24" s="22" t="n"/>
      <c r="Z24" s="22" t="n"/>
      <c r="AA24" s="17">
        <f>IF($B24="","",IF(COUNT(T24:Z24)=0,"",SUM(T24:Z24)))</f>
        <v/>
      </c>
      <c r="AB24" s="17">
        <f>IF($B24="","",IF($AA24="","",IF(cfgPTFinalMinPoints=0,"(rubric pending)",IF(COUNT(T24:Z24)&lt;7,"Incomplete",IF($AA24&gt;=cfgPTFinalMinPoints,"Yes","No")))))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22" t="n"/>
      <c r="U25" s="22" t="n"/>
      <c r="V25" s="22" t="n"/>
      <c r="W25" s="22" t="n"/>
      <c r="X25" s="22" t="n"/>
      <c r="Y25" s="22" t="n"/>
      <c r="Z25" s="22" t="n"/>
      <c r="AA25" s="17">
        <f>IF($B25="","",IF(COUNT(T25:Z25)=0,"",SUM(T25:Z25)))</f>
        <v/>
      </c>
      <c r="AB25" s="17">
        <f>IF($B25="","",IF($AA25="","",IF(cfgPTFinalMinPoints=0,"(rubric pending)",IF(COUNT(T25:Z25)&lt;7,"Incomplete",IF($AA25&gt;=cfgPTFinalMinPoints,"Yes","No")))))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22" t="n"/>
      <c r="U26" s="22" t="n"/>
      <c r="V26" s="22" t="n"/>
      <c r="W26" s="22" t="n"/>
      <c r="X26" s="22" t="n"/>
      <c r="Y26" s="22" t="n"/>
      <c r="Z26" s="22" t="n"/>
      <c r="AA26" s="17">
        <f>IF($B26="","",IF(COUNT(T26:Z26)=0,"",SUM(T26:Z26)))</f>
        <v/>
      </c>
      <c r="AB26" s="17">
        <f>IF($B26="","",IF($AA26="","",IF(cfgPTFinalMinPoints=0,"(rubric pending)",IF(COUNT(T26:Z26)&lt;7,"Incomplete",IF($AA26&gt;=cfgPTFinalMinPoints,"Yes","No")))))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22" t="n"/>
      <c r="U27" s="22" t="n"/>
      <c r="V27" s="22" t="n"/>
      <c r="W27" s="22" t="n"/>
      <c r="X27" s="22" t="n"/>
      <c r="Y27" s="22" t="n"/>
      <c r="Z27" s="22" t="n"/>
      <c r="AA27" s="17">
        <f>IF($B27="","",IF(COUNT(T27:Z27)=0,"",SUM(T27:Z27)))</f>
        <v/>
      </c>
      <c r="AB27" s="17">
        <f>IF($B27="","",IF($AA27="","",IF(cfgPTFinalMinPoints=0,"(rubric pending)",IF(COUNT(T27:Z27)&lt;7,"Incomplete",IF($AA27&gt;=cfgPTFinalMinPoints,"Yes","No")))))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22" t="n"/>
      <c r="U28" s="22" t="n"/>
      <c r="V28" s="22" t="n"/>
      <c r="W28" s="22" t="n"/>
      <c r="X28" s="22" t="n"/>
      <c r="Y28" s="22" t="n"/>
      <c r="Z28" s="22" t="n"/>
      <c r="AA28" s="17">
        <f>IF($B28="","",IF(COUNT(T28:Z28)=0,"",SUM(T28:Z28)))</f>
        <v/>
      </c>
      <c r="AB28" s="17">
        <f>IF($B28="","",IF($AA28="","",IF(cfgPTFinalMinPoints=0,"(rubric pending)",IF(COUNT(T28:Z28)&lt;7,"Incomplete",IF($AA28&gt;=cfgPTFinalMinPoints,"Yes","No")))))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22" t="n"/>
      <c r="U29" s="22" t="n"/>
      <c r="V29" s="22" t="n"/>
      <c r="W29" s="22" t="n"/>
      <c r="X29" s="22" t="n"/>
      <c r="Y29" s="22" t="n"/>
      <c r="Z29" s="22" t="n"/>
      <c r="AA29" s="17">
        <f>IF($B29="","",IF(COUNT(T29:Z29)=0,"",SUM(T29:Z29)))</f>
        <v/>
      </c>
      <c r="AB29" s="17">
        <f>IF($B29="","",IF($AA29="","",IF(cfgPTFinalMinPoints=0,"(rubric pending)",IF(COUNT(T29:Z29)&lt;7,"Incomplete",IF($AA29&gt;=cfgPTFinalMinPoints,"Yes","No")))))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22" t="n"/>
      <c r="U30" s="22" t="n"/>
      <c r="V30" s="22" t="n"/>
      <c r="W30" s="22" t="n"/>
      <c r="X30" s="22" t="n"/>
      <c r="Y30" s="22" t="n"/>
      <c r="Z30" s="22" t="n"/>
      <c r="AA30" s="17">
        <f>IF($B30="","",IF(COUNT(T30:Z30)=0,"",SUM(T30:Z30)))</f>
        <v/>
      </c>
      <c r="AB30" s="17">
        <f>IF($B30="","",IF($AA30="","",IF(cfgPTFinalMinPoints=0,"(rubric pending)",IF(COUNT(T30:Z30)&lt;7,"Incomplete",IF($AA30&gt;=cfgPTFinalMinPoints,"Yes","No")))))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22" t="n"/>
      <c r="U31" s="22" t="n"/>
      <c r="V31" s="22" t="n"/>
      <c r="W31" s="22" t="n"/>
      <c r="X31" s="22" t="n"/>
      <c r="Y31" s="22" t="n"/>
      <c r="Z31" s="22" t="n"/>
      <c r="AA31" s="17">
        <f>IF($B31="","",IF(COUNT(T31:Z31)=0,"",SUM(T31:Z31)))</f>
        <v/>
      </c>
      <c r="AB31" s="17">
        <f>IF($B31="","",IF($AA31="","",IF(cfgPTFinalMinPoints=0,"(rubric pending)",IF(COUNT(T31:Z31)&lt;7,"Incomplete",IF($AA31&gt;=cfgPTFinalMinPoints,"Yes","No")))))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22" t="n"/>
      <c r="U32" s="22" t="n"/>
      <c r="V32" s="22" t="n"/>
      <c r="W32" s="22" t="n"/>
      <c r="X32" s="22" t="n"/>
      <c r="Y32" s="22" t="n"/>
      <c r="Z32" s="22" t="n"/>
      <c r="AA32" s="17">
        <f>IF($B32="","",IF(COUNT(T32:Z32)=0,"",SUM(T32:Z32)))</f>
        <v/>
      </c>
      <c r="AB32" s="17">
        <f>IF($B32="","",IF($AA32="","",IF(cfgPTFinalMinPoints=0,"(rubric pending)",IF(COUNT(T32:Z32)&lt;7,"Incomplete",IF($AA32&gt;=cfgPTFinalMinPoints,"Yes","No")))))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22" t="n"/>
      <c r="U33" s="22" t="n"/>
      <c r="V33" s="22" t="n"/>
      <c r="W33" s="22" t="n"/>
      <c r="X33" s="22" t="n"/>
      <c r="Y33" s="22" t="n"/>
      <c r="Z33" s="22" t="n"/>
      <c r="AA33" s="17">
        <f>IF($B33="","",IF(COUNT(T33:Z33)=0,"",SUM(T33:Z33)))</f>
        <v/>
      </c>
      <c r="AB33" s="17">
        <f>IF($B33="","",IF($AA33="","",IF(cfgPTFinalMinPoints=0,"(rubric pending)",IF(COUNT(T33:Z33)&lt;7,"Incomplete",IF($AA33&gt;=cfgPTFinalMinPoints,"Yes","No")))))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22" t="n"/>
      <c r="U34" s="22" t="n"/>
      <c r="V34" s="22" t="n"/>
      <c r="W34" s="22" t="n"/>
      <c r="X34" s="22" t="n"/>
      <c r="Y34" s="22" t="n"/>
      <c r="Z34" s="22" t="n"/>
      <c r="AA34" s="17">
        <f>IF($B34="","",IF(COUNT(T34:Z34)=0,"",SUM(T34:Z34)))</f>
        <v/>
      </c>
      <c r="AB34" s="17">
        <f>IF($B34="","",IF($AA34="","",IF(cfgPTFinalMinPoints=0,"(rubric pending)",IF(COUNT(T34:Z34)&lt;7,"Incomplete",IF($AA34&gt;=cfgPTFinalMinPoints,"Yes","No")))))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22" t="n"/>
      <c r="U35" s="22" t="n"/>
      <c r="V35" s="22" t="n"/>
      <c r="W35" s="22" t="n"/>
      <c r="X35" s="22" t="n"/>
      <c r="Y35" s="22" t="n"/>
      <c r="Z35" s="22" t="n"/>
      <c r="AA35" s="17">
        <f>IF($B35="","",IF(COUNT(T35:Z35)=0,"",SUM(T35:Z35)))</f>
        <v/>
      </c>
      <c r="AB35" s="17">
        <f>IF($B35="","",IF($AA35="","",IF(cfgPTFinalMinPoints=0,"(rubric pending)",IF(COUNT(T35:Z35)&lt;7,"Incomplete",IF($AA35&gt;=cfgPTFinalMinPoints,"Yes","No")))))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22" t="n"/>
      <c r="U36" s="22" t="n"/>
      <c r="V36" s="22" t="n"/>
      <c r="W36" s="22" t="n"/>
      <c r="X36" s="22" t="n"/>
      <c r="Y36" s="22" t="n"/>
      <c r="Z36" s="22" t="n"/>
      <c r="AA36" s="17">
        <f>IF($B36="","",IF(COUNT(T36:Z36)=0,"",SUM(T36:Z36)))</f>
        <v/>
      </c>
      <c r="AB36" s="17">
        <f>IF($B36="","",IF($AA36="","",IF(cfgPTFinalMinPoints=0,"(rubric pending)",IF(COUNT(T36:Z36)&lt;7,"Incomplete",IF($AA36&gt;=cfgPTFinalMinPoints,"Yes","No")))))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22" t="n"/>
      <c r="U37" s="22" t="n"/>
      <c r="V37" s="22" t="n"/>
      <c r="W37" s="22" t="n"/>
      <c r="X37" s="22" t="n"/>
      <c r="Y37" s="22" t="n"/>
      <c r="Z37" s="22" t="n"/>
      <c r="AA37" s="17">
        <f>IF($B37="","",IF(COUNT(T37:Z37)=0,"",SUM(T37:Z37)))</f>
        <v/>
      </c>
      <c r="AB37" s="17">
        <f>IF($B37="","",IF($AA37="","",IF(cfgPTFinalMinPoints=0,"(rubric pending)",IF(COUNT(T37:Z37)&lt;7,"Incomplete",IF($AA37&gt;=cfgPTFinalMinPoints,"Yes","No")))))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22" t="n"/>
      <c r="U38" s="22" t="n"/>
      <c r="V38" s="22" t="n"/>
      <c r="W38" s="22" t="n"/>
      <c r="X38" s="22" t="n"/>
      <c r="Y38" s="22" t="n"/>
      <c r="Z38" s="22" t="n"/>
      <c r="AA38" s="17">
        <f>IF($B38="","",IF(COUNT(T38:Z38)=0,"",SUM(T38:Z38)))</f>
        <v/>
      </c>
      <c r="AB38" s="17">
        <f>IF($B38="","",IF($AA38="","",IF(cfgPTFinalMinPoints=0,"(rubric pending)",IF(COUNT(T38:Z38)&lt;7,"Incomplete",IF($AA38&gt;=cfgPTFinalMinPoints,"Yes","No")))))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22" t="n"/>
      <c r="U39" s="22" t="n"/>
      <c r="V39" s="22" t="n"/>
      <c r="W39" s="22" t="n"/>
      <c r="X39" s="22" t="n"/>
      <c r="Y39" s="22" t="n"/>
      <c r="Z39" s="22" t="n"/>
      <c r="AA39" s="17">
        <f>IF($B39="","",IF(COUNT(T39:Z39)=0,"",SUM(T39:Z39)))</f>
        <v/>
      </c>
      <c r="AB39" s="17">
        <f>IF($B39="","",IF($AA39="","",IF(cfgPTFinalMinPoints=0,"(rubric pending)",IF(COUNT(T39:Z39)&lt;7,"Incomplete",IF($AA39&gt;=cfgPTFinalMinPoints,"Yes","No")))))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22" t="n"/>
      <c r="U40" s="22" t="n"/>
      <c r="V40" s="22" t="n"/>
      <c r="W40" s="22" t="n"/>
      <c r="X40" s="22" t="n"/>
      <c r="Y40" s="22" t="n"/>
      <c r="Z40" s="22" t="n"/>
      <c r="AA40" s="17">
        <f>IF($B40="","",IF(COUNT(T40:Z40)=0,"",SUM(T40:Z40)))</f>
        <v/>
      </c>
      <c r="AB40" s="17">
        <f>IF($B40="","",IF($AA40="","",IF(cfgPTFinalMinPoints=0,"(rubric pending)",IF(COUNT(T40:Z40)&lt;7,"Incomplete",IF($AA40&gt;=cfgPTFinalMinPoints,"Yes","No")))))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22" t="n"/>
      <c r="U41" s="22" t="n"/>
      <c r="V41" s="22" t="n"/>
      <c r="W41" s="22" t="n"/>
      <c r="X41" s="22" t="n"/>
      <c r="Y41" s="22" t="n"/>
      <c r="Z41" s="22" t="n"/>
      <c r="AA41" s="17">
        <f>IF($B41="","",IF(COUNT(T41:Z41)=0,"",SUM(T41:Z41)))</f>
        <v/>
      </c>
      <c r="AB41" s="17">
        <f>IF($B41="","",IF($AA41="","",IF(cfgPTFinalMinPoints=0,"(rubric pending)",IF(COUNT(T41:Z41)&lt;7,"Incomplete",IF($AA41&gt;=cfgPTFinalMinPoints,"Yes","No")))))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22" t="n"/>
      <c r="U42" s="22" t="n"/>
      <c r="V42" s="22" t="n"/>
      <c r="W42" s="22" t="n"/>
      <c r="X42" s="22" t="n"/>
      <c r="Y42" s="22" t="n"/>
      <c r="Z42" s="22" t="n"/>
      <c r="AA42" s="17">
        <f>IF($B42="","",IF(COUNT(T42:Z42)=0,"",SUM(T42:Z42)))</f>
        <v/>
      </c>
      <c r="AB42" s="17">
        <f>IF($B42="","",IF($AA42="","",IF(cfgPTFinalMinPoints=0,"(rubric pending)",IF(COUNT(T42:Z42)&lt;7,"Incomplete",IF($AA42&gt;=cfgPTFinalMinPoints,"Yes","No")))))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22" t="n"/>
      <c r="U43" s="22" t="n"/>
      <c r="V43" s="22" t="n"/>
      <c r="W43" s="22" t="n"/>
      <c r="X43" s="22" t="n"/>
      <c r="Y43" s="22" t="n"/>
      <c r="Z43" s="22" t="n"/>
      <c r="AA43" s="17">
        <f>IF($B43="","",IF(COUNT(T43:Z43)=0,"",SUM(T43:Z43)))</f>
        <v/>
      </c>
      <c r="AB43" s="17">
        <f>IF($B43="","",IF($AA43="","",IF(cfgPTFinalMinPoints=0,"(rubric pending)",IF(COUNT(T43:Z43)&lt;7,"Incomplete",IF($AA43&gt;=cfgPTFinalMinPoints,"Yes","No")))))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22" t="n"/>
      <c r="U44" s="22" t="n"/>
      <c r="V44" s="22" t="n"/>
      <c r="W44" s="22" t="n"/>
      <c r="X44" s="22" t="n"/>
      <c r="Y44" s="22" t="n"/>
      <c r="Z44" s="22" t="n"/>
      <c r="AA44" s="17">
        <f>IF($B44="","",IF(COUNT(T44:Z44)=0,"",SUM(T44:Z44)))</f>
        <v/>
      </c>
      <c r="AB44" s="17">
        <f>IF($B44="","",IF($AA44="","",IF(cfgPTFinalMinPoints=0,"(rubric pending)",IF(COUNT(T44:Z44)&lt;7,"Incomplete",IF($AA44&gt;=cfgPTFinalMinPoints,"Yes","No")))))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22" t="n"/>
      <c r="U45" s="22" t="n"/>
      <c r="V45" s="22" t="n"/>
      <c r="W45" s="22" t="n"/>
      <c r="X45" s="22" t="n"/>
      <c r="Y45" s="22" t="n"/>
      <c r="Z45" s="22" t="n"/>
      <c r="AA45" s="17">
        <f>IF($B45="","",IF(COUNT(T45:Z45)=0,"",SUM(T45:Z45)))</f>
        <v/>
      </c>
      <c r="AB45" s="17">
        <f>IF($B45="","",IF($AA45="","",IF(cfgPTFinalMinPoints=0,"(rubric pending)",IF(COUNT(T45:Z45)&lt;7,"Incomplete",IF($AA45&gt;=cfgPTFinalMinPoints,"Yes","No")))))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22" t="n"/>
      <c r="U46" s="22" t="n"/>
      <c r="V46" s="22" t="n"/>
      <c r="W46" s="22" t="n"/>
      <c r="X46" s="22" t="n"/>
      <c r="Y46" s="22" t="n"/>
      <c r="Z46" s="22" t="n"/>
      <c r="AA46" s="17">
        <f>IF($B46="","",IF(COUNT(T46:Z46)=0,"",SUM(T46:Z46)))</f>
        <v/>
      </c>
      <c r="AB46" s="17">
        <f>IF($B46="","",IF($AA46="","",IF(cfgPTFinalMinPoints=0,"(rubric pending)",IF(COUNT(T46:Z46)&lt;7,"Incomplete",IF($AA46&gt;=cfgPTFinalMinPoints,"Yes","No")))))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22" t="n"/>
      <c r="U47" s="22" t="n"/>
      <c r="V47" s="22" t="n"/>
      <c r="W47" s="22" t="n"/>
      <c r="X47" s="22" t="n"/>
      <c r="Y47" s="22" t="n"/>
      <c r="Z47" s="22" t="n"/>
      <c r="AA47" s="17">
        <f>IF($B47="","",IF(COUNT(T47:Z47)=0,"",SUM(T47:Z47)))</f>
        <v/>
      </c>
      <c r="AB47" s="17">
        <f>IF($B47="","",IF($AA47="","",IF(cfgPTFinalMinPoints=0,"(rubric pending)",IF(COUNT(T47:Z47)&lt;7,"Incomplete",IF($AA47&gt;=cfgPTFinalMinPoints,"Yes","No")))))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22" t="n"/>
      <c r="U48" s="22" t="n"/>
      <c r="V48" s="22" t="n"/>
      <c r="W48" s="22" t="n"/>
      <c r="X48" s="22" t="n"/>
      <c r="Y48" s="22" t="n"/>
      <c r="Z48" s="22" t="n"/>
      <c r="AA48" s="17">
        <f>IF($B48="","",IF(COUNT(T48:Z48)=0,"",SUM(T48:Z48)))</f>
        <v/>
      </c>
      <c r="AB48" s="17">
        <f>IF($B48="","",IF($AA48="","",IF(cfgPTFinalMinPoints=0,"(rubric pending)",IF(COUNT(T48:Z48)&lt;7,"Incomplete",IF($AA48&gt;=cfgPTFinalMinPoints,"Yes","No")))))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22" t="n"/>
      <c r="U49" s="22" t="n"/>
      <c r="V49" s="22" t="n"/>
      <c r="W49" s="22" t="n"/>
      <c r="X49" s="22" t="n"/>
      <c r="Y49" s="22" t="n"/>
      <c r="Z49" s="22" t="n"/>
      <c r="AA49" s="17">
        <f>IF($B49="","",IF(COUNT(T49:Z49)=0,"",SUM(T49:Z49)))</f>
        <v/>
      </c>
      <c r="AB49" s="17">
        <f>IF($B49="","",IF($AA49="","",IF(cfgPTFinalMinPoints=0,"(rubric pending)",IF(COUNT(T49:Z49)&lt;7,"Incomplete",IF($AA49&gt;=cfgPTFinalMinPoints,"Yes","No")))))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22" t="n"/>
      <c r="U50" s="22" t="n"/>
      <c r="V50" s="22" t="n"/>
      <c r="W50" s="22" t="n"/>
      <c r="X50" s="22" t="n"/>
      <c r="Y50" s="22" t="n"/>
      <c r="Z50" s="22" t="n"/>
      <c r="AA50" s="17">
        <f>IF($B50="","",IF(COUNT(T50:Z50)=0,"",SUM(T50:Z50)))</f>
        <v/>
      </c>
      <c r="AB50" s="17">
        <f>IF($B50="","",IF($AA50="","",IF(cfgPTFinalMinPoints=0,"(rubric pending)",IF(COUNT(T50:Z50)&lt;7,"Incomplete",IF($AA50&gt;=cfgPTFinalMinPoints,"Yes","No")))))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22" t="n"/>
      <c r="U51" s="22" t="n"/>
      <c r="V51" s="22" t="n"/>
      <c r="W51" s="22" t="n"/>
      <c r="X51" s="22" t="n"/>
      <c r="Y51" s="22" t="n"/>
      <c r="Z51" s="22" t="n"/>
      <c r="AA51" s="17">
        <f>IF($B51="","",IF(COUNT(T51:Z51)=0,"",SUM(T51:Z51)))</f>
        <v/>
      </c>
      <c r="AB51" s="17">
        <f>IF($B51="","",IF($AA51="","",IF(cfgPTFinalMinPoints=0,"(rubric pending)",IF(COUNT(T51:Z51)&lt;7,"Incomplete",IF($AA51&gt;=cfgPTFinalMinPoints,"Yes","No")))))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22" t="n"/>
      <c r="U52" s="22" t="n"/>
      <c r="V52" s="22" t="n"/>
      <c r="W52" s="22" t="n"/>
      <c r="X52" s="22" t="n"/>
      <c r="Y52" s="22" t="n"/>
      <c r="Z52" s="22" t="n"/>
      <c r="AA52" s="17">
        <f>IF($B52="","",IF(COUNT(T52:Z52)=0,"",SUM(T52:Z52)))</f>
        <v/>
      </c>
      <c r="AB52" s="17">
        <f>IF($B52="","",IF($AA52="","",IF(cfgPTFinalMinPoints=0,"(rubric pending)",IF(COUNT(T52:Z52)&lt;7,"Incomplete",IF($AA52&gt;=cfgPTFinalMinPoints,"Yes","No")))))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22" t="n"/>
      <c r="U53" s="22" t="n"/>
      <c r="V53" s="22" t="n"/>
      <c r="W53" s="22" t="n"/>
      <c r="X53" s="22" t="n"/>
      <c r="Y53" s="22" t="n"/>
      <c r="Z53" s="22" t="n"/>
      <c r="AA53" s="17">
        <f>IF($B53="","",IF(COUNT(T53:Z53)=0,"",SUM(T53:Z53)))</f>
        <v/>
      </c>
      <c r="AB53" s="17">
        <f>IF($B53="","",IF($AA53="","",IF(cfgPTFinalMinPoints=0,"(rubric pending)",IF(COUNT(T53:Z53)&lt;7,"Incomplete",IF($AA53&gt;=cfgPTFinalMinPoints,"Yes","No")))))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22" t="n"/>
      <c r="U54" s="22" t="n"/>
      <c r="V54" s="22" t="n"/>
      <c r="W54" s="22" t="n"/>
      <c r="X54" s="22" t="n"/>
      <c r="Y54" s="22" t="n"/>
      <c r="Z54" s="22" t="n"/>
      <c r="AA54" s="17">
        <f>IF($B54="","",IF(COUNT(T54:Z54)=0,"",SUM(T54:Z54)))</f>
        <v/>
      </c>
      <c r="AB54" s="17">
        <f>IF($B54="","",IF($AA54="","",IF(cfgPTFinalMinPoints=0,"(rubric pending)",IF(COUNT(T54:Z54)&lt;7,"Incomplete",IF($AA54&gt;=cfgPTFinalMinPoints,"Yes","No")))))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22" t="n"/>
      <c r="U55" s="22" t="n"/>
      <c r="V55" s="22" t="n"/>
      <c r="W55" s="22" t="n"/>
      <c r="X55" s="22" t="n"/>
      <c r="Y55" s="22" t="n"/>
      <c r="Z55" s="22" t="n"/>
      <c r="AA55" s="17">
        <f>IF($B55="","",IF(COUNT(T55:Z55)=0,"",SUM(T55:Z55)))</f>
        <v/>
      </c>
      <c r="AB55" s="17">
        <f>IF($B55="","",IF($AA55="","",IF(cfgPTFinalMinPoints=0,"(rubric pending)",IF(COUNT(T55:Z55)&lt;7,"Incomplete",IF($AA55&gt;=cfgPTFinalMinPoints,"Yes","No")))))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3">
      <formula>"Yes"</formula>
    </cfRule>
    <cfRule type="cellIs" priority="2" operator="equal" dxfId="0">
      <formula>"No"</formula>
    </cfRule>
  </conditionalFormatting>
  <conditionalFormatting sqref="K6:K55">
    <cfRule type="cellIs" priority="3" operator="equal" dxfId="3">
      <formula>"Yes"</formula>
    </cfRule>
    <cfRule type="cellIs" priority="4" operator="equal" dxfId="0">
      <formula>"No"</formula>
    </cfRule>
  </conditionalFormatting>
  <conditionalFormatting sqref="B6:AC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U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3">
      <formula>"Yes"</formula>
    </cfRule>
    <cfRule type="cellIs" priority="2" operator="equal" dxfId="0">
      <formula>"No"</formula>
    </cfRule>
  </conditionalFormatting>
  <conditionalFormatting sqref="B6:U55">
    <cfRule type="expression" priority="3"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0">
      <formula>LEFT($K6,6)="FAILED"</formula>
    </cfRule>
    <cfRule type="expression" priority="2" dxfId="3">
      <formula>LEFT($K6,6)="PASSED"</formula>
    </cfRule>
  </conditionalFormatting>
  <conditionalFormatting sqref="B6:L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I41"/>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3" t="n"/>
    </row>
    <row r="7">
      <c r="B7" s="3" t="inlineStr">
        <is>
          <t>Board minutes reviewed for this academy?</t>
        </is>
      </c>
      <c r="D7" s="16" t="n"/>
      <c r="E7" s="23" t="n"/>
    </row>
    <row r="8">
      <c r="B8" s="3" t="inlineStr">
        <is>
          <t>Rules/procedures aligned in this workbook?</t>
        </is>
      </c>
      <c r="D8" s="16" t="n"/>
      <c r="E8" s="23" t="n"/>
    </row>
    <row r="9">
      <c r="B9" s="3" t="inlineStr">
        <is>
          <t>Reviewed by / date</t>
        </is>
      </c>
      <c r="D9" s="16" t="n"/>
      <c r="E9" s="23" t="n"/>
    </row>
    <row r="10"/>
    <row r="11" ht="26" customHeight="1">
      <c r="B11" s="12" t="inlineStr">
        <is>
          <t>Meeting Date</t>
        </is>
      </c>
      <c r="C11" s="12" t="inlineStr">
        <is>
          <t>Minutes Location (server folder)</t>
        </is>
      </c>
      <c r="D11" s="23" t="n"/>
      <c r="E11" s="12" t="inlineStr">
        <is>
          <t>Changes Affecting Academy?</t>
        </is>
      </c>
      <c r="F11" s="12" t="inlineStr">
        <is>
          <t>What Changed / Workbook Updates Made</t>
        </is>
      </c>
      <c r="G11" s="23" t="n"/>
      <c r="H11" s="12" t="inlineStr">
        <is>
          <t>Reviewed By</t>
        </is>
      </c>
      <c r="I11" s="12" t="inlineStr">
        <is>
          <t>Date Reviewed</t>
        </is>
      </c>
    </row>
    <row r="12">
      <c r="B12" s="18" t="n"/>
      <c r="C12" s="16" t="n"/>
      <c r="E12" s="16" t="n"/>
      <c r="F12" s="24" t="n"/>
      <c r="H12" s="16" t="n"/>
      <c r="I12" s="18" t="n"/>
    </row>
    <row r="13">
      <c r="B13" s="18" t="n"/>
      <c r="C13" s="16" t="n"/>
      <c r="E13" s="16" t="n"/>
      <c r="F13" s="24" t="n"/>
      <c r="H13" s="16" t="n"/>
      <c r="I13" s="18" t="n"/>
    </row>
    <row r="14">
      <c r="B14" s="18" t="n"/>
      <c r="C14" s="16" t="n"/>
      <c r="E14" s="16" t="n"/>
      <c r="F14" s="24" t="n"/>
      <c r="H14" s="16" t="n"/>
      <c r="I14" s="18" t="n"/>
    </row>
    <row r="15">
      <c r="B15" s="18" t="n"/>
      <c r="C15" s="16" t="n"/>
      <c r="E15" s="16" t="n"/>
      <c r="F15" s="24" t="n"/>
      <c r="H15" s="16" t="n"/>
      <c r="I15" s="18" t="n"/>
    </row>
    <row r="16">
      <c r="B16" s="18" t="n"/>
      <c r="C16" s="16" t="n"/>
      <c r="E16" s="16" t="n"/>
      <c r="F16" s="24" t="n"/>
      <c r="H16" s="16" t="n"/>
      <c r="I16" s="18" t="n"/>
    </row>
    <row r="17">
      <c r="B17" s="18" t="n"/>
      <c r="C17" s="16" t="n"/>
      <c r="E17" s="16" t="n"/>
      <c r="F17" s="24" t="n"/>
      <c r="H17" s="16" t="n"/>
      <c r="I17" s="18" t="n"/>
    </row>
    <row r="18">
      <c r="B18" s="18" t="n"/>
      <c r="C18" s="16" t="n"/>
      <c r="E18" s="16" t="n"/>
      <c r="F18" s="24" t="n"/>
      <c r="H18" s="16" t="n"/>
      <c r="I18" s="18" t="n"/>
    </row>
    <row r="19">
      <c r="B19" s="18" t="n"/>
      <c r="C19" s="16" t="n"/>
      <c r="E19" s="16" t="n"/>
      <c r="F19" s="24" t="n"/>
      <c r="H19" s="16" t="n"/>
      <c r="I19" s="18" t="n"/>
    </row>
    <row r="20">
      <c r="B20" s="18" t="n"/>
      <c r="C20" s="16" t="n"/>
      <c r="E20" s="16" t="n"/>
      <c r="F20" s="24" t="n"/>
      <c r="H20" s="16" t="n"/>
      <c r="I20" s="18" t="n"/>
    </row>
    <row r="21">
      <c r="B21" s="18" t="n"/>
      <c r="C21" s="16" t="n"/>
      <c r="E21" s="16" t="n"/>
      <c r="F21" s="24" t="n"/>
      <c r="H21" s="16" t="n"/>
      <c r="I21" s="18" t="n"/>
    </row>
    <row r="22">
      <c r="B22" s="18" t="n"/>
      <c r="C22" s="16" t="n"/>
      <c r="E22" s="16" t="n"/>
      <c r="F22" s="24" t="n"/>
      <c r="H22" s="16" t="n"/>
      <c r="I22" s="18" t="n"/>
    </row>
    <row r="23">
      <c r="B23" s="18" t="n"/>
      <c r="C23" s="16" t="n"/>
      <c r="E23" s="16" t="n"/>
      <c r="F23" s="24" t="n"/>
      <c r="H23" s="16" t="n"/>
      <c r="I23" s="18" t="n"/>
    </row>
    <row r="24">
      <c r="B24" s="18" t="n"/>
      <c r="C24" s="16" t="n"/>
      <c r="E24" s="16" t="n"/>
      <c r="F24" s="24" t="n"/>
      <c r="H24" s="16" t="n"/>
      <c r="I24" s="18" t="n"/>
    </row>
    <row r="25">
      <c r="B25" s="18" t="n"/>
      <c r="C25" s="16" t="n"/>
      <c r="E25" s="16" t="n"/>
      <c r="F25" s="24" t="n"/>
      <c r="H25" s="16" t="n"/>
      <c r="I25" s="18" t="n"/>
    </row>
    <row r="26">
      <c r="B26" s="18" t="n"/>
      <c r="C26" s="16" t="n"/>
      <c r="E26" s="16" t="n"/>
      <c r="F26" s="24" t="n"/>
      <c r="H26" s="16" t="n"/>
      <c r="I26" s="18" t="n"/>
    </row>
    <row r="27">
      <c r="B27" s="18" t="n"/>
      <c r="C27" s="16" t="n"/>
      <c r="E27" s="16" t="n"/>
      <c r="F27" s="24" t="n"/>
      <c r="H27" s="16" t="n"/>
      <c r="I27" s="18" t="n"/>
    </row>
    <row r="28">
      <c r="B28" s="18" t="n"/>
      <c r="C28" s="16" t="n"/>
      <c r="E28" s="16" t="n"/>
      <c r="F28" s="24" t="n"/>
      <c r="H28" s="16" t="n"/>
      <c r="I28" s="18" t="n"/>
    </row>
    <row r="29">
      <c r="B29" s="18" t="n"/>
      <c r="C29" s="16" t="n"/>
      <c r="E29" s="16" t="n"/>
      <c r="F29" s="24" t="n"/>
      <c r="H29" s="16" t="n"/>
      <c r="I29" s="18" t="n"/>
    </row>
    <row r="30">
      <c r="B30" s="18" t="n"/>
      <c r="C30" s="16" t="n"/>
      <c r="E30" s="16" t="n"/>
      <c r="F30" s="24" t="n"/>
      <c r="H30" s="16" t="n"/>
      <c r="I30" s="18" t="n"/>
    </row>
    <row r="31">
      <c r="B31" s="18" t="n"/>
      <c r="C31" s="16" t="n"/>
      <c r="E31" s="16" t="n"/>
      <c r="F31" s="24" t="n"/>
      <c r="H31" s="16" t="n"/>
      <c r="I31" s="18" t="n"/>
    </row>
    <row r="32">
      <c r="B32" s="18" t="n"/>
      <c r="C32" s="16" t="n"/>
      <c r="E32" s="16" t="n"/>
      <c r="F32" s="24" t="n"/>
      <c r="H32" s="16" t="n"/>
      <c r="I32" s="18" t="n"/>
    </row>
    <row r="33">
      <c r="B33" s="18" t="n"/>
      <c r="C33" s="16" t="n"/>
      <c r="E33" s="16" t="n"/>
      <c r="F33" s="24" t="n"/>
      <c r="H33" s="16" t="n"/>
      <c r="I33" s="18" t="n"/>
    </row>
    <row r="34">
      <c r="B34" s="18" t="n"/>
      <c r="C34" s="16" t="n"/>
      <c r="E34" s="16" t="n"/>
      <c r="F34" s="24" t="n"/>
      <c r="H34" s="16" t="n"/>
      <c r="I34" s="18" t="n"/>
    </row>
    <row r="35">
      <c r="B35" s="18" t="n"/>
      <c r="C35" s="16" t="n"/>
      <c r="E35" s="16" t="n"/>
      <c r="F35" s="24" t="n"/>
      <c r="H35" s="16" t="n"/>
      <c r="I35" s="18" t="n"/>
    </row>
    <row r="36">
      <c r="B36" s="18" t="n"/>
      <c r="C36" s="16" t="n"/>
      <c r="E36" s="16" t="n"/>
      <c r="F36" s="24" t="n"/>
      <c r="H36" s="16" t="n"/>
      <c r="I36" s="18" t="n"/>
    </row>
    <row r="37">
      <c r="B37" s="18" t="n"/>
      <c r="C37" s="16" t="n"/>
      <c r="E37" s="16" t="n"/>
      <c r="F37" s="24" t="n"/>
      <c r="H37" s="16" t="n"/>
      <c r="I37" s="18" t="n"/>
    </row>
    <row r="38">
      <c r="B38" s="18" t="n"/>
      <c r="C38" s="16" t="n"/>
      <c r="E38" s="16" t="n"/>
      <c r="F38" s="24" t="n"/>
      <c r="H38" s="16" t="n"/>
      <c r="I38" s="18" t="n"/>
    </row>
    <row r="39">
      <c r="B39" s="18" t="n"/>
      <c r="C39" s="16" t="n"/>
      <c r="E39" s="16" t="n"/>
      <c r="F39" s="24" t="n"/>
      <c r="H39" s="16" t="n"/>
      <c r="I39" s="18" t="n"/>
    </row>
    <row r="40">
      <c r="B40" s="18" t="n"/>
      <c r="C40" s="16" t="n"/>
      <c r="E40" s="16" t="n"/>
      <c r="F40" s="24" t="n"/>
      <c r="H40" s="16" t="n"/>
      <c r="I40" s="18" t="n"/>
    </row>
    <row r="41">
      <c r="B41" s="18" t="n"/>
      <c r="C41" s="16" t="n"/>
      <c r="E41" s="16" t="n"/>
      <c r="F41" s="24" t="n"/>
      <c r="H41" s="16" t="n"/>
      <c r="I41" s="18" t="n"/>
    </row>
  </sheetData>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P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2.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row>
    <row r="56"/>
    <row r="57">
      <c r="C57" s="3" t="inlineStr">
        <is>
          <t>Class average:</t>
        </is>
      </c>
      <c r="D57" s="20">
        <f>IF(D5="","",IFERROR(ROUND(AVERAGEIFS(nrES_Rec,nrES_Code,D5,nrES_Final,"Yes",nrES_Rec,"&gt;=0",nrES_Rec,"&lt;=100"),1),""))</f>
        <v/>
      </c>
      <c r="E57" s="20">
        <f>IF(E5="","",IFERROR(ROUND(AVERAGEIFS(nrES_Rec,nrES_Code,E5,nrES_Final,"Yes",nrES_Rec,"&gt;=0",nrES_Rec,"&lt;=100"),1),""))</f>
        <v/>
      </c>
      <c r="F57" s="20">
        <f>IF(F5="","",IFERROR(ROUND(AVERAGEIFS(nrES_Rec,nrES_Code,F5,nrES_Final,"Yes",nrES_Rec,"&gt;=0",nrES_Rec,"&lt;=100"),1),""))</f>
        <v/>
      </c>
      <c r="G57" s="20">
        <f>IF(G5="","",IFERROR(ROUND(AVERAGEIFS(nrES_Rec,nrES_Code,G5,nrES_Final,"Yes",nrES_Rec,"&gt;=0",nrES_Rec,"&lt;=100"),1),""))</f>
        <v/>
      </c>
      <c r="H57" s="20">
        <f>IF(H5="","",IFERROR(ROUND(AVERAGEIFS(nrES_Rec,nrES_Code,H5,nrES_Final,"Yes",nrES_Rec,"&gt;=0",nrES_Rec,"&lt;=100"),1),""))</f>
        <v/>
      </c>
      <c r="I57" s="20">
        <f>IF(I5="","",IFERROR(ROUND(AVERAGEIFS(nrES_Rec,nrES_Code,I5,nrES_Final,"Yes",nrES_Rec,"&gt;=0",nrES_Rec,"&lt;=100"),1),""))</f>
        <v/>
      </c>
      <c r="J57" s="20">
        <f>IF(J5="","",IFERROR(ROUND(AVERAGEIFS(nrES_Rec,nrES_Code,J5,nrES_Final,"Yes",nrES_Rec,"&gt;=0",nrES_Rec,"&lt;=100"),1),""))</f>
        <v/>
      </c>
      <c r="K57" s="20">
        <f>IF(K5="","",IFERROR(ROUND(AVERAGEIFS(nrES_Rec,nrES_Code,K5,nrES_Final,"Yes",nrES_Rec,"&gt;=0",nrES_Rec,"&lt;=100"),1),""))</f>
        <v/>
      </c>
      <c r="L57" s="20">
        <f>IF(L5="","",IFERROR(ROUND(AVERAGEIFS(nrES_Rec,nrES_Code,L5,nrES_Final,"Yes",nrES_Rec,"&gt;=0",nrES_Rec,"&lt;=100"),1),""))</f>
        <v/>
      </c>
      <c r="M57" s="20">
        <f>IF(M5="","",IFERROR(ROUND(AVERAGEIFS(nrES_Rec,nrES_Code,M5,nrES_Final,"Yes",nrES_Rec,"&gt;=0",nrES_Rec,"&lt;=100"),1),""))</f>
        <v/>
      </c>
      <c r="N57" s="20">
        <f>IF(N5="","",IFERROR(ROUND(AVERAGEIFS(nrES_Rec,nrES_Code,N5,nrES_Final,"Yes",nrES_Rec,"&gt;=0",nrES_Rec,"&lt;=100"),1),""))</f>
        <v/>
      </c>
      <c r="O57" s="20">
        <f>IF(O5="","",IFERROR(ROUND(AVERAGEIFS(nrES_Rec,nrES_Code,O5,nrES_Final,"Yes",nrES_Rec,"&gt;=0",nrES_Rec,"&lt;=100"),1),""))</f>
        <v/>
      </c>
      <c r="P57" s="20">
        <f>IF(P5="","",IFERROR(ROUND(AVERAGEIFS(nrES_Rec,nrES_Code,P5,nrES_Final,"Yes",nrES_Rec,"&gt;=0",nrES_Rec,"&lt;=100"),1),""))</f>
        <v/>
      </c>
      <c r="Q57" s="20">
        <f>IF(Q5="","",IFERROR(ROUND(AVERAGEIFS(nrES_Rec,nrES_Code,Q5,nrES_Final,"Yes",nrES_Rec,"&gt;=0",nrES_Rec,"&lt;=100"),1),""))</f>
        <v/>
      </c>
      <c r="R57" s="20">
        <f>IF(R5="","",IFERROR(ROUND(AVERAGEIFS(nrES_Rec,nrES_Code,R5,nrES_Final,"Yes",nrES_Rec,"&gt;=0",nrES_Rec,"&lt;=100"),1),""))</f>
        <v/>
      </c>
      <c r="S57" s="20">
        <f>IF(S5="","",IFERROR(ROUND(AVERAGEIFS(nrES_Rec,nrES_Code,S5,nrES_Final,"Yes",nrES_Rec,"&gt;=0",nrES_Rec,"&lt;=100"),1),""))</f>
        <v/>
      </c>
      <c r="T57" s="20">
        <f>IF(T5="","",IFERROR(ROUND(AVERAGEIFS(nrES_Rec,nrES_Code,T5,nrES_Final,"Yes",nrES_Rec,"&gt;=0",nrES_Rec,"&lt;=100"),1),""))</f>
        <v/>
      </c>
      <c r="U57" s="20">
        <f>IF(U5="","",IFERROR(ROUND(AVERAGEIFS(nrES_Rec,nrES_Code,U5,nrES_Final,"Yes",nrES_Rec,"&gt;=0",nrES_Rec,"&lt;=100"),1),""))</f>
        <v/>
      </c>
      <c r="V57" s="20">
        <f>IF(V5="","",IFERROR(ROUND(AVERAGEIFS(nrES_Rec,nrES_Code,V5,nrES_Final,"Yes",nrES_Rec,"&gt;=0",nrES_Rec,"&lt;=100"),1),""))</f>
        <v/>
      </c>
      <c r="W57" s="20">
        <f>IF(W5="","",IFERROR(ROUND(AVERAGEIFS(nrES_Rec,nrES_Code,W5,nrES_Final,"Yes",nrES_Rec,"&gt;=0",nrES_Rec,"&lt;=100"),1),""))</f>
        <v/>
      </c>
      <c r="X57" s="20">
        <f>IF(X5="","",IFERROR(ROUND(AVERAGEIFS(nrES_Rec,nrES_Code,X5,nrES_Final,"Yes",nrES_Rec,"&gt;=0",nrES_Rec,"&lt;=100"),1),""))</f>
        <v/>
      </c>
      <c r="Y57" s="20">
        <f>IF(Y5="","",IFERROR(ROUND(AVERAGEIFS(nrES_Rec,nrES_Code,Y5,nrES_Final,"Yes",nrES_Rec,"&gt;=0",nrES_Rec,"&lt;=100"),1),""))</f>
        <v/>
      </c>
      <c r="Z57" s="20">
        <f>IF(Z5="","",IFERROR(ROUND(AVERAGEIFS(nrES_Rec,nrES_Code,Z5,nrES_Final,"Yes",nrES_Rec,"&gt;=0",nrES_Rec,"&lt;=100"),1),""))</f>
        <v/>
      </c>
      <c r="AA57" s="20">
        <f>IF(AA5="","",IFERROR(ROUND(AVERAGEIFS(nrES_Rec,nrES_Code,AA5,nrES_Final,"Yes",nrES_Rec,"&gt;=0",nrES_Rec,"&lt;=100"),1),""))</f>
        <v/>
      </c>
      <c r="AB57" s="20">
        <f>IF(AB5="","",IFERROR(ROUND(AVERAGEIFS(nrES_Rec,nrES_Code,AB5,nrES_Final,"Yes",nrES_Rec,"&gt;=0",nrES_Rec,"&lt;=100"),1),""))</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D6:AB55">
    <cfRule type="expression" priority="1" dxfId="0">
      <formula>AND(D6&lt;&gt;"",ISNUMBER(D6),D6&lt;IFERROR(INDEX(rngEPpass,MATCH(D$5,rngEPcode,0)),cfgPassingScore))</formula>
    </cfRule>
  </conditionalFormatting>
  <conditionalFormatting sqref="B6:AD55">
    <cfRule type="expression" priority="2" dxfId="1">
      <formula>AND(Cadets!$B6&lt;&gt;"",Cadets!$I6&lt;&gt;"Active")</formula>
    </cfRule>
  </conditionalFormatting>
  <pageMargins left="0.75" right="0.75" top="1" bottom="1" header="0.5" footer="0.5"/>
</worksheet>
</file>

<file path=xl/worksheets/sheet23.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IFERROR(_xlfn._xlws.SORT(_xlfn._xlws.FILTER(_xlfn.HSTACK(nrGRrank,rngCadetNames,nrCadetAgency,nrGRcurrent,nrGRmajavg,sysGrades!$J$6:$J$55,sysGrades!$K$6:$K$55,nrGRfinal,nrCKgradElig),ISNUMBER(nrGRrank),"No eligible cadets yet"),1),"⚠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Attendance Cl%</t>
        </is>
      </c>
      <c r="H5" s="12" t="inlineStr">
        <is>
          <t>Overdue Writing</t>
        </is>
      </c>
      <c r="I5" s="12" t="inlineStr">
        <is>
          <t>Open Counseling</t>
        </is>
      </c>
    </row>
    <row r="6">
      <c r="B6">
        <f>IFERROR(_xlfn.SORTBY(_xlfn._xlws.FILTER(_xlfn.HSTACK(rngCadetNames,nrCadetAgency,nrFLcount,nrFLreasons,nrGRcurrent,TEXT(nrATTclPct,"0%"),nrWRoverdue,sysIncidents!$M$6:$M$55),(nrFLcount&gt;0)*(nrCadetStatus="Active"),"No flagged cadets"),_xlfn._xlws.FILTER(nrFLcount,(nrFLcount&gt;0)*(nrCadetStatus="Active"),"No flagged cadets"),-1),"⚠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5.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5" t="n"/>
      <c r="D5" s="26" t="n"/>
      <c r="E5" s="23"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TEXT(nrIN_Date,"mm/dd/yyyy"),nrIN_Dir,nrIN_Sev,nrIN_Desc),(nrIN_PID&lt;&gt;"")*(nrIN_PID=_xlfn.XLOOKUP(cfgProfileCadet,rngCadetNames,rngCadetPIDs,"")),"none"),_xlfn._xlws.FILTER(nrIN_Date,(nrIN_PID&lt;&gt;"")*(nrIN_PID=_xlfn.XLOOKUP(cfgProfileCadet,rngCadetNames,rngCadetPIDs,"")),"none"),-1),10),"⚠ LIST UNAVAILABLE - a reference in this panel is broken; do NOT read it as 'nothing to report'")</f>
        <v/>
      </c>
    </row>
    <row r="28"/>
    <row r="29"/>
    <row r="30"/>
    <row r="31"/>
    <row r="32"/>
    <row r="33"/>
    <row r="34"/>
    <row r="35"/>
    <row r="36"/>
    <row r="37"/>
    <row r="38">
      <c r="B38">
        <f>IFERROR(_xlfn.TAKE(_xlfn.SORTBY(_xlfn._xlws.FILTER(_xlfn.HSTACK(TEXT(nrCO_Date,"mm/dd/yyyy"),nrCO_Type,nrCO_Desc),(nrCO_PID&lt;&gt;"")*(nrCO_PID=_xlfn.XLOOKUP(cfgProfileCadet,rngCadetNames,rngCadetPIDs,"")),"none"),_xlfn._xlws.FILTER(nrCO_Date,(nrCO_PID&lt;&gt;"")*(nrCO_PID=_xlfn.XLOOKUP(cfgProfileCadet,rngCadetNames,rngCadetPIDs,"")),"none"),-1),10),"⚠ LIST UNAVAILABLE - a reference in this panel is broken; do NOT read it as 'nothing to report'")</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TEXT(nrAT_Date,"mm/dd/yyyy"),nrAT_Type,Attendance!$H$6:$H$805,nrAT_Min,nrAT_Sess,nrAT_Excused),(nrAT_PID&lt;&gt;"")*(nrAT_PID=_xlfn.XLOOKUP(cfgProfileCadet,rngCadetNames,rngCadetPIDs,"")),"none"),_xlfn._xlws.FILTER(nrAT_Date,(nrAT_PID&lt;&gt;"")*(nrAT_PID=_xlfn.XLOOKUP(cfgProfileCadet,rngCadetNames,rngCadetPIDs,"")),"none"),-1),10),"⚠ LIST UNAVAILABLE - a reference in this panel is broken; do NOT read it as 'nothing to report'")</f>
        <v/>
      </c>
    </row>
    <row r="51"/>
    <row r="52"/>
    <row r="53"/>
    <row r="54"/>
    <row r="55"/>
    <row r="56"/>
    <row r="57"/>
    <row r="58"/>
    <row r="59"/>
    <row r="60"/>
    <row r="61">
      <c r="B61">
        <f>IFERROR(_xlfn.TAKE(_xlfn.SORTBY(_xlfn._xlws.FILTER(_xlfn.HSTACK(TEXT(Makeup!$C$6:$C$505,"mm/dd/yyyy"),nrMK_Type,nrMK_Min,nrMK_Sess,nrMK_Credit),(nrMK_PID&lt;&gt;"")*(nrMK_PID=_xlfn.XLOOKUP(cfgProfileCadet,rngCadetNames,rngCadetPIDs,"")),"no makeup entries"),_xlfn._xlws.FILTER(Makeup!$C$6:$C$505,(nrMK_PID&lt;&gt;"")*(nrMK_PID=_xlfn.XLOOKUP(cfgProfileCadet,rngCadetNames,rngCadetPIDs,"")),"no makeup entries"),-1),10),"⚠ LIST UNAVAILABLE - a reference in this panel is broken; do NOT read it as 'nothing to report'")</f>
        <v/>
      </c>
    </row>
    <row r="62"/>
    <row r="63"/>
    <row r="64"/>
    <row r="65"/>
    <row r="66"/>
    <row r="67"/>
    <row r="68"/>
    <row r="69"/>
    <row r="70"/>
    <row r="71"/>
    <row r="72" ht="16" customHeight="1">
      <c r="B72" s="7" t="inlineStr">
        <is>
          <t>OPEN missed time — 6 most recent (event / date / type / reason / balance owed)</t>
        </is>
      </c>
      <c r="C72" s="8" t="n"/>
      <c r="D72" s="8" t="n"/>
      <c r="E72" s="8" t="n"/>
      <c r="F72" s="8" t="n"/>
      <c r="G72" s="8" t="n"/>
      <c r="H72" s="8" t="n"/>
      <c r="I72" s="8" t="n"/>
      <c r="J72" s="8" t="n"/>
    </row>
    <row r="73">
      <c r="B73">
        <f>IFERROR(_xlfn.TAKE(_xlfn.SORTBY(_xlfn._xlws.FILTER(_xlfn.HSTACK(nrAT_ID,TEXT(nrAT_Date,"mm/dd"),Attendance!$G$6:$G$805,Attendance!$H$6:$H$805,nrAT_Balance),(nrAT_PID=_xlfn.XLOOKUP(cfgProfileCadet,rngCadetNames,rngCadetPIDs,""))*(nrAT_Cleared="OPEN"),"all missed time cleared"),_xlfn._xlws.FILTER(nrAT_Date,(nrAT_PID=_xlfn.XLOOKUP(cfgProfileCadet,rngCadetNames,rngCadetPIDs,""))*(nrAT_Cleared="OPEN"),"all missed time cleared"),-1),6),"⚠ LIST UNAVAILABLE - a reference in this panel is broken; do NOT read it as 'nothing to report'")</f>
        <v/>
      </c>
    </row>
    <row r="74"/>
    <row r="75"/>
    <row r="76"/>
    <row r="77"/>
    <row r="78"/>
    <row r="79" ht="16" customHeight="1">
      <c r="B79" s="7" t="inlineStr">
        <is>
          <t>OPEN memos — 7 shown (id / assigned / subject / due / status)</t>
        </is>
      </c>
      <c r="C79" s="8" t="n"/>
      <c r="D79" s="8" t="n"/>
      <c r="E79" s="8" t="n"/>
      <c r="F79" s="8" t="n"/>
      <c r="G79" s="8" t="n"/>
      <c r="H79" s="8" t="n"/>
      <c r="I79" s="8" t="n"/>
      <c r="J79" s="8" t="n"/>
    </row>
    <row r="80">
      <c r="B80">
        <f>IFERROR(_xlfn.TAKE(_xlfn._xlws.FILTER(_xlfn.HSTACK(Memos!$B$6:$B$305,TEXT(nrME_Assigned,"mm/dd"),nrME_Subject,TEXT(nrME_Due,"mm/dd"),nrME_Status),(nrME_PID=_xlfn.XLOOKUP(cfgProfileCadet,rngCadetNames,rngCadetPIDs,""))*(nrME_Cadet&lt;&gt;"")*(nrME_Received=""),"none outstanding"),7),"⚠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5" t="n"/>
      <c r="D5" s="26" t="n"/>
      <c r="E5" s="23"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5"/>
    <row r="16" ht="16" customHeight="1">
      <c r="B16" s="7" t="inlineStr">
        <is>
          <t>Exam record (recorded scores, final attempts)</t>
        </is>
      </c>
      <c r="C16" s="8" t="n"/>
      <c r="D16" s="8" t="n"/>
      <c r="E16" s="8" t="n"/>
      <c r="F16" s="8" t="n"/>
      <c r="G16" s="8" t="n"/>
      <c r="H16" s="8" t="n"/>
      <c r="I16" s="8" t="n"/>
      <c r="J16" s="8" t="n"/>
    </row>
    <row r="17">
      <c r="B17">
        <f>IFERROR(_xlfn.TAKE(_xlfn._xlws.FILTER(_xlfn.HSTACK(ExamScores!$G$6:$G$1505,ExamScores!$H$6:$H$1505,ExamScores!$K$6:$K$1505,ExamScores!$M$6:$M$1505,TEXT(ExamScores!$S$6:$S$1505,"mm/dd/yyyy")),(nrES_PID=_xlfn.XLOOKUP(cfgTranscriptCadet,rngCadetNames,rngCadetPIDs,""))*(nrES_Final="Yes")*(nrES_Rec&lt;&gt;""),"—"),26),"⚠ LIST UNAVAILABLE - a reference in this panel is broken; do NOT read it as 'nothing to report'")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missed (net)</t>
        </is>
      </c>
      <c r="C44" s="14">
        <f>_xlfn.XLOOKUP(cfgTranscriptCadet,rngCadetNames,sysAttendance!$G$6:$G$55,"0")&amp;" of "&amp;cfgClassroomCapMinutes&amp;" cap"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Q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54" customWidth="1" min="17" max="17"/>
  </cols>
  <sheetData>
    <row r="1">
      <c r="B1" s="10">
        <f>HYPERLINK("#Dashboard!B5","◄ Dashboard")</f>
        <v/>
      </c>
    </row>
    <row r="2"/>
    <row r="3"/>
    <row r="4">
      <c r="B4" s="11" t="inlineStr">
        <is>
          <t>The final gate before the ceremony — columns Academic through Enroll Docs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Enroll Docs</t>
        </is>
      </c>
      <c r="P5" s="12" t="inlineStr">
        <is>
          <t>ELIGIBLE</t>
        </is>
      </c>
      <c r="Q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IF($B6="","",sysChecks!$W6)</f>
        <v/>
      </c>
      <c r="P6" s="17">
        <f>IF($B6="","",sysChecks!$N6)</f>
        <v/>
      </c>
      <c r="Q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IF($B7="","",sysChecks!$W7)</f>
        <v/>
      </c>
      <c r="P7" s="17">
        <f>IF($B7="","",sysChecks!$N7)</f>
        <v/>
      </c>
      <c r="Q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IF($B8="","",sysChecks!$W8)</f>
        <v/>
      </c>
      <c r="P8" s="17">
        <f>IF($B8="","",sysChecks!$N8)</f>
        <v/>
      </c>
      <c r="Q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IF($B9="","",sysChecks!$W9)</f>
        <v/>
      </c>
      <c r="P9" s="17">
        <f>IF($B9="","",sysChecks!$N9)</f>
        <v/>
      </c>
      <c r="Q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IF($B10="","",sysChecks!$W10)</f>
        <v/>
      </c>
      <c r="P10" s="17">
        <f>IF($B10="","",sysChecks!$N10)</f>
        <v/>
      </c>
      <c r="Q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IF($B11="","",sysChecks!$W11)</f>
        <v/>
      </c>
      <c r="P11" s="17">
        <f>IF($B11="","",sysChecks!$N11)</f>
        <v/>
      </c>
      <c r="Q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IF($B12="","",sysChecks!$W12)</f>
        <v/>
      </c>
      <c r="P12" s="17">
        <f>IF($B12="","",sysChecks!$N12)</f>
        <v/>
      </c>
      <c r="Q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IF($B13="","",sysChecks!$W13)</f>
        <v/>
      </c>
      <c r="P13" s="17">
        <f>IF($B13="","",sysChecks!$N13)</f>
        <v/>
      </c>
      <c r="Q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IF($B14="","",sysChecks!$W14)</f>
        <v/>
      </c>
      <c r="P14" s="17">
        <f>IF($B14="","",sysChecks!$N14)</f>
        <v/>
      </c>
      <c r="Q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IF($B15="","",sysChecks!$W15)</f>
        <v/>
      </c>
      <c r="P15" s="17">
        <f>IF($B15="","",sysChecks!$N15)</f>
        <v/>
      </c>
      <c r="Q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IF($B16="","",sysChecks!$W16)</f>
        <v/>
      </c>
      <c r="P16" s="17">
        <f>IF($B16="","",sysChecks!$N16)</f>
        <v/>
      </c>
      <c r="Q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IF($B17="","",sysChecks!$W17)</f>
        <v/>
      </c>
      <c r="P17" s="17">
        <f>IF($B17="","",sysChecks!$N17)</f>
        <v/>
      </c>
      <c r="Q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IF($B18="","",sysChecks!$W18)</f>
        <v/>
      </c>
      <c r="P18" s="17">
        <f>IF($B18="","",sysChecks!$N18)</f>
        <v/>
      </c>
      <c r="Q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IF($B19="","",sysChecks!$W19)</f>
        <v/>
      </c>
      <c r="P19" s="17">
        <f>IF($B19="","",sysChecks!$N19)</f>
        <v/>
      </c>
      <c r="Q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IF($B20="","",sysChecks!$W20)</f>
        <v/>
      </c>
      <c r="P20" s="17">
        <f>IF($B20="","",sysChecks!$N20)</f>
        <v/>
      </c>
      <c r="Q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IF($B21="","",sysChecks!$W21)</f>
        <v/>
      </c>
      <c r="P21" s="17">
        <f>IF($B21="","",sysChecks!$N21)</f>
        <v/>
      </c>
      <c r="Q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IF($B22="","",sysChecks!$W22)</f>
        <v/>
      </c>
      <c r="P22" s="17">
        <f>IF($B22="","",sysChecks!$N22)</f>
        <v/>
      </c>
      <c r="Q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IF($B23="","",sysChecks!$W23)</f>
        <v/>
      </c>
      <c r="P23" s="17">
        <f>IF($B23="","",sysChecks!$N23)</f>
        <v/>
      </c>
      <c r="Q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IF($B24="","",sysChecks!$W24)</f>
        <v/>
      </c>
      <c r="P24" s="17">
        <f>IF($B24="","",sysChecks!$N24)</f>
        <v/>
      </c>
      <c r="Q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IF($B25="","",sysChecks!$W25)</f>
        <v/>
      </c>
      <c r="P25" s="17">
        <f>IF($B25="","",sysChecks!$N25)</f>
        <v/>
      </c>
      <c r="Q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IF($B26="","",sysChecks!$W26)</f>
        <v/>
      </c>
      <c r="P26" s="17">
        <f>IF($B26="","",sysChecks!$N26)</f>
        <v/>
      </c>
      <c r="Q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IF($B27="","",sysChecks!$W27)</f>
        <v/>
      </c>
      <c r="P27" s="17">
        <f>IF($B27="","",sysChecks!$N27)</f>
        <v/>
      </c>
      <c r="Q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IF($B28="","",sysChecks!$W28)</f>
        <v/>
      </c>
      <c r="P28" s="17">
        <f>IF($B28="","",sysChecks!$N28)</f>
        <v/>
      </c>
      <c r="Q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IF($B29="","",sysChecks!$W29)</f>
        <v/>
      </c>
      <c r="P29" s="17">
        <f>IF($B29="","",sysChecks!$N29)</f>
        <v/>
      </c>
      <c r="Q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IF($B30="","",sysChecks!$W30)</f>
        <v/>
      </c>
      <c r="P30" s="17">
        <f>IF($B30="","",sysChecks!$N30)</f>
        <v/>
      </c>
      <c r="Q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IF($B31="","",sysChecks!$W31)</f>
        <v/>
      </c>
      <c r="P31" s="17">
        <f>IF($B31="","",sysChecks!$N31)</f>
        <v/>
      </c>
      <c r="Q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IF($B32="","",sysChecks!$W32)</f>
        <v/>
      </c>
      <c r="P32" s="17">
        <f>IF($B32="","",sysChecks!$N32)</f>
        <v/>
      </c>
      <c r="Q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IF($B33="","",sysChecks!$W33)</f>
        <v/>
      </c>
      <c r="P33" s="17">
        <f>IF($B33="","",sysChecks!$N33)</f>
        <v/>
      </c>
      <c r="Q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IF($B34="","",sysChecks!$W34)</f>
        <v/>
      </c>
      <c r="P34" s="17">
        <f>IF($B34="","",sysChecks!$N34)</f>
        <v/>
      </c>
      <c r="Q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IF($B35="","",sysChecks!$W35)</f>
        <v/>
      </c>
      <c r="P35" s="17">
        <f>IF($B35="","",sysChecks!$N35)</f>
        <v/>
      </c>
      <c r="Q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IF($B36="","",sysChecks!$W36)</f>
        <v/>
      </c>
      <c r="P36" s="17">
        <f>IF($B36="","",sysChecks!$N36)</f>
        <v/>
      </c>
      <c r="Q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IF($B37="","",sysChecks!$W37)</f>
        <v/>
      </c>
      <c r="P37" s="17">
        <f>IF($B37="","",sysChecks!$N37)</f>
        <v/>
      </c>
      <c r="Q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IF($B38="","",sysChecks!$W38)</f>
        <v/>
      </c>
      <c r="P38" s="17">
        <f>IF($B38="","",sysChecks!$N38)</f>
        <v/>
      </c>
      <c r="Q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IF($B39="","",sysChecks!$W39)</f>
        <v/>
      </c>
      <c r="P39" s="17">
        <f>IF($B39="","",sysChecks!$N39)</f>
        <v/>
      </c>
      <c r="Q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IF($B40="","",sysChecks!$W40)</f>
        <v/>
      </c>
      <c r="P40" s="17">
        <f>IF($B40="","",sysChecks!$N40)</f>
        <v/>
      </c>
      <c r="Q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IF($B41="","",sysChecks!$W41)</f>
        <v/>
      </c>
      <c r="P41" s="17">
        <f>IF($B41="","",sysChecks!$N41)</f>
        <v/>
      </c>
      <c r="Q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IF($B42="","",sysChecks!$W42)</f>
        <v/>
      </c>
      <c r="P42" s="17">
        <f>IF($B42="","",sysChecks!$N42)</f>
        <v/>
      </c>
      <c r="Q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IF($B43="","",sysChecks!$W43)</f>
        <v/>
      </c>
      <c r="P43" s="17">
        <f>IF($B43="","",sysChecks!$N43)</f>
        <v/>
      </c>
      <c r="Q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IF($B44="","",sysChecks!$W44)</f>
        <v/>
      </c>
      <c r="P44" s="17">
        <f>IF($B44="","",sysChecks!$N44)</f>
        <v/>
      </c>
      <c r="Q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IF($B45="","",sysChecks!$W45)</f>
        <v/>
      </c>
      <c r="P45" s="17">
        <f>IF($B45="","",sysChecks!$N45)</f>
        <v/>
      </c>
      <c r="Q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IF($B46="","",sysChecks!$W46)</f>
        <v/>
      </c>
      <c r="P46" s="17">
        <f>IF($B46="","",sysChecks!$N46)</f>
        <v/>
      </c>
      <c r="Q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IF($B47="","",sysChecks!$W47)</f>
        <v/>
      </c>
      <c r="P47" s="17">
        <f>IF($B47="","",sysChecks!$N47)</f>
        <v/>
      </c>
      <c r="Q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IF($B48="","",sysChecks!$W48)</f>
        <v/>
      </c>
      <c r="P48" s="17">
        <f>IF($B48="","",sysChecks!$N48)</f>
        <v/>
      </c>
      <c r="Q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IF($B49="","",sysChecks!$W49)</f>
        <v/>
      </c>
      <c r="P49" s="17">
        <f>IF($B49="","",sysChecks!$N49)</f>
        <v/>
      </c>
      <c r="Q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IF($B50="","",sysChecks!$W50)</f>
        <v/>
      </c>
      <c r="P50" s="17">
        <f>IF($B50="","",sysChecks!$N50)</f>
        <v/>
      </c>
      <c r="Q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IF($B51="","",sysChecks!$W51)</f>
        <v/>
      </c>
      <c r="P51" s="17">
        <f>IF($B51="","",sysChecks!$N51)</f>
        <v/>
      </c>
      <c r="Q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IF($B52="","",sysChecks!$W52)</f>
        <v/>
      </c>
      <c r="P52" s="17">
        <f>IF($B52="","",sysChecks!$N52)</f>
        <v/>
      </c>
      <c r="Q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IF($B53="","",sysChecks!$W53)</f>
        <v/>
      </c>
      <c r="P53" s="17">
        <f>IF($B53="","",sysChecks!$N53)</f>
        <v/>
      </c>
      <c r="Q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IF($B54="","",sysChecks!$W54)</f>
        <v/>
      </c>
      <c r="P54" s="17">
        <f>IF($B54="","",sysChecks!$N54)</f>
        <v/>
      </c>
      <c r="Q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IF($B55="","",sysChecks!$W55)</f>
        <v/>
      </c>
      <c r="P55" s="17">
        <f>IF($B55="","",sysChecks!$N55)</f>
        <v/>
      </c>
      <c r="Q55" s="17">
        <f>IF($B55="","",sysChecks!$O55)</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P55">
    <cfRule type="cellIs" priority="1" operator="equal" dxfId="3">
      <formula>"Yes"</formula>
    </cfRule>
    <cfRule type="cellIs" priority="2" operator="equal" dxfId="0">
      <formula>"No"</formula>
    </cfRule>
    <cfRule type="expression" priority="3" dxfId="0">
      <formula>AND(E6&lt;&gt;"",E6&lt;&gt;"Yes")</formula>
    </cfRule>
  </conditionalFormatting>
  <conditionalFormatting sqref="B6:Q55">
    <cfRule type="expression" priority="4" dxfId="1">
      <formula>AND(Cadets!$B6&lt;&gt;"",Cadets!$I6&lt;&gt;"Active")</formula>
    </cfRule>
  </conditionalFormatting>
  <pageMargins left="0.75" right="0.75" top="1" bottom="1" header="0.5" footer="0.5"/>
  <pageSetup orientation="landscape" fitToHeight="0" fitToWidth="1"/>
</worksheet>
</file>

<file path=xl/worksheets/sheet28.xml><?xml version="1.0" encoding="utf-8"?>
<worksheet xmlns="http://schemas.openxmlformats.org/spreadsheetml/2006/main">
  <sheetPr>
    <tabColor rgb="001E7145"/>
    <outlinePr summaryBelow="1" summaryRight="1"/>
    <pageSetUpPr fitToPage="1"/>
  </sheetPr>
  <dimension ref="A1:J118"/>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c r="B23" s="14">
        <f>sysAudit!$B$20</f>
        <v/>
      </c>
      <c r="C23" s="20">
        <f>sysAudit!$C$20</f>
        <v/>
      </c>
      <c r="D23" s="20">
        <f>sysAudit!$D$20</f>
        <v/>
      </c>
      <c r="E23" s="3">
        <f>sysAudit!$E$20</f>
        <v/>
      </c>
      <c r="F23" s="2">
        <f>sysAudit!$F$20</f>
        <v/>
      </c>
    </row>
    <row r="24">
      <c r="B24" s="14">
        <f>sysAudit!$B$21</f>
        <v/>
      </c>
      <c r="C24" s="20">
        <f>sysAudit!$C$21</f>
        <v/>
      </c>
      <c r="D24" s="20">
        <f>sysAudit!$D$21</f>
        <v/>
      </c>
      <c r="E24" s="3">
        <f>sysAudit!$E$21</f>
        <v/>
      </c>
      <c r="F24" s="2">
        <f>sysAudit!$F$21</f>
        <v/>
      </c>
    </row>
    <row r="25">
      <c r="B25" s="14">
        <f>sysAudit!$B$22</f>
        <v/>
      </c>
      <c r="C25" s="20">
        <f>sysAudit!$C$22</f>
        <v/>
      </c>
      <c r="D25" s="20">
        <f>sysAudit!$D$22</f>
        <v/>
      </c>
      <c r="E25" s="3">
        <f>sysAudit!$E$22</f>
        <v/>
      </c>
      <c r="F25" s="2">
        <f>sysAudit!$F$22</f>
        <v/>
      </c>
    </row>
    <row r="26">
      <c r="B26" s="14">
        <f>sysAudit!$B$23</f>
        <v/>
      </c>
      <c r="C26" s="20">
        <f>sysAudit!$C$23</f>
        <v/>
      </c>
      <c r="D26" s="20">
        <f>sysAudit!$D$23</f>
        <v/>
      </c>
      <c r="E26" s="3">
        <f>sysAudit!$E$23</f>
        <v/>
      </c>
      <c r="F26" s="2">
        <f>sysAudit!$F$23</f>
        <v/>
      </c>
    </row>
    <row r="27">
      <c r="B27" s="14">
        <f>sysAudit!$B$24</f>
        <v/>
      </c>
      <c r="C27" s="20">
        <f>sysAudit!$C$24</f>
        <v/>
      </c>
      <c r="D27" s="20">
        <f>sysAudit!$D$24</f>
        <v/>
      </c>
      <c r="E27" s="3">
        <f>sysAudit!$E$24</f>
        <v/>
      </c>
      <c r="F27" s="2">
        <f>sysAudit!$F$24</f>
        <v/>
      </c>
    </row>
    <row r="28">
      <c r="B28" s="14">
        <f>sysAudit!$B$25</f>
        <v/>
      </c>
      <c r="C28" s="20">
        <f>sysAudit!$C$25</f>
        <v/>
      </c>
      <c r="D28" s="20">
        <f>sysAudit!$D$25</f>
        <v/>
      </c>
      <c r="E28" s="3">
        <f>sysAudit!$E$25</f>
        <v/>
      </c>
      <c r="F28" s="2">
        <f>sysAudit!$F$25</f>
        <v/>
      </c>
    </row>
    <row r="29">
      <c r="B29" s="14">
        <f>sysAudit!$B$26</f>
        <v/>
      </c>
      <c r="C29" s="20">
        <f>sysAudit!$C$26</f>
        <v/>
      </c>
      <c r="D29" s="20">
        <f>sysAudit!$D$26</f>
        <v/>
      </c>
      <c r="E29" s="3">
        <f>sysAudit!$E$26</f>
        <v/>
      </c>
      <c r="F29" s="2">
        <f>sysAudit!$F$26</f>
        <v/>
      </c>
    </row>
    <row r="30">
      <c r="B30" s="14">
        <f>sysAudit!$B$27</f>
        <v/>
      </c>
      <c r="C30" s="20">
        <f>sysAudit!$C$27</f>
        <v/>
      </c>
      <c r="D30" s="20">
        <f>sysAudit!$D$27</f>
        <v/>
      </c>
      <c r="E30" s="3">
        <f>sysAudit!$E$27</f>
        <v/>
      </c>
      <c r="F30" s="2">
        <f>sysAudit!$F$27</f>
        <v/>
      </c>
    </row>
    <row r="31">
      <c r="B31" s="14">
        <f>sysAudit!$B$28</f>
        <v/>
      </c>
      <c r="C31" s="20">
        <f>sysAudit!$C$28</f>
        <v/>
      </c>
      <c r="D31" s="20">
        <f>sysAudit!$D$28</f>
        <v/>
      </c>
      <c r="E31" s="3">
        <f>sysAudit!$E$28</f>
        <v/>
      </c>
      <c r="F31" s="2">
        <f>sysAudit!$F$28</f>
        <v/>
      </c>
    </row>
    <row r="32">
      <c r="B32" s="14">
        <f>sysAudit!$B$29</f>
        <v/>
      </c>
      <c r="C32" s="20">
        <f>sysAudit!$C$29</f>
        <v/>
      </c>
      <c r="D32" s="20">
        <f>sysAudit!$D$29</f>
        <v/>
      </c>
      <c r="E32" s="3">
        <f>sysAudit!$E$29</f>
        <v/>
      </c>
      <c r="F32" s="2">
        <f>sysAudit!$F$29</f>
        <v/>
      </c>
    </row>
    <row r="33">
      <c r="B33" s="14">
        <f>sysAudit!$B$30</f>
        <v/>
      </c>
      <c r="C33" s="20">
        <f>sysAudit!$C$30</f>
        <v/>
      </c>
      <c r="D33" s="20">
        <f>sysAudit!$D$30</f>
        <v/>
      </c>
      <c r="E33" s="3">
        <f>sysAudit!$E$30</f>
        <v/>
      </c>
      <c r="F33" s="2">
        <f>sysAudit!$F$30</f>
        <v/>
      </c>
    </row>
    <row r="34">
      <c r="B34" s="14">
        <f>sysAudit!$B$31</f>
        <v/>
      </c>
      <c r="C34" s="20">
        <f>sysAudit!$C$31</f>
        <v/>
      </c>
      <c r="D34" s="20">
        <f>sysAudit!$D$31</f>
        <v/>
      </c>
      <c r="E34" s="3">
        <f>sysAudit!$E$31</f>
        <v/>
      </c>
      <c r="F34" s="2">
        <f>sysAudit!$F$31</f>
        <v/>
      </c>
    </row>
    <row r="35">
      <c r="B35" s="14">
        <f>sysAudit!$B$32</f>
        <v/>
      </c>
      <c r="C35" s="20">
        <f>sysAudit!$C$32</f>
        <v/>
      </c>
      <c r="D35" s="20">
        <f>sysAudit!$D$32</f>
        <v/>
      </c>
      <c r="E35" s="3">
        <f>sysAudit!$E$32</f>
        <v/>
      </c>
      <c r="F35" s="2">
        <f>sysAudit!$F$32</f>
        <v/>
      </c>
    </row>
    <row r="36">
      <c r="B36" s="14">
        <f>sysAudit!$B$33</f>
        <v/>
      </c>
      <c r="C36" s="20">
        <f>sysAudit!$C$33</f>
        <v/>
      </c>
      <c r="D36" s="20">
        <f>sysAudit!$D$33</f>
        <v/>
      </c>
      <c r="E36" s="3">
        <f>sysAudit!$E$33</f>
        <v/>
      </c>
      <c r="F36" s="2">
        <f>sysAudit!$F$33</f>
        <v/>
      </c>
    </row>
    <row r="37">
      <c r="B37" s="14">
        <f>sysAudit!$B$34</f>
        <v/>
      </c>
      <c r="C37" s="20">
        <f>sysAudit!$C$34</f>
        <v/>
      </c>
      <c r="D37" s="20">
        <f>sysAudit!$D$34</f>
        <v/>
      </c>
      <c r="E37" s="3">
        <f>sysAudit!$E$34</f>
        <v/>
      </c>
      <c r="F37" s="2">
        <f>sysAudit!$F$34</f>
        <v/>
      </c>
    </row>
    <row r="38">
      <c r="B38" s="14">
        <f>sysAudit!$B$35</f>
        <v/>
      </c>
      <c r="C38" s="20">
        <f>sysAudit!$C$35</f>
        <v/>
      </c>
      <c r="D38" s="20">
        <f>sysAudit!$D$35</f>
        <v/>
      </c>
      <c r="E38" s="3">
        <f>sysAudit!$E$35</f>
        <v/>
      </c>
      <c r="F38" s="2">
        <f>sysAudit!$F$35</f>
        <v/>
      </c>
    </row>
    <row r="39">
      <c r="B39" s="14">
        <f>sysAudit!$B$36</f>
        <v/>
      </c>
      <c r="C39" s="20">
        <f>sysAudit!$C$36</f>
        <v/>
      </c>
      <c r="D39" s="20">
        <f>sysAudit!$D$36</f>
        <v/>
      </c>
      <c r="E39" s="3">
        <f>sysAudit!$E$36</f>
        <v/>
      </c>
      <c r="F39" s="2">
        <f>sysAudit!$F$36</f>
        <v/>
      </c>
    </row>
    <row r="40">
      <c r="B40" s="14">
        <f>sysAudit!$B$37</f>
        <v/>
      </c>
      <c r="C40" s="20">
        <f>sysAudit!$C$37</f>
        <v/>
      </c>
      <c r="D40" s="20">
        <f>sysAudit!$D$37</f>
        <v/>
      </c>
      <c r="E40" s="3">
        <f>sysAudit!$E$37</f>
        <v/>
      </c>
      <c r="F40" s="2">
        <f>sysAudit!$F$37</f>
        <v/>
      </c>
    </row>
    <row r="41"/>
    <row r="42" ht="16" customHeight="1">
      <c r="B42" s="7" t="inlineStr">
        <is>
          <t>Requirement sources — what is TCOLE rule vs Academy policy</t>
        </is>
      </c>
      <c r="C42" s="8" t="n"/>
      <c r="D42" s="8" t="n"/>
      <c r="E42" s="8" t="n"/>
      <c r="F42" s="8" t="n"/>
      <c r="G42" s="8" t="n"/>
      <c r="H42" s="8" t="n"/>
    </row>
    <row r="43" ht="26" customHeight="1">
      <c r="B43" s="15" t="inlineStr">
        <is>
          <t>• TCOLE Rule (Ch. 215/218/219): course #1000736 minimum hours per chapter, licensed/SME instructors, course records retention, exam security, student enrollment standards (L2/L3, medical), attendance records.</t>
        </is>
      </c>
    </row>
    <row r="44" ht="26" customHeight="1">
      <c r="B44" s="15" t="inlineStr">
        <is>
          <t>• Academy Policy (May 2026 manual): weighted grading (40/30/10/20), 70-in-each-category rule, 12 spelling tests across the academy + 75% intervention, 40 writing assignments, PT program and caps, awards.</t>
        </is>
      </c>
    </row>
    <row r="45"/>
    <row r="46" ht="16" customHeight="1">
      <c r="B46" s="7" t="inlineStr">
        <is>
          <t>Program-level TCOLE requirements (mark Yes when satisfied)</t>
        </is>
      </c>
      <c r="C46" s="8" t="n"/>
      <c r="D46" s="8" t="n"/>
      <c r="E46" s="8" t="n"/>
      <c r="F46" s="8" t="n"/>
      <c r="G46" s="8" t="n"/>
      <c r="H46" s="8" t="n"/>
    </row>
    <row r="47" ht="26" customHeight="1">
      <c r="B47" s="12" t="inlineStr">
        <is>
          <t>Requirement</t>
        </is>
      </c>
      <c r="C47" s="26" t="n"/>
      <c r="D47" s="26" t="n"/>
      <c r="E47" s="23" t="n"/>
      <c r="F47" s="12" t="inlineStr">
        <is>
          <t>Met?</t>
        </is>
      </c>
      <c r="G47" s="12" t="inlineStr">
        <is>
          <t>Notes</t>
        </is>
      </c>
    </row>
    <row r="48" ht="26" customHeight="1">
      <c r="B48" s="13" t="inlineStr">
        <is>
          <t>Commission Rules distributed to all students (Rule 215.9) — Copies of current TCOLE rules given to every student admitted</t>
        </is>
      </c>
      <c r="F48" s="25" t="n"/>
      <c r="G48" s="25" t="n"/>
    </row>
    <row r="49" ht="26" customHeight="1">
      <c r="B49" s="13" t="inlineStr">
        <is>
          <t>Required rule review conducted (215.9) — Reviewed 211.33, 221.1, 223.1, 223.3, 223.15, 223.17, 223.19 in class</t>
        </is>
      </c>
      <c r="F49" s="25" t="n"/>
      <c r="G49" s="25" t="n"/>
    </row>
    <row r="50" ht="26" customHeight="1">
      <c r="B50" s="13" t="inlineStr">
        <is>
          <t>Approved TCLEDDS roster on file — Required element of the training file</t>
        </is>
      </c>
      <c r="F50" s="25" t="n"/>
      <c r="G50" s="25" t="n"/>
    </row>
    <row r="51" ht="26" customHeight="1">
      <c r="B51" s="13" t="inlineStr">
        <is>
          <t>Course reported at exactly 736 hours — Excess hours reported under Addendum to BPOC (course #101), never inside the 736</t>
        </is>
      </c>
      <c r="F51" s="25" t="n"/>
      <c r="G51" s="25" t="n"/>
    </row>
    <row r="52" ht="26" customHeight="1">
      <c r="B52" s="13" t="inlineStr">
        <is>
          <t>Non-BPOC classes reported separately within 30 days — Any additional classes the academy teaches</t>
        </is>
      </c>
      <c r="F52" s="25" t="n"/>
      <c r="G52" s="25" t="n"/>
    </row>
    <row r="53" ht="26" customHeight="1">
      <c r="B53" s="13" t="inlineStr">
        <is>
          <t>Facility standards met (in-person, scenario/skills adequate) — Classroom supports role-play, defensive tactics, firearms demonstration</t>
        </is>
      </c>
      <c r="F53" s="25" t="n"/>
      <c r="G53" s="25" t="n"/>
    </row>
    <row r="54" ht="26" customHeight="1">
      <c r="B54" s="13" t="inlineStr">
        <is>
          <t>Assessments document mastery of all objectives — Learners are never passed on attendance alone</t>
        </is>
      </c>
      <c r="F54" s="25" t="n"/>
      <c r="G54" s="25" t="n"/>
    </row>
    <row r="55" ht="26" customHeight="1">
      <c r="B55" s="13" t="inlineStr">
        <is>
          <t>State exam plan communicated (250 Q, 70%, 3 attempts max) — Third failure requires enrolling in a new BPOC</t>
        </is>
      </c>
      <c r="F55" s="25" t="n"/>
      <c r="G55" s="25" t="n"/>
    </row>
    <row r="56" ht="26" customHeight="1">
      <c r="B56" s="13" t="inlineStr">
        <is>
          <t>Five-year retention of training records — Auditors sample past courses; files must be producible on request</t>
        </is>
      </c>
      <c r="F56" s="25" t="n"/>
      <c r="G56" s="25" t="n"/>
    </row>
    <row r="57" ht="26" customHeight="1">
      <c r="B57" s="13" t="inlineStr">
        <is>
          <t>Prior academies' FINAL workbooks archived and locatable — One file per academy; know where every finished class's file lives</t>
        </is>
      </c>
      <c r="F57" s="25" t="n"/>
      <c r="G57" s="25" t="n"/>
    </row>
    <row r="58" ht="26" customHeight="1">
      <c r="B58" s="13" t="inlineStr">
        <is>
          <t>Digital evidence library organized per chapter — LMS test PDFs, ExamSheet grade sheets, scanned spelling tests, sign-in scans, evals - one folder per chapter, ChapterPacket as cover</t>
        </is>
      </c>
      <c r="F58" s="25" t="n"/>
      <c r="G58" s="25" t="n"/>
    </row>
    <row r="59" ht="26" customHeight="1">
      <c r="B59" s="13" t="inlineStr">
        <is>
          <t>Scanned documents established as legal originals — CONFIRMED by TPD records management: scanned training documents - including sign-in sheets with PID - are the legal originals. Keep that determination on file so an auditor can see the basis</t>
        </is>
      </c>
      <c r="F59" s="25" t="n"/>
      <c r="G59" s="25" t="n"/>
    </row>
    <row r="60" ht="26" customHeight="1">
      <c r="B60" s="13" t="inlineStr">
        <is>
          <t>Exam security maintained — LMS access controlled; test banks/keys stored securely; spelling keys not accessible to cadets</t>
        </is>
      </c>
      <c r="F60" s="25" t="n"/>
      <c r="G60" s="25" t="n"/>
    </row>
    <row r="61" ht="26" customHeight="1">
      <c r="B61" s="13" t="inlineStr">
        <is>
          <t>Lesson plans verified against IRG learning objectives — All ~700 LOs covered unaltered - a PowerPoint alone is not a lesson plan</t>
        </is>
      </c>
      <c r="F61" s="25" t="n"/>
      <c r="G61" s="25" t="n"/>
    </row>
    <row r="62" ht="26" customHeight="1">
      <c r="B62" s="13" t="inlineStr">
        <is>
          <t>TCLEDDS reporting current — Enrollments (L1) entered at start; completions and the BPOC reported on time; non-BPOC classes within 30 days</t>
        </is>
      </c>
      <c r="F62" s="25" t="n"/>
      <c r="G62" s="25" t="n"/>
    </row>
    <row r="63" ht="26" customHeight="1">
      <c r="B63" s="13" t="inlineStr">
        <is>
          <t>Coordinator designation &amp; academy license current — Appointment letter on file; training-provider license active</t>
        </is>
      </c>
      <c r="F63" s="25" t="n"/>
      <c r="G63" s="25" t="n"/>
    </row>
    <row r="64" ht="26" customHeight="1">
      <c r="B64" s="13" t="inlineStr">
        <is>
          <t>Advisory board roster on file — Board composition documented; meeting dates + minutes folder referenced on the AdvisoryBoard sheet (minutes stay on the server)</t>
        </is>
      </c>
      <c r="F64" s="25" t="n"/>
      <c r="G64" s="25" t="n"/>
    </row>
    <row r="65" ht="26" customHeight="1">
      <c r="B65" s="13" t="inlineStr">
        <is>
          <t>Grade-tamper resistance in place — Workbook on OneDrive/SharePoint with version history; engine sheets password-locked</t>
        </is>
      </c>
      <c r="F65" s="25" t="n"/>
      <c r="G65" s="25" t="n"/>
    </row>
    <row r="66"/>
    <row r="67" ht="16" customHeight="1">
      <c r="B67" s="7" t="inlineStr">
        <is>
          <t>Per-cadet enrollment documents (mark Yes when on file)</t>
        </is>
      </c>
      <c r="C67" s="8" t="n"/>
      <c r="D67" s="8" t="n"/>
      <c r="E67" s="8" t="n"/>
      <c r="F67" s="8" t="n"/>
      <c r="G67" s="8" t="n"/>
      <c r="H67" s="8" t="n"/>
    </row>
    <row r="68" ht="26" customHeight="1">
      <c r="B68" s="12" t="inlineStr">
        <is>
          <t>Cadet</t>
        </is>
      </c>
      <c r="C68" s="12" t="inlineStr">
        <is>
          <t>Enroll App</t>
        </is>
      </c>
      <c r="D68" s="12" t="inlineStr">
        <is>
          <t>TCLEDDS L1</t>
        </is>
      </c>
      <c r="E68" s="12" t="inlineStr">
        <is>
          <t>Medical (L2)</t>
        </is>
      </c>
      <c r="F68" s="12" t="inlineStr">
        <is>
          <t>Psych (L3)</t>
        </is>
      </c>
      <c r="G68" s="12" t="inlineStr">
        <is>
          <t>Background</t>
        </is>
      </c>
      <c r="H68" s="12" t="inlineStr">
        <is>
          <t>Photo ID/DL</t>
        </is>
      </c>
      <c r="I68" s="12" t="inlineStr">
        <is>
          <t>Rules Ack</t>
        </is>
      </c>
      <c r="J68" s="12" t="inlineStr">
        <is>
          <t>All Docs?</t>
        </is>
      </c>
    </row>
    <row r="69">
      <c r="B69" s="20">
        <f>IF(Cadets!$B6="","",Cadets!$F6)</f>
        <v/>
      </c>
      <c r="C69" s="25" t="n"/>
      <c r="D69" s="25" t="n"/>
      <c r="E69" s="25" t="n"/>
      <c r="F69" s="25" t="n"/>
      <c r="G69" s="25" t="n"/>
      <c r="H69" s="25" t="n"/>
      <c r="I69" s="25" t="n"/>
      <c r="J69" s="20">
        <f>IF($B69="","",IF(COUNTIF(C69:I69,"Yes")=7,"Yes","No"))</f>
        <v/>
      </c>
    </row>
    <row r="70">
      <c r="B70" s="20">
        <f>IF(Cadets!$B7="","",Cadets!$F7)</f>
        <v/>
      </c>
      <c r="C70" s="25" t="n"/>
      <c r="D70" s="25" t="n"/>
      <c r="E70" s="25" t="n"/>
      <c r="F70" s="25" t="n"/>
      <c r="G70" s="25" t="n"/>
      <c r="H70" s="25" t="n"/>
      <c r="I70" s="25" t="n"/>
      <c r="J70" s="20">
        <f>IF($B70="","",IF(COUNTIF(C70:I70,"Yes")=7,"Yes","No"))</f>
        <v/>
      </c>
    </row>
    <row r="71">
      <c r="B71" s="20">
        <f>IF(Cadets!$B8="","",Cadets!$F8)</f>
        <v/>
      </c>
      <c r="C71" s="25" t="n"/>
      <c r="D71" s="25" t="n"/>
      <c r="E71" s="25" t="n"/>
      <c r="F71" s="25" t="n"/>
      <c r="G71" s="25" t="n"/>
      <c r="H71" s="25" t="n"/>
      <c r="I71" s="25" t="n"/>
      <c r="J71" s="20">
        <f>IF($B71="","",IF(COUNTIF(C71:I71,"Yes")=7,"Yes","No"))</f>
        <v/>
      </c>
    </row>
    <row r="72">
      <c r="B72" s="20">
        <f>IF(Cadets!$B9="","",Cadets!$F9)</f>
        <v/>
      </c>
      <c r="C72" s="25" t="n"/>
      <c r="D72" s="25" t="n"/>
      <c r="E72" s="25" t="n"/>
      <c r="F72" s="25" t="n"/>
      <c r="G72" s="25" t="n"/>
      <c r="H72" s="25" t="n"/>
      <c r="I72" s="25" t="n"/>
      <c r="J72" s="20">
        <f>IF($B72="","",IF(COUNTIF(C72:I72,"Yes")=7,"Yes","No"))</f>
        <v/>
      </c>
    </row>
    <row r="73">
      <c r="B73" s="20">
        <f>IF(Cadets!$B10="","",Cadets!$F10)</f>
        <v/>
      </c>
      <c r="C73" s="25" t="n"/>
      <c r="D73" s="25" t="n"/>
      <c r="E73" s="25" t="n"/>
      <c r="F73" s="25" t="n"/>
      <c r="G73" s="25" t="n"/>
      <c r="H73" s="25" t="n"/>
      <c r="I73" s="25" t="n"/>
      <c r="J73" s="20">
        <f>IF($B73="","",IF(COUNTIF(C73:I73,"Yes")=7,"Yes","No"))</f>
        <v/>
      </c>
    </row>
    <row r="74">
      <c r="B74" s="20">
        <f>IF(Cadets!$B11="","",Cadets!$F11)</f>
        <v/>
      </c>
      <c r="C74" s="25" t="n"/>
      <c r="D74" s="25" t="n"/>
      <c r="E74" s="25" t="n"/>
      <c r="F74" s="25" t="n"/>
      <c r="G74" s="25" t="n"/>
      <c r="H74" s="25" t="n"/>
      <c r="I74" s="25" t="n"/>
      <c r="J74" s="20">
        <f>IF($B74="","",IF(COUNTIF(C74:I74,"Yes")=7,"Yes","No"))</f>
        <v/>
      </c>
    </row>
    <row r="75">
      <c r="B75" s="20">
        <f>IF(Cadets!$B12="","",Cadets!$F12)</f>
        <v/>
      </c>
      <c r="C75" s="25" t="n"/>
      <c r="D75" s="25" t="n"/>
      <c r="E75" s="25" t="n"/>
      <c r="F75" s="25" t="n"/>
      <c r="G75" s="25" t="n"/>
      <c r="H75" s="25" t="n"/>
      <c r="I75" s="25" t="n"/>
      <c r="J75" s="20">
        <f>IF($B75="","",IF(COUNTIF(C75:I75,"Yes")=7,"Yes","No"))</f>
        <v/>
      </c>
    </row>
    <row r="76">
      <c r="B76" s="20">
        <f>IF(Cadets!$B13="","",Cadets!$F13)</f>
        <v/>
      </c>
      <c r="C76" s="25" t="n"/>
      <c r="D76" s="25" t="n"/>
      <c r="E76" s="25" t="n"/>
      <c r="F76" s="25" t="n"/>
      <c r="G76" s="25" t="n"/>
      <c r="H76" s="25" t="n"/>
      <c r="I76" s="25" t="n"/>
      <c r="J76" s="20">
        <f>IF($B76="","",IF(COUNTIF(C76:I76,"Yes")=7,"Yes","No"))</f>
        <v/>
      </c>
    </row>
    <row r="77">
      <c r="B77" s="20">
        <f>IF(Cadets!$B14="","",Cadets!$F14)</f>
        <v/>
      </c>
      <c r="C77" s="25" t="n"/>
      <c r="D77" s="25" t="n"/>
      <c r="E77" s="25" t="n"/>
      <c r="F77" s="25" t="n"/>
      <c r="G77" s="25" t="n"/>
      <c r="H77" s="25" t="n"/>
      <c r="I77" s="25" t="n"/>
      <c r="J77" s="20">
        <f>IF($B77="","",IF(COUNTIF(C77:I77,"Yes")=7,"Yes","No"))</f>
        <v/>
      </c>
    </row>
    <row r="78">
      <c r="B78" s="20">
        <f>IF(Cadets!$B15="","",Cadets!$F15)</f>
        <v/>
      </c>
      <c r="C78" s="25" t="n"/>
      <c r="D78" s="25" t="n"/>
      <c r="E78" s="25" t="n"/>
      <c r="F78" s="25" t="n"/>
      <c r="G78" s="25" t="n"/>
      <c r="H78" s="25" t="n"/>
      <c r="I78" s="25" t="n"/>
      <c r="J78" s="20">
        <f>IF($B78="","",IF(COUNTIF(C78:I78,"Yes")=7,"Yes","No"))</f>
        <v/>
      </c>
    </row>
    <row r="79">
      <c r="B79" s="20">
        <f>IF(Cadets!$B16="","",Cadets!$F16)</f>
        <v/>
      </c>
      <c r="C79" s="25" t="n"/>
      <c r="D79" s="25" t="n"/>
      <c r="E79" s="25" t="n"/>
      <c r="F79" s="25" t="n"/>
      <c r="G79" s="25" t="n"/>
      <c r="H79" s="25" t="n"/>
      <c r="I79" s="25" t="n"/>
      <c r="J79" s="20">
        <f>IF($B79="","",IF(COUNTIF(C79:I79,"Yes")=7,"Yes","No"))</f>
        <v/>
      </c>
    </row>
    <row r="80">
      <c r="B80" s="20">
        <f>IF(Cadets!$B17="","",Cadets!$F17)</f>
        <v/>
      </c>
      <c r="C80" s="25" t="n"/>
      <c r="D80" s="25" t="n"/>
      <c r="E80" s="25" t="n"/>
      <c r="F80" s="25" t="n"/>
      <c r="G80" s="25" t="n"/>
      <c r="H80" s="25" t="n"/>
      <c r="I80" s="25" t="n"/>
      <c r="J80" s="20">
        <f>IF($B80="","",IF(COUNTIF(C80:I80,"Yes")=7,"Yes","No"))</f>
        <v/>
      </c>
    </row>
    <row r="81">
      <c r="B81" s="20">
        <f>IF(Cadets!$B18="","",Cadets!$F18)</f>
        <v/>
      </c>
      <c r="C81" s="25" t="n"/>
      <c r="D81" s="25" t="n"/>
      <c r="E81" s="25" t="n"/>
      <c r="F81" s="25" t="n"/>
      <c r="G81" s="25" t="n"/>
      <c r="H81" s="25" t="n"/>
      <c r="I81" s="25" t="n"/>
      <c r="J81" s="20">
        <f>IF($B81="","",IF(COUNTIF(C81:I81,"Yes")=7,"Yes","No"))</f>
        <v/>
      </c>
    </row>
    <row r="82">
      <c r="B82" s="20">
        <f>IF(Cadets!$B19="","",Cadets!$F19)</f>
        <v/>
      </c>
      <c r="C82" s="25" t="n"/>
      <c r="D82" s="25" t="n"/>
      <c r="E82" s="25" t="n"/>
      <c r="F82" s="25" t="n"/>
      <c r="G82" s="25" t="n"/>
      <c r="H82" s="25" t="n"/>
      <c r="I82" s="25" t="n"/>
      <c r="J82" s="20">
        <f>IF($B82="","",IF(COUNTIF(C82:I82,"Yes")=7,"Yes","No"))</f>
        <v/>
      </c>
    </row>
    <row r="83">
      <c r="B83" s="20">
        <f>IF(Cadets!$B20="","",Cadets!$F20)</f>
        <v/>
      </c>
      <c r="C83" s="25" t="n"/>
      <c r="D83" s="25" t="n"/>
      <c r="E83" s="25" t="n"/>
      <c r="F83" s="25" t="n"/>
      <c r="G83" s="25" t="n"/>
      <c r="H83" s="25" t="n"/>
      <c r="I83" s="25" t="n"/>
      <c r="J83" s="20">
        <f>IF($B83="","",IF(COUNTIF(C83:I83,"Yes")=7,"Yes","No"))</f>
        <v/>
      </c>
    </row>
    <row r="84">
      <c r="B84" s="20">
        <f>IF(Cadets!$B21="","",Cadets!$F21)</f>
        <v/>
      </c>
      <c r="C84" s="25" t="n"/>
      <c r="D84" s="25" t="n"/>
      <c r="E84" s="25" t="n"/>
      <c r="F84" s="25" t="n"/>
      <c r="G84" s="25" t="n"/>
      <c r="H84" s="25" t="n"/>
      <c r="I84" s="25" t="n"/>
      <c r="J84" s="20">
        <f>IF($B84="","",IF(COUNTIF(C84:I84,"Yes")=7,"Yes","No"))</f>
        <v/>
      </c>
    </row>
    <row r="85">
      <c r="B85" s="20">
        <f>IF(Cadets!$B22="","",Cadets!$F22)</f>
        <v/>
      </c>
      <c r="C85" s="25" t="n"/>
      <c r="D85" s="25" t="n"/>
      <c r="E85" s="25" t="n"/>
      <c r="F85" s="25" t="n"/>
      <c r="G85" s="25" t="n"/>
      <c r="H85" s="25" t="n"/>
      <c r="I85" s="25" t="n"/>
      <c r="J85" s="20">
        <f>IF($B85="","",IF(COUNTIF(C85:I85,"Yes")=7,"Yes","No"))</f>
        <v/>
      </c>
    </row>
    <row r="86">
      <c r="B86" s="20">
        <f>IF(Cadets!$B23="","",Cadets!$F23)</f>
        <v/>
      </c>
      <c r="C86" s="25" t="n"/>
      <c r="D86" s="25" t="n"/>
      <c r="E86" s="25" t="n"/>
      <c r="F86" s="25" t="n"/>
      <c r="G86" s="25" t="n"/>
      <c r="H86" s="25" t="n"/>
      <c r="I86" s="25" t="n"/>
      <c r="J86" s="20">
        <f>IF($B86="","",IF(COUNTIF(C86:I86,"Yes")=7,"Yes","No"))</f>
        <v/>
      </c>
    </row>
    <row r="87">
      <c r="B87" s="20">
        <f>IF(Cadets!$B24="","",Cadets!$F24)</f>
        <v/>
      </c>
      <c r="C87" s="25" t="n"/>
      <c r="D87" s="25" t="n"/>
      <c r="E87" s="25" t="n"/>
      <c r="F87" s="25" t="n"/>
      <c r="G87" s="25" t="n"/>
      <c r="H87" s="25" t="n"/>
      <c r="I87" s="25" t="n"/>
      <c r="J87" s="20">
        <f>IF($B87="","",IF(COUNTIF(C87:I87,"Yes")=7,"Yes","No"))</f>
        <v/>
      </c>
    </row>
    <row r="88">
      <c r="B88" s="20">
        <f>IF(Cadets!$B25="","",Cadets!$F25)</f>
        <v/>
      </c>
      <c r="C88" s="25" t="n"/>
      <c r="D88" s="25" t="n"/>
      <c r="E88" s="25" t="n"/>
      <c r="F88" s="25" t="n"/>
      <c r="G88" s="25" t="n"/>
      <c r="H88" s="25" t="n"/>
      <c r="I88" s="25" t="n"/>
      <c r="J88" s="20">
        <f>IF($B88="","",IF(COUNTIF(C88:I88,"Yes")=7,"Yes","No"))</f>
        <v/>
      </c>
    </row>
    <row r="89">
      <c r="B89" s="20">
        <f>IF(Cadets!$B26="","",Cadets!$F26)</f>
        <v/>
      </c>
      <c r="C89" s="25" t="n"/>
      <c r="D89" s="25" t="n"/>
      <c r="E89" s="25" t="n"/>
      <c r="F89" s="25" t="n"/>
      <c r="G89" s="25" t="n"/>
      <c r="H89" s="25" t="n"/>
      <c r="I89" s="25" t="n"/>
      <c r="J89" s="20">
        <f>IF($B89="","",IF(COUNTIF(C89:I89,"Yes")=7,"Yes","No"))</f>
        <v/>
      </c>
    </row>
    <row r="90">
      <c r="B90" s="20">
        <f>IF(Cadets!$B27="","",Cadets!$F27)</f>
        <v/>
      </c>
      <c r="C90" s="25" t="n"/>
      <c r="D90" s="25" t="n"/>
      <c r="E90" s="25" t="n"/>
      <c r="F90" s="25" t="n"/>
      <c r="G90" s="25" t="n"/>
      <c r="H90" s="25" t="n"/>
      <c r="I90" s="25" t="n"/>
      <c r="J90" s="20">
        <f>IF($B90="","",IF(COUNTIF(C90:I90,"Yes")=7,"Yes","No"))</f>
        <v/>
      </c>
    </row>
    <row r="91">
      <c r="B91" s="20">
        <f>IF(Cadets!$B28="","",Cadets!$F28)</f>
        <v/>
      </c>
      <c r="C91" s="25" t="n"/>
      <c r="D91" s="25" t="n"/>
      <c r="E91" s="25" t="n"/>
      <c r="F91" s="25" t="n"/>
      <c r="G91" s="25" t="n"/>
      <c r="H91" s="25" t="n"/>
      <c r="I91" s="25" t="n"/>
      <c r="J91" s="20">
        <f>IF($B91="","",IF(COUNTIF(C91:I91,"Yes")=7,"Yes","No"))</f>
        <v/>
      </c>
    </row>
    <row r="92">
      <c r="B92" s="20">
        <f>IF(Cadets!$B29="","",Cadets!$F29)</f>
        <v/>
      </c>
      <c r="C92" s="25" t="n"/>
      <c r="D92" s="25" t="n"/>
      <c r="E92" s="25" t="n"/>
      <c r="F92" s="25" t="n"/>
      <c r="G92" s="25" t="n"/>
      <c r="H92" s="25" t="n"/>
      <c r="I92" s="25" t="n"/>
      <c r="J92" s="20">
        <f>IF($B92="","",IF(COUNTIF(C92:I92,"Yes")=7,"Yes","No"))</f>
        <v/>
      </c>
    </row>
    <row r="93">
      <c r="B93" s="20">
        <f>IF(Cadets!$B30="","",Cadets!$F30)</f>
        <v/>
      </c>
      <c r="C93" s="25" t="n"/>
      <c r="D93" s="25" t="n"/>
      <c r="E93" s="25" t="n"/>
      <c r="F93" s="25" t="n"/>
      <c r="G93" s="25" t="n"/>
      <c r="H93" s="25" t="n"/>
      <c r="I93" s="25" t="n"/>
      <c r="J93" s="20">
        <f>IF($B93="","",IF(COUNTIF(C93:I93,"Yes")=7,"Yes","No"))</f>
        <v/>
      </c>
    </row>
    <row r="94">
      <c r="B94" s="20">
        <f>IF(Cadets!$B31="","",Cadets!$F31)</f>
        <v/>
      </c>
      <c r="C94" s="25" t="n"/>
      <c r="D94" s="25" t="n"/>
      <c r="E94" s="25" t="n"/>
      <c r="F94" s="25" t="n"/>
      <c r="G94" s="25" t="n"/>
      <c r="H94" s="25" t="n"/>
      <c r="I94" s="25" t="n"/>
      <c r="J94" s="20">
        <f>IF($B94="","",IF(COUNTIF(C94:I94,"Yes")=7,"Yes","No"))</f>
        <v/>
      </c>
    </row>
    <row r="95">
      <c r="B95" s="20">
        <f>IF(Cadets!$B32="","",Cadets!$F32)</f>
        <v/>
      </c>
      <c r="C95" s="25" t="n"/>
      <c r="D95" s="25" t="n"/>
      <c r="E95" s="25" t="n"/>
      <c r="F95" s="25" t="n"/>
      <c r="G95" s="25" t="n"/>
      <c r="H95" s="25" t="n"/>
      <c r="I95" s="25" t="n"/>
      <c r="J95" s="20">
        <f>IF($B95="","",IF(COUNTIF(C95:I95,"Yes")=7,"Yes","No"))</f>
        <v/>
      </c>
    </row>
    <row r="96">
      <c r="B96" s="20">
        <f>IF(Cadets!$B33="","",Cadets!$F33)</f>
        <v/>
      </c>
      <c r="C96" s="25" t="n"/>
      <c r="D96" s="25" t="n"/>
      <c r="E96" s="25" t="n"/>
      <c r="F96" s="25" t="n"/>
      <c r="G96" s="25" t="n"/>
      <c r="H96" s="25" t="n"/>
      <c r="I96" s="25" t="n"/>
      <c r="J96" s="20">
        <f>IF($B96="","",IF(COUNTIF(C96:I96,"Yes")=7,"Yes","No"))</f>
        <v/>
      </c>
    </row>
    <row r="97">
      <c r="B97" s="20">
        <f>IF(Cadets!$B34="","",Cadets!$F34)</f>
        <v/>
      </c>
      <c r="C97" s="25" t="n"/>
      <c r="D97" s="25" t="n"/>
      <c r="E97" s="25" t="n"/>
      <c r="F97" s="25" t="n"/>
      <c r="G97" s="25" t="n"/>
      <c r="H97" s="25" t="n"/>
      <c r="I97" s="25" t="n"/>
      <c r="J97" s="20">
        <f>IF($B97="","",IF(COUNTIF(C97:I97,"Yes")=7,"Yes","No"))</f>
        <v/>
      </c>
    </row>
    <row r="98">
      <c r="B98" s="20">
        <f>IF(Cadets!$B35="","",Cadets!$F35)</f>
        <v/>
      </c>
      <c r="C98" s="25" t="n"/>
      <c r="D98" s="25" t="n"/>
      <c r="E98" s="25" t="n"/>
      <c r="F98" s="25" t="n"/>
      <c r="G98" s="25" t="n"/>
      <c r="H98" s="25" t="n"/>
      <c r="I98" s="25" t="n"/>
      <c r="J98" s="20">
        <f>IF($B98="","",IF(COUNTIF(C98:I98,"Yes")=7,"Yes","No"))</f>
        <v/>
      </c>
    </row>
    <row r="99">
      <c r="B99" s="20">
        <f>IF(Cadets!$B36="","",Cadets!$F36)</f>
        <v/>
      </c>
      <c r="C99" s="25" t="n"/>
      <c r="D99" s="25" t="n"/>
      <c r="E99" s="25" t="n"/>
      <c r="F99" s="25" t="n"/>
      <c r="G99" s="25" t="n"/>
      <c r="H99" s="25" t="n"/>
      <c r="I99" s="25" t="n"/>
      <c r="J99" s="20">
        <f>IF($B99="","",IF(COUNTIF(C99:I99,"Yes")=7,"Yes","No"))</f>
        <v/>
      </c>
    </row>
    <row r="100">
      <c r="B100" s="20">
        <f>IF(Cadets!$B37="","",Cadets!$F37)</f>
        <v/>
      </c>
      <c r="C100" s="25" t="n"/>
      <c r="D100" s="25" t="n"/>
      <c r="E100" s="25" t="n"/>
      <c r="F100" s="25" t="n"/>
      <c r="G100" s="25" t="n"/>
      <c r="H100" s="25" t="n"/>
      <c r="I100" s="25" t="n"/>
      <c r="J100" s="20">
        <f>IF($B100="","",IF(COUNTIF(C100:I100,"Yes")=7,"Yes","No"))</f>
        <v/>
      </c>
    </row>
    <row r="101">
      <c r="B101" s="20">
        <f>IF(Cadets!$B38="","",Cadets!$F38)</f>
        <v/>
      </c>
      <c r="C101" s="25" t="n"/>
      <c r="D101" s="25" t="n"/>
      <c r="E101" s="25" t="n"/>
      <c r="F101" s="25" t="n"/>
      <c r="G101" s="25" t="n"/>
      <c r="H101" s="25" t="n"/>
      <c r="I101" s="25" t="n"/>
      <c r="J101" s="20">
        <f>IF($B101="","",IF(COUNTIF(C101:I101,"Yes")=7,"Yes","No"))</f>
        <v/>
      </c>
    </row>
    <row r="102">
      <c r="B102" s="20">
        <f>IF(Cadets!$B39="","",Cadets!$F39)</f>
        <v/>
      </c>
      <c r="C102" s="25" t="n"/>
      <c r="D102" s="25" t="n"/>
      <c r="E102" s="25" t="n"/>
      <c r="F102" s="25" t="n"/>
      <c r="G102" s="25" t="n"/>
      <c r="H102" s="25" t="n"/>
      <c r="I102" s="25" t="n"/>
      <c r="J102" s="20">
        <f>IF($B102="","",IF(COUNTIF(C102:I102,"Yes")=7,"Yes","No"))</f>
        <v/>
      </c>
    </row>
    <row r="103">
      <c r="B103" s="20">
        <f>IF(Cadets!$B40="","",Cadets!$F40)</f>
        <v/>
      </c>
      <c r="C103" s="25" t="n"/>
      <c r="D103" s="25" t="n"/>
      <c r="E103" s="25" t="n"/>
      <c r="F103" s="25" t="n"/>
      <c r="G103" s="25" t="n"/>
      <c r="H103" s="25" t="n"/>
      <c r="I103" s="25" t="n"/>
      <c r="J103" s="20">
        <f>IF($B103="","",IF(COUNTIF(C103:I103,"Yes")=7,"Yes","No"))</f>
        <v/>
      </c>
    </row>
    <row r="104">
      <c r="B104" s="20">
        <f>IF(Cadets!$B41="","",Cadets!$F41)</f>
        <v/>
      </c>
      <c r="C104" s="25" t="n"/>
      <c r="D104" s="25" t="n"/>
      <c r="E104" s="25" t="n"/>
      <c r="F104" s="25" t="n"/>
      <c r="G104" s="25" t="n"/>
      <c r="H104" s="25" t="n"/>
      <c r="I104" s="25" t="n"/>
      <c r="J104" s="20">
        <f>IF($B104="","",IF(COUNTIF(C104:I104,"Yes")=7,"Yes","No"))</f>
        <v/>
      </c>
    </row>
    <row r="105">
      <c r="B105" s="20">
        <f>IF(Cadets!$B42="","",Cadets!$F42)</f>
        <v/>
      </c>
      <c r="C105" s="25" t="n"/>
      <c r="D105" s="25" t="n"/>
      <c r="E105" s="25" t="n"/>
      <c r="F105" s="25" t="n"/>
      <c r="G105" s="25" t="n"/>
      <c r="H105" s="25" t="n"/>
      <c r="I105" s="25" t="n"/>
      <c r="J105" s="20">
        <f>IF($B105="","",IF(COUNTIF(C105:I105,"Yes")=7,"Yes","No"))</f>
        <v/>
      </c>
    </row>
    <row r="106">
      <c r="B106" s="20">
        <f>IF(Cadets!$B43="","",Cadets!$F43)</f>
        <v/>
      </c>
      <c r="C106" s="25" t="n"/>
      <c r="D106" s="25" t="n"/>
      <c r="E106" s="25" t="n"/>
      <c r="F106" s="25" t="n"/>
      <c r="G106" s="25" t="n"/>
      <c r="H106" s="25" t="n"/>
      <c r="I106" s="25" t="n"/>
      <c r="J106" s="20">
        <f>IF($B106="","",IF(COUNTIF(C106:I106,"Yes")=7,"Yes","No"))</f>
        <v/>
      </c>
    </row>
    <row r="107">
      <c r="B107" s="20">
        <f>IF(Cadets!$B44="","",Cadets!$F44)</f>
        <v/>
      </c>
      <c r="C107" s="25" t="n"/>
      <c r="D107" s="25" t="n"/>
      <c r="E107" s="25" t="n"/>
      <c r="F107" s="25" t="n"/>
      <c r="G107" s="25" t="n"/>
      <c r="H107" s="25" t="n"/>
      <c r="I107" s="25" t="n"/>
      <c r="J107" s="20">
        <f>IF($B107="","",IF(COUNTIF(C107:I107,"Yes")=7,"Yes","No"))</f>
        <v/>
      </c>
    </row>
    <row r="108">
      <c r="B108" s="20">
        <f>IF(Cadets!$B45="","",Cadets!$F45)</f>
        <v/>
      </c>
      <c r="C108" s="25" t="n"/>
      <c r="D108" s="25" t="n"/>
      <c r="E108" s="25" t="n"/>
      <c r="F108" s="25" t="n"/>
      <c r="G108" s="25" t="n"/>
      <c r="H108" s="25" t="n"/>
      <c r="I108" s="25" t="n"/>
      <c r="J108" s="20">
        <f>IF($B108="","",IF(COUNTIF(C108:I108,"Yes")=7,"Yes","No"))</f>
        <v/>
      </c>
    </row>
    <row r="109">
      <c r="B109" s="20">
        <f>IF(Cadets!$B46="","",Cadets!$F46)</f>
        <v/>
      </c>
      <c r="C109" s="25" t="n"/>
      <c r="D109" s="25" t="n"/>
      <c r="E109" s="25" t="n"/>
      <c r="F109" s="25" t="n"/>
      <c r="G109" s="25" t="n"/>
      <c r="H109" s="25" t="n"/>
      <c r="I109" s="25" t="n"/>
      <c r="J109" s="20">
        <f>IF($B109="","",IF(COUNTIF(C109:I109,"Yes")=7,"Yes","No"))</f>
        <v/>
      </c>
    </row>
    <row r="110">
      <c r="B110" s="20">
        <f>IF(Cadets!$B47="","",Cadets!$F47)</f>
        <v/>
      </c>
      <c r="C110" s="25" t="n"/>
      <c r="D110" s="25" t="n"/>
      <c r="E110" s="25" t="n"/>
      <c r="F110" s="25" t="n"/>
      <c r="G110" s="25" t="n"/>
      <c r="H110" s="25" t="n"/>
      <c r="I110" s="25" t="n"/>
      <c r="J110" s="20">
        <f>IF($B110="","",IF(COUNTIF(C110:I110,"Yes")=7,"Yes","No"))</f>
        <v/>
      </c>
    </row>
    <row r="111">
      <c r="B111" s="20">
        <f>IF(Cadets!$B48="","",Cadets!$F48)</f>
        <v/>
      </c>
      <c r="C111" s="25" t="n"/>
      <c r="D111" s="25" t="n"/>
      <c r="E111" s="25" t="n"/>
      <c r="F111" s="25" t="n"/>
      <c r="G111" s="25" t="n"/>
      <c r="H111" s="25" t="n"/>
      <c r="I111" s="25" t="n"/>
      <c r="J111" s="20">
        <f>IF($B111="","",IF(COUNTIF(C111:I111,"Yes")=7,"Yes","No"))</f>
        <v/>
      </c>
    </row>
    <row r="112">
      <c r="B112" s="20">
        <f>IF(Cadets!$B49="","",Cadets!$F49)</f>
        <v/>
      </c>
      <c r="C112" s="25" t="n"/>
      <c r="D112" s="25" t="n"/>
      <c r="E112" s="25" t="n"/>
      <c r="F112" s="25" t="n"/>
      <c r="G112" s="25" t="n"/>
      <c r="H112" s="25" t="n"/>
      <c r="I112" s="25" t="n"/>
      <c r="J112" s="20">
        <f>IF($B112="","",IF(COUNTIF(C112:I112,"Yes")=7,"Yes","No"))</f>
        <v/>
      </c>
    </row>
    <row r="113">
      <c r="B113" s="20">
        <f>IF(Cadets!$B50="","",Cadets!$F50)</f>
        <v/>
      </c>
      <c r="C113" s="25" t="n"/>
      <c r="D113" s="25" t="n"/>
      <c r="E113" s="25" t="n"/>
      <c r="F113" s="25" t="n"/>
      <c r="G113" s="25" t="n"/>
      <c r="H113" s="25" t="n"/>
      <c r="I113" s="25" t="n"/>
      <c r="J113" s="20">
        <f>IF($B113="","",IF(COUNTIF(C113:I113,"Yes")=7,"Yes","No"))</f>
        <v/>
      </c>
    </row>
    <row r="114">
      <c r="B114" s="20">
        <f>IF(Cadets!$B51="","",Cadets!$F51)</f>
        <v/>
      </c>
      <c r="C114" s="25" t="n"/>
      <c r="D114" s="25" t="n"/>
      <c r="E114" s="25" t="n"/>
      <c r="F114" s="25" t="n"/>
      <c r="G114" s="25" t="n"/>
      <c r="H114" s="25" t="n"/>
      <c r="I114" s="25" t="n"/>
      <c r="J114" s="20">
        <f>IF($B114="","",IF(COUNTIF(C114:I114,"Yes")=7,"Yes","No"))</f>
        <v/>
      </c>
    </row>
    <row r="115">
      <c r="B115" s="20">
        <f>IF(Cadets!$B52="","",Cadets!$F52)</f>
        <v/>
      </c>
      <c r="C115" s="25" t="n"/>
      <c r="D115" s="25" t="n"/>
      <c r="E115" s="25" t="n"/>
      <c r="F115" s="25" t="n"/>
      <c r="G115" s="25" t="n"/>
      <c r="H115" s="25" t="n"/>
      <c r="I115" s="25" t="n"/>
      <c r="J115" s="20">
        <f>IF($B115="","",IF(COUNTIF(C115:I115,"Yes")=7,"Yes","No"))</f>
        <v/>
      </c>
    </row>
    <row r="116">
      <c r="B116" s="20">
        <f>IF(Cadets!$B53="","",Cadets!$F53)</f>
        <v/>
      </c>
      <c r="C116" s="25" t="n"/>
      <c r="D116" s="25" t="n"/>
      <c r="E116" s="25" t="n"/>
      <c r="F116" s="25" t="n"/>
      <c r="G116" s="25" t="n"/>
      <c r="H116" s="25" t="n"/>
      <c r="I116" s="25" t="n"/>
      <c r="J116" s="20">
        <f>IF($B116="","",IF(COUNTIF(C116:I116,"Yes")=7,"Yes","No"))</f>
        <v/>
      </c>
    </row>
    <row r="117">
      <c r="B117" s="20">
        <f>IF(Cadets!$B54="","",Cadets!$F54)</f>
        <v/>
      </c>
      <c r="C117" s="25" t="n"/>
      <c r="D117" s="25" t="n"/>
      <c r="E117" s="25" t="n"/>
      <c r="F117" s="25" t="n"/>
      <c r="G117" s="25" t="n"/>
      <c r="H117" s="25" t="n"/>
      <c r="I117" s="25" t="n"/>
      <c r="J117" s="20">
        <f>IF($B117="","",IF(COUNTIF(C117:I117,"Yes")=7,"Yes","No"))</f>
        <v/>
      </c>
    </row>
    <row r="118">
      <c r="B118" s="20">
        <f>IF(Cadets!$B55="","",Cadets!$F55)</f>
        <v/>
      </c>
      <c r="C118" s="25" t="n"/>
      <c r="D118" s="25" t="n"/>
      <c r="E118" s="25" t="n"/>
      <c r="F118" s="25" t="n"/>
      <c r="G118" s="25" t="n"/>
      <c r="H118" s="25" t="n"/>
      <c r="I118" s="25" t="n"/>
      <c r="J118" s="20">
        <f>IF($B118="","",IF(COUNTIF(C118:I118,"Yes")=7,"Yes","No"))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49:E49"/>
    <mergeCell ref="B65:E65"/>
    <mergeCell ref="B64:E64"/>
    <mergeCell ref="B55:E55"/>
    <mergeCell ref="B51:E51"/>
    <mergeCell ref="B63:E63"/>
    <mergeCell ref="B50:E50"/>
    <mergeCell ref="B54:E54"/>
    <mergeCell ref="B62:E62"/>
    <mergeCell ref="B47:E47"/>
    <mergeCell ref="B7:H7"/>
    <mergeCell ref="B59:E59"/>
    <mergeCell ref="B46:H46"/>
    <mergeCell ref="B56:E56"/>
    <mergeCell ref="B58:E58"/>
    <mergeCell ref="B43:H43"/>
    <mergeCell ref="B52:E52"/>
    <mergeCell ref="B48:E48"/>
    <mergeCell ref="B42:H42"/>
    <mergeCell ref="B67:H67"/>
    <mergeCell ref="B60:E60"/>
    <mergeCell ref="B61:E61"/>
    <mergeCell ref="B57:E57"/>
    <mergeCell ref="B53:E53"/>
    <mergeCell ref="B44:H44"/>
  </mergeCells>
  <conditionalFormatting sqref="E9:E40">
    <cfRule type="expression" priority="1" dxfId="0">
      <formula>AND($E9&lt;&gt;"OK",$E9&lt;&gt;"")</formula>
    </cfRule>
    <cfRule type="expression" priority="2" dxfId="3">
      <formula>$E9="OK"</formula>
    </cfRule>
  </conditionalFormatting>
  <conditionalFormatting sqref="F48:F65">
    <cfRule type="expression" priority="3" dxfId="0">
      <formula>AND($B48&lt;&gt;"",$F48&lt;&gt;"Yes",$F48&lt;&gt;"N/A")</formula>
    </cfRule>
  </conditionalFormatting>
  <conditionalFormatting sqref="J69:J118">
    <cfRule type="cellIs" priority="4" operator="equal" dxfId="3">
      <formula>"Yes"</formula>
    </cfRule>
    <cfRule type="cellIs" priority="5" operator="equal" dxfId="0">
      <formula>"No"</formula>
    </cfRule>
  </conditionalFormatting>
  <dataValidations count="2">
    <dataValidation sqref="F48:F65" showDropDown="0" showInputMessage="0" showErrorMessage="1" allowBlank="1" type="list">
      <formula1>"Yes,No,N/A"</formula1>
    </dataValidation>
    <dataValidation sqref="C69:I118"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7">
        <f>ChapterMaster!$C$6</f>
        <v/>
      </c>
      <c r="C9" s="27">
        <f>ChapterMaster!$D$6</f>
        <v/>
      </c>
      <c r="D9" s="28">
        <f>ChapterMaster!$E$6</f>
        <v/>
      </c>
      <c r="E9" s="28">
        <f>IF(ChapterMaster!$G6=0,"",ChapterMaster!$G6)</f>
        <v/>
      </c>
      <c r="F9" s="29">
        <f>IF(OR(ChapterMaster!$G6="",ChapterMaster!$G6=0),"",IF(ChapterMaster!$G6&gt;ChapterMaster!$E6,ROUND(ChapterMaster!$G6-ChapterMaster!$E6,2),""))</f>
        <v/>
      </c>
      <c r="G9" s="27">
        <f>IF($F9="","","#101 (Addendum to BPOC)")</f>
        <v/>
      </c>
    </row>
    <row r="10">
      <c r="B10" s="27">
        <f>ChapterMaster!$C$7</f>
        <v/>
      </c>
      <c r="C10" s="27">
        <f>ChapterMaster!$D$7</f>
        <v/>
      </c>
      <c r="D10" s="28">
        <f>ChapterMaster!$E$7</f>
        <v/>
      </c>
      <c r="E10" s="28">
        <f>IF(ChapterMaster!$G7=0,"",ChapterMaster!$G7)</f>
        <v/>
      </c>
      <c r="F10" s="29">
        <f>IF(OR(ChapterMaster!$G7="",ChapterMaster!$G7=0),"",IF(ChapterMaster!$G7&gt;ChapterMaster!$E7,ROUND(ChapterMaster!$G7-ChapterMaster!$E7,2),""))</f>
        <v/>
      </c>
      <c r="G10" s="27">
        <f>IF($F10="","","#101 (Addendum to BPOC)")</f>
        <v/>
      </c>
    </row>
    <row r="11">
      <c r="B11" s="27">
        <f>ChapterMaster!$C$8</f>
        <v/>
      </c>
      <c r="C11" s="27">
        <f>ChapterMaster!$D$8</f>
        <v/>
      </c>
      <c r="D11" s="28">
        <f>ChapterMaster!$E$8</f>
        <v/>
      </c>
      <c r="E11" s="28">
        <f>IF(ChapterMaster!$G8=0,"",ChapterMaster!$G8)</f>
        <v/>
      </c>
      <c r="F11" s="29">
        <f>IF(OR(ChapterMaster!$G8="",ChapterMaster!$G8=0),"",IF(ChapterMaster!$G8&gt;ChapterMaster!$E8,ROUND(ChapterMaster!$G8-ChapterMaster!$E8,2),""))</f>
        <v/>
      </c>
      <c r="G11" s="27">
        <f>IF($F11="","","#101 (Addendum to BPOC)")</f>
        <v/>
      </c>
    </row>
    <row r="12">
      <c r="B12" s="27">
        <f>ChapterMaster!$C$9</f>
        <v/>
      </c>
      <c r="C12" s="27">
        <f>ChapterMaster!$D$9</f>
        <v/>
      </c>
      <c r="D12" s="28">
        <f>ChapterMaster!$E$9</f>
        <v/>
      </c>
      <c r="E12" s="28">
        <f>IF(ChapterMaster!$G9=0,"",ChapterMaster!$G9)</f>
        <v/>
      </c>
      <c r="F12" s="29">
        <f>IF(OR(ChapterMaster!$G9="",ChapterMaster!$G9=0),"",IF(ChapterMaster!$G9&gt;ChapterMaster!$E9,ROUND(ChapterMaster!$G9-ChapterMaster!$E9,2),""))</f>
        <v/>
      </c>
      <c r="G12" s="27">
        <f>IF($F12="","","#101 (Addendum to BPOC)")</f>
        <v/>
      </c>
    </row>
    <row r="13">
      <c r="B13" s="27">
        <f>ChapterMaster!$C$10</f>
        <v/>
      </c>
      <c r="C13" s="27">
        <f>ChapterMaster!$D$10</f>
        <v/>
      </c>
      <c r="D13" s="28">
        <f>ChapterMaster!$E$10</f>
        <v/>
      </c>
      <c r="E13" s="28">
        <f>IF(ChapterMaster!$G10=0,"",ChapterMaster!$G10)</f>
        <v/>
      </c>
      <c r="F13" s="29">
        <f>IF(OR(ChapterMaster!$G10="",ChapterMaster!$G10=0),"",IF(ChapterMaster!$G10&gt;ChapterMaster!$E10,ROUND(ChapterMaster!$G10-ChapterMaster!$E10,2),""))</f>
        <v/>
      </c>
      <c r="G13" s="27">
        <f>IF($F13="","","#101 (Addendum to BPOC)")</f>
        <v/>
      </c>
    </row>
    <row r="14">
      <c r="B14" s="27">
        <f>ChapterMaster!$C$11</f>
        <v/>
      </c>
      <c r="C14" s="27">
        <f>ChapterMaster!$D$11</f>
        <v/>
      </c>
      <c r="D14" s="28">
        <f>ChapterMaster!$E$11</f>
        <v/>
      </c>
      <c r="E14" s="28">
        <f>IF(ChapterMaster!$G11=0,"",ChapterMaster!$G11)</f>
        <v/>
      </c>
      <c r="F14" s="29">
        <f>IF(OR(ChapterMaster!$G11="",ChapterMaster!$G11=0),"",IF(ChapterMaster!$G11&gt;ChapterMaster!$E11,ROUND(ChapterMaster!$G11-ChapterMaster!$E11,2),""))</f>
        <v/>
      </c>
      <c r="G14" s="27">
        <f>IF($F14="","","#101 (Addendum to BPOC)")</f>
        <v/>
      </c>
    </row>
    <row r="15">
      <c r="B15" s="27">
        <f>ChapterMaster!$C$12</f>
        <v/>
      </c>
      <c r="C15" s="27">
        <f>ChapterMaster!$D$12</f>
        <v/>
      </c>
      <c r="D15" s="28">
        <f>ChapterMaster!$E$12</f>
        <v/>
      </c>
      <c r="E15" s="28">
        <f>IF(ChapterMaster!$G12=0,"",ChapterMaster!$G12)</f>
        <v/>
      </c>
      <c r="F15" s="29">
        <f>IF(OR(ChapterMaster!$G12="",ChapterMaster!$G12=0),"",IF(ChapterMaster!$G12&gt;ChapterMaster!$E12,ROUND(ChapterMaster!$G12-ChapterMaster!$E12,2),""))</f>
        <v/>
      </c>
      <c r="G15" s="27">
        <f>IF($F15="","","#101 (Addendum to BPOC)")</f>
        <v/>
      </c>
    </row>
    <row r="16">
      <c r="B16" s="27">
        <f>ChapterMaster!$C$13</f>
        <v/>
      </c>
      <c r="C16" s="27">
        <f>ChapterMaster!$D$13</f>
        <v/>
      </c>
      <c r="D16" s="28">
        <f>ChapterMaster!$E$13</f>
        <v/>
      </c>
      <c r="E16" s="28">
        <f>IF(ChapterMaster!$G13=0,"",ChapterMaster!$G13)</f>
        <v/>
      </c>
      <c r="F16" s="29">
        <f>IF(OR(ChapterMaster!$G13="",ChapterMaster!$G13=0),"",IF(ChapterMaster!$G13&gt;ChapterMaster!$E13,ROUND(ChapterMaster!$G13-ChapterMaster!$E13,2),""))</f>
        <v/>
      </c>
      <c r="G16" s="27">
        <f>IF($F16="","","#101 (Addendum to BPOC)")</f>
        <v/>
      </c>
    </row>
    <row r="17">
      <c r="B17" s="27">
        <f>ChapterMaster!$C$14</f>
        <v/>
      </c>
      <c r="C17" s="27">
        <f>ChapterMaster!$D$14</f>
        <v/>
      </c>
      <c r="D17" s="28">
        <f>ChapterMaster!$E$14</f>
        <v/>
      </c>
      <c r="E17" s="28">
        <f>IF(ChapterMaster!$G14=0,"",ChapterMaster!$G14)</f>
        <v/>
      </c>
      <c r="F17" s="29">
        <f>IF(OR(ChapterMaster!$G14="",ChapterMaster!$G14=0),"",IF(ChapterMaster!$G14&gt;ChapterMaster!$E14,ROUND(ChapterMaster!$G14-ChapterMaster!$E14,2),""))</f>
        <v/>
      </c>
      <c r="G17" s="27">
        <f>IF($F17="","","#101 (Addendum to BPOC)")</f>
        <v/>
      </c>
    </row>
    <row r="18">
      <c r="B18" s="27">
        <f>ChapterMaster!$C$15</f>
        <v/>
      </c>
      <c r="C18" s="27">
        <f>ChapterMaster!$D$15</f>
        <v/>
      </c>
      <c r="D18" s="28">
        <f>ChapterMaster!$E$15</f>
        <v/>
      </c>
      <c r="E18" s="28">
        <f>IF(ChapterMaster!$G15=0,"",ChapterMaster!$G15)</f>
        <v/>
      </c>
      <c r="F18" s="29">
        <f>IF(OR(ChapterMaster!$G15="",ChapterMaster!$G15=0),"",IF(ChapterMaster!$G15&gt;ChapterMaster!$E15,ROUND(ChapterMaster!$G15-ChapterMaster!$E15,2),""))</f>
        <v/>
      </c>
      <c r="G18" s="27">
        <f>IF($F18="","","#101 (Addendum to BPOC)")</f>
        <v/>
      </c>
    </row>
    <row r="19">
      <c r="B19" s="27">
        <f>ChapterMaster!$C$16</f>
        <v/>
      </c>
      <c r="C19" s="27">
        <f>ChapterMaster!$D$16</f>
        <v/>
      </c>
      <c r="D19" s="28">
        <f>ChapterMaster!$E$16</f>
        <v/>
      </c>
      <c r="E19" s="28">
        <f>IF(ChapterMaster!$G16=0,"",ChapterMaster!$G16)</f>
        <v/>
      </c>
      <c r="F19" s="29">
        <f>IF(OR(ChapterMaster!$G16="",ChapterMaster!$G16=0),"",IF(ChapterMaster!$G16&gt;ChapterMaster!$E16,ROUND(ChapterMaster!$G16-ChapterMaster!$E16,2),""))</f>
        <v/>
      </c>
      <c r="G19" s="27">
        <f>IF($F19="","","#101 (Addendum to BPOC)")</f>
        <v/>
      </c>
    </row>
    <row r="20">
      <c r="B20" s="27">
        <f>ChapterMaster!$C$17</f>
        <v/>
      </c>
      <c r="C20" s="27">
        <f>ChapterMaster!$D$17</f>
        <v/>
      </c>
      <c r="D20" s="28">
        <f>ChapterMaster!$E$17</f>
        <v/>
      </c>
      <c r="E20" s="28">
        <f>IF(ChapterMaster!$G17=0,"",ChapterMaster!$G17)</f>
        <v/>
      </c>
      <c r="F20" s="29">
        <f>IF(OR(ChapterMaster!$G17="",ChapterMaster!$G17=0),"",IF(ChapterMaster!$G17&gt;ChapterMaster!$E17,ROUND(ChapterMaster!$G17-ChapterMaster!$E17,2),""))</f>
        <v/>
      </c>
      <c r="G20" s="27">
        <f>IF($F20="","","#101 (Addendum to BPOC)")</f>
        <v/>
      </c>
    </row>
    <row r="21">
      <c r="B21" s="27">
        <f>ChapterMaster!$C$18</f>
        <v/>
      </c>
      <c r="C21" s="27">
        <f>ChapterMaster!$D$18</f>
        <v/>
      </c>
      <c r="D21" s="28">
        <f>ChapterMaster!$E$18</f>
        <v/>
      </c>
      <c r="E21" s="28">
        <f>IF(ChapterMaster!$G18=0,"",ChapterMaster!$G18)</f>
        <v/>
      </c>
      <c r="F21" s="29">
        <f>IF(OR(ChapterMaster!$G18="",ChapterMaster!$G18=0),"",IF(ChapterMaster!$G18&gt;ChapterMaster!$E18,ROUND(ChapterMaster!$G18-ChapterMaster!$E18,2),""))</f>
        <v/>
      </c>
      <c r="G21" s="27">
        <f>IF($F21="","","#101 (Addendum to BPOC)")</f>
        <v/>
      </c>
    </row>
    <row r="22">
      <c r="B22" s="27">
        <f>ChapterMaster!$C$19</f>
        <v/>
      </c>
      <c r="C22" s="27">
        <f>ChapterMaster!$D$19</f>
        <v/>
      </c>
      <c r="D22" s="28">
        <f>ChapterMaster!$E$19</f>
        <v/>
      </c>
      <c r="E22" s="28">
        <f>IF(ChapterMaster!$G19=0,"",ChapterMaster!$G19)</f>
        <v/>
      </c>
      <c r="F22" s="29">
        <f>IF(OR(ChapterMaster!$G19="",ChapterMaster!$G19=0),"",IF(ChapterMaster!$G19&gt;ChapterMaster!$E19,ROUND(ChapterMaster!$G19-ChapterMaster!$E19,2),""))</f>
        <v/>
      </c>
      <c r="G22" s="27">
        <f>IF($F22="","","#101 (Addendum to BPOC)")</f>
        <v/>
      </c>
    </row>
    <row r="23">
      <c r="B23" s="27">
        <f>ChapterMaster!$C$20</f>
        <v/>
      </c>
      <c r="C23" s="27">
        <f>ChapterMaster!$D$20</f>
        <v/>
      </c>
      <c r="D23" s="28">
        <f>ChapterMaster!$E$20</f>
        <v/>
      </c>
      <c r="E23" s="28">
        <f>IF(ChapterMaster!$G20=0,"",ChapterMaster!$G20)</f>
        <v/>
      </c>
      <c r="F23" s="29">
        <f>IF(OR(ChapterMaster!$G20="",ChapterMaster!$G20=0),"",IF(ChapterMaster!$G20&gt;ChapterMaster!$E20,ROUND(ChapterMaster!$G20-ChapterMaster!$E20,2),""))</f>
        <v/>
      </c>
      <c r="G23" s="27">
        <f>IF($F23="","","#101 (Addendum to BPOC)")</f>
        <v/>
      </c>
    </row>
    <row r="24">
      <c r="B24" s="27">
        <f>ChapterMaster!$C$21</f>
        <v/>
      </c>
      <c r="C24" s="27">
        <f>ChapterMaster!$D$21</f>
        <v/>
      </c>
      <c r="D24" s="28">
        <f>ChapterMaster!$E$21</f>
        <v/>
      </c>
      <c r="E24" s="28">
        <f>IF(ChapterMaster!$G21=0,"",ChapterMaster!$G21)</f>
        <v/>
      </c>
      <c r="F24" s="29">
        <f>IF(OR(ChapterMaster!$G21="",ChapterMaster!$G21=0),"",IF(ChapterMaster!$G21&gt;ChapterMaster!$E21,ROUND(ChapterMaster!$G21-ChapterMaster!$E21,2),""))</f>
        <v/>
      </c>
      <c r="G24" s="27">
        <f>IF($F24="","","#101 (Addendum to BPOC)")</f>
        <v/>
      </c>
    </row>
    <row r="25">
      <c r="B25" s="27">
        <f>ChapterMaster!$C$22</f>
        <v/>
      </c>
      <c r="C25" s="27">
        <f>ChapterMaster!$D$22</f>
        <v/>
      </c>
      <c r="D25" s="28">
        <f>ChapterMaster!$E$22</f>
        <v/>
      </c>
      <c r="E25" s="28">
        <f>IF(ChapterMaster!$G22=0,"",ChapterMaster!$G22)</f>
        <v/>
      </c>
      <c r="F25" s="29">
        <f>IF(OR(ChapterMaster!$G22="",ChapterMaster!$G22=0),"",IF(ChapterMaster!$G22&gt;ChapterMaster!$E22,ROUND(ChapterMaster!$G22-ChapterMaster!$E22,2),""))</f>
        <v/>
      </c>
      <c r="G25" s="27">
        <f>IF($F25="","","#101 (Addendum to BPOC)")</f>
        <v/>
      </c>
    </row>
    <row r="26">
      <c r="B26" s="27">
        <f>ChapterMaster!$C$23</f>
        <v/>
      </c>
      <c r="C26" s="27">
        <f>ChapterMaster!$D$23</f>
        <v/>
      </c>
      <c r="D26" s="28">
        <f>ChapterMaster!$E$23</f>
        <v/>
      </c>
      <c r="E26" s="28">
        <f>IF(ChapterMaster!$G23=0,"",ChapterMaster!$G23)</f>
        <v/>
      </c>
      <c r="F26" s="29">
        <f>IF(OR(ChapterMaster!$G23="",ChapterMaster!$G23=0),"",IF(ChapterMaster!$G23&gt;ChapterMaster!$E23,ROUND(ChapterMaster!$G23-ChapterMaster!$E23,2),""))</f>
        <v/>
      </c>
      <c r="G26" s="27">
        <f>IF($F26="","","#101 (Addendum to BPOC)")</f>
        <v/>
      </c>
    </row>
    <row r="27">
      <c r="B27" s="27">
        <f>ChapterMaster!$C$24</f>
        <v/>
      </c>
      <c r="C27" s="27">
        <f>ChapterMaster!$D$24</f>
        <v/>
      </c>
      <c r="D27" s="28">
        <f>ChapterMaster!$E$24</f>
        <v/>
      </c>
      <c r="E27" s="28">
        <f>IF(ChapterMaster!$G24=0,"",ChapterMaster!$G24)</f>
        <v/>
      </c>
      <c r="F27" s="29">
        <f>IF(OR(ChapterMaster!$G24="",ChapterMaster!$G24=0),"",IF(ChapterMaster!$G24&gt;ChapterMaster!$E24,ROUND(ChapterMaster!$G24-ChapterMaster!$E24,2),""))</f>
        <v/>
      </c>
      <c r="G27" s="27">
        <f>IF($F27="","","#101 (Addendum to BPOC)")</f>
        <v/>
      </c>
    </row>
    <row r="28">
      <c r="B28" s="27">
        <f>ChapterMaster!$C$25</f>
        <v/>
      </c>
      <c r="C28" s="27">
        <f>ChapterMaster!$D$25</f>
        <v/>
      </c>
      <c r="D28" s="28">
        <f>ChapterMaster!$E$25</f>
        <v/>
      </c>
      <c r="E28" s="28">
        <f>IF(ChapterMaster!$G25=0,"",ChapterMaster!$G25)</f>
        <v/>
      </c>
      <c r="F28" s="29">
        <f>IF(OR(ChapterMaster!$G25="",ChapterMaster!$G25=0),"",IF(ChapterMaster!$G25&gt;ChapterMaster!$E25,ROUND(ChapterMaster!$G25-ChapterMaster!$E25,2),""))</f>
        <v/>
      </c>
      <c r="G28" s="27">
        <f>IF($F28="","","#101 (Addendum to BPOC)")</f>
        <v/>
      </c>
    </row>
    <row r="29">
      <c r="B29" s="27">
        <f>ChapterMaster!$C$26</f>
        <v/>
      </c>
      <c r="C29" s="27">
        <f>ChapterMaster!$D$26</f>
        <v/>
      </c>
      <c r="D29" s="28">
        <f>ChapterMaster!$E$26</f>
        <v/>
      </c>
      <c r="E29" s="28">
        <f>IF(ChapterMaster!$G26=0,"",ChapterMaster!$G26)</f>
        <v/>
      </c>
      <c r="F29" s="29">
        <f>IF(OR(ChapterMaster!$G26="",ChapterMaster!$G26=0),"",IF(ChapterMaster!$G26&gt;ChapterMaster!$E26,ROUND(ChapterMaster!$G26-ChapterMaster!$E26,2),""))</f>
        <v/>
      </c>
      <c r="G29" s="27">
        <f>IF($F29="","","#101 (Addendum to BPOC)")</f>
        <v/>
      </c>
    </row>
    <row r="30">
      <c r="B30" s="27">
        <f>ChapterMaster!$C$27</f>
        <v/>
      </c>
      <c r="C30" s="27">
        <f>ChapterMaster!$D$27</f>
        <v/>
      </c>
      <c r="D30" s="28">
        <f>ChapterMaster!$E$27</f>
        <v/>
      </c>
      <c r="E30" s="28">
        <f>IF(ChapterMaster!$G27=0,"",ChapterMaster!$G27)</f>
        <v/>
      </c>
      <c r="F30" s="29">
        <f>IF(OR(ChapterMaster!$G27="",ChapterMaster!$G27=0),"",IF(ChapterMaster!$G27&gt;ChapterMaster!$E27,ROUND(ChapterMaster!$G27-ChapterMaster!$E27,2),""))</f>
        <v/>
      </c>
      <c r="G30" s="27">
        <f>IF($F30="","","#101 (Addendum to BPOC)")</f>
        <v/>
      </c>
    </row>
    <row r="31">
      <c r="B31" s="27">
        <f>ChapterMaster!$C$28</f>
        <v/>
      </c>
      <c r="C31" s="27">
        <f>ChapterMaster!$D$28</f>
        <v/>
      </c>
      <c r="D31" s="28">
        <f>ChapterMaster!$E$28</f>
        <v/>
      </c>
      <c r="E31" s="28">
        <f>IF(ChapterMaster!$G28=0,"",ChapterMaster!$G28)</f>
        <v/>
      </c>
      <c r="F31" s="29">
        <f>IF(OR(ChapterMaster!$G28="",ChapterMaster!$G28=0),"",IF(ChapterMaster!$G28&gt;ChapterMaster!$E28,ROUND(ChapterMaster!$G28-ChapterMaster!$E28,2),""))</f>
        <v/>
      </c>
      <c r="G31" s="27">
        <f>IF($F31="","","#101 (Addendum to BPOC)")</f>
        <v/>
      </c>
    </row>
    <row r="32">
      <c r="B32" s="27">
        <f>ChapterMaster!$C$29</f>
        <v/>
      </c>
      <c r="C32" s="27">
        <f>ChapterMaster!$D$29</f>
        <v/>
      </c>
      <c r="D32" s="28">
        <f>ChapterMaster!$E$29</f>
        <v/>
      </c>
      <c r="E32" s="28">
        <f>IF(ChapterMaster!$G29=0,"",ChapterMaster!$G29)</f>
        <v/>
      </c>
      <c r="F32" s="29">
        <f>IF(OR(ChapterMaster!$G29="",ChapterMaster!$G29=0),"",IF(ChapterMaster!$G29&gt;ChapterMaster!$E29,ROUND(ChapterMaster!$G29-ChapterMaster!$E29,2),""))</f>
        <v/>
      </c>
      <c r="G32" s="27">
        <f>IF($F32="","","#101 (Addendum to BPOC)")</f>
        <v/>
      </c>
    </row>
    <row r="33">
      <c r="B33" s="27">
        <f>ChapterMaster!$C$30</f>
        <v/>
      </c>
      <c r="C33" s="27">
        <f>ChapterMaster!$D$30</f>
        <v/>
      </c>
      <c r="D33" s="28">
        <f>ChapterMaster!$E$30</f>
        <v/>
      </c>
      <c r="E33" s="28">
        <f>IF(ChapterMaster!$G30=0,"",ChapterMaster!$G30)</f>
        <v/>
      </c>
      <c r="F33" s="29">
        <f>IF(OR(ChapterMaster!$G30="",ChapterMaster!$G30=0),"",IF(ChapterMaster!$G30&gt;ChapterMaster!$E30,ROUND(ChapterMaster!$G30-ChapterMaster!$E30,2),""))</f>
        <v/>
      </c>
      <c r="G33" s="27">
        <f>IF($F33="","","#101 (Addendum to BPOC)")</f>
        <v/>
      </c>
    </row>
    <row r="34">
      <c r="B34" s="27">
        <f>ChapterMaster!$C$31</f>
        <v/>
      </c>
      <c r="C34" s="27">
        <f>ChapterMaster!$D$31</f>
        <v/>
      </c>
      <c r="D34" s="28">
        <f>ChapterMaster!$E$31</f>
        <v/>
      </c>
      <c r="E34" s="28">
        <f>IF(ChapterMaster!$G31=0,"",ChapterMaster!$G31)</f>
        <v/>
      </c>
      <c r="F34" s="29">
        <f>IF(OR(ChapterMaster!$G31="",ChapterMaster!$G31=0),"",IF(ChapterMaster!$G31&gt;ChapterMaster!$E31,ROUND(ChapterMaster!$G31-ChapterMaster!$E31,2),""))</f>
        <v/>
      </c>
      <c r="G34" s="27">
        <f>IF($F34="","","#101 (Addendum to BPOC)")</f>
        <v/>
      </c>
    </row>
    <row r="35">
      <c r="B35" s="27">
        <f>ChapterMaster!$C$32</f>
        <v/>
      </c>
      <c r="C35" s="27">
        <f>ChapterMaster!$D$32</f>
        <v/>
      </c>
      <c r="D35" s="28">
        <f>ChapterMaster!$E$32</f>
        <v/>
      </c>
      <c r="E35" s="28">
        <f>IF(ChapterMaster!$G32=0,"",ChapterMaster!$G32)</f>
        <v/>
      </c>
      <c r="F35" s="29">
        <f>IF(OR(ChapterMaster!$G32="",ChapterMaster!$G32=0),"",IF(ChapterMaster!$G32&gt;ChapterMaster!$E32,ROUND(ChapterMaster!$G32-ChapterMaster!$E32,2),""))</f>
        <v/>
      </c>
      <c r="G35" s="27">
        <f>IF($F35="","","#101 (Addendum to BPOC)")</f>
        <v/>
      </c>
    </row>
    <row r="36">
      <c r="B36" s="27">
        <f>ChapterMaster!$C$33</f>
        <v/>
      </c>
      <c r="C36" s="27">
        <f>ChapterMaster!$D$33</f>
        <v/>
      </c>
      <c r="D36" s="28">
        <f>ChapterMaster!$E$33</f>
        <v/>
      </c>
      <c r="E36" s="28">
        <f>IF(ChapterMaster!$G33=0,"",ChapterMaster!$G33)</f>
        <v/>
      </c>
      <c r="F36" s="29">
        <f>IF(OR(ChapterMaster!$G33="",ChapterMaster!$G33=0),"",IF(ChapterMaster!$G33&gt;ChapterMaster!$E33,ROUND(ChapterMaster!$G33-ChapterMaster!$E33,2),""))</f>
        <v/>
      </c>
      <c r="G36" s="27">
        <f>IF($F36="","","#101 (Addendum to BPOC)")</f>
        <v/>
      </c>
    </row>
    <row r="37">
      <c r="B37" s="27">
        <f>ChapterMaster!$C$34</f>
        <v/>
      </c>
      <c r="C37" s="27">
        <f>ChapterMaster!$D$34</f>
        <v/>
      </c>
      <c r="D37" s="28">
        <f>ChapterMaster!$E$34</f>
        <v/>
      </c>
      <c r="E37" s="28">
        <f>IF(ChapterMaster!$G34=0,"",ChapterMaster!$G34)</f>
        <v/>
      </c>
      <c r="F37" s="29">
        <f>IF(OR(ChapterMaster!$G34="",ChapterMaster!$G34=0),"",IF(ChapterMaster!$G34&gt;ChapterMaster!$E34,ROUND(ChapterMaster!$G34-ChapterMaster!$E34,2),""))</f>
        <v/>
      </c>
      <c r="G37" s="27">
        <f>IF($F37="","","#101 (Addendum to BPOC)")</f>
        <v/>
      </c>
    </row>
    <row r="38">
      <c r="B38" s="27">
        <f>ChapterMaster!$C$35</f>
        <v/>
      </c>
      <c r="C38" s="27">
        <f>ChapterMaster!$D$35</f>
        <v/>
      </c>
      <c r="D38" s="28">
        <f>ChapterMaster!$E$35</f>
        <v/>
      </c>
      <c r="E38" s="28">
        <f>IF(ChapterMaster!$G35=0,"",ChapterMaster!$G35)</f>
        <v/>
      </c>
      <c r="F38" s="29">
        <f>IF(OR(ChapterMaster!$G35="",ChapterMaster!$G35=0),"",IF(ChapterMaster!$G35&gt;ChapterMaster!$E35,ROUND(ChapterMaster!$G35-ChapterMaster!$E35,2),""))</f>
        <v/>
      </c>
      <c r="G38" s="27">
        <f>IF($F38="","","#101 (Addendum to BPOC)")</f>
        <v/>
      </c>
    </row>
    <row r="39">
      <c r="B39" s="27">
        <f>ChapterMaster!$C$36</f>
        <v/>
      </c>
      <c r="C39" s="27">
        <f>ChapterMaster!$D$36</f>
        <v/>
      </c>
      <c r="D39" s="28">
        <f>ChapterMaster!$E$36</f>
        <v/>
      </c>
      <c r="E39" s="28">
        <f>IF(ChapterMaster!$G36=0,"",ChapterMaster!$G36)</f>
        <v/>
      </c>
      <c r="F39" s="29">
        <f>IF(OR(ChapterMaster!$G36="",ChapterMaster!$G36=0),"",IF(ChapterMaster!$G36&gt;ChapterMaster!$E36,ROUND(ChapterMaster!$G36-ChapterMaster!$E36,2),""))</f>
        <v/>
      </c>
      <c r="G39" s="27">
        <f>IF($F39="","","#101 (Addendum to BPOC)")</f>
        <v/>
      </c>
    </row>
    <row r="40">
      <c r="B40" s="27">
        <f>ChapterMaster!$C$37</f>
        <v/>
      </c>
      <c r="C40" s="27">
        <f>ChapterMaster!$D$37</f>
        <v/>
      </c>
      <c r="D40" s="28">
        <f>ChapterMaster!$E$37</f>
        <v/>
      </c>
      <c r="E40" s="28">
        <f>IF(ChapterMaster!$G37=0,"",ChapterMaster!$G37)</f>
        <v/>
      </c>
      <c r="F40" s="29">
        <f>IF(OR(ChapterMaster!$G37="",ChapterMaster!$G37=0),"",IF(ChapterMaster!$G37&gt;ChapterMaster!$E37,ROUND(ChapterMaster!$G37-ChapterMaster!$E37,2),""))</f>
        <v/>
      </c>
      <c r="G40" s="27">
        <f>IF($F40="","","#2040 (Arrest and Control)")</f>
        <v/>
      </c>
    </row>
    <row r="41">
      <c r="B41" s="27">
        <f>ChapterMaster!$C$38</f>
        <v/>
      </c>
      <c r="C41" s="27">
        <f>ChapterMaster!$D$38</f>
        <v/>
      </c>
      <c r="D41" s="28">
        <f>ChapterMaster!$E$38</f>
        <v/>
      </c>
      <c r="E41" s="28">
        <f>IF(ChapterMaster!$G38=0,"",ChapterMaster!$G38)</f>
        <v/>
      </c>
      <c r="F41" s="29">
        <f>IF(OR(ChapterMaster!$G38="",ChapterMaster!$G38=0),"",IF(ChapterMaster!$G38&gt;ChapterMaster!$E38,ROUND(ChapterMaster!$G38-ChapterMaster!$E38,2),""))</f>
        <v/>
      </c>
      <c r="G41" s="27">
        <f>IF($F41="","","#101 (Addendum to BPOC)")</f>
        <v/>
      </c>
    </row>
    <row r="42">
      <c r="B42" s="27">
        <f>ChapterMaster!$C$39</f>
        <v/>
      </c>
      <c r="C42" s="27">
        <f>ChapterMaster!$D$39</f>
        <v/>
      </c>
      <c r="D42" s="28">
        <f>ChapterMaster!$E$39</f>
        <v/>
      </c>
      <c r="E42" s="28">
        <f>IF(ChapterMaster!$G39=0,"",ChapterMaster!$G39)</f>
        <v/>
      </c>
      <c r="F42" s="29">
        <f>IF(OR(ChapterMaster!$G39="",ChapterMaster!$G39=0),"",IF(ChapterMaster!$G39&gt;ChapterMaster!$E39,ROUND(ChapterMaster!$G39-ChapterMaster!$E39,2),""))</f>
        <v/>
      </c>
      <c r="G42" s="27">
        <f>IF($F42="","","#101 (Addendum to BPOC)")</f>
        <v/>
      </c>
    </row>
    <row r="43">
      <c r="B43" s="27">
        <f>ChapterMaster!$C$40</f>
        <v/>
      </c>
      <c r="C43" s="27">
        <f>ChapterMaster!$D$40</f>
        <v/>
      </c>
      <c r="D43" s="28">
        <f>ChapterMaster!$E$40</f>
        <v/>
      </c>
      <c r="E43" s="28">
        <f>IF(ChapterMaster!$G40=0,"",ChapterMaster!$G40)</f>
        <v/>
      </c>
      <c r="F43" s="29">
        <f>IF(OR(ChapterMaster!$G40="",ChapterMaster!$G40=0),"",IF(ChapterMaster!$G40&gt;ChapterMaster!$E40,ROUND(ChapterMaster!$G40-ChapterMaster!$E40,2),""))</f>
        <v/>
      </c>
      <c r="G43" s="27">
        <f>IF($F43="","","#2046 (Professional Police Driving)")</f>
        <v/>
      </c>
    </row>
    <row r="44">
      <c r="B44" s="27">
        <f>ChapterMaster!$C$41</f>
        <v/>
      </c>
      <c r="C44" s="27">
        <f>ChapterMaster!$D$41</f>
        <v/>
      </c>
      <c r="D44" s="28">
        <f>ChapterMaster!$E$41</f>
        <v/>
      </c>
      <c r="E44" s="28">
        <f>IF(ChapterMaster!$G41=0,"",ChapterMaster!$G41)</f>
        <v/>
      </c>
      <c r="F44" s="29">
        <f>IF(OR(ChapterMaster!$G41="",ChapterMaster!$G41=0),"",IF(ChapterMaster!$G41&gt;ChapterMaster!$E41,ROUND(ChapterMaster!$G41-ChapterMaster!$E41,2),""))</f>
        <v/>
      </c>
      <c r="G44" s="27">
        <f>IF($F44="","","#101 (Addendum to BPOC)")</f>
        <v/>
      </c>
    </row>
    <row r="45">
      <c r="B45" s="27">
        <f>ChapterMaster!$C$42</f>
        <v/>
      </c>
      <c r="C45" s="27">
        <f>ChapterMaster!$D$42</f>
        <v/>
      </c>
      <c r="D45" s="28">
        <f>ChapterMaster!$E$42</f>
        <v/>
      </c>
      <c r="E45" s="28">
        <f>IF(ChapterMaster!$G42=0,"",ChapterMaster!$G42)</f>
        <v/>
      </c>
      <c r="F45" s="29">
        <f>IF(OR(ChapterMaster!$G42="",ChapterMaster!$G42=0),"",IF(ChapterMaster!$G42&gt;ChapterMaster!$E42,ROUND(ChapterMaster!$G42-ChapterMaster!$E42,2),""))</f>
        <v/>
      </c>
      <c r="G45" s="27">
        <f>IF($F45="","","#101 (Addendum to BPOC)")</f>
        <v/>
      </c>
    </row>
    <row r="46">
      <c r="B46" s="27">
        <f>ChapterMaster!$C$43</f>
        <v/>
      </c>
      <c r="C46" s="27">
        <f>ChapterMaster!$D$43</f>
        <v/>
      </c>
      <c r="D46" s="28">
        <f>ChapterMaster!$E$43</f>
        <v/>
      </c>
      <c r="E46" s="28">
        <f>IF(ChapterMaster!$G43=0,"",ChapterMaster!$G43)</f>
        <v/>
      </c>
      <c r="F46" s="29">
        <f>IF(OR(ChapterMaster!$G43="",ChapterMaster!$G43=0),"",IF(ChapterMaster!$G43&gt;ChapterMaster!$E43,ROUND(ChapterMaster!$G43-ChapterMaster!$E43,2),""))</f>
        <v/>
      </c>
      <c r="G46" s="27">
        <f>IF($F46="","","#101 (Addendum to BPOC)")</f>
        <v/>
      </c>
    </row>
    <row r="47">
      <c r="B47" s="27">
        <f>ChapterMaster!$C$44</f>
        <v/>
      </c>
      <c r="C47" s="27">
        <f>ChapterMaster!$D$44</f>
        <v/>
      </c>
      <c r="D47" s="28">
        <f>ChapterMaster!$E$44</f>
        <v/>
      </c>
      <c r="E47" s="28">
        <f>IF(ChapterMaster!$G44=0,"",ChapterMaster!$G44)</f>
        <v/>
      </c>
      <c r="F47" s="29">
        <f>IF(OR(ChapterMaster!$G44="",ChapterMaster!$G44=0),"",IF(ChapterMaster!$G44&gt;ChapterMaster!$E44,ROUND(ChapterMaster!$G44-ChapterMaster!$E44,2),""))</f>
        <v/>
      </c>
      <c r="G47" s="27">
        <f>IF($F47="","","#101 (Addendum to BPOC)")</f>
        <v/>
      </c>
    </row>
    <row r="48">
      <c r="B48" s="27">
        <f>ChapterMaster!$C$45</f>
        <v/>
      </c>
      <c r="C48" s="27">
        <f>ChapterMaster!$D$45</f>
        <v/>
      </c>
      <c r="D48" s="28">
        <f>ChapterMaster!$E$45</f>
        <v/>
      </c>
      <c r="E48" s="28">
        <f>IF(ChapterMaster!$G45=0,"",ChapterMaster!$G45)</f>
        <v/>
      </c>
      <c r="F48" s="29">
        <f>IF(OR(ChapterMaster!$G45="",ChapterMaster!$G45=0),"",IF(ChapterMaster!$G45&gt;ChapterMaster!$E45,ROUND(ChapterMaster!$G45-ChapterMaster!$E45,2),""))</f>
        <v/>
      </c>
      <c r="G48" s="27">
        <f>IF($F48="","","#101 (Addendum to BPOC)")</f>
        <v/>
      </c>
    </row>
    <row r="49">
      <c r="B49" s="27">
        <f>ChapterMaster!$C$46</f>
        <v/>
      </c>
      <c r="C49" s="27">
        <f>ChapterMaster!$D$46</f>
        <v/>
      </c>
      <c r="D49" s="28">
        <f>ChapterMaster!$E$46</f>
        <v/>
      </c>
      <c r="E49" s="28">
        <f>IF(ChapterMaster!$G46=0,"",ChapterMaster!$G46)</f>
        <v/>
      </c>
      <c r="F49" s="29">
        <f>IF(OR(ChapterMaster!$G46="",ChapterMaster!$G46=0),"",IF(ChapterMaster!$G46&gt;ChapterMaster!$E46,ROUND(ChapterMaster!$G46-ChapterMaster!$E46,2),""))</f>
        <v/>
      </c>
      <c r="G49" s="27">
        <f>IF($F49="","","#101 (Addendum to BPOC)")</f>
        <v/>
      </c>
    </row>
    <row r="50">
      <c r="B50" s="27">
        <f>ChapterMaster!$C$47</f>
        <v/>
      </c>
      <c r="C50" s="27">
        <f>ChapterMaster!$D$47</f>
        <v/>
      </c>
      <c r="D50" s="28">
        <f>ChapterMaster!$E$47</f>
        <v/>
      </c>
      <c r="E50" s="28">
        <f>IF(ChapterMaster!$G47=0,"",ChapterMaster!$G47)</f>
        <v/>
      </c>
      <c r="F50" s="29">
        <f>IF(OR(ChapterMaster!$G47="",ChapterMaster!$G47=0),"",IF(ChapterMaster!$G47&gt;ChapterMaster!$E47,ROUND(ChapterMaster!$G47-ChapterMaster!$E47,2),""))</f>
        <v/>
      </c>
      <c r="G50" s="27">
        <f>IF($F50="","","#2055 (Firearms)")</f>
        <v/>
      </c>
    </row>
    <row r="51">
      <c r="B51" s="27">
        <f>ChapterMaster!$C$48</f>
        <v/>
      </c>
      <c r="C51" s="27">
        <f>ChapterMaster!$D$48</f>
        <v/>
      </c>
      <c r="D51" s="28">
        <f>ChapterMaster!$E$48</f>
        <v/>
      </c>
      <c r="E51" s="28">
        <f>IF(ChapterMaster!$G48=0,"",ChapterMaster!$G48)</f>
        <v/>
      </c>
      <c r="F51" s="29">
        <f>IF(OR(ChapterMaster!$G48="",ChapterMaster!$G48=0),"",IF(ChapterMaster!$G48&gt;ChapterMaster!$E48,ROUND(ChapterMaster!$G48-ChapterMaster!$E48,2),""))</f>
        <v/>
      </c>
      <c r="G51" s="27">
        <f>IF($F51="","","#101 (Addendum to BPOC)")</f>
        <v/>
      </c>
    </row>
    <row r="52">
      <c r="B52" s="27">
        <f>ChapterMaster!$C$49</f>
        <v/>
      </c>
      <c r="C52" s="27">
        <f>ChapterMaster!$D$49</f>
        <v/>
      </c>
      <c r="D52" s="28">
        <f>ChapterMaster!$E$49</f>
        <v/>
      </c>
      <c r="E52" s="28">
        <f>IF(ChapterMaster!$G49=0,"",ChapterMaster!$G49)</f>
        <v/>
      </c>
      <c r="F52" s="29">
        <f>IF(OR(ChapterMaster!$G49="",ChapterMaster!$G49=0),"",IF(ChapterMaster!$G49&gt;ChapterMaster!$E49,ROUND(ChapterMaster!$G49-ChapterMaster!$E49,2),""))</f>
        <v/>
      </c>
      <c r="G52" s="27">
        <f>IF($F52="","","#101 (Addendum to BPOC)")</f>
        <v/>
      </c>
    </row>
    <row r="53"/>
    <row r="54">
      <c r="C54" s="3" t="inlineStr">
        <is>
          <t>Total excess to report:</t>
        </is>
      </c>
      <c r="F54" s="1">
        <f>SUM(F9:F52)</f>
        <v/>
      </c>
    </row>
    <row r="55">
      <c r="C55" s="3" t="inlineStr">
        <is>
          <t>— of which under #101 (Addendum):</t>
        </is>
      </c>
      <c r="F55" s="20">
        <f>SUMPRODUCT(($F9:$F52&lt;&gt;"")*($G9:$G52="#101 (Addendum to BPOC)")*IFERROR($F9:$F52+0,0))</f>
        <v/>
      </c>
    </row>
    <row r="56">
      <c r="C56" s="3" t="inlineStr">
        <is>
          <t>— of which under separate course #s:</t>
        </is>
      </c>
      <c r="F56" s="20">
        <f>SUMPRODUCT(($F9:$F52&lt;&gt;"")*($G9:$G52&lt;&gt;"#101 (Addendum to BPOC)")*($G9:$G52&lt;&gt;"")*IFERROR($F9:$F52+0,0))</f>
        <v/>
      </c>
    </row>
    <row r="57"/>
    <row r="58">
      <c r="B58" s="3" t="inlineStr">
        <is>
          <t>Training Coordinator:</t>
        </is>
      </c>
      <c r="D58" s="14" t="inlineStr">
        <is>
          <t>_______________________</t>
        </is>
      </c>
      <c r="F58" s="3" t="inlineStr">
        <is>
          <t>Date:</t>
        </is>
      </c>
      <c r="G58" s="14" t="inlineStr">
        <is>
          <t>____________</t>
        </is>
      </c>
    </row>
    <row r="59"/>
    <row r="60">
      <c r="B60"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2">
      <formula>AND($F9&lt;&gt;"",$F9&gt;0)</formula>
    </cfRule>
  </conditionalFormatting>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30"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IF(cfgPacketChapter="","— pick a chapter in C5 —",IFERROR(_xlfn.TAKE(_xlfn._xlws.FILTER(_xlfn.HSTACK(nrInstrNames,nrInstrReady,nrInstrChTaught),(nrInstrNames&lt;&gt;"")*(nrInstrChTaught&lt;&gt;"")*ISNUMBER(SEARCH(", "&amp;cfgPacketChapter&amp;",",", "&amp;nrInstrChTaught&amp;",")),"— none on the schedule yet —"),20),"⚠ LIST UNAVAILABLE - a reference in this panel is broken; do NOT read it as 'nothing to report'"))</f>
        <v/>
      </c>
    </row>
    <row r="21"/>
    <row r="22"/>
    <row r="23"/>
    <row r="24"/>
    <row r="25"/>
    <row r="26"/>
    <row r="27"/>
    <row r="28"/>
    <row r="29"/>
    <row r="30"/>
    <row r="31"/>
    <row r="32"/>
    <row r="33"/>
    <row r="34"/>
    <row r="35"/>
    <row r="36"/>
    <row r="37"/>
    <row r="38"/>
    <row r="39"/>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c r="C41" s="8" t="n"/>
      <c r="D41" s="8" t="n"/>
      <c r="E41" s="8" t="n"/>
      <c r="F41" s="8" t="n"/>
      <c r="G41" s="8" t="n"/>
      <c r="H41" s="8" t="n"/>
      <c r="I41" s="8" t="n"/>
    </row>
    <row r="42">
      <c r="B42">
        <f>IF(cfgPacketChapter="","— pick a chapter in C5 —",IFERROR(_xlfn.TAKE(_xlfn._xlws.FILTER(_xlfn.HSTACK(TEXT(nrSCH_Date,"mm/dd/yyyy"),TEXT(nrSCH_Start,"h:mm AM/PM"),TEXT(nrSCH_End,"h:mm AM/PM"),nrSCH_Act,nrSCH_Instr),(nrSCH_ChNum&lt;&gt;"")*(nrSCH_ChNum=cfgPacketChapter),"— no blocks scheduled —"),32),"⚠ LIST UNAVAILABLE - a reference in this panel is broken; do NOT read it as 'nothing to report'"))</f>
        <v/>
      </c>
    </row>
    <row r="43"/>
    <row r="44"/>
    <row r="45"/>
    <row r="46"/>
    <row r="47"/>
    <row r="48"/>
    <row r="49"/>
    <row r="50"/>
    <row r="51"/>
    <row r="52"/>
    <row r="53"/>
    <row r="54"/>
    <row r="55"/>
    <row r="56"/>
    <row r="57"/>
    <row r="58"/>
    <row r="59"/>
    <row r="60"/>
    <row r="61"/>
    <row r="62"/>
    <row r="63"/>
    <row r="64"/>
    <row r="65"/>
    <row r="66"/>
    <row r="67"/>
    <row r="68"/>
    <row r="69"/>
    <row r="70"/>
    <row r="71"/>
    <row r="72"/>
    <row r="73"/>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J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6" customWidth="1" min="5" max="5"/>
    <col width="11" customWidth="1" min="6" max="6"/>
    <col width="11" customWidth="1" min="7" max="7"/>
    <col width="9" customWidth="1" min="8" max="8"/>
    <col width="10" customWidth="1" min="9" max="9"/>
    <col width="20" customWidth="1" min="10" max="10"/>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5"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c r="J10" s="12" t="inlineStr">
        <is>
          <t>Absence</t>
        </is>
      </c>
    </row>
    <row r="11">
      <c r="B11" s="28">
        <f>IF(Cadets!$B6="","",ROW()-10)</f>
        <v/>
      </c>
      <c r="C11" s="27">
        <f>IF(Cadets!$B6="","",Cadets!$F6)</f>
        <v/>
      </c>
      <c r="D11" s="28">
        <f>IF($C11="","",Cadets!$B6)</f>
        <v/>
      </c>
      <c r="E11" s="28">
        <f>IF($C11="","",Cadets!$H6)</f>
        <v/>
      </c>
      <c r="F11" s="28">
        <f>IF($C11="","",_xlfn.LET(_xlpm.c,IFERROR(INDEX(rngEPcode,MATCH(cfgGradeSheetExam,IFERROR(rngEPseq+0,-1),0)),""),IF(COUNTIFS(nrES_PID,Cadets!$B6,nrES_Code,_xlpm.c,nrES_Att,1,nrES_Raw,"&gt;=0")=0,"",SUMIFS(nrES_Raw,nrES_PID,Cadets!$B6,nrES_Code,_xlpm.c,nrES_Att,1))))</f>
        <v/>
      </c>
      <c r="G11" s="28">
        <f>IF($C11="","",_xlfn.LET(_xlpm.c,IFERROR(INDEX(rngEPcode,MATCH(cfgGradeSheetExam,IFERROR(rngEPseq+0,-1),0)),""),IF(COUNTIFS(nrES_PID,Cadets!$B6,nrES_Code,_xlpm.c,nrES_Final,"Yes",nrES_Rec,"&gt;=0")=0,"",SUMIFS(nrES_Rec,nrES_PID,Cadets!$B6,nrES_Code,_xlpm.c,nrES_Final,"Yes"))))</f>
        <v/>
      </c>
      <c r="H11" s="28">
        <f>IF(OR($C11="",$G11=""),"",IF($G11&gt;=IFERROR(INDEX(rngEPpass,MATCH(cfgGradeSheetExam,IFERROR(rngEPseq+0,-1),0)),cfgPassingScore),"Pass","FAIL"))</f>
        <v/>
      </c>
      <c r="I11" s="28">
        <f>IF($C11="","",_xlfn.LET(_xlpm.c,IFERROR(INDEX(rngEPcode,MATCH(cfgGradeSheetExam,IFERROR(rngEPseq+0,-1),0)),""),IF(COUNTIFS(nrES_PID,Cadets!$B6,nrES_Code,_xlpm.c,nrES_Att,2,nrES_Raw,"&gt;=0")&gt;0,"Retested","")))</f>
        <v/>
      </c>
      <c r="J11" s="28">
        <f>IF($C11="","",_xlfn.LET(_xlpm.c,IFERROR(INDEX(rngEPcode,MATCH(cfgGradeSheetExam,IFERROR(rngEPseq+0,-1),0)),""),_xlpm.n,COUNTIFS(nrES_PID,Cadets!$B6,nrES_Code,_xlpm.c,nrES_Att,1),_xlpm.s,COUNTIFS(nrES_PID,Cadets!$B6,nrES_Code,_xlpm.c,nrES_Att,1,nrES_Raw,"&gt;=0"),_xlpm.x,COUNTIFS(nrES_PID,Cadets!$B6,nrES_Code,_xlpm.c,nrES_Att,1,nrES_Absence,"Excused"),_xlpm.u,COUNTIFS(nrES_PID,Cadets!$B6,nrES_Code,_xlpm.c,nrES_Att,1,nrES_Absence,"Unexcused"),IF(_xlpm.u&gt;0,"Unexcused",IF(_xlpm.x&gt;0,IF(_xlpm.s&gt;0,"Excused - taken later","Excused - pending"),IF(OR(_xlpm.n=0,_xlpm.s&gt;0),"","No score recorded")))))</f>
        <v/>
      </c>
    </row>
    <row r="12">
      <c r="B12" s="28">
        <f>IF(Cadets!$B7="","",ROW()-10)</f>
        <v/>
      </c>
      <c r="C12" s="27">
        <f>IF(Cadets!$B7="","",Cadets!$F7)</f>
        <v/>
      </c>
      <c r="D12" s="28">
        <f>IF($C12="","",Cadets!$B7)</f>
        <v/>
      </c>
      <c r="E12" s="28">
        <f>IF($C12="","",Cadets!$H7)</f>
        <v/>
      </c>
      <c r="F12" s="28">
        <f>IF($C12="","",_xlfn.LET(_xlpm.c,IFERROR(INDEX(rngEPcode,MATCH(cfgGradeSheetExam,IFERROR(rngEPseq+0,-1),0)),""),IF(COUNTIFS(nrES_PID,Cadets!$B7,nrES_Code,_xlpm.c,nrES_Att,1,nrES_Raw,"&gt;=0")=0,"",SUMIFS(nrES_Raw,nrES_PID,Cadets!$B7,nrES_Code,_xlpm.c,nrES_Att,1))))</f>
        <v/>
      </c>
      <c r="G12" s="28">
        <f>IF($C12="","",_xlfn.LET(_xlpm.c,IFERROR(INDEX(rngEPcode,MATCH(cfgGradeSheetExam,IFERROR(rngEPseq+0,-1),0)),""),IF(COUNTIFS(nrES_PID,Cadets!$B7,nrES_Code,_xlpm.c,nrES_Final,"Yes",nrES_Rec,"&gt;=0")=0,"",SUMIFS(nrES_Rec,nrES_PID,Cadets!$B7,nrES_Code,_xlpm.c,nrES_Final,"Yes"))))</f>
        <v/>
      </c>
      <c r="H12" s="28">
        <f>IF(OR($C12="",$G12=""),"",IF($G12&gt;=IFERROR(INDEX(rngEPpass,MATCH(cfgGradeSheetExam,IFERROR(rngEPseq+0,-1),0)),cfgPassingScore),"Pass","FAIL"))</f>
        <v/>
      </c>
      <c r="I12" s="28">
        <f>IF($C12="","",_xlfn.LET(_xlpm.c,IFERROR(INDEX(rngEPcode,MATCH(cfgGradeSheetExam,IFERROR(rngEPseq+0,-1),0)),""),IF(COUNTIFS(nrES_PID,Cadets!$B7,nrES_Code,_xlpm.c,nrES_Att,2,nrES_Raw,"&gt;=0")&gt;0,"Retested","")))</f>
        <v/>
      </c>
      <c r="J12" s="28">
        <f>IF($C12="","",_xlfn.LET(_xlpm.c,IFERROR(INDEX(rngEPcode,MATCH(cfgGradeSheetExam,IFERROR(rngEPseq+0,-1),0)),""),_xlpm.n,COUNTIFS(nrES_PID,Cadets!$B7,nrES_Code,_xlpm.c,nrES_Att,1),_xlpm.s,COUNTIFS(nrES_PID,Cadets!$B7,nrES_Code,_xlpm.c,nrES_Att,1,nrES_Raw,"&gt;=0"),_xlpm.x,COUNTIFS(nrES_PID,Cadets!$B7,nrES_Code,_xlpm.c,nrES_Att,1,nrES_Absence,"Excused"),_xlpm.u,COUNTIFS(nrES_PID,Cadets!$B7,nrES_Code,_xlpm.c,nrES_Att,1,nrES_Absence,"Unexcused"),IF(_xlpm.u&gt;0,"Unexcused",IF(_xlpm.x&gt;0,IF(_xlpm.s&gt;0,"Excused - taken later","Excused - pending"),IF(OR(_xlpm.n=0,_xlpm.s&gt;0),"","No score recorded")))))</f>
        <v/>
      </c>
    </row>
    <row r="13">
      <c r="B13" s="28">
        <f>IF(Cadets!$B8="","",ROW()-10)</f>
        <v/>
      </c>
      <c r="C13" s="27">
        <f>IF(Cadets!$B8="","",Cadets!$F8)</f>
        <v/>
      </c>
      <c r="D13" s="28">
        <f>IF($C13="","",Cadets!$B8)</f>
        <v/>
      </c>
      <c r="E13" s="28">
        <f>IF($C13="","",Cadets!$H8)</f>
        <v/>
      </c>
      <c r="F13" s="28">
        <f>IF($C13="","",_xlfn.LET(_xlpm.c,IFERROR(INDEX(rngEPcode,MATCH(cfgGradeSheetExam,IFERROR(rngEPseq+0,-1),0)),""),IF(COUNTIFS(nrES_PID,Cadets!$B8,nrES_Code,_xlpm.c,nrES_Att,1,nrES_Raw,"&gt;=0")=0,"",SUMIFS(nrES_Raw,nrES_PID,Cadets!$B8,nrES_Code,_xlpm.c,nrES_Att,1))))</f>
        <v/>
      </c>
      <c r="G13" s="28">
        <f>IF($C13="","",_xlfn.LET(_xlpm.c,IFERROR(INDEX(rngEPcode,MATCH(cfgGradeSheetExam,IFERROR(rngEPseq+0,-1),0)),""),IF(COUNTIFS(nrES_PID,Cadets!$B8,nrES_Code,_xlpm.c,nrES_Final,"Yes",nrES_Rec,"&gt;=0")=0,"",SUMIFS(nrES_Rec,nrES_PID,Cadets!$B8,nrES_Code,_xlpm.c,nrES_Final,"Yes"))))</f>
        <v/>
      </c>
      <c r="H13" s="28">
        <f>IF(OR($C13="",$G13=""),"",IF($G13&gt;=IFERROR(INDEX(rngEPpass,MATCH(cfgGradeSheetExam,IFERROR(rngEPseq+0,-1),0)),cfgPassingScore),"Pass","FAIL"))</f>
        <v/>
      </c>
      <c r="I13" s="28">
        <f>IF($C13="","",_xlfn.LET(_xlpm.c,IFERROR(INDEX(rngEPcode,MATCH(cfgGradeSheetExam,IFERROR(rngEPseq+0,-1),0)),""),IF(COUNTIFS(nrES_PID,Cadets!$B8,nrES_Code,_xlpm.c,nrES_Att,2,nrES_Raw,"&gt;=0")&gt;0,"Retested","")))</f>
        <v/>
      </c>
      <c r="J13" s="28">
        <f>IF($C13="","",_xlfn.LET(_xlpm.c,IFERROR(INDEX(rngEPcode,MATCH(cfgGradeSheetExam,IFERROR(rngEPseq+0,-1),0)),""),_xlpm.n,COUNTIFS(nrES_PID,Cadets!$B8,nrES_Code,_xlpm.c,nrES_Att,1),_xlpm.s,COUNTIFS(nrES_PID,Cadets!$B8,nrES_Code,_xlpm.c,nrES_Att,1,nrES_Raw,"&gt;=0"),_xlpm.x,COUNTIFS(nrES_PID,Cadets!$B8,nrES_Code,_xlpm.c,nrES_Att,1,nrES_Absence,"Excused"),_xlpm.u,COUNTIFS(nrES_PID,Cadets!$B8,nrES_Code,_xlpm.c,nrES_Att,1,nrES_Absence,"Unexcused"),IF(_xlpm.u&gt;0,"Unexcused",IF(_xlpm.x&gt;0,IF(_xlpm.s&gt;0,"Excused - taken later","Excused - pending"),IF(OR(_xlpm.n=0,_xlpm.s&gt;0),"","No score recorded")))))</f>
        <v/>
      </c>
    </row>
    <row r="14">
      <c r="B14" s="28">
        <f>IF(Cadets!$B9="","",ROW()-10)</f>
        <v/>
      </c>
      <c r="C14" s="27">
        <f>IF(Cadets!$B9="","",Cadets!$F9)</f>
        <v/>
      </c>
      <c r="D14" s="28">
        <f>IF($C14="","",Cadets!$B9)</f>
        <v/>
      </c>
      <c r="E14" s="28">
        <f>IF($C14="","",Cadets!$H9)</f>
        <v/>
      </c>
      <c r="F14" s="28">
        <f>IF($C14="","",_xlfn.LET(_xlpm.c,IFERROR(INDEX(rngEPcode,MATCH(cfgGradeSheetExam,IFERROR(rngEPseq+0,-1),0)),""),IF(COUNTIFS(nrES_PID,Cadets!$B9,nrES_Code,_xlpm.c,nrES_Att,1,nrES_Raw,"&gt;=0")=0,"",SUMIFS(nrES_Raw,nrES_PID,Cadets!$B9,nrES_Code,_xlpm.c,nrES_Att,1))))</f>
        <v/>
      </c>
      <c r="G14" s="28">
        <f>IF($C14="","",_xlfn.LET(_xlpm.c,IFERROR(INDEX(rngEPcode,MATCH(cfgGradeSheetExam,IFERROR(rngEPseq+0,-1),0)),""),IF(COUNTIFS(nrES_PID,Cadets!$B9,nrES_Code,_xlpm.c,nrES_Final,"Yes",nrES_Rec,"&gt;=0")=0,"",SUMIFS(nrES_Rec,nrES_PID,Cadets!$B9,nrES_Code,_xlpm.c,nrES_Final,"Yes"))))</f>
        <v/>
      </c>
      <c r="H14" s="28">
        <f>IF(OR($C14="",$G14=""),"",IF($G14&gt;=IFERROR(INDEX(rngEPpass,MATCH(cfgGradeSheetExam,IFERROR(rngEPseq+0,-1),0)),cfgPassingScore),"Pass","FAIL"))</f>
        <v/>
      </c>
      <c r="I14" s="28">
        <f>IF($C14="","",_xlfn.LET(_xlpm.c,IFERROR(INDEX(rngEPcode,MATCH(cfgGradeSheetExam,IFERROR(rngEPseq+0,-1),0)),""),IF(COUNTIFS(nrES_PID,Cadets!$B9,nrES_Code,_xlpm.c,nrES_Att,2,nrES_Raw,"&gt;=0")&gt;0,"Retested","")))</f>
        <v/>
      </c>
      <c r="J14" s="28">
        <f>IF($C14="","",_xlfn.LET(_xlpm.c,IFERROR(INDEX(rngEPcode,MATCH(cfgGradeSheetExam,IFERROR(rngEPseq+0,-1),0)),""),_xlpm.n,COUNTIFS(nrES_PID,Cadets!$B9,nrES_Code,_xlpm.c,nrES_Att,1),_xlpm.s,COUNTIFS(nrES_PID,Cadets!$B9,nrES_Code,_xlpm.c,nrES_Att,1,nrES_Raw,"&gt;=0"),_xlpm.x,COUNTIFS(nrES_PID,Cadets!$B9,nrES_Code,_xlpm.c,nrES_Att,1,nrES_Absence,"Excused"),_xlpm.u,COUNTIFS(nrES_PID,Cadets!$B9,nrES_Code,_xlpm.c,nrES_Att,1,nrES_Absence,"Unexcused"),IF(_xlpm.u&gt;0,"Unexcused",IF(_xlpm.x&gt;0,IF(_xlpm.s&gt;0,"Excused - taken later","Excused - pending"),IF(OR(_xlpm.n=0,_xlpm.s&gt;0),"","No score recorded")))))</f>
        <v/>
      </c>
    </row>
    <row r="15">
      <c r="B15" s="28">
        <f>IF(Cadets!$B10="","",ROW()-10)</f>
        <v/>
      </c>
      <c r="C15" s="27">
        <f>IF(Cadets!$B10="","",Cadets!$F10)</f>
        <v/>
      </c>
      <c r="D15" s="28">
        <f>IF($C15="","",Cadets!$B10)</f>
        <v/>
      </c>
      <c r="E15" s="28">
        <f>IF($C15="","",Cadets!$H10)</f>
        <v/>
      </c>
      <c r="F15" s="28">
        <f>IF($C15="","",_xlfn.LET(_xlpm.c,IFERROR(INDEX(rngEPcode,MATCH(cfgGradeSheetExam,IFERROR(rngEPseq+0,-1),0)),""),IF(COUNTIFS(nrES_PID,Cadets!$B10,nrES_Code,_xlpm.c,nrES_Att,1,nrES_Raw,"&gt;=0")=0,"",SUMIFS(nrES_Raw,nrES_PID,Cadets!$B10,nrES_Code,_xlpm.c,nrES_Att,1))))</f>
        <v/>
      </c>
      <c r="G15" s="28">
        <f>IF($C15="","",_xlfn.LET(_xlpm.c,IFERROR(INDEX(rngEPcode,MATCH(cfgGradeSheetExam,IFERROR(rngEPseq+0,-1),0)),""),IF(COUNTIFS(nrES_PID,Cadets!$B10,nrES_Code,_xlpm.c,nrES_Final,"Yes",nrES_Rec,"&gt;=0")=0,"",SUMIFS(nrES_Rec,nrES_PID,Cadets!$B10,nrES_Code,_xlpm.c,nrES_Final,"Yes"))))</f>
        <v/>
      </c>
      <c r="H15" s="28">
        <f>IF(OR($C15="",$G15=""),"",IF($G15&gt;=IFERROR(INDEX(rngEPpass,MATCH(cfgGradeSheetExam,IFERROR(rngEPseq+0,-1),0)),cfgPassingScore),"Pass","FAIL"))</f>
        <v/>
      </c>
      <c r="I15" s="28">
        <f>IF($C15="","",_xlfn.LET(_xlpm.c,IFERROR(INDEX(rngEPcode,MATCH(cfgGradeSheetExam,IFERROR(rngEPseq+0,-1),0)),""),IF(COUNTIFS(nrES_PID,Cadets!$B10,nrES_Code,_xlpm.c,nrES_Att,2,nrES_Raw,"&gt;=0")&gt;0,"Retested","")))</f>
        <v/>
      </c>
      <c r="J15" s="28">
        <f>IF($C15="","",_xlfn.LET(_xlpm.c,IFERROR(INDEX(rngEPcode,MATCH(cfgGradeSheetExam,IFERROR(rngEPseq+0,-1),0)),""),_xlpm.n,COUNTIFS(nrES_PID,Cadets!$B10,nrES_Code,_xlpm.c,nrES_Att,1),_xlpm.s,COUNTIFS(nrES_PID,Cadets!$B10,nrES_Code,_xlpm.c,nrES_Att,1,nrES_Raw,"&gt;=0"),_xlpm.x,COUNTIFS(nrES_PID,Cadets!$B10,nrES_Code,_xlpm.c,nrES_Att,1,nrES_Absence,"Excused"),_xlpm.u,COUNTIFS(nrES_PID,Cadets!$B10,nrES_Code,_xlpm.c,nrES_Att,1,nrES_Absence,"Unexcused"),IF(_xlpm.u&gt;0,"Unexcused",IF(_xlpm.x&gt;0,IF(_xlpm.s&gt;0,"Excused - taken later","Excused - pending"),IF(OR(_xlpm.n=0,_xlpm.s&gt;0),"","No score recorded")))))</f>
        <v/>
      </c>
    </row>
    <row r="16">
      <c r="B16" s="28">
        <f>IF(Cadets!$B11="","",ROW()-10)</f>
        <v/>
      </c>
      <c r="C16" s="27">
        <f>IF(Cadets!$B11="","",Cadets!$F11)</f>
        <v/>
      </c>
      <c r="D16" s="28">
        <f>IF($C16="","",Cadets!$B11)</f>
        <v/>
      </c>
      <c r="E16" s="28">
        <f>IF($C16="","",Cadets!$H11)</f>
        <v/>
      </c>
      <c r="F16" s="28">
        <f>IF($C16="","",_xlfn.LET(_xlpm.c,IFERROR(INDEX(rngEPcode,MATCH(cfgGradeSheetExam,IFERROR(rngEPseq+0,-1),0)),""),IF(COUNTIFS(nrES_PID,Cadets!$B11,nrES_Code,_xlpm.c,nrES_Att,1,nrES_Raw,"&gt;=0")=0,"",SUMIFS(nrES_Raw,nrES_PID,Cadets!$B11,nrES_Code,_xlpm.c,nrES_Att,1))))</f>
        <v/>
      </c>
      <c r="G16" s="28">
        <f>IF($C16="","",_xlfn.LET(_xlpm.c,IFERROR(INDEX(rngEPcode,MATCH(cfgGradeSheetExam,IFERROR(rngEPseq+0,-1),0)),""),IF(COUNTIFS(nrES_PID,Cadets!$B11,nrES_Code,_xlpm.c,nrES_Final,"Yes",nrES_Rec,"&gt;=0")=0,"",SUMIFS(nrES_Rec,nrES_PID,Cadets!$B11,nrES_Code,_xlpm.c,nrES_Final,"Yes"))))</f>
        <v/>
      </c>
      <c r="H16" s="28">
        <f>IF(OR($C16="",$G16=""),"",IF($G16&gt;=IFERROR(INDEX(rngEPpass,MATCH(cfgGradeSheetExam,IFERROR(rngEPseq+0,-1),0)),cfgPassingScore),"Pass","FAIL"))</f>
        <v/>
      </c>
      <c r="I16" s="28">
        <f>IF($C16="","",_xlfn.LET(_xlpm.c,IFERROR(INDEX(rngEPcode,MATCH(cfgGradeSheetExam,IFERROR(rngEPseq+0,-1),0)),""),IF(COUNTIFS(nrES_PID,Cadets!$B11,nrES_Code,_xlpm.c,nrES_Att,2,nrES_Raw,"&gt;=0")&gt;0,"Retested","")))</f>
        <v/>
      </c>
      <c r="J16" s="28">
        <f>IF($C16="","",_xlfn.LET(_xlpm.c,IFERROR(INDEX(rngEPcode,MATCH(cfgGradeSheetExam,IFERROR(rngEPseq+0,-1),0)),""),_xlpm.n,COUNTIFS(nrES_PID,Cadets!$B11,nrES_Code,_xlpm.c,nrES_Att,1),_xlpm.s,COUNTIFS(nrES_PID,Cadets!$B11,nrES_Code,_xlpm.c,nrES_Att,1,nrES_Raw,"&gt;=0"),_xlpm.x,COUNTIFS(nrES_PID,Cadets!$B11,nrES_Code,_xlpm.c,nrES_Att,1,nrES_Absence,"Excused"),_xlpm.u,COUNTIFS(nrES_PID,Cadets!$B11,nrES_Code,_xlpm.c,nrES_Att,1,nrES_Absence,"Unexcused"),IF(_xlpm.u&gt;0,"Unexcused",IF(_xlpm.x&gt;0,IF(_xlpm.s&gt;0,"Excused - taken later","Excused - pending"),IF(OR(_xlpm.n=0,_xlpm.s&gt;0),"","No score recorded")))))</f>
        <v/>
      </c>
    </row>
    <row r="17">
      <c r="B17" s="28">
        <f>IF(Cadets!$B12="","",ROW()-10)</f>
        <v/>
      </c>
      <c r="C17" s="27">
        <f>IF(Cadets!$B12="","",Cadets!$F12)</f>
        <v/>
      </c>
      <c r="D17" s="28">
        <f>IF($C17="","",Cadets!$B12)</f>
        <v/>
      </c>
      <c r="E17" s="28">
        <f>IF($C17="","",Cadets!$H12)</f>
        <v/>
      </c>
      <c r="F17" s="28">
        <f>IF($C17="","",_xlfn.LET(_xlpm.c,IFERROR(INDEX(rngEPcode,MATCH(cfgGradeSheetExam,IFERROR(rngEPseq+0,-1),0)),""),IF(COUNTIFS(nrES_PID,Cadets!$B12,nrES_Code,_xlpm.c,nrES_Att,1,nrES_Raw,"&gt;=0")=0,"",SUMIFS(nrES_Raw,nrES_PID,Cadets!$B12,nrES_Code,_xlpm.c,nrES_Att,1))))</f>
        <v/>
      </c>
      <c r="G17" s="28">
        <f>IF($C17="","",_xlfn.LET(_xlpm.c,IFERROR(INDEX(rngEPcode,MATCH(cfgGradeSheetExam,IFERROR(rngEPseq+0,-1),0)),""),IF(COUNTIFS(nrES_PID,Cadets!$B12,nrES_Code,_xlpm.c,nrES_Final,"Yes",nrES_Rec,"&gt;=0")=0,"",SUMIFS(nrES_Rec,nrES_PID,Cadets!$B12,nrES_Code,_xlpm.c,nrES_Final,"Yes"))))</f>
        <v/>
      </c>
      <c r="H17" s="28">
        <f>IF(OR($C17="",$G17=""),"",IF($G17&gt;=IFERROR(INDEX(rngEPpass,MATCH(cfgGradeSheetExam,IFERROR(rngEPseq+0,-1),0)),cfgPassingScore),"Pass","FAIL"))</f>
        <v/>
      </c>
      <c r="I17" s="28">
        <f>IF($C17="","",_xlfn.LET(_xlpm.c,IFERROR(INDEX(rngEPcode,MATCH(cfgGradeSheetExam,IFERROR(rngEPseq+0,-1),0)),""),IF(COUNTIFS(nrES_PID,Cadets!$B12,nrES_Code,_xlpm.c,nrES_Att,2,nrES_Raw,"&gt;=0")&gt;0,"Retested","")))</f>
        <v/>
      </c>
      <c r="J17" s="28">
        <f>IF($C17="","",_xlfn.LET(_xlpm.c,IFERROR(INDEX(rngEPcode,MATCH(cfgGradeSheetExam,IFERROR(rngEPseq+0,-1),0)),""),_xlpm.n,COUNTIFS(nrES_PID,Cadets!$B12,nrES_Code,_xlpm.c,nrES_Att,1),_xlpm.s,COUNTIFS(nrES_PID,Cadets!$B12,nrES_Code,_xlpm.c,nrES_Att,1,nrES_Raw,"&gt;=0"),_xlpm.x,COUNTIFS(nrES_PID,Cadets!$B12,nrES_Code,_xlpm.c,nrES_Att,1,nrES_Absence,"Excused"),_xlpm.u,COUNTIFS(nrES_PID,Cadets!$B12,nrES_Code,_xlpm.c,nrES_Att,1,nrES_Absence,"Unexcused"),IF(_xlpm.u&gt;0,"Unexcused",IF(_xlpm.x&gt;0,IF(_xlpm.s&gt;0,"Excused - taken later","Excused - pending"),IF(OR(_xlpm.n=0,_xlpm.s&gt;0),"","No score recorded")))))</f>
        <v/>
      </c>
    </row>
    <row r="18">
      <c r="B18" s="28">
        <f>IF(Cadets!$B13="","",ROW()-10)</f>
        <v/>
      </c>
      <c r="C18" s="27">
        <f>IF(Cadets!$B13="","",Cadets!$F13)</f>
        <v/>
      </c>
      <c r="D18" s="28">
        <f>IF($C18="","",Cadets!$B13)</f>
        <v/>
      </c>
      <c r="E18" s="28">
        <f>IF($C18="","",Cadets!$H13)</f>
        <v/>
      </c>
      <c r="F18" s="28">
        <f>IF($C18="","",_xlfn.LET(_xlpm.c,IFERROR(INDEX(rngEPcode,MATCH(cfgGradeSheetExam,IFERROR(rngEPseq+0,-1),0)),""),IF(COUNTIFS(nrES_PID,Cadets!$B13,nrES_Code,_xlpm.c,nrES_Att,1,nrES_Raw,"&gt;=0")=0,"",SUMIFS(nrES_Raw,nrES_PID,Cadets!$B13,nrES_Code,_xlpm.c,nrES_Att,1))))</f>
        <v/>
      </c>
      <c r="G18" s="28">
        <f>IF($C18="","",_xlfn.LET(_xlpm.c,IFERROR(INDEX(rngEPcode,MATCH(cfgGradeSheetExam,IFERROR(rngEPseq+0,-1),0)),""),IF(COUNTIFS(nrES_PID,Cadets!$B13,nrES_Code,_xlpm.c,nrES_Final,"Yes",nrES_Rec,"&gt;=0")=0,"",SUMIFS(nrES_Rec,nrES_PID,Cadets!$B13,nrES_Code,_xlpm.c,nrES_Final,"Yes"))))</f>
        <v/>
      </c>
      <c r="H18" s="28">
        <f>IF(OR($C18="",$G18=""),"",IF($G18&gt;=IFERROR(INDEX(rngEPpass,MATCH(cfgGradeSheetExam,IFERROR(rngEPseq+0,-1),0)),cfgPassingScore),"Pass","FAIL"))</f>
        <v/>
      </c>
      <c r="I18" s="28">
        <f>IF($C18="","",_xlfn.LET(_xlpm.c,IFERROR(INDEX(rngEPcode,MATCH(cfgGradeSheetExam,IFERROR(rngEPseq+0,-1),0)),""),IF(COUNTIFS(nrES_PID,Cadets!$B13,nrES_Code,_xlpm.c,nrES_Att,2,nrES_Raw,"&gt;=0")&gt;0,"Retested","")))</f>
        <v/>
      </c>
      <c r="J18" s="28">
        <f>IF($C18="","",_xlfn.LET(_xlpm.c,IFERROR(INDEX(rngEPcode,MATCH(cfgGradeSheetExam,IFERROR(rngEPseq+0,-1),0)),""),_xlpm.n,COUNTIFS(nrES_PID,Cadets!$B13,nrES_Code,_xlpm.c,nrES_Att,1),_xlpm.s,COUNTIFS(nrES_PID,Cadets!$B13,nrES_Code,_xlpm.c,nrES_Att,1,nrES_Raw,"&gt;=0"),_xlpm.x,COUNTIFS(nrES_PID,Cadets!$B13,nrES_Code,_xlpm.c,nrES_Att,1,nrES_Absence,"Excused"),_xlpm.u,COUNTIFS(nrES_PID,Cadets!$B13,nrES_Code,_xlpm.c,nrES_Att,1,nrES_Absence,"Unexcused"),IF(_xlpm.u&gt;0,"Unexcused",IF(_xlpm.x&gt;0,IF(_xlpm.s&gt;0,"Excused - taken later","Excused - pending"),IF(OR(_xlpm.n=0,_xlpm.s&gt;0),"","No score recorded")))))</f>
        <v/>
      </c>
    </row>
    <row r="19">
      <c r="B19" s="28">
        <f>IF(Cadets!$B14="","",ROW()-10)</f>
        <v/>
      </c>
      <c r="C19" s="27">
        <f>IF(Cadets!$B14="","",Cadets!$F14)</f>
        <v/>
      </c>
      <c r="D19" s="28">
        <f>IF($C19="","",Cadets!$B14)</f>
        <v/>
      </c>
      <c r="E19" s="28">
        <f>IF($C19="","",Cadets!$H14)</f>
        <v/>
      </c>
      <c r="F19" s="28">
        <f>IF($C19="","",_xlfn.LET(_xlpm.c,IFERROR(INDEX(rngEPcode,MATCH(cfgGradeSheetExam,IFERROR(rngEPseq+0,-1),0)),""),IF(COUNTIFS(nrES_PID,Cadets!$B14,nrES_Code,_xlpm.c,nrES_Att,1,nrES_Raw,"&gt;=0")=0,"",SUMIFS(nrES_Raw,nrES_PID,Cadets!$B14,nrES_Code,_xlpm.c,nrES_Att,1))))</f>
        <v/>
      </c>
      <c r="G19" s="28">
        <f>IF($C19="","",_xlfn.LET(_xlpm.c,IFERROR(INDEX(rngEPcode,MATCH(cfgGradeSheetExam,IFERROR(rngEPseq+0,-1),0)),""),IF(COUNTIFS(nrES_PID,Cadets!$B14,nrES_Code,_xlpm.c,nrES_Final,"Yes",nrES_Rec,"&gt;=0")=0,"",SUMIFS(nrES_Rec,nrES_PID,Cadets!$B14,nrES_Code,_xlpm.c,nrES_Final,"Yes"))))</f>
        <v/>
      </c>
      <c r="H19" s="28">
        <f>IF(OR($C19="",$G19=""),"",IF($G19&gt;=IFERROR(INDEX(rngEPpass,MATCH(cfgGradeSheetExam,IFERROR(rngEPseq+0,-1),0)),cfgPassingScore),"Pass","FAIL"))</f>
        <v/>
      </c>
      <c r="I19" s="28">
        <f>IF($C19="","",_xlfn.LET(_xlpm.c,IFERROR(INDEX(rngEPcode,MATCH(cfgGradeSheetExam,IFERROR(rngEPseq+0,-1),0)),""),IF(COUNTIFS(nrES_PID,Cadets!$B14,nrES_Code,_xlpm.c,nrES_Att,2,nrES_Raw,"&gt;=0")&gt;0,"Retested","")))</f>
        <v/>
      </c>
      <c r="J19" s="28">
        <f>IF($C19="","",_xlfn.LET(_xlpm.c,IFERROR(INDEX(rngEPcode,MATCH(cfgGradeSheetExam,IFERROR(rngEPseq+0,-1),0)),""),_xlpm.n,COUNTIFS(nrES_PID,Cadets!$B14,nrES_Code,_xlpm.c,nrES_Att,1),_xlpm.s,COUNTIFS(nrES_PID,Cadets!$B14,nrES_Code,_xlpm.c,nrES_Att,1,nrES_Raw,"&gt;=0"),_xlpm.x,COUNTIFS(nrES_PID,Cadets!$B14,nrES_Code,_xlpm.c,nrES_Att,1,nrES_Absence,"Excused"),_xlpm.u,COUNTIFS(nrES_PID,Cadets!$B14,nrES_Code,_xlpm.c,nrES_Att,1,nrES_Absence,"Unexcused"),IF(_xlpm.u&gt;0,"Unexcused",IF(_xlpm.x&gt;0,IF(_xlpm.s&gt;0,"Excused - taken later","Excused - pending"),IF(OR(_xlpm.n=0,_xlpm.s&gt;0),"","No score recorded")))))</f>
        <v/>
      </c>
    </row>
    <row r="20">
      <c r="B20" s="28">
        <f>IF(Cadets!$B15="","",ROW()-10)</f>
        <v/>
      </c>
      <c r="C20" s="27">
        <f>IF(Cadets!$B15="","",Cadets!$F15)</f>
        <v/>
      </c>
      <c r="D20" s="28">
        <f>IF($C20="","",Cadets!$B15)</f>
        <v/>
      </c>
      <c r="E20" s="28">
        <f>IF($C20="","",Cadets!$H15)</f>
        <v/>
      </c>
      <c r="F20" s="28">
        <f>IF($C20="","",_xlfn.LET(_xlpm.c,IFERROR(INDEX(rngEPcode,MATCH(cfgGradeSheetExam,IFERROR(rngEPseq+0,-1),0)),""),IF(COUNTIFS(nrES_PID,Cadets!$B15,nrES_Code,_xlpm.c,nrES_Att,1,nrES_Raw,"&gt;=0")=0,"",SUMIFS(nrES_Raw,nrES_PID,Cadets!$B15,nrES_Code,_xlpm.c,nrES_Att,1))))</f>
        <v/>
      </c>
      <c r="G20" s="28">
        <f>IF($C20="","",_xlfn.LET(_xlpm.c,IFERROR(INDEX(rngEPcode,MATCH(cfgGradeSheetExam,IFERROR(rngEPseq+0,-1),0)),""),IF(COUNTIFS(nrES_PID,Cadets!$B15,nrES_Code,_xlpm.c,nrES_Final,"Yes",nrES_Rec,"&gt;=0")=0,"",SUMIFS(nrES_Rec,nrES_PID,Cadets!$B15,nrES_Code,_xlpm.c,nrES_Final,"Yes"))))</f>
        <v/>
      </c>
      <c r="H20" s="28">
        <f>IF(OR($C20="",$G20=""),"",IF($G20&gt;=IFERROR(INDEX(rngEPpass,MATCH(cfgGradeSheetExam,IFERROR(rngEPseq+0,-1),0)),cfgPassingScore),"Pass","FAIL"))</f>
        <v/>
      </c>
      <c r="I20" s="28">
        <f>IF($C20="","",_xlfn.LET(_xlpm.c,IFERROR(INDEX(rngEPcode,MATCH(cfgGradeSheetExam,IFERROR(rngEPseq+0,-1),0)),""),IF(COUNTIFS(nrES_PID,Cadets!$B15,nrES_Code,_xlpm.c,nrES_Att,2,nrES_Raw,"&gt;=0")&gt;0,"Retested","")))</f>
        <v/>
      </c>
      <c r="J20" s="28">
        <f>IF($C20="","",_xlfn.LET(_xlpm.c,IFERROR(INDEX(rngEPcode,MATCH(cfgGradeSheetExam,IFERROR(rngEPseq+0,-1),0)),""),_xlpm.n,COUNTIFS(nrES_PID,Cadets!$B15,nrES_Code,_xlpm.c,nrES_Att,1),_xlpm.s,COUNTIFS(nrES_PID,Cadets!$B15,nrES_Code,_xlpm.c,nrES_Att,1,nrES_Raw,"&gt;=0"),_xlpm.x,COUNTIFS(nrES_PID,Cadets!$B15,nrES_Code,_xlpm.c,nrES_Att,1,nrES_Absence,"Excused"),_xlpm.u,COUNTIFS(nrES_PID,Cadets!$B15,nrES_Code,_xlpm.c,nrES_Att,1,nrES_Absence,"Unexcused"),IF(_xlpm.u&gt;0,"Unexcused",IF(_xlpm.x&gt;0,IF(_xlpm.s&gt;0,"Excused - taken later","Excused - pending"),IF(OR(_xlpm.n=0,_xlpm.s&gt;0),"","No score recorded")))))</f>
        <v/>
      </c>
    </row>
    <row r="21">
      <c r="B21" s="28">
        <f>IF(Cadets!$B16="","",ROW()-10)</f>
        <v/>
      </c>
      <c r="C21" s="27">
        <f>IF(Cadets!$B16="","",Cadets!$F16)</f>
        <v/>
      </c>
      <c r="D21" s="28">
        <f>IF($C21="","",Cadets!$B16)</f>
        <v/>
      </c>
      <c r="E21" s="28">
        <f>IF($C21="","",Cadets!$H16)</f>
        <v/>
      </c>
      <c r="F21" s="28">
        <f>IF($C21="","",_xlfn.LET(_xlpm.c,IFERROR(INDEX(rngEPcode,MATCH(cfgGradeSheetExam,IFERROR(rngEPseq+0,-1),0)),""),IF(COUNTIFS(nrES_PID,Cadets!$B16,nrES_Code,_xlpm.c,nrES_Att,1,nrES_Raw,"&gt;=0")=0,"",SUMIFS(nrES_Raw,nrES_PID,Cadets!$B16,nrES_Code,_xlpm.c,nrES_Att,1))))</f>
        <v/>
      </c>
      <c r="G21" s="28">
        <f>IF($C21="","",_xlfn.LET(_xlpm.c,IFERROR(INDEX(rngEPcode,MATCH(cfgGradeSheetExam,IFERROR(rngEPseq+0,-1),0)),""),IF(COUNTIFS(nrES_PID,Cadets!$B16,nrES_Code,_xlpm.c,nrES_Final,"Yes",nrES_Rec,"&gt;=0")=0,"",SUMIFS(nrES_Rec,nrES_PID,Cadets!$B16,nrES_Code,_xlpm.c,nrES_Final,"Yes"))))</f>
        <v/>
      </c>
      <c r="H21" s="28">
        <f>IF(OR($C21="",$G21=""),"",IF($G21&gt;=IFERROR(INDEX(rngEPpass,MATCH(cfgGradeSheetExam,IFERROR(rngEPseq+0,-1),0)),cfgPassingScore),"Pass","FAIL"))</f>
        <v/>
      </c>
      <c r="I21" s="28">
        <f>IF($C21="","",_xlfn.LET(_xlpm.c,IFERROR(INDEX(rngEPcode,MATCH(cfgGradeSheetExam,IFERROR(rngEPseq+0,-1),0)),""),IF(COUNTIFS(nrES_PID,Cadets!$B16,nrES_Code,_xlpm.c,nrES_Att,2,nrES_Raw,"&gt;=0")&gt;0,"Retested","")))</f>
        <v/>
      </c>
      <c r="J21" s="28">
        <f>IF($C21="","",_xlfn.LET(_xlpm.c,IFERROR(INDEX(rngEPcode,MATCH(cfgGradeSheetExam,IFERROR(rngEPseq+0,-1),0)),""),_xlpm.n,COUNTIFS(nrES_PID,Cadets!$B16,nrES_Code,_xlpm.c,nrES_Att,1),_xlpm.s,COUNTIFS(nrES_PID,Cadets!$B16,nrES_Code,_xlpm.c,nrES_Att,1,nrES_Raw,"&gt;=0"),_xlpm.x,COUNTIFS(nrES_PID,Cadets!$B16,nrES_Code,_xlpm.c,nrES_Att,1,nrES_Absence,"Excused"),_xlpm.u,COUNTIFS(nrES_PID,Cadets!$B16,nrES_Code,_xlpm.c,nrES_Att,1,nrES_Absence,"Unexcused"),IF(_xlpm.u&gt;0,"Unexcused",IF(_xlpm.x&gt;0,IF(_xlpm.s&gt;0,"Excused - taken later","Excused - pending"),IF(OR(_xlpm.n=0,_xlpm.s&gt;0),"","No score recorded")))))</f>
        <v/>
      </c>
    </row>
    <row r="22">
      <c r="B22" s="28">
        <f>IF(Cadets!$B17="","",ROW()-10)</f>
        <v/>
      </c>
      <c r="C22" s="27">
        <f>IF(Cadets!$B17="","",Cadets!$F17)</f>
        <v/>
      </c>
      <c r="D22" s="28">
        <f>IF($C22="","",Cadets!$B17)</f>
        <v/>
      </c>
      <c r="E22" s="28">
        <f>IF($C22="","",Cadets!$H17)</f>
        <v/>
      </c>
      <c r="F22" s="28">
        <f>IF($C22="","",_xlfn.LET(_xlpm.c,IFERROR(INDEX(rngEPcode,MATCH(cfgGradeSheetExam,IFERROR(rngEPseq+0,-1),0)),""),IF(COUNTIFS(nrES_PID,Cadets!$B17,nrES_Code,_xlpm.c,nrES_Att,1,nrES_Raw,"&gt;=0")=0,"",SUMIFS(nrES_Raw,nrES_PID,Cadets!$B17,nrES_Code,_xlpm.c,nrES_Att,1))))</f>
        <v/>
      </c>
      <c r="G22" s="28">
        <f>IF($C22="","",_xlfn.LET(_xlpm.c,IFERROR(INDEX(rngEPcode,MATCH(cfgGradeSheetExam,IFERROR(rngEPseq+0,-1),0)),""),IF(COUNTIFS(nrES_PID,Cadets!$B17,nrES_Code,_xlpm.c,nrES_Final,"Yes",nrES_Rec,"&gt;=0")=0,"",SUMIFS(nrES_Rec,nrES_PID,Cadets!$B17,nrES_Code,_xlpm.c,nrES_Final,"Yes"))))</f>
        <v/>
      </c>
      <c r="H22" s="28">
        <f>IF(OR($C22="",$G22=""),"",IF($G22&gt;=IFERROR(INDEX(rngEPpass,MATCH(cfgGradeSheetExam,IFERROR(rngEPseq+0,-1),0)),cfgPassingScore),"Pass","FAIL"))</f>
        <v/>
      </c>
      <c r="I22" s="28">
        <f>IF($C22="","",_xlfn.LET(_xlpm.c,IFERROR(INDEX(rngEPcode,MATCH(cfgGradeSheetExam,IFERROR(rngEPseq+0,-1),0)),""),IF(COUNTIFS(nrES_PID,Cadets!$B17,nrES_Code,_xlpm.c,nrES_Att,2,nrES_Raw,"&gt;=0")&gt;0,"Retested","")))</f>
        <v/>
      </c>
      <c r="J22" s="28">
        <f>IF($C22="","",_xlfn.LET(_xlpm.c,IFERROR(INDEX(rngEPcode,MATCH(cfgGradeSheetExam,IFERROR(rngEPseq+0,-1),0)),""),_xlpm.n,COUNTIFS(nrES_PID,Cadets!$B17,nrES_Code,_xlpm.c,nrES_Att,1),_xlpm.s,COUNTIFS(nrES_PID,Cadets!$B17,nrES_Code,_xlpm.c,nrES_Att,1,nrES_Raw,"&gt;=0"),_xlpm.x,COUNTIFS(nrES_PID,Cadets!$B17,nrES_Code,_xlpm.c,nrES_Att,1,nrES_Absence,"Excused"),_xlpm.u,COUNTIFS(nrES_PID,Cadets!$B17,nrES_Code,_xlpm.c,nrES_Att,1,nrES_Absence,"Unexcused"),IF(_xlpm.u&gt;0,"Unexcused",IF(_xlpm.x&gt;0,IF(_xlpm.s&gt;0,"Excused - taken later","Excused - pending"),IF(OR(_xlpm.n=0,_xlpm.s&gt;0),"","No score recorded")))))</f>
        <v/>
      </c>
    </row>
    <row r="23">
      <c r="B23" s="28">
        <f>IF(Cadets!$B18="","",ROW()-10)</f>
        <v/>
      </c>
      <c r="C23" s="27">
        <f>IF(Cadets!$B18="","",Cadets!$F18)</f>
        <v/>
      </c>
      <c r="D23" s="28">
        <f>IF($C23="","",Cadets!$B18)</f>
        <v/>
      </c>
      <c r="E23" s="28">
        <f>IF($C23="","",Cadets!$H18)</f>
        <v/>
      </c>
      <c r="F23" s="28">
        <f>IF($C23="","",_xlfn.LET(_xlpm.c,IFERROR(INDEX(rngEPcode,MATCH(cfgGradeSheetExam,IFERROR(rngEPseq+0,-1),0)),""),IF(COUNTIFS(nrES_PID,Cadets!$B18,nrES_Code,_xlpm.c,nrES_Att,1,nrES_Raw,"&gt;=0")=0,"",SUMIFS(nrES_Raw,nrES_PID,Cadets!$B18,nrES_Code,_xlpm.c,nrES_Att,1))))</f>
        <v/>
      </c>
      <c r="G23" s="28">
        <f>IF($C23="","",_xlfn.LET(_xlpm.c,IFERROR(INDEX(rngEPcode,MATCH(cfgGradeSheetExam,IFERROR(rngEPseq+0,-1),0)),""),IF(COUNTIFS(nrES_PID,Cadets!$B18,nrES_Code,_xlpm.c,nrES_Final,"Yes",nrES_Rec,"&gt;=0")=0,"",SUMIFS(nrES_Rec,nrES_PID,Cadets!$B18,nrES_Code,_xlpm.c,nrES_Final,"Yes"))))</f>
        <v/>
      </c>
      <c r="H23" s="28">
        <f>IF(OR($C23="",$G23=""),"",IF($G23&gt;=IFERROR(INDEX(rngEPpass,MATCH(cfgGradeSheetExam,IFERROR(rngEPseq+0,-1),0)),cfgPassingScore),"Pass","FAIL"))</f>
        <v/>
      </c>
      <c r="I23" s="28">
        <f>IF($C23="","",_xlfn.LET(_xlpm.c,IFERROR(INDEX(rngEPcode,MATCH(cfgGradeSheetExam,IFERROR(rngEPseq+0,-1),0)),""),IF(COUNTIFS(nrES_PID,Cadets!$B18,nrES_Code,_xlpm.c,nrES_Att,2,nrES_Raw,"&gt;=0")&gt;0,"Retested","")))</f>
        <v/>
      </c>
      <c r="J23" s="28">
        <f>IF($C23="","",_xlfn.LET(_xlpm.c,IFERROR(INDEX(rngEPcode,MATCH(cfgGradeSheetExam,IFERROR(rngEPseq+0,-1),0)),""),_xlpm.n,COUNTIFS(nrES_PID,Cadets!$B18,nrES_Code,_xlpm.c,nrES_Att,1),_xlpm.s,COUNTIFS(nrES_PID,Cadets!$B18,nrES_Code,_xlpm.c,nrES_Att,1,nrES_Raw,"&gt;=0"),_xlpm.x,COUNTIFS(nrES_PID,Cadets!$B18,nrES_Code,_xlpm.c,nrES_Att,1,nrES_Absence,"Excused"),_xlpm.u,COUNTIFS(nrES_PID,Cadets!$B18,nrES_Code,_xlpm.c,nrES_Att,1,nrES_Absence,"Unexcused"),IF(_xlpm.u&gt;0,"Unexcused",IF(_xlpm.x&gt;0,IF(_xlpm.s&gt;0,"Excused - taken later","Excused - pending"),IF(OR(_xlpm.n=0,_xlpm.s&gt;0),"","No score recorded")))))</f>
        <v/>
      </c>
    </row>
    <row r="24">
      <c r="B24" s="28">
        <f>IF(Cadets!$B19="","",ROW()-10)</f>
        <v/>
      </c>
      <c r="C24" s="27">
        <f>IF(Cadets!$B19="","",Cadets!$F19)</f>
        <v/>
      </c>
      <c r="D24" s="28">
        <f>IF($C24="","",Cadets!$B19)</f>
        <v/>
      </c>
      <c r="E24" s="28">
        <f>IF($C24="","",Cadets!$H19)</f>
        <v/>
      </c>
      <c r="F24" s="28">
        <f>IF($C24="","",_xlfn.LET(_xlpm.c,IFERROR(INDEX(rngEPcode,MATCH(cfgGradeSheetExam,IFERROR(rngEPseq+0,-1),0)),""),IF(COUNTIFS(nrES_PID,Cadets!$B19,nrES_Code,_xlpm.c,nrES_Att,1,nrES_Raw,"&gt;=0")=0,"",SUMIFS(nrES_Raw,nrES_PID,Cadets!$B19,nrES_Code,_xlpm.c,nrES_Att,1))))</f>
        <v/>
      </c>
      <c r="G24" s="28">
        <f>IF($C24="","",_xlfn.LET(_xlpm.c,IFERROR(INDEX(rngEPcode,MATCH(cfgGradeSheetExam,IFERROR(rngEPseq+0,-1),0)),""),IF(COUNTIFS(nrES_PID,Cadets!$B19,nrES_Code,_xlpm.c,nrES_Final,"Yes",nrES_Rec,"&gt;=0")=0,"",SUMIFS(nrES_Rec,nrES_PID,Cadets!$B19,nrES_Code,_xlpm.c,nrES_Final,"Yes"))))</f>
        <v/>
      </c>
      <c r="H24" s="28">
        <f>IF(OR($C24="",$G24=""),"",IF($G24&gt;=IFERROR(INDEX(rngEPpass,MATCH(cfgGradeSheetExam,IFERROR(rngEPseq+0,-1),0)),cfgPassingScore),"Pass","FAIL"))</f>
        <v/>
      </c>
      <c r="I24" s="28">
        <f>IF($C24="","",_xlfn.LET(_xlpm.c,IFERROR(INDEX(rngEPcode,MATCH(cfgGradeSheetExam,IFERROR(rngEPseq+0,-1),0)),""),IF(COUNTIFS(nrES_PID,Cadets!$B19,nrES_Code,_xlpm.c,nrES_Att,2,nrES_Raw,"&gt;=0")&gt;0,"Retested","")))</f>
        <v/>
      </c>
      <c r="J24" s="28">
        <f>IF($C24="","",_xlfn.LET(_xlpm.c,IFERROR(INDEX(rngEPcode,MATCH(cfgGradeSheetExam,IFERROR(rngEPseq+0,-1),0)),""),_xlpm.n,COUNTIFS(nrES_PID,Cadets!$B19,nrES_Code,_xlpm.c,nrES_Att,1),_xlpm.s,COUNTIFS(nrES_PID,Cadets!$B19,nrES_Code,_xlpm.c,nrES_Att,1,nrES_Raw,"&gt;=0"),_xlpm.x,COUNTIFS(nrES_PID,Cadets!$B19,nrES_Code,_xlpm.c,nrES_Att,1,nrES_Absence,"Excused"),_xlpm.u,COUNTIFS(nrES_PID,Cadets!$B19,nrES_Code,_xlpm.c,nrES_Att,1,nrES_Absence,"Unexcused"),IF(_xlpm.u&gt;0,"Unexcused",IF(_xlpm.x&gt;0,IF(_xlpm.s&gt;0,"Excused - taken later","Excused - pending"),IF(OR(_xlpm.n=0,_xlpm.s&gt;0),"","No score recorded")))))</f>
        <v/>
      </c>
    </row>
    <row r="25">
      <c r="B25" s="28">
        <f>IF(Cadets!$B20="","",ROW()-10)</f>
        <v/>
      </c>
      <c r="C25" s="27">
        <f>IF(Cadets!$B20="","",Cadets!$F20)</f>
        <v/>
      </c>
      <c r="D25" s="28">
        <f>IF($C25="","",Cadets!$B20)</f>
        <v/>
      </c>
      <c r="E25" s="28">
        <f>IF($C25="","",Cadets!$H20)</f>
        <v/>
      </c>
      <c r="F25" s="28">
        <f>IF($C25="","",_xlfn.LET(_xlpm.c,IFERROR(INDEX(rngEPcode,MATCH(cfgGradeSheetExam,IFERROR(rngEPseq+0,-1),0)),""),IF(COUNTIFS(nrES_PID,Cadets!$B20,nrES_Code,_xlpm.c,nrES_Att,1,nrES_Raw,"&gt;=0")=0,"",SUMIFS(nrES_Raw,nrES_PID,Cadets!$B20,nrES_Code,_xlpm.c,nrES_Att,1))))</f>
        <v/>
      </c>
      <c r="G25" s="28">
        <f>IF($C25="","",_xlfn.LET(_xlpm.c,IFERROR(INDEX(rngEPcode,MATCH(cfgGradeSheetExam,IFERROR(rngEPseq+0,-1),0)),""),IF(COUNTIFS(nrES_PID,Cadets!$B20,nrES_Code,_xlpm.c,nrES_Final,"Yes",nrES_Rec,"&gt;=0")=0,"",SUMIFS(nrES_Rec,nrES_PID,Cadets!$B20,nrES_Code,_xlpm.c,nrES_Final,"Yes"))))</f>
        <v/>
      </c>
      <c r="H25" s="28">
        <f>IF(OR($C25="",$G25=""),"",IF($G25&gt;=IFERROR(INDEX(rngEPpass,MATCH(cfgGradeSheetExam,IFERROR(rngEPseq+0,-1),0)),cfgPassingScore),"Pass","FAIL"))</f>
        <v/>
      </c>
      <c r="I25" s="28">
        <f>IF($C25="","",_xlfn.LET(_xlpm.c,IFERROR(INDEX(rngEPcode,MATCH(cfgGradeSheetExam,IFERROR(rngEPseq+0,-1),0)),""),IF(COUNTIFS(nrES_PID,Cadets!$B20,nrES_Code,_xlpm.c,nrES_Att,2,nrES_Raw,"&gt;=0")&gt;0,"Retested","")))</f>
        <v/>
      </c>
      <c r="J25" s="28">
        <f>IF($C25="","",_xlfn.LET(_xlpm.c,IFERROR(INDEX(rngEPcode,MATCH(cfgGradeSheetExam,IFERROR(rngEPseq+0,-1),0)),""),_xlpm.n,COUNTIFS(nrES_PID,Cadets!$B20,nrES_Code,_xlpm.c,nrES_Att,1),_xlpm.s,COUNTIFS(nrES_PID,Cadets!$B20,nrES_Code,_xlpm.c,nrES_Att,1,nrES_Raw,"&gt;=0"),_xlpm.x,COUNTIFS(nrES_PID,Cadets!$B20,nrES_Code,_xlpm.c,nrES_Att,1,nrES_Absence,"Excused"),_xlpm.u,COUNTIFS(nrES_PID,Cadets!$B20,nrES_Code,_xlpm.c,nrES_Att,1,nrES_Absence,"Unexcused"),IF(_xlpm.u&gt;0,"Unexcused",IF(_xlpm.x&gt;0,IF(_xlpm.s&gt;0,"Excused - taken later","Excused - pending"),IF(OR(_xlpm.n=0,_xlpm.s&gt;0),"","No score recorded")))))</f>
        <v/>
      </c>
    </row>
    <row r="26">
      <c r="B26" s="28">
        <f>IF(Cadets!$B21="","",ROW()-10)</f>
        <v/>
      </c>
      <c r="C26" s="27">
        <f>IF(Cadets!$B21="","",Cadets!$F21)</f>
        <v/>
      </c>
      <c r="D26" s="28">
        <f>IF($C26="","",Cadets!$B21)</f>
        <v/>
      </c>
      <c r="E26" s="28">
        <f>IF($C26="","",Cadets!$H21)</f>
        <v/>
      </c>
      <c r="F26" s="28">
        <f>IF($C26="","",_xlfn.LET(_xlpm.c,IFERROR(INDEX(rngEPcode,MATCH(cfgGradeSheetExam,IFERROR(rngEPseq+0,-1),0)),""),IF(COUNTIFS(nrES_PID,Cadets!$B21,nrES_Code,_xlpm.c,nrES_Att,1,nrES_Raw,"&gt;=0")=0,"",SUMIFS(nrES_Raw,nrES_PID,Cadets!$B21,nrES_Code,_xlpm.c,nrES_Att,1))))</f>
        <v/>
      </c>
      <c r="G26" s="28">
        <f>IF($C26="","",_xlfn.LET(_xlpm.c,IFERROR(INDEX(rngEPcode,MATCH(cfgGradeSheetExam,IFERROR(rngEPseq+0,-1),0)),""),IF(COUNTIFS(nrES_PID,Cadets!$B21,nrES_Code,_xlpm.c,nrES_Final,"Yes",nrES_Rec,"&gt;=0")=0,"",SUMIFS(nrES_Rec,nrES_PID,Cadets!$B21,nrES_Code,_xlpm.c,nrES_Final,"Yes"))))</f>
        <v/>
      </c>
      <c r="H26" s="28">
        <f>IF(OR($C26="",$G26=""),"",IF($G26&gt;=IFERROR(INDEX(rngEPpass,MATCH(cfgGradeSheetExam,IFERROR(rngEPseq+0,-1),0)),cfgPassingScore),"Pass","FAIL"))</f>
        <v/>
      </c>
      <c r="I26" s="28">
        <f>IF($C26="","",_xlfn.LET(_xlpm.c,IFERROR(INDEX(rngEPcode,MATCH(cfgGradeSheetExam,IFERROR(rngEPseq+0,-1),0)),""),IF(COUNTIFS(nrES_PID,Cadets!$B21,nrES_Code,_xlpm.c,nrES_Att,2,nrES_Raw,"&gt;=0")&gt;0,"Retested","")))</f>
        <v/>
      </c>
      <c r="J26" s="28">
        <f>IF($C26="","",_xlfn.LET(_xlpm.c,IFERROR(INDEX(rngEPcode,MATCH(cfgGradeSheetExam,IFERROR(rngEPseq+0,-1),0)),""),_xlpm.n,COUNTIFS(nrES_PID,Cadets!$B21,nrES_Code,_xlpm.c,nrES_Att,1),_xlpm.s,COUNTIFS(nrES_PID,Cadets!$B21,nrES_Code,_xlpm.c,nrES_Att,1,nrES_Raw,"&gt;=0"),_xlpm.x,COUNTIFS(nrES_PID,Cadets!$B21,nrES_Code,_xlpm.c,nrES_Att,1,nrES_Absence,"Excused"),_xlpm.u,COUNTIFS(nrES_PID,Cadets!$B21,nrES_Code,_xlpm.c,nrES_Att,1,nrES_Absence,"Unexcused"),IF(_xlpm.u&gt;0,"Unexcused",IF(_xlpm.x&gt;0,IF(_xlpm.s&gt;0,"Excused - taken later","Excused - pending"),IF(OR(_xlpm.n=0,_xlpm.s&gt;0),"","No score recorded")))))</f>
        <v/>
      </c>
    </row>
    <row r="27">
      <c r="B27" s="28">
        <f>IF(Cadets!$B22="","",ROW()-10)</f>
        <v/>
      </c>
      <c r="C27" s="27">
        <f>IF(Cadets!$B22="","",Cadets!$F22)</f>
        <v/>
      </c>
      <c r="D27" s="28">
        <f>IF($C27="","",Cadets!$B22)</f>
        <v/>
      </c>
      <c r="E27" s="28">
        <f>IF($C27="","",Cadets!$H22)</f>
        <v/>
      </c>
      <c r="F27" s="28">
        <f>IF($C27="","",_xlfn.LET(_xlpm.c,IFERROR(INDEX(rngEPcode,MATCH(cfgGradeSheetExam,IFERROR(rngEPseq+0,-1),0)),""),IF(COUNTIFS(nrES_PID,Cadets!$B22,nrES_Code,_xlpm.c,nrES_Att,1,nrES_Raw,"&gt;=0")=0,"",SUMIFS(nrES_Raw,nrES_PID,Cadets!$B22,nrES_Code,_xlpm.c,nrES_Att,1))))</f>
        <v/>
      </c>
      <c r="G27" s="28">
        <f>IF($C27="","",_xlfn.LET(_xlpm.c,IFERROR(INDEX(rngEPcode,MATCH(cfgGradeSheetExam,IFERROR(rngEPseq+0,-1),0)),""),IF(COUNTIFS(nrES_PID,Cadets!$B22,nrES_Code,_xlpm.c,nrES_Final,"Yes",nrES_Rec,"&gt;=0")=0,"",SUMIFS(nrES_Rec,nrES_PID,Cadets!$B22,nrES_Code,_xlpm.c,nrES_Final,"Yes"))))</f>
        <v/>
      </c>
      <c r="H27" s="28">
        <f>IF(OR($C27="",$G27=""),"",IF($G27&gt;=IFERROR(INDEX(rngEPpass,MATCH(cfgGradeSheetExam,IFERROR(rngEPseq+0,-1),0)),cfgPassingScore),"Pass","FAIL"))</f>
        <v/>
      </c>
      <c r="I27" s="28">
        <f>IF($C27="","",_xlfn.LET(_xlpm.c,IFERROR(INDEX(rngEPcode,MATCH(cfgGradeSheetExam,IFERROR(rngEPseq+0,-1),0)),""),IF(COUNTIFS(nrES_PID,Cadets!$B22,nrES_Code,_xlpm.c,nrES_Att,2,nrES_Raw,"&gt;=0")&gt;0,"Retested","")))</f>
        <v/>
      </c>
      <c r="J27" s="28">
        <f>IF($C27="","",_xlfn.LET(_xlpm.c,IFERROR(INDEX(rngEPcode,MATCH(cfgGradeSheetExam,IFERROR(rngEPseq+0,-1),0)),""),_xlpm.n,COUNTIFS(nrES_PID,Cadets!$B22,nrES_Code,_xlpm.c,nrES_Att,1),_xlpm.s,COUNTIFS(nrES_PID,Cadets!$B22,nrES_Code,_xlpm.c,nrES_Att,1,nrES_Raw,"&gt;=0"),_xlpm.x,COUNTIFS(nrES_PID,Cadets!$B22,nrES_Code,_xlpm.c,nrES_Att,1,nrES_Absence,"Excused"),_xlpm.u,COUNTIFS(nrES_PID,Cadets!$B22,nrES_Code,_xlpm.c,nrES_Att,1,nrES_Absence,"Unexcused"),IF(_xlpm.u&gt;0,"Unexcused",IF(_xlpm.x&gt;0,IF(_xlpm.s&gt;0,"Excused - taken later","Excused - pending"),IF(OR(_xlpm.n=0,_xlpm.s&gt;0),"","No score recorded")))))</f>
        <v/>
      </c>
    </row>
    <row r="28">
      <c r="B28" s="28">
        <f>IF(Cadets!$B23="","",ROW()-10)</f>
        <v/>
      </c>
      <c r="C28" s="27">
        <f>IF(Cadets!$B23="","",Cadets!$F23)</f>
        <v/>
      </c>
      <c r="D28" s="28">
        <f>IF($C28="","",Cadets!$B23)</f>
        <v/>
      </c>
      <c r="E28" s="28">
        <f>IF($C28="","",Cadets!$H23)</f>
        <v/>
      </c>
      <c r="F28" s="28">
        <f>IF($C28="","",_xlfn.LET(_xlpm.c,IFERROR(INDEX(rngEPcode,MATCH(cfgGradeSheetExam,IFERROR(rngEPseq+0,-1),0)),""),IF(COUNTIFS(nrES_PID,Cadets!$B23,nrES_Code,_xlpm.c,nrES_Att,1,nrES_Raw,"&gt;=0")=0,"",SUMIFS(nrES_Raw,nrES_PID,Cadets!$B23,nrES_Code,_xlpm.c,nrES_Att,1))))</f>
        <v/>
      </c>
      <c r="G28" s="28">
        <f>IF($C28="","",_xlfn.LET(_xlpm.c,IFERROR(INDEX(rngEPcode,MATCH(cfgGradeSheetExam,IFERROR(rngEPseq+0,-1),0)),""),IF(COUNTIFS(nrES_PID,Cadets!$B23,nrES_Code,_xlpm.c,nrES_Final,"Yes",nrES_Rec,"&gt;=0")=0,"",SUMIFS(nrES_Rec,nrES_PID,Cadets!$B23,nrES_Code,_xlpm.c,nrES_Final,"Yes"))))</f>
        <v/>
      </c>
      <c r="H28" s="28">
        <f>IF(OR($C28="",$G28=""),"",IF($G28&gt;=IFERROR(INDEX(rngEPpass,MATCH(cfgGradeSheetExam,IFERROR(rngEPseq+0,-1),0)),cfgPassingScore),"Pass","FAIL"))</f>
        <v/>
      </c>
      <c r="I28" s="28">
        <f>IF($C28="","",_xlfn.LET(_xlpm.c,IFERROR(INDEX(rngEPcode,MATCH(cfgGradeSheetExam,IFERROR(rngEPseq+0,-1),0)),""),IF(COUNTIFS(nrES_PID,Cadets!$B23,nrES_Code,_xlpm.c,nrES_Att,2,nrES_Raw,"&gt;=0")&gt;0,"Retested","")))</f>
        <v/>
      </c>
      <c r="J28" s="28">
        <f>IF($C28="","",_xlfn.LET(_xlpm.c,IFERROR(INDEX(rngEPcode,MATCH(cfgGradeSheetExam,IFERROR(rngEPseq+0,-1),0)),""),_xlpm.n,COUNTIFS(nrES_PID,Cadets!$B23,nrES_Code,_xlpm.c,nrES_Att,1),_xlpm.s,COUNTIFS(nrES_PID,Cadets!$B23,nrES_Code,_xlpm.c,nrES_Att,1,nrES_Raw,"&gt;=0"),_xlpm.x,COUNTIFS(nrES_PID,Cadets!$B23,nrES_Code,_xlpm.c,nrES_Att,1,nrES_Absence,"Excused"),_xlpm.u,COUNTIFS(nrES_PID,Cadets!$B23,nrES_Code,_xlpm.c,nrES_Att,1,nrES_Absence,"Unexcused"),IF(_xlpm.u&gt;0,"Unexcused",IF(_xlpm.x&gt;0,IF(_xlpm.s&gt;0,"Excused - taken later","Excused - pending"),IF(OR(_xlpm.n=0,_xlpm.s&gt;0),"","No score recorded")))))</f>
        <v/>
      </c>
    </row>
    <row r="29">
      <c r="B29" s="28">
        <f>IF(Cadets!$B24="","",ROW()-10)</f>
        <v/>
      </c>
      <c r="C29" s="27">
        <f>IF(Cadets!$B24="","",Cadets!$F24)</f>
        <v/>
      </c>
      <c r="D29" s="28">
        <f>IF($C29="","",Cadets!$B24)</f>
        <v/>
      </c>
      <c r="E29" s="28">
        <f>IF($C29="","",Cadets!$H24)</f>
        <v/>
      </c>
      <c r="F29" s="28">
        <f>IF($C29="","",_xlfn.LET(_xlpm.c,IFERROR(INDEX(rngEPcode,MATCH(cfgGradeSheetExam,IFERROR(rngEPseq+0,-1),0)),""),IF(COUNTIFS(nrES_PID,Cadets!$B24,nrES_Code,_xlpm.c,nrES_Att,1,nrES_Raw,"&gt;=0")=0,"",SUMIFS(nrES_Raw,nrES_PID,Cadets!$B24,nrES_Code,_xlpm.c,nrES_Att,1))))</f>
        <v/>
      </c>
      <c r="G29" s="28">
        <f>IF($C29="","",_xlfn.LET(_xlpm.c,IFERROR(INDEX(rngEPcode,MATCH(cfgGradeSheetExam,IFERROR(rngEPseq+0,-1),0)),""),IF(COUNTIFS(nrES_PID,Cadets!$B24,nrES_Code,_xlpm.c,nrES_Final,"Yes",nrES_Rec,"&gt;=0")=0,"",SUMIFS(nrES_Rec,nrES_PID,Cadets!$B24,nrES_Code,_xlpm.c,nrES_Final,"Yes"))))</f>
        <v/>
      </c>
      <c r="H29" s="28">
        <f>IF(OR($C29="",$G29=""),"",IF($G29&gt;=IFERROR(INDEX(rngEPpass,MATCH(cfgGradeSheetExam,IFERROR(rngEPseq+0,-1),0)),cfgPassingScore),"Pass","FAIL"))</f>
        <v/>
      </c>
      <c r="I29" s="28">
        <f>IF($C29="","",_xlfn.LET(_xlpm.c,IFERROR(INDEX(rngEPcode,MATCH(cfgGradeSheetExam,IFERROR(rngEPseq+0,-1),0)),""),IF(COUNTIFS(nrES_PID,Cadets!$B24,nrES_Code,_xlpm.c,nrES_Att,2,nrES_Raw,"&gt;=0")&gt;0,"Retested","")))</f>
        <v/>
      </c>
      <c r="J29" s="28">
        <f>IF($C29="","",_xlfn.LET(_xlpm.c,IFERROR(INDEX(rngEPcode,MATCH(cfgGradeSheetExam,IFERROR(rngEPseq+0,-1),0)),""),_xlpm.n,COUNTIFS(nrES_PID,Cadets!$B24,nrES_Code,_xlpm.c,nrES_Att,1),_xlpm.s,COUNTIFS(nrES_PID,Cadets!$B24,nrES_Code,_xlpm.c,nrES_Att,1,nrES_Raw,"&gt;=0"),_xlpm.x,COUNTIFS(nrES_PID,Cadets!$B24,nrES_Code,_xlpm.c,nrES_Att,1,nrES_Absence,"Excused"),_xlpm.u,COUNTIFS(nrES_PID,Cadets!$B24,nrES_Code,_xlpm.c,nrES_Att,1,nrES_Absence,"Unexcused"),IF(_xlpm.u&gt;0,"Unexcused",IF(_xlpm.x&gt;0,IF(_xlpm.s&gt;0,"Excused - taken later","Excused - pending"),IF(OR(_xlpm.n=0,_xlpm.s&gt;0),"","No score recorded")))))</f>
        <v/>
      </c>
    </row>
    <row r="30">
      <c r="B30" s="28">
        <f>IF(Cadets!$B25="","",ROW()-10)</f>
        <v/>
      </c>
      <c r="C30" s="27">
        <f>IF(Cadets!$B25="","",Cadets!$F25)</f>
        <v/>
      </c>
      <c r="D30" s="28">
        <f>IF($C30="","",Cadets!$B25)</f>
        <v/>
      </c>
      <c r="E30" s="28">
        <f>IF($C30="","",Cadets!$H25)</f>
        <v/>
      </c>
      <c r="F30" s="28">
        <f>IF($C30="","",_xlfn.LET(_xlpm.c,IFERROR(INDEX(rngEPcode,MATCH(cfgGradeSheetExam,IFERROR(rngEPseq+0,-1),0)),""),IF(COUNTIFS(nrES_PID,Cadets!$B25,nrES_Code,_xlpm.c,nrES_Att,1,nrES_Raw,"&gt;=0")=0,"",SUMIFS(nrES_Raw,nrES_PID,Cadets!$B25,nrES_Code,_xlpm.c,nrES_Att,1))))</f>
        <v/>
      </c>
      <c r="G30" s="28">
        <f>IF($C30="","",_xlfn.LET(_xlpm.c,IFERROR(INDEX(rngEPcode,MATCH(cfgGradeSheetExam,IFERROR(rngEPseq+0,-1),0)),""),IF(COUNTIFS(nrES_PID,Cadets!$B25,nrES_Code,_xlpm.c,nrES_Final,"Yes",nrES_Rec,"&gt;=0")=0,"",SUMIFS(nrES_Rec,nrES_PID,Cadets!$B25,nrES_Code,_xlpm.c,nrES_Final,"Yes"))))</f>
        <v/>
      </c>
      <c r="H30" s="28">
        <f>IF(OR($C30="",$G30=""),"",IF($G30&gt;=IFERROR(INDEX(rngEPpass,MATCH(cfgGradeSheetExam,IFERROR(rngEPseq+0,-1),0)),cfgPassingScore),"Pass","FAIL"))</f>
        <v/>
      </c>
      <c r="I30" s="28">
        <f>IF($C30="","",_xlfn.LET(_xlpm.c,IFERROR(INDEX(rngEPcode,MATCH(cfgGradeSheetExam,IFERROR(rngEPseq+0,-1),0)),""),IF(COUNTIFS(nrES_PID,Cadets!$B25,nrES_Code,_xlpm.c,nrES_Att,2,nrES_Raw,"&gt;=0")&gt;0,"Retested","")))</f>
        <v/>
      </c>
      <c r="J30" s="28">
        <f>IF($C30="","",_xlfn.LET(_xlpm.c,IFERROR(INDEX(rngEPcode,MATCH(cfgGradeSheetExam,IFERROR(rngEPseq+0,-1),0)),""),_xlpm.n,COUNTIFS(nrES_PID,Cadets!$B25,nrES_Code,_xlpm.c,nrES_Att,1),_xlpm.s,COUNTIFS(nrES_PID,Cadets!$B25,nrES_Code,_xlpm.c,nrES_Att,1,nrES_Raw,"&gt;=0"),_xlpm.x,COUNTIFS(nrES_PID,Cadets!$B25,nrES_Code,_xlpm.c,nrES_Att,1,nrES_Absence,"Excused"),_xlpm.u,COUNTIFS(nrES_PID,Cadets!$B25,nrES_Code,_xlpm.c,nrES_Att,1,nrES_Absence,"Unexcused"),IF(_xlpm.u&gt;0,"Unexcused",IF(_xlpm.x&gt;0,IF(_xlpm.s&gt;0,"Excused - taken later","Excused - pending"),IF(OR(_xlpm.n=0,_xlpm.s&gt;0),"","No score recorded")))))</f>
        <v/>
      </c>
    </row>
    <row r="31">
      <c r="B31" s="28">
        <f>IF(Cadets!$B26="","",ROW()-10)</f>
        <v/>
      </c>
      <c r="C31" s="27">
        <f>IF(Cadets!$B26="","",Cadets!$F26)</f>
        <v/>
      </c>
      <c r="D31" s="28">
        <f>IF($C31="","",Cadets!$B26)</f>
        <v/>
      </c>
      <c r="E31" s="28">
        <f>IF($C31="","",Cadets!$H26)</f>
        <v/>
      </c>
      <c r="F31" s="28">
        <f>IF($C31="","",_xlfn.LET(_xlpm.c,IFERROR(INDEX(rngEPcode,MATCH(cfgGradeSheetExam,IFERROR(rngEPseq+0,-1),0)),""),IF(COUNTIFS(nrES_PID,Cadets!$B26,nrES_Code,_xlpm.c,nrES_Att,1,nrES_Raw,"&gt;=0")=0,"",SUMIFS(nrES_Raw,nrES_PID,Cadets!$B26,nrES_Code,_xlpm.c,nrES_Att,1))))</f>
        <v/>
      </c>
      <c r="G31" s="28">
        <f>IF($C31="","",_xlfn.LET(_xlpm.c,IFERROR(INDEX(rngEPcode,MATCH(cfgGradeSheetExam,IFERROR(rngEPseq+0,-1),0)),""),IF(COUNTIFS(nrES_PID,Cadets!$B26,nrES_Code,_xlpm.c,nrES_Final,"Yes",nrES_Rec,"&gt;=0")=0,"",SUMIFS(nrES_Rec,nrES_PID,Cadets!$B26,nrES_Code,_xlpm.c,nrES_Final,"Yes"))))</f>
        <v/>
      </c>
      <c r="H31" s="28">
        <f>IF(OR($C31="",$G31=""),"",IF($G31&gt;=IFERROR(INDEX(rngEPpass,MATCH(cfgGradeSheetExam,IFERROR(rngEPseq+0,-1),0)),cfgPassingScore),"Pass","FAIL"))</f>
        <v/>
      </c>
      <c r="I31" s="28">
        <f>IF($C31="","",_xlfn.LET(_xlpm.c,IFERROR(INDEX(rngEPcode,MATCH(cfgGradeSheetExam,IFERROR(rngEPseq+0,-1),0)),""),IF(COUNTIFS(nrES_PID,Cadets!$B26,nrES_Code,_xlpm.c,nrES_Att,2,nrES_Raw,"&gt;=0")&gt;0,"Retested","")))</f>
        <v/>
      </c>
      <c r="J31" s="28">
        <f>IF($C31="","",_xlfn.LET(_xlpm.c,IFERROR(INDEX(rngEPcode,MATCH(cfgGradeSheetExam,IFERROR(rngEPseq+0,-1),0)),""),_xlpm.n,COUNTIFS(nrES_PID,Cadets!$B26,nrES_Code,_xlpm.c,nrES_Att,1),_xlpm.s,COUNTIFS(nrES_PID,Cadets!$B26,nrES_Code,_xlpm.c,nrES_Att,1,nrES_Raw,"&gt;=0"),_xlpm.x,COUNTIFS(nrES_PID,Cadets!$B26,nrES_Code,_xlpm.c,nrES_Att,1,nrES_Absence,"Excused"),_xlpm.u,COUNTIFS(nrES_PID,Cadets!$B26,nrES_Code,_xlpm.c,nrES_Att,1,nrES_Absence,"Unexcused"),IF(_xlpm.u&gt;0,"Unexcused",IF(_xlpm.x&gt;0,IF(_xlpm.s&gt;0,"Excused - taken later","Excused - pending"),IF(OR(_xlpm.n=0,_xlpm.s&gt;0),"","No score recorded")))))</f>
        <v/>
      </c>
    </row>
    <row r="32">
      <c r="B32" s="28">
        <f>IF(Cadets!$B27="","",ROW()-10)</f>
        <v/>
      </c>
      <c r="C32" s="27">
        <f>IF(Cadets!$B27="","",Cadets!$F27)</f>
        <v/>
      </c>
      <c r="D32" s="28">
        <f>IF($C32="","",Cadets!$B27)</f>
        <v/>
      </c>
      <c r="E32" s="28">
        <f>IF($C32="","",Cadets!$H27)</f>
        <v/>
      </c>
      <c r="F32" s="28">
        <f>IF($C32="","",_xlfn.LET(_xlpm.c,IFERROR(INDEX(rngEPcode,MATCH(cfgGradeSheetExam,IFERROR(rngEPseq+0,-1),0)),""),IF(COUNTIFS(nrES_PID,Cadets!$B27,nrES_Code,_xlpm.c,nrES_Att,1,nrES_Raw,"&gt;=0")=0,"",SUMIFS(nrES_Raw,nrES_PID,Cadets!$B27,nrES_Code,_xlpm.c,nrES_Att,1))))</f>
        <v/>
      </c>
      <c r="G32" s="28">
        <f>IF($C32="","",_xlfn.LET(_xlpm.c,IFERROR(INDEX(rngEPcode,MATCH(cfgGradeSheetExam,IFERROR(rngEPseq+0,-1),0)),""),IF(COUNTIFS(nrES_PID,Cadets!$B27,nrES_Code,_xlpm.c,nrES_Final,"Yes",nrES_Rec,"&gt;=0")=0,"",SUMIFS(nrES_Rec,nrES_PID,Cadets!$B27,nrES_Code,_xlpm.c,nrES_Final,"Yes"))))</f>
        <v/>
      </c>
      <c r="H32" s="28">
        <f>IF(OR($C32="",$G32=""),"",IF($G32&gt;=IFERROR(INDEX(rngEPpass,MATCH(cfgGradeSheetExam,IFERROR(rngEPseq+0,-1),0)),cfgPassingScore),"Pass","FAIL"))</f>
        <v/>
      </c>
      <c r="I32" s="28">
        <f>IF($C32="","",_xlfn.LET(_xlpm.c,IFERROR(INDEX(rngEPcode,MATCH(cfgGradeSheetExam,IFERROR(rngEPseq+0,-1),0)),""),IF(COUNTIFS(nrES_PID,Cadets!$B27,nrES_Code,_xlpm.c,nrES_Att,2,nrES_Raw,"&gt;=0")&gt;0,"Retested","")))</f>
        <v/>
      </c>
      <c r="J32" s="28">
        <f>IF($C32="","",_xlfn.LET(_xlpm.c,IFERROR(INDEX(rngEPcode,MATCH(cfgGradeSheetExam,IFERROR(rngEPseq+0,-1),0)),""),_xlpm.n,COUNTIFS(nrES_PID,Cadets!$B27,nrES_Code,_xlpm.c,nrES_Att,1),_xlpm.s,COUNTIFS(nrES_PID,Cadets!$B27,nrES_Code,_xlpm.c,nrES_Att,1,nrES_Raw,"&gt;=0"),_xlpm.x,COUNTIFS(nrES_PID,Cadets!$B27,nrES_Code,_xlpm.c,nrES_Att,1,nrES_Absence,"Excused"),_xlpm.u,COUNTIFS(nrES_PID,Cadets!$B27,nrES_Code,_xlpm.c,nrES_Att,1,nrES_Absence,"Unexcused"),IF(_xlpm.u&gt;0,"Unexcused",IF(_xlpm.x&gt;0,IF(_xlpm.s&gt;0,"Excused - taken later","Excused - pending"),IF(OR(_xlpm.n=0,_xlpm.s&gt;0),"","No score recorded")))))</f>
        <v/>
      </c>
    </row>
    <row r="33">
      <c r="B33" s="28">
        <f>IF(Cadets!$B28="","",ROW()-10)</f>
        <v/>
      </c>
      <c r="C33" s="27">
        <f>IF(Cadets!$B28="","",Cadets!$F28)</f>
        <v/>
      </c>
      <c r="D33" s="28">
        <f>IF($C33="","",Cadets!$B28)</f>
        <v/>
      </c>
      <c r="E33" s="28">
        <f>IF($C33="","",Cadets!$H28)</f>
        <v/>
      </c>
      <c r="F33" s="28">
        <f>IF($C33="","",_xlfn.LET(_xlpm.c,IFERROR(INDEX(rngEPcode,MATCH(cfgGradeSheetExam,IFERROR(rngEPseq+0,-1),0)),""),IF(COUNTIFS(nrES_PID,Cadets!$B28,nrES_Code,_xlpm.c,nrES_Att,1,nrES_Raw,"&gt;=0")=0,"",SUMIFS(nrES_Raw,nrES_PID,Cadets!$B28,nrES_Code,_xlpm.c,nrES_Att,1))))</f>
        <v/>
      </c>
      <c r="G33" s="28">
        <f>IF($C33="","",_xlfn.LET(_xlpm.c,IFERROR(INDEX(rngEPcode,MATCH(cfgGradeSheetExam,IFERROR(rngEPseq+0,-1),0)),""),IF(COUNTIFS(nrES_PID,Cadets!$B28,nrES_Code,_xlpm.c,nrES_Final,"Yes",nrES_Rec,"&gt;=0")=0,"",SUMIFS(nrES_Rec,nrES_PID,Cadets!$B28,nrES_Code,_xlpm.c,nrES_Final,"Yes"))))</f>
        <v/>
      </c>
      <c r="H33" s="28">
        <f>IF(OR($C33="",$G33=""),"",IF($G33&gt;=IFERROR(INDEX(rngEPpass,MATCH(cfgGradeSheetExam,IFERROR(rngEPseq+0,-1),0)),cfgPassingScore),"Pass","FAIL"))</f>
        <v/>
      </c>
      <c r="I33" s="28">
        <f>IF($C33="","",_xlfn.LET(_xlpm.c,IFERROR(INDEX(rngEPcode,MATCH(cfgGradeSheetExam,IFERROR(rngEPseq+0,-1),0)),""),IF(COUNTIFS(nrES_PID,Cadets!$B28,nrES_Code,_xlpm.c,nrES_Att,2,nrES_Raw,"&gt;=0")&gt;0,"Retested","")))</f>
        <v/>
      </c>
      <c r="J33" s="28">
        <f>IF($C33="","",_xlfn.LET(_xlpm.c,IFERROR(INDEX(rngEPcode,MATCH(cfgGradeSheetExam,IFERROR(rngEPseq+0,-1),0)),""),_xlpm.n,COUNTIFS(nrES_PID,Cadets!$B28,nrES_Code,_xlpm.c,nrES_Att,1),_xlpm.s,COUNTIFS(nrES_PID,Cadets!$B28,nrES_Code,_xlpm.c,nrES_Att,1,nrES_Raw,"&gt;=0"),_xlpm.x,COUNTIFS(nrES_PID,Cadets!$B28,nrES_Code,_xlpm.c,nrES_Att,1,nrES_Absence,"Excused"),_xlpm.u,COUNTIFS(nrES_PID,Cadets!$B28,nrES_Code,_xlpm.c,nrES_Att,1,nrES_Absence,"Unexcused"),IF(_xlpm.u&gt;0,"Unexcused",IF(_xlpm.x&gt;0,IF(_xlpm.s&gt;0,"Excused - taken later","Excused - pending"),IF(OR(_xlpm.n=0,_xlpm.s&gt;0),"","No score recorded")))))</f>
        <v/>
      </c>
    </row>
    <row r="34">
      <c r="B34" s="28">
        <f>IF(Cadets!$B29="","",ROW()-10)</f>
        <v/>
      </c>
      <c r="C34" s="27">
        <f>IF(Cadets!$B29="","",Cadets!$F29)</f>
        <v/>
      </c>
      <c r="D34" s="28">
        <f>IF($C34="","",Cadets!$B29)</f>
        <v/>
      </c>
      <c r="E34" s="28">
        <f>IF($C34="","",Cadets!$H29)</f>
        <v/>
      </c>
      <c r="F34" s="28">
        <f>IF($C34="","",_xlfn.LET(_xlpm.c,IFERROR(INDEX(rngEPcode,MATCH(cfgGradeSheetExam,IFERROR(rngEPseq+0,-1),0)),""),IF(COUNTIFS(nrES_PID,Cadets!$B29,nrES_Code,_xlpm.c,nrES_Att,1,nrES_Raw,"&gt;=0")=0,"",SUMIFS(nrES_Raw,nrES_PID,Cadets!$B29,nrES_Code,_xlpm.c,nrES_Att,1))))</f>
        <v/>
      </c>
      <c r="G34" s="28">
        <f>IF($C34="","",_xlfn.LET(_xlpm.c,IFERROR(INDEX(rngEPcode,MATCH(cfgGradeSheetExam,IFERROR(rngEPseq+0,-1),0)),""),IF(COUNTIFS(nrES_PID,Cadets!$B29,nrES_Code,_xlpm.c,nrES_Final,"Yes",nrES_Rec,"&gt;=0")=0,"",SUMIFS(nrES_Rec,nrES_PID,Cadets!$B29,nrES_Code,_xlpm.c,nrES_Final,"Yes"))))</f>
        <v/>
      </c>
      <c r="H34" s="28">
        <f>IF(OR($C34="",$G34=""),"",IF($G34&gt;=IFERROR(INDEX(rngEPpass,MATCH(cfgGradeSheetExam,IFERROR(rngEPseq+0,-1),0)),cfgPassingScore),"Pass","FAIL"))</f>
        <v/>
      </c>
      <c r="I34" s="28">
        <f>IF($C34="","",_xlfn.LET(_xlpm.c,IFERROR(INDEX(rngEPcode,MATCH(cfgGradeSheetExam,IFERROR(rngEPseq+0,-1),0)),""),IF(COUNTIFS(nrES_PID,Cadets!$B29,nrES_Code,_xlpm.c,nrES_Att,2,nrES_Raw,"&gt;=0")&gt;0,"Retested","")))</f>
        <v/>
      </c>
      <c r="J34" s="28">
        <f>IF($C34="","",_xlfn.LET(_xlpm.c,IFERROR(INDEX(rngEPcode,MATCH(cfgGradeSheetExam,IFERROR(rngEPseq+0,-1),0)),""),_xlpm.n,COUNTIFS(nrES_PID,Cadets!$B29,nrES_Code,_xlpm.c,nrES_Att,1),_xlpm.s,COUNTIFS(nrES_PID,Cadets!$B29,nrES_Code,_xlpm.c,nrES_Att,1,nrES_Raw,"&gt;=0"),_xlpm.x,COUNTIFS(nrES_PID,Cadets!$B29,nrES_Code,_xlpm.c,nrES_Att,1,nrES_Absence,"Excused"),_xlpm.u,COUNTIFS(nrES_PID,Cadets!$B29,nrES_Code,_xlpm.c,nrES_Att,1,nrES_Absence,"Unexcused"),IF(_xlpm.u&gt;0,"Unexcused",IF(_xlpm.x&gt;0,IF(_xlpm.s&gt;0,"Excused - taken later","Excused - pending"),IF(OR(_xlpm.n=0,_xlpm.s&gt;0),"","No score recorded")))))</f>
        <v/>
      </c>
    </row>
    <row r="35">
      <c r="B35" s="28">
        <f>IF(Cadets!$B30="","",ROW()-10)</f>
        <v/>
      </c>
      <c r="C35" s="27">
        <f>IF(Cadets!$B30="","",Cadets!$F30)</f>
        <v/>
      </c>
      <c r="D35" s="28">
        <f>IF($C35="","",Cadets!$B30)</f>
        <v/>
      </c>
      <c r="E35" s="28">
        <f>IF($C35="","",Cadets!$H30)</f>
        <v/>
      </c>
      <c r="F35" s="28">
        <f>IF($C35="","",_xlfn.LET(_xlpm.c,IFERROR(INDEX(rngEPcode,MATCH(cfgGradeSheetExam,IFERROR(rngEPseq+0,-1),0)),""),IF(COUNTIFS(nrES_PID,Cadets!$B30,nrES_Code,_xlpm.c,nrES_Att,1,nrES_Raw,"&gt;=0")=0,"",SUMIFS(nrES_Raw,nrES_PID,Cadets!$B30,nrES_Code,_xlpm.c,nrES_Att,1))))</f>
        <v/>
      </c>
      <c r="G35" s="28">
        <f>IF($C35="","",_xlfn.LET(_xlpm.c,IFERROR(INDEX(rngEPcode,MATCH(cfgGradeSheetExam,IFERROR(rngEPseq+0,-1),0)),""),IF(COUNTIFS(nrES_PID,Cadets!$B30,nrES_Code,_xlpm.c,nrES_Final,"Yes",nrES_Rec,"&gt;=0")=0,"",SUMIFS(nrES_Rec,nrES_PID,Cadets!$B30,nrES_Code,_xlpm.c,nrES_Final,"Yes"))))</f>
        <v/>
      </c>
      <c r="H35" s="28">
        <f>IF(OR($C35="",$G35=""),"",IF($G35&gt;=IFERROR(INDEX(rngEPpass,MATCH(cfgGradeSheetExam,IFERROR(rngEPseq+0,-1),0)),cfgPassingScore),"Pass","FAIL"))</f>
        <v/>
      </c>
      <c r="I35" s="28">
        <f>IF($C35="","",_xlfn.LET(_xlpm.c,IFERROR(INDEX(rngEPcode,MATCH(cfgGradeSheetExam,IFERROR(rngEPseq+0,-1),0)),""),IF(COUNTIFS(nrES_PID,Cadets!$B30,nrES_Code,_xlpm.c,nrES_Att,2,nrES_Raw,"&gt;=0")&gt;0,"Retested","")))</f>
        <v/>
      </c>
      <c r="J35" s="28">
        <f>IF($C35="","",_xlfn.LET(_xlpm.c,IFERROR(INDEX(rngEPcode,MATCH(cfgGradeSheetExam,IFERROR(rngEPseq+0,-1),0)),""),_xlpm.n,COUNTIFS(nrES_PID,Cadets!$B30,nrES_Code,_xlpm.c,nrES_Att,1),_xlpm.s,COUNTIFS(nrES_PID,Cadets!$B30,nrES_Code,_xlpm.c,nrES_Att,1,nrES_Raw,"&gt;=0"),_xlpm.x,COUNTIFS(nrES_PID,Cadets!$B30,nrES_Code,_xlpm.c,nrES_Att,1,nrES_Absence,"Excused"),_xlpm.u,COUNTIFS(nrES_PID,Cadets!$B30,nrES_Code,_xlpm.c,nrES_Att,1,nrES_Absence,"Unexcused"),IF(_xlpm.u&gt;0,"Unexcused",IF(_xlpm.x&gt;0,IF(_xlpm.s&gt;0,"Excused - taken later","Excused - pending"),IF(OR(_xlpm.n=0,_xlpm.s&gt;0),"","No score recorded")))))</f>
        <v/>
      </c>
    </row>
    <row r="36">
      <c r="B36" s="28">
        <f>IF(Cadets!$B31="","",ROW()-10)</f>
        <v/>
      </c>
      <c r="C36" s="27">
        <f>IF(Cadets!$B31="","",Cadets!$F31)</f>
        <v/>
      </c>
      <c r="D36" s="28">
        <f>IF($C36="","",Cadets!$B31)</f>
        <v/>
      </c>
      <c r="E36" s="28">
        <f>IF($C36="","",Cadets!$H31)</f>
        <v/>
      </c>
      <c r="F36" s="28">
        <f>IF($C36="","",_xlfn.LET(_xlpm.c,IFERROR(INDEX(rngEPcode,MATCH(cfgGradeSheetExam,IFERROR(rngEPseq+0,-1),0)),""),IF(COUNTIFS(nrES_PID,Cadets!$B31,nrES_Code,_xlpm.c,nrES_Att,1,nrES_Raw,"&gt;=0")=0,"",SUMIFS(nrES_Raw,nrES_PID,Cadets!$B31,nrES_Code,_xlpm.c,nrES_Att,1))))</f>
        <v/>
      </c>
      <c r="G36" s="28">
        <f>IF($C36="","",_xlfn.LET(_xlpm.c,IFERROR(INDEX(rngEPcode,MATCH(cfgGradeSheetExam,IFERROR(rngEPseq+0,-1),0)),""),IF(COUNTIFS(nrES_PID,Cadets!$B31,nrES_Code,_xlpm.c,nrES_Final,"Yes",nrES_Rec,"&gt;=0")=0,"",SUMIFS(nrES_Rec,nrES_PID,Cadets!$B31,nrES_Code,_xlpm.c,nrES_Final,"Yes"))))</f>
        <v/>
      </c>
      <c r="H36" s="28">
        <f>IF(OR($C36="",$G36=""),"",IF($G36&gt;=IFERROR(INDEX(rngEPpass,MATCH(cfgGradeSheetExam,IFERROR(rngEPseq+0,-1),0)),cfgPassingScore),"Pass","FAIL"))</f>
        <v/>
      </c>
      <c r="I36" s="28">
        <f>IF($C36="","",_xlfn.LET(_xlpm.c,IFERROR(INDEX(rngEPcode,MATCH(cfgGradeSheetExam,IFERROR(rngEPseq+0,-1),0)),""),IF(COUNTIFS(nrES_PID,Cadets!$B31,nrES_Code,_xlpm.c,nrES_Att,2,nrES_Raw,"&gt;=0")&gt;0,"Retested","")))</f>
        <v/>
      </c>
      <c r="J36" s="28">
        <f>IF($C36="","",_xlfn.LET(_xlpm.c,IFERROR(INDEX(rngEPcode,MATCH(cfgGradeSheetExam,IFERROR(rngEPseq+0,-1),0)),""),_xlpm.n,COUNTIFS(nrES_PID,Cadets!$B31,nrES_Code,_xlpm.c,nrES_Att,1),_xlpm.s,COUNTIFS(nrES_PID,Cadets!$B31,nrES_Code,_xlpm.c,nrES_Att,1,nrES_Raw,"&gt;=0"),_xlpm.x,COUNTIFS(nrES_PID,Cadets!$B31,nrES_Code,_xlpm.c,nrES_Att,1,nrES_Absence,"Excused"),_xlpm.u,COUNTIFS(nrES_PID,Cadets!$B31,nrES_Code,_xlpm.c,nrES_Att,1,nrES_Absence,"Unexcused"),IF(_xlpm.u&gt;0,"Unexcused",IF(_xlpm.x&gt;0,IF(_xlpm.s&gt;0,"Excused - taken later","Excused - pending"),IF(OR(_xlpm.n=0,_xlpm.s&gt;0),"","No score recorded")))))</f>
        <v/>
      </c>
    </row>
    <row r="37">
      <c r="B37" s="28">
        <f>IF(Cadets!$B32="","",ROW()-10)</f>
        <v/>
      </c>
      <c r="C37" s="27">
        <f>IF(Cadets!$B32="","",Cadets!$F32)</f>
        <v/>
      </c>
      <c r="D37" s="28">
        <f>IF($C37="","",Cadets!$B32)</f>
        <v/>
      </c>
      <c r="E37" s="28">
        <f>IF($C37="","",Cadets!$H32)</f>
        <v/>
      </c>
      <c r="F37" s="28">
        <f>IF($C37="","",_xlfn.LET(_xlpm.c,IFERROR(INDEX(rngEPcode,MATCH(cfgGradeSheetExam,IFERROR(rngEPseq+0,-1),0)),""),IF(COUNTIFS(nrES_PID,Cadets!$B32,nrES_Code,_xlpm.c,nrES_Att,1,nrES_Raw,"&gt;=0")=0,"",SUMIFS(nrES_Raw,nrES_PID,Cadets!$B32,nrES_Code,_xlpm.c,nrES_Att,1))))</f>
        <v/>
      </c>
      <c r="G37" s="28">
        <f>IF($C37="","",_xlfn.LET(_xlpm.c,IFERROR(INDEX(rngEPcode,MATCH(cfgGradeSheetExam,IFERROR(rngEPseq+0,-1),0)),""),IF(COUNTIFS(nrES_PID,Cadets!$B32,nrES_Code,_xlpm.c,nrES_Final,"Yes",nrES_Rec,"&gt;=0")=0,"",SUMIFS(nrES_Rec,nrES_PID,Cadets!$B32,nrES_Code,_xlpm.c,nrES_Final,"Yes"))))</f>
        <v/>
      </c>
      <c r="H37" s="28">
        <f>IF(OR($C37="",$G37=""),"",IF($G37&gt;=IFERROR(INDEX(rngEPpass,MATCH(cfgGradeSheetExam,IFERROR(rngEPseq+0,-1),0)),cfgPassingScore),"Pass","FAIL"))</f>
        <v/>
      </c>
      <c r="I37" s="28">
        <f>IF($C37="","",_xlfn.LET(_xlpm.c,IFERROR(INDEX(rngEPcode,MATCH(cfgGradeSheetExam,IFERROR(rngEPseq+0,-1),0)),""),IF(COUNTIFS(nrES_PID,Cadets!$B32,nrES_Code,_xlpm.c,nrES_Att,2,nrES_Raw,"&gt;=0")&gt;0,"Retested","")))</f>
        <v/>
      </c>
      <c r="J37" s="28">
        <f>IF($C37="","",_xlfn.LET(_xlpm.c,IFERROR(INDEX(rngEPcode,MATCH(cfgGradeSheetExam,IFERROR(rngEPseq+0,-1),0)),""),_xlpm.n,COUNTIFS(nrES_PID,Cadets!$B32,nrES_Code,_xlpm.c,nrES_Att,1),_xlpm.s,COUNTIFS(nrES_PID,Cadets!$B32,nrES_Code,_xlpm.c,nrES_Att,1,nrES_Raw,"&gt;=0"),_xlpm.x,COUNTIFS(nrES_PID,Cadets!$B32,nrES_Code,_xlpm.c,nrES_Att,1,nrES_Absence,"Excused"),_xlpm.u,COUNTIFS(nrES_PID,Cadets!$B32,nrES_Code,_xlpm.c,nrES_Att,1,nrES_Absence,"Unexcused"),IF(_xlpm.u&gt;0,"Unexcused",IF(_xlpm.x&gt;0,IF(_xlpm.s&gt;0,"Excused - taken later","Excused - pending"),IF(OR(_xlpm.n=0,_xlpm.s&gt;0),"","No score recorded")))))</f>
        <v/>
      </c>
    </row>
    <row r="38">
      <c r="B38" s="28">
        <f>IF(Cadets!$B33="","",ROW()-10)</f>
        <v/>
      </c>
      <c r="C38" s="27">
        <f>IF(Cadets!$B33="","",Cadets!$F33)</f>
        <v/>
      </c>
      <c r="D38" s="28">
        <f>IF($C38="","",Cadets!$B33)</f>
        <v/>
      </c>
      <c r="E38" s="28">
        <f>IF($C38="","",Cadets!$H33)</f>
        <v/>
      </c>
      <c r="F38" s="28">
        <f>IF($C38="","",_xlfn.LET(_xlpm.c,IFERROR(INDEX(rngEPcode,MATCH(cfgGradeSheetExam,IFERROR(rngEPseq+0,-1),0)),""),IF(COUNTIFS(nrES_PID,Cadets!$B33,nrES_Code,_xlpm.c,nrES_Att,1,nrES_Raw,"&gt;=0")=0,"",SUMIFS(nrES_Raw,nrES_PID,Cadets!$B33,nrES_Code,_xlpm.c,nrES_Att,1))))</f>
        <v/>
      </c>
      <c r="G38" s="28">
        <f>IF($C38="","",_xlfn.LET(_xlpm.c,IFERROR(INDEX(rngEPcode,MATCH(cfgGradeSheetExam,IFERROR(rngEPseq+0,-1),0)),""),IF(COUNTIFS(nrES_PID,Cadets!$B33,nrES_Code,_xlpm.c,nrES_Final,"Yes",nrES_Rec,"&gt;=0")=0,"",SUMIFS(nrES_Rec,nrES_PID,Cadets!$B33,nrES_Code,_xlpm.c,nrES_Final,"Yes"))))</f>
        <v/>
      </c>
      <c r="H38" s="28">
        <f>IF(OR($C38="",$G38=""),"",IF($G38&gt;=IFERROR(INDEX(rngEPpass,MATCH(cfgGradeSheetExam,IFERROR(rngEPseq+0,-1),0)),cfgPassingScore),"Pass","FAIL"))</f>
        <v/>
      </c>
      <c r="I38" s="28">
        <f>IF($C38="","",_xlfn.LET(_xlpm.c,IFERROR(INDEX(rngEPcode,MATCH(cfgGradeSheetExam,IFERROR(rngEPseq+0,-1),0)),""),IF(COUNTIFS(nrES_PID,Cadets!$B33,nrES_Code,_xlpm.c,nrES_Att,2,nrES_Raw,"&gt;=0")&gt;0,"Retested","")))</f>
        <v/>
      </c>
      <c r="J38" s="28">
        <f>IF($C38="","",_xlfn.LET(_xlpm.c,IFERROR(INDEX(rngEPcode,MATCH(cfgGradeSheetExam,IFERROR(rngEPseq+0,-1),0)),""),_xlpm.n,COUNTIFS(nrES_PID,Cadets!$B33,nrES_Code,_xlpm.c,nrES_Att,1),_xlpm.s,COUNTIFS(nrES_PID,Cadets!$B33,nrES_Code,_xlpm.c,nrES_Att,1,nrES_Raw,"&gt;=0"),_xlpm.x,COUNTIFS(nrES_PID,Cadets!$B33,nrES_Code,_xlpm.c,nrES_Att,1,nrES_Absence,"Excused"),_xlpm.u,COUNTIFS(nrES_PID,Cadets!$B33,nrES_Code,_xlpm.c,nrES_Att,1,nrES_Absence,"Unexcused"),IF(_xlpm.u&gt;0,"Unexcused",IF(_xlpm.x&gt;0,IF(_xlpm.s&gt;0,"Excused - taken later","Excused - pending"),IF(OR(_xlpm.n=0,_xlpm.s&gt;0),"","No score recorded")))))</f>
        <v/>
      </c>
    </row>
    <row r="39">
      <c r="B39" s="28">
        <f>IF(Cadets!$B34="","",ROW()-10)</f>
        <v/>
      </c>
      <c r="C39" s="27">
        <f>IF(Cadets!$B34="","",Cadets!$F34)</f>
        <v/>
      </c>
      <c r="D39" s="28">
        <f>IF($C39="","",Cadets!$B34)</f>
        <v/>
      </c>
      <c r="E39" s="28">
        <f>IF($C39="","",Cadets!$H34)</f>
        <v/>
      </c>
      <c r="F39" s="28">
        <f>IF($C39="","",_xlfn.LET(_xlpm.c,IFERROR(INDEX(rngEPcode,MATCH(cfgGradeSheetExam,IFERROR(rngEPseq+0,-1),0)),""),IF(COUNTIFS(nrES_PID,Cadets!$B34,nrES_Code,_xlpm.c,nrES_Att,1,nrES_Raw,"&gt;=0")=0,"",SUMIFS(nrES_Raw,nrES_PID,Cadets!$B34,nrES_Code,_xlpm.c,nrES_Att,1))))</f>
        <v/>
      </c>
      <c r="G39" s="28">
        <f>IF($C39="","",_xlfn.LET(_xlpm.c,IFERROR(INDEX(rngEPcode,MATCH(cfgGradeSheetExam,IFERROR(rngEPseq+0,-1),0)),""),IF(COUNTIFS(nrES_PID,Cadets!$B34,nrES_Code,_xlpm.c,nrES_Final,"Yes",nrES_Rec,"&gt;=0")=0,"",SUMIFS(nrES_Rec,nrES_PID,Cadets!$B34,nrES_Code,_xlpm.c,nrES_Final,"Yes"))))</f>
        <v/>
      </c>
      <c r="H39" s="28">
        <f>IF(OR($C39="",$G39=""),"",IF($G39&gt;=IFERROR(INDEX(rngEPpass,MATCH(cfgGradeSheetExam,IFERROR(rngEPseq+0,-1),0)),cfgPassingScore),"Pass","FAIL"))</f>
        <v/>
      </c>
      <c r="I39" s="28">
        <f>IF($C39="","",_xlfn.LET(_xlpm.c,IFERROR(INDEX(rngEPcode,MATCH(cfgGradeSheetExam,IFERROR(rngEPseq+0,-1),0)),""),IF(COUNTIFS(nrES_PID,Cadets!$B34,nrES_Code,_xlpm.c,nrES_Att,2,nrES_Raw,"&gt;=0")&gt;0,"Retested","")))</f>
        <v/>
      </c>
      <c r="J39" s="28">
        <f>IF($C39="","",_xlfn.LET(_xlpm.c,IFERROR(INDEX(rngEPcode,MATCH(cfgGradeSheetExam,IFERROR(rngEPseq+0,-1),0)),""),_xlpm.n,COUNTIFS(nrES_PID,Cadets!$B34,nrES_Code,_xlpm.c,nrES_Att,1),_xlpm.s,COUNTIFS(nrES_PID,Cadets!$B34,nrES_Code,_xlpm.c,nrES_Att,1,nrES_Raw,"&gt;=0"),_xlpm.x,COUNTIFS(nrES_PID,Cadets!$B34,nrES_Code,_xlpm.c,nrES_Att,1,nrES_Absence,"Excused"),_xlpm.u,COUNTIFS(nrES_PID,Cadets!$B34,nrES_Code,_xlpm.c,nrES_Att,1,nrES_Absence,"Unexcused"),IF(_xlpm.u&gt;0,"Unexcused",IF(_xlpm.x&gt;0,IF(_xlpm.s&gt;0,"Excused - taken later","Excused - pending"),IF(OR(_xlpm.n=0,_xlpm.s&gt;0),"","No score recorded")))))</f>
        <v/>
      </c>
    </row>
    <row r="40">
      <c r="B40" s="28">
        <f>IF(Cadets!$B35="","",ROW()-10)</f>
        <v/>
      </c>
      <c r="C40" s="27">
        <f>IF(Cadets!$B35="","",Cadets!$F35)</f>
        <v/>
      </c>
      <c r="D40" s="28">
        <f>IF($C40="","",Cadets!$B35)</f>
        <v/>
      </c>
      <c r="E40" s="28">
        <f>IF($C40="","",Cadets!$H35)</f>
        <v/>
      </c>
      <c r="F40" s="28">
        <f>IF($C40="","",_xlfn.LET(_xlpm.c,IFERROR(INDEX(rngEPcode,MATCH(cfgGradeSheetExam,IFERROR(rngEPseq+0,-1),0)),""),IF(COUNTIFS(nrES_PID,Cadets!$B35,nrES_Code,_xlpm.c,nrES_Att,1,nrES_Raw,"&gt;=0")=0,"",SUMIFS(nrES_Raw,nrES_PID,Cadets!$B35,nrES_Code,_xlpm.c,nrES_Att,1))))</f>
        <v/>
      </c>
      <c r="G40" s="28">
        <f>IF($C40="","",_xlfn.LET(_xlpm.c,IFERROR(INDEX(rngEPcode,MATCH(cfgGradeSheetExam,IFERROR(rngEPseq+0,-1),0)),""),IF(COUNTIFS(nrES_PID,Cadets!$B35,nrES_Code,_xlpm.c,nrES_Final,"Yes",nrES_Rec,"&gt;=0")=0,"",SUMIFS(nrES_Rec,nrES_PID,Cadets!$B35,nrES_Code,_xlpm.c,nrES_Final,"Yes"))))</f>
        <v/>
      </c>
      <c r="H40" s="28">
        <f>IF(OR($C40="",$G40=""),"",IF($G40&gt;=IFERROR(INDEX(rngEPpass,MATCH(cfgGradeSheetExam,IFERROR(rngEPseq+0,-1),0)),cfgPassingScore),"Pass","FAIL"))</f>
        <v/>
      </c>
      <c r="I40" s="28">
        <f>IF($C40="","",_xlfn.LET(_xlpm.c,IFERROR(INDEX(rngEPcode,MATCH(cfgGradeSheetExam,IFERROR(rngEPseq+0,-1),0)),""),IF(COUNTIFS(nrES_PID,Cadets!$B35,nrES_Code,_xlpm.c,nrES_Att,2,nrES_Raw,"&gt;=0")&gt;0,"Retested","")))</f>
        <v/>
      </c>
      <c r="J40" s="28">
        <f>IF($C40="","",_xlfn.LET(_xlpm.c,IFERROR(INDEX(rngEPcode,MATCH(cfgGradeSheetExam,IFERROR(rngEPseq+0,-1),0)),""),_xlpm.n,COUNTIFS(nrES_PID,Cadets!$B35,nrES_Code,_xlpm.c,nrES_Att,1),_xlpm.s,COUNTIFS(nrES_PID,Cadets!$B35,nrES_Code,_xlpm.c,nrES_Att,1,nrES_Raw,"&gt;=0"),_xlpm.x,COUNTIFS(nrES_PID,Cadets!$B35,nrES_Code,_xlpm.c,nrES_Att,1,nrES_Absence,"Excused"),_xlpm.u,COUNTIFS(nrES_PID,Cadets!$B35,nrES_Code,_xlpm.c,nrES_Att,1,nrES_Absence,"Unexcused"),IF(_xlpm.u&gt;0,"Unexcused",IF(_xlpm.x&gt;0,IF(_xlpm.s&gt;0,"Excused - taken later","Excused - pending"),IF(OR(_xlpm.n=0,_xlpm.s&gt;0),"","No score recorded")))))</f>
        <v/>
      </c>
    </row>
    <row r="41">
      <c r="B41" s="28">
        <f>IF(Cadets!$B36="","",ROW()-10)</f>
        <v/>
      </c>
      <c r="C41" s="27">
        <f>IF(Cadets!$B36="","",Cadets!$F36)</f>
        <v/>
      </c>
      <c r="D41" s="28">
        <f>IF($C41="","",Cadets!$B36)</f>
        <v/>
      </c>
      <c r="E41" s="28">
        <f>IF($C41="","",Cadets!$H36)</f>
        <v/>
      </c>
      <c r="F41" s="28">
        <f>IF($C41="","",_xlfn.LET(_xlpm.c,IFERROR(INDEX(rngEPcode,MATCH(cfgGradeSheetExam,IFERROR(rngEPseq+0,-1),0)),""),IF(COUNTIFS(nrES_PID,Cadets!$B36,nrES_Code,_xlpm.c,nrES_Att,1,nrES_Raw,"&gt;=0")=0,"",SUMIFS(nrES_Raw,nrES_PID,Cadets!$B36,nrES_Code,_xlpm.c,nrES_Att,1))))</f>
        <v/>
      </c>
      <c r="G41" s="28">
        <f>IF($C41="","",_xlfn.LET(_xlpm.c,IFERROR(INDEX(rngEPcode,MATCH(cfgGradeSheetExam,IFERROR(rngEPseq+0,-1),0)),""),IF(COUNTIFS(nrES_PID,Cadets!$B36,nrES_Code,_xlpm.c,nrES_Final,"Yes",nrES_Rec,"&gt;=0")=0,"",SUMIFS(nrES_Rec,nrES_PID,Cadets!$B36,nrES_Code,_xlpm.c,nrES_Final,"Yes"))))</f>
        <v/>
      </c>
      <c r="H41" s="28">
        <f>IF(OR($C41="",$G41=""),"",IF($G41&gt;=IFERROR(INDEX(rngEPpass,MATCH(cfgGradeSheetExam,IFERROR(rngEPseq+0,-1),0)),cfgPassingScore),"Pass","FAIL"))</f>
        <v/>
      </c>
      <c r="I41" s="28">
        <f>IF($C41="","",_xlfn.LET(_xlpm.c,IFERROR(INDEX(rngEPcode,MATCH(cfgGradeSheetExam,IFERROR(rngEPseq+0,-1),0)),""),IF(COUNTIFS(nrES_PID,Cadets!$B36,nrES_Code,_xlpm.c,nrES_Att,2,nrES_Raw,"&gt;=0")&gt;0,"Retested","")))</f>
        <v/>
      </c>
      <c r="J41" s="28">
        <f>IF($C41="","",_xlfn.LET(_xlpm.c,IFERROR(INDEX(rngEPcode,MATCH(cfgGradeSheetExam,IFERROR(rngEPseq+0,-1),0)),""),_xlpm.n,COUNTIFS(nrES_PID,Cadets!$B36,nrES_Code,_xlpm.c,nrES_Att,1),_xlpm.s,COUNTIFS(nrES_PID,Cadets!$B36,nrES_Code,_xlpm.c,nrES_Att,1,nrES_Raw,"&gt;=0"),_xlpm.x,COUNTIFS(nrES_PID,Cadets!$B36,nrES_Code,_xlpm.c,nrES_Att,1,nrES_Absence,"Excused"),_xlpm.u,COUNTIFS(nrES_PID,Cadets!$B36,nrES_Code,_xlpm.c,nrES_Att,1,nrES_Absence,"Unexcused"),IF(_xlpm.u&gt;0,"Unexcused",IF(_xlpm.x&gt;0,IF(_xlpm.s&gt;0,"Excused - taken later","Excused - pending"),IF(OR(_xlpm.n=0,_xlpm.s&gt;0),"","No score recorded")))))</f>
        <v/>
      </c>
    </row>
    <row r="42">
      <c r="B42" s="28">
        <f>IF(Cadets!$B37="","",ROW()-10)</f>
        <v/>
      </c>
      <c r="C42" s="27">
        <f>IF(Cadets!$B37="","",Cadets!$F37)</f>
        <v/>
      </c>
      <c r="D42" s="28">
        <f>IF($C42="","",Cadets!$B37)</f>
        <v/>
      </c>
      <c r="E42" s="28">
        <f>IF($C42="","",Cadets!$H37)</f>
        <v/>
      </c>
      <c r="F42" s="28">
        <f>IF($C42="","",_xlfn.LET(_xlpm.c,IFERROR(INDEX(rngEPcode,MATCH(cfgGradeSheetExam,IFERROR(rngEPseq+0,-1),0)),""),IF(COUNTIFS(nrES_PID,Cadets!$B37,nrES_Code,_xlpm.c,nrES_Att,1,nrES_Raw,"&gt;=0")=0,"",SUMIFS(nrES_Raw,nrES_PID,Cadets!$B37,nrES_Code,_xlpm.c,nrES_Att,1))))</f>
        <v/>
      </c>
      <c r="G42" s="28">
        <f>IF($C42="","",_xlfn.LET(_xlpm.c,IFERROR(INDEX(rngEPcode,MATCH(cfgGradeSheetExam,IFERROR(rngEPseq+0,-1),0)),""),IF(COUNTIFS(nrES_PID,Cadets!$B37,nrES_Code,_xlpm.c,nrES_Final,"Yes",nrES_Rec,"&gt;=0")=0,"",SUMIFS(nrES_Rec,nrES_PID,Cadets!$B37,nrES_Code,_xlpm.c,nrES_Final,"Yes"))))</f>
        <v/>
      </c>
      <c r="H42" s="28">
        <f>IF(OR($C42="",$G42=""),"",IF($G42&gt;=IFERROR(INDEX(rngEPpass,MATCH(cfgGradeSheetExam,IFERROR(rngEPseq+0,-1),0)),cfgPassingScore),"Pass","FAIL"))</f>
        <v/>
      </c>
      <c r="I42" s="28">
        <f>IF($C42="","",_xlfn.LET(_xlpm.c,IFERROR(INDEX(rngEPcode,MATCH(cfgGradeSheetExam,IFERROR(rngEPseq+0,-1),0)),""),IF(COUNTIFS(nrES_PID,Cadets!$B37,nrES_Code,_xlpm.c,nrES_Att,2,nrES_Raw,"&gt;=0")&gt;0,"Retested","")))</f>
        <v/>
      </c>
      <c r="J42" s="28">
        <f>IF($C42="","",_xlfn.LET(_xlpm.c,IFERROR(INDEX(rngEPcode,MATCH(cfgGradeSheetExam,IFERROR(rngEPseq+0,-1),0)),""),_xlpm.n,COUNTIFS(nrES_PID,Cadets!$B37,nrES_Code,_xlpm.c,nrES_Att,1),_xlpm.s,COUNTIFS(nrES_PID,Cadets!$B37,nrES_Code,_xlpm.c,nrES_Att,1,nrES_Raw,"&gt;=0"),_xlpm.x,COUNTIFS(nrES_PID,Cadets!$B37,nrES_Code,_xlpm.c,nrES_Att,1,nrES_Absence,"Excused"),_xlpm.u,COUNTIFS(nrES_PID,Cadets!$B37,nrES_Code,_xlpm.c,nrES_Att,1,nrES_Absence,"Unexcused"),IF(_xlpm.u&gt;0,"Unexcused",IF(_xlpm.x&gt;0,IF(_xlpm.s&gt;0,"Excused - taken later","Excused - pending"),IF(OR(_xlpm.n=0,_xlpm.s&gt;0),"","No score recorded")))))</f>
        <v/>
      </c>
    </row>
    <row r="43">
      <c r="B43" s="28">
        <f>IF(Cadets!$B38="","",ROW()-10)</f>
        <v/>
      </c>
      <c r="C43" s="27">
        <f>IF(Cadets!$B38="","",Cadets!$F38)</f>
        <v/>
      </c>
      <c r="D43" s="28">
        <f>IF($C43="","",Cadets!$B38)</f>
        <v/>
      </c>
      <c r="E43" s="28">
        <f>IF($C43="","",Cadets!$H38)</f>
        <v/>
      </c>
      <c r="F43" s="28">
        <f>IF($C43="","",_xlfn.LET(_xlpm.c,IFERROR(INDEX(rngEPcode,MATCH(cfgGradeSheetExam,IFERROR(rngEPseq+0,-1),0)),""),IF(COUNTIFS(nrES_PID,Cadets!$B38,nrES_Code,_xlpm.c,nrES_Att,1,nrES_Raw,"&gt;=0")=0,"",SUMIFS(nrES_Raw,nrES_PID,Cadets!$B38,nrES_Code,_xlpm.c,nrES_Att,1))))</f>
        <v/>
      </c>
      <c r="G43" s="28">
        <f>IF($C43="","",_xlfn.LET(_xlpm.c,IFERROR(INDEX(rngEPcode,MATCH(cfgGradeSheetExam,IFERROR(rngEPseq+0,-1),0)),""),IF(COUNTIFS(nrES_PID,Cadets!$B38,nrES_Code,_xlpm.c,nrES_Final,"Yes",nrES_Rec,"&gt;=0")=0,"",SUMIFS(nrES_Rec,nrES_PID,Cadets!$B38,nrES_Code,_xlpm.c,nrES_Final,"Yes"))))</f>
        <v/>
      </c>
      <c r="H43" s="28">
        <f>IF(OR($C43="",$G43=""),"",IF($G43&gt;=IFERROR(INDEX(rngEPpass,MATCH(cfgGradeSheetExam,IFERROR(rngEPseq+0,-1),0)),cfgPassingScore),"Pass","FAIL"))</f>
        <v/>
      </c>
      <c r="I43" s="28">
        <f>IF($C43="","",_xlfn.LET(_xlpm.c,IFERROR(INDEX(rngEPcode,MATCH(cfgGradeSheetExam,IFERROR(rngEPseq+0,-1),0)),""),IF(COUNTIFS(nrES_PID,Cadets!$B38,nrES_Code,_xlpm.c,nrES_Att,2,nrES_Raw,"&gt;=0")&gt;0,"Retested","")))</f>
        <v/>
      </c>
      <c r="J43" s="28">
        <f>IF($C43="","",_xlfn.LET(_xlpm.c,IFERROR(INDEX(rngEPcode,MATCH(cfgGradeSheetExam,IFERROR(rngEPseq+0,-1),0)),""),_xlpm.n,COUNTIFS(nrES_PID,Cadets!$B38,nrES_Code,_xlpm.c,nrES_Att,1),_xlpm.s,COUNTIFS(nrES_PID,Cadets!$B38,nrES_Code,_xlpm.c,nrES_Att,1,nrES_Raw,"&gt;=0"),_xlpm.x,COUNTIFS(nrES_PID,Cadets!$B38,nrES_Code,_xlpm.c,nrES_Att,1,nrES_Absence,"Excused"),_xlpm.u,COUNTIFS(nrES_PID,Cadets!$B38,nrES_Code,_xlpm.c,nrES_Att,1,nrES_Absence,"Unexcused"),IF(_xlpm.u&gt;0,"Unexcused",IF(_xlpm.x&gt;0,IF(_xlpm.s&gt;0,"Excused - taken later","Excused - pending"),IF(OR(_xlpm.n=0,_xlpm.s&gt;0),"","No score recorded")))))</f>
        <v/>
      </c>
    </row>
    <row r="44">
      <c r="B44" s="28">
        <f>IF(Cadets!$B39="","",ROW()-10)</f>
        <v/>
      </c>
      <c r="C44" s="27">
        <f>IF(Cadets!$B39="","",Cadets!$F39)</f>
        <v/>
      </c>
      <c r="D44" s="28">
        <f>IF($C44="","",Cadets!$B39)</f>
        <v/>
      </c>
      <c r="E44" s="28">
        <f>IF($C44="","",Cadets!$H39)</f>
        <v/>
      </c>
      <c r="F44" s="28">
        <f>IF($C44="","",_xlfn.LET(_xlpm.c,IFERROR(INDEX(rngEPcode,MATCH(cfgGradeSheetExam,IFERROR(rngEPseq+0,-1),0)),""),IF(COUNTIFS(nrES_PID,Cadets!$B39,nrES_Code,_xlpm.c,nrES_Att,1,nrES_Raw,"&gt;=0")=0,"",SUMIFS(nrES_Raw,nrES_PID,Cadets!$B39,nrES_Code,_xlpm.c,nrES_Att,1))))</f>
        <v/>
      </c>
      <c r="G44" s="28">
        <f>IF($C44="","",_xlfn.LET(_xlpm.c,IFERROR(INDEX(rngEPcode,MATCH(cfgGradeSheetExam,IFERROR(rngEPseq+0,-1),0)),""),IF(COUNTIFS(nrES_PID,Cadets!$B39,nrES_Code,_xlpm.c,nrES_Final,"Yes",nrES_Rec,"&gt;=0")=0,"",SUMIFS(nrES_Rec,nrES_PID,Cadets!$B39,nrES_Code,_xlpm.c,nrES_Final,"Yes"))))</f>
        <v/>
      </c>
      <c r="H44" s="28">
        <f>IF(OR($C44="",$G44=""),"",IF($G44&gt;=IFERROR(INDEX(rngEPpass,MATCH(cfgGradeSheetExam,IFERROR(rngEPseq+0,-1),0)),cfgPassingScore),"Pass","FAIL"))</f>
        <v/>
      </c>
      <c r="I44" s="28">
        <f>IF($C44="","",_xlfn.LET(_xlpm.c,IFERROR(INDEX(rngEPcode,MATCH(cfgGradeSheetExam,IFERROR(rngEPseq+0,-1),0)),""),IF(COUNTIFS(nrES_PID,Cadets!$B39,nrES_Code,_xlpm.c,nrES_Att,2,nrES_Raw,"&gt;=0")&gt;0,"Retested","")))</f>
        <v/>
      </c>
      <c r="J44" s="28">
        <f>IF($C44="","",_xlfn.LET(_xlpm.c,IFERROR(INDEX(rngEPcode,MATCH(cfgGradeSheetExam,IFERROR(rngEPseq+0,-1),0)),""),_xlpm.n,COUNTIFS(nrES_PID,Cadets!$B39,nrES_Code,_xlpm.c,nrES_Att,1),_xlpm.s,COUNTIFS(nrES_PID,Cadets!$B39,nrES_Code,_xlpm.c,nrES_Att,1,nrES_Raw,"&gt;=0"),_xlpm.x,COUNTIFS(nrES_PID,Cadets!$B39,nrES_Code,_xlpm.c,nrES_Att,1,nrES_Absence,"Excused"),_xlpm.u,COUNTIFS(nrES_PID,Cadets!$B39,nrES_Code,_xlpm.c,nrES_Att,1,nrES_Absence,"Unexcused"),IF(_xlpm.u&gt;0,"Unexcused",IF(_xlpm.x&gt;0,IF(_xlpm.s&gt;0,"Excused - taken later","Excused - pending"),IF(OR(_xlpm.n=0,_xlpm.s&gt;0),"","No score recorded")))))</f>
        <v/>
      </c>
    </row>
    <row r="45">
      <c r="B45" s="28">
        <f>IF(Cadets!$B40="","",ROW()-10)</f>
        <v/>
      </c>
      <c r="C45" s="27">
        <f>IF(Cadets!$B40="","",Cadets!$F40)</f>
        <v/>
      </c>
      <c r="D45" s="28">
        <f>IF($C45="","",Cadets!$B40)</f>
        <v/>
      </c>
      <c r="E45" s="28">
        <f>IF($C45="","",Cadets!$H40)</f>
        <v/>
      </c>
      <c r="F45" s="28">
        <f>IF($C45="","",_xlfn.LET(_xlpm.c,IFERROR(INDEX(rngEPcode,MATCH(cfgGradeSheetExam,IFERROR(rngEPseq+0,-1),0)),""),IF(COUNTIFS(nrES_PID,Cadets!$B40,nrES_Code,_xlpm.c,nrES_Att,1,nrES_Raw,"&gt;=0")=0,"",SUMIFS(nrES_Raw,nrES_PID,Cadets!$B40,nrES_Code,_xlpm.c,nrES_Att,1))))</f>
        <v/>
      </c>
      <c r="G45" s="28">
        <f>IF($C45="","",_xlfn.LET(_xlpm.c,IFERROR(INDEX(rngEPcode,MATCH(cfgGradeSheetExam,IFERROR(rngEPseq+0,-1),0)),""),IF(COUNTIFS(nrES_PID,Cadets!$B40,nrES_Code,_xlpm.c,nrES_Final,"Yes",nrES_Rec,"&gt;=0")=0,"",SUMIFS(nrES_Rec,nrES_PID,Cadets!$B40,nrES_Code,_xlpm.c,nrES_Final,"Yes"))))</f>
        <v/>
      </c>
      <c r="H45" s="28">
        <f>IF(OR($C45="",$G45=""),"",IF($G45&gt;=IFERROR(INDEX(rngEPpass,MATCH(cfgGradeSheetExam,IFERROR(rngEPseq+0,-1),0)),cfgPassingScore),"Pass","FAIL"))</f>
        <v/>
      </c>
      <c r="I45" s="28">
        <f>IF($C45="","",_xlfn.LET(_xlpm.c,IFERROR(INDEX(rngEPcode,MATCH(cfgGradeSheetExam,IFERROR(rngEPseq+0,-1),0)),""),IF(COUNTIFS(nrES_PID,Cadets!$B40,nrES_Code,_xlpm.c,nrES_Att,2,nrES_Raw,"&gt;=0")&gt;0,"Retested","")))</f>
        <v/>
      </c>
      <c r="J45" s="28">
        <f>IF($C45="","",_xlfn.LET(_xlpm.c,IFERROR(INDEX(rngEPcode,MATCH(cfgGradeSheetExam,IFERROR(rngEPseq+0,-1),0)),""),_xlpm.n,COUNTIFS(nrES_PID,Cadets!$B40,nrES_Code,_xlpm.c,nrES_Att,1),_xlpm.s,COUNTIFS(nrES_PID,Cadets!$B40,nrES_Code,_xlpm.c,nrES_Att,1,nrES_Raw,"&gt;=0"),_xlpm.x,COUNTIFS(nrES_PID,Cadets!$B40,nrES_Code,_xlpm.c,nrES_Att,1,nrES_Absence,"Excused"),_xlpm.u,COUNTIFS(nrES_PID,Cadets!$B40,nrES_Code,_xlpm.c,nrES_Att,1,nrES_Absence,"Unexcused"),IF(_xlpm.u&gt;0,"Unexcused",IF(_xlpm.x&gt;0,IF(_xlpm.s&gt;0,"Excused - taken later","Excused - pending"),IF(OR(_xlpm.n=0,_xlpm.s&gt;0),"","No score recorded")))))</f>
        <v/>
      </c>
    </row>
    <row r="46">
      <c r="B46" s="28">
        <f>IF(Cadets!$B41="","",ROW()-10)</f>
        <v/>
      </c>
      <c r="C46" s="27">
        <f>IF(Cadets!$B41="","",Cadets!$F41)</f>
        <v/>
      </c>
      <c r="D46" s="28">
        <f>IF($C46="","",Cadets!$B41)</f>
        <v/>
      </c>
      <c r="E46" s="28">
        <f>IF($C46="","",Cadets!$H41)</f>
        <v/>
      </c>
      <c r="F46" s="28">
        <f>IF($C46="","",_xlfn.LET(_xlpm.c,IFERROR(INDEX(rngEPcode,MATCH(cfgGradeSheetExam,IFERROR(rngEPseq+0,-1),0)),""),IF(COUNTIFS(nrES_PID,Cadets!$B41,nrES_Code,_xlpm.c,nrES_Att,1,nrES_Raw,"&gt;=0")=0,"",SUMIFS(nrES_Raw,nrES_PID,Cadets!$B41,nrES_Code,_xlpm.c,nrES_Att,1))))</f>
        <v/>
      </c>
      <c r="G46" s="28">
        <f>IF($C46="","",_xlfn.LET(_xlpm.c,IFERROR(INDEX(rngEPcode,MATCH(cfgGradeSheetExam,IFERROR(rngEPseq+0,-1),0)),""),IF(COUNTIFS(nrES_PID,Cadets!$B41,nrES_Code,_xlpm.c,nrES_Final,"Yes",nrES_Rec,"&gt;=0")=0,"",SUMIFS(nrES_Rec,nrES_PID,Cadets!$B41,nrES_Code,_xlpm.c,nrES_Final,"Yes"))))</f>
        <v/>
      </c>
      <c r="H46" s="28">
        <f>IF(OR($C46="",$G46=""),"",IF($G46&gt;=IFERROR(INDEX(rngEPpass,MATCH(cfgGradeSheetExam,IFERROR(rngEPseq+0,-1),0)),cfgPassingScore),"Pass","FAIL"))</f>
        <v/>
      </c>
      <c r="I46" s="28">
        <f>IF($C46="","",_xlfn.LET(_xlpm.c,IFERROR(INDEX(rngEPcode,MATCH(cfgGradeSheetExam,IFERROR(rngEPseq+0,-1),0)),""),IF(COUNTIFS(nrES_PID,Cadets!$B41,nrES_Code,_xlpm.c,nrES_Att,2,nrES_Raw,"&gt;=0")&gt;0,"Retested","")))</f>
        <v/>
      </c>
      <c r="J46" s="28">
        <f>IF($C46="","",_xlfn.LET(_xlpm.c,IFERROR(INDEX(rngEPcode,MATCH(cfgGradeSheetExam,IFERROR(rngEPseq+0,-1),0)),""),_xlpm.n,COUNTIFS(nrES_PID,Cadets!$B41,nrES_Code,_xlpm.c,nrES_Att,1),_xlpm.s,COUNTIFS(nrES_PID,Cadets!$B41,nrES_Code,_xlpm.c,nrES_Att,1,nrES_Raw,"&gt;=0"),_xlpm.x,COUNTIFS(nrES_PID,Cadets!$B41,nrES_Code,_xlpm.c,nrES_Att,1,nrES_Absence,"Excused"),_xlpm.u,COUNTIFS(nrES_PID,Cadets!$B41,nrES_Code,_xlpm.c,nrES_Att,1,nrES_Absence,"Unexcused"),IF(_xlpm.u&gt;0,"Unexcused",IF(_xlpm.x&gt;0,IF(_xlpm.s&gt;0,"Excused - taken later","Excused - pending"),IF(OR(_xlpm.n=0,_xlpm.s&gt;0),"","No score recorded")))))</f>
        <v/>
      </c>
    </row>
    <row r="47">
      <c r="B47" s="28">
        <f>IF(Cadets!$B42="","",ROW()-10)</f>
        <v/>
      </c>
      <c r="C47" s="27">
        <f>IF(Cadets!$B42="","",Cadets!$F42)</f>
        <v/>
      </c>
      <c r="D47" s="28">
        <f>IF($C47="","",Cadets!$B42)</f>
        <v/>
      </c>
      <c r="E47" s="28">
        <f>IF($C47="","",Cadets!$H42)</f>
        <v/>
      </c>
      <c r="F47" s="28">
        <f>IF($C47="","",_xlfn.LET(_xlpm.c,IFERROR(INDEX(rngEPcode,MATCH(cfgGradeSheetExam,IFERROR(rngEPseq+0,-1),0)),""),IF(COUNTIFS(nrES_PID,Cadets!$B42,nrES_Code,_xlpm.c,nrES_Att,1,nrES_Raw,"&gt;=0")=0,"",SUMIFS(nrES_Raw,nrES_PID,Cadets!$B42,nrES_Code,_xlpm.c,nrES_Att,1))))</f>
        <v/>
      </c>
      <c r="G47" s="28">
        <f>IF($C47="","",_xlfn.LET(_xlpm.c,IFERROR(INDEX(rngEPcode,MATCH(cfgGradeSheetExam,IFERROR(rngEPseq+0,-1),0)),""),IF(COUNTIFS(nrES_PID,Cadets!$B42,nrES_Code,_xlpm.c,nrES_Final,"Yes",nrES_Rec,"&gt;=0")=0,"",SUMIFS(nrES_Rec,nrES_PID,Cadets!$B42,nrES_Code,_xlpm.c,nrES_Final,"Yes"))))</f>
        <v/>
      </c>
      <c r="H47" s="28">
        <f>IF(OR($C47="",$G47=""),"",IF($G47&gt;=IFERROR(INDEX(rngEPpass,MATCH(cfgGradeSheetExam,IFERROR(rngEPseq+0,-1),0)),cfgPassingScore),"Pass","FAIL"))</f>
        <v/>
      </c>
      <c r="I47" s="28">
        <f>IF($C47="","",_xlfn.LET(_xlpm.c,IFERROR(INDEX(rngEPcode,MATCH(cfgGradeSheetExam,IFERROR(rngEPseq+0,-1),0)),""),IF(COUNTIFS(nrES_PID,Cadets!$B42,nrES_Code,_xlpm.c,nrES_Att,2,nrES_Raw,"&gt;=0")&gt;0,"Retested","")))</f>
        <v/>
      </c>
      <c r="J47" s="28">
        <f>IF($C47="","",_xlfn.LET(_xlpm.c,IFERROR(INDEX(rngEPcode,MATCH(cfgGradeSheetExam,IFERROR(rngEPseq+0,-1),0)),""),_xlpm.n,COUNTIFS(nrES_PID,Cadets!$B42,nrES_Code,_xlpm.c,nrES_Att,1),_xlpm.s,COUNTIFS(nrES_PID,Cadets!$B42,nrES_Code,_xlpm.c,nrES_Att,1,nrES_Raw,"&gt;=0"),_xlpm.x,COUNTIFS(nrES_PID,Cadets!$B42,nrES_Code,_xlpm.c,nrES_Att,1,nrES_Absence,"Excused"),_xlpm.u,COUNTIFS(nrES_PID,Cadets!$B42,nrES_Code,_xlpm.c,nrES_Att,1,nrES_Absence,"Unexcused"),IF(_xlpm.u&gt;0,"Unexcused",IF(_xlpm.x&gt;0,IF(_xlpm.s&gt;0,"Excused - taken later","Excused - pending"),IF(OR(_xlpm.n=0,_xlpm.s&gt;0),"","No score recorded")))))</f>
        <v/>
      </c>
    </row>
    <row r="48">
      <c r="B48" s="28">
        <f>IF(Cadets!$B43="","",ROW()-10)</f>
        <v/>
      </c>
      <c r="C48" s="27">
        <f>IF(Cadets!$B43="","",Cadets!$F43)</f>
        <v/>
      </c>
      <c r="D48" s="28">
        <f>IF($C48="","",Cadets!$B43)</f>
        <v/>
      </c>
      <c r="E48" s="28">
        <f>IF($C48="","",Cadets!$H43)</f>
        <v/>
      </c>
      <c r="F48" s="28">
        <f>IF($C48="","",_xlfn.LET(_xlpm.c,IFERROR(INDEX(rngEPcode,MATCH(cfgGradeSheetExam,IFERROR(rngEPseq+0,-1),0)),""),IF(COUNTIFS(nrES_PID,Cadets!$B43,nrES_Code,_xlpm.c,nrES_Att,1,nrES_Raw,"&gt;=0")=0,"",SUMIFS(nrES_Raw,nrES_PID,Cadets!$B43,nrES_Code,_xlpm.c,nrES_Att,1))))</f>
        <v/>
      </c>
      <c r="G48" s="28">
        <f>IF($C48="","",_xlfn.LET(_xlpm.c,IFERROR(INDEX(rngEPcode,MATCH(cfgGradeSheetExam,IFERROR(rngEPseq+0,-1),0)),""),IF(COUNTIFS(nrES_PID,Cadets!$B43,nrES_Code,_xlpm.c,nrES_Final,"Yes",nrES_Rec,"&gt;=0")=0,"",SUMIFS(nrES_Rec,nrES_PID,Cadets!$B43,nrES_Code,_xlpm.c,nrES_Final,"Yes"))))</f>
        <v/>
      </c>
      <c r="H48" s="28">
        <f>IF(OR($C48="",$G48=""),"",IF($G48&gt;=IFERROR(INDEX(rngEPpass,MATCH(cfgGradeSheetExam,IFERROR(rngEPseq+0,-1),0)),cfgPassingScore),"Pass","FAIL"))</f>
        <v/>
      </c>
      <c r="I48" s="28">
        <f>IF($C48="","",_xlfn.LET(_xlpm.c,IFERROR(INDEX(rngEPcode,MATCH(cfgGradeSheetExam,IFERROR(rngEPseq+0,-1),0)),""),IF(COUNTIFS(nrES_PID,Cadets!$B43,nrES_Code,_xlpm.c,nrES_Att,2,nrES_Raw,"&gt;=0")&gt;0,"Retested","")))</f>
        <v/>
      </c>
      <c r="J48" s="28">
        <f>IF($C48="","",_xlfn.LET(_xlpm.c,IFERROR(INDEX(rngEPcode,MATCH(cfgGradeSheetExam,IFERROR(rngEPseq+0,-1),0)),""),_xlpm.n,COUNTIFS(nrES_PID,Cadets!$B43,nrES_Code,_xlpm.c,nrES_Att,1),_xlpm.s,COUNTIFS(nrES_PID,Cadets!$B43,nrES_Code,_xlpm.c,nrES_Att,1,nrES_Raw,"&gt;=0"),_xlpm.x,COUNTIFS(nrES_PID,Cadets!$B43,nrES_Code,_xlpm.c,nrES_Att,1,nrES_Absence,"Excused"),_xlpm.u,COUNTIFS(nrES_PID,Cadets!$B43,nrES_Code,_xlpm.c,nrES_Att,1,nrES_Absence,"Unexcused"),IF(_xlpm.u&gt;0,"Unexcused",IF(_xlpm.x&gt;0,IF(_xlpm.s&gt;0,"Excused - taken later","Excused - pending"),IF(OR(_xlpm.n=0,_xlpm.s&gt;0),"","No score recorded")))))</f>
        <v/>
      </c>
    </row>
    <row r="49">
      <c r="B49" s="28">
        <f>IF(Cadets!$B44="","",ROW()-10)</f>
        <v/>
      </c>
      <c r="C49" s="27">
        <f>IF(Cadets!$B44="","",Cadets!$F44)</f>
        <v/>
      </c>
      <c r="D49" s="28">
        <f>IF($C49="","",Cadets!$B44)</f>
        <v/>
      </c>
      <c r="E49" s="28">
        <f>IF($C49="","",Cadets!$H44)</f>
        <v/>
      </c>
      <c r="F49" s="28">
        <f>IF($C49="","",_xlfn.LET(_xlpm.c,IFERROR(INDEX(rngEPcode,MATCH(cfgGradeSheetExam,IFERROR(rngEPseq+0,-1),0)),""),IF(COUNTIFS(nrES_PID,Cadets!$B44,nrES_Code,_xlpm.c,nrES_Att,1,nrES_Raw,"&gt;=0")=0,"",SUMIFS(nrES_Raw,nrES_PID,Cadets!$B44,nrES_Code,_xlpm.c,nrES_Att,1))))</f>
        <v/>
      </c>
      <c r="G49" s="28">
        <f>IF($C49="","",_xlfn.LET(_xlpm.c,IFERROR(INDEX(rngEPcode,MATCH(cfgGradeSheetExam,IFERROR(rngEPseq+0,-1),0)),""),IF(COUNTIFS(nrES_PID,Cadets!$B44,nrES_Code,_xlpm.c,nrES_Final,"Yes",nrES_Rec,"&gt;=0")=0,"",SUMIFS(nrES_Rec,nrES_PID,Cadets!$B44,nrES_Code,_xlpm.c,nrES_Final,"Yes"))))</f>
        <v/>
      </c>
      <c r="H49" s="28">
        <f>IF(OR($C49="",$G49=""),"",IF($G49&gt;=IFERROR(INDEX(rngEPpass,MATCH(cfgGradeSheetExam,IFERROR(rngEPseq+0,-1),0)),cfgPassingScore),"Pass","FAIL"))</f>
        <v/>
      </c>
      <c r="I49" s="28">
        <f>IF($C49="","",_xlfn.LET(_xlpm.c,IFERROR(INDEX(rngEPcode,MATCH(cfgGradeSheetExam,IFERROR(rngEPseq+0,-1),0)),""),IF(COUNTIFS(nrES_PID,Cadets!$B44,nrES_Code,_xlpm.c,nrES_Att,2,nrES_Raw,"&gt;=0")&gt;0,"Retested","")))</f>
        <v/>
      </c>
      <c r="J49" s="28">
        <f>IF($C49="","",_xlfn.LET(_xlpm.c,IFERROR(INDEX(rngEPcode,MATCH(cfgGradeSheetExam,IFERROR(rngEPseq+0,-1),0)),""),_xlpm.n,COUNTIFS(nrES_PID,Cadets!$B44,nrES_Code,_xlpm.c,nrES_Att,1),_xlpm.s,COUNTIFS(nrES_PID,Cadets!$B44,nrES_Code,_xlpm.c,nrES_Att,1,nrES_Raw,"&gt;=0"),_xlpm.x,COUNTIFS(nrES_PID,Cadets!$B44,nrES_Code,_xlpm.c,nrES_Att,1,nrES_Absence,"Excused"),_xlpm.u,COUNTIFS(nrES_PID,Cadets!$B44,nrES_Code,_xlpm.c,nrES_Att,1,nrES_Absence,"Unexcused"),IF(_xlpm.u&gt;0,"Unexcused",IF(_xlpm.x&gt;0,IF(_xlpm.s&gt;0,"Excused - taken later","Excused - pending"),IF(OR(_xlpm.n=0,_xlpm.s&gt;0),"","No score recorded")))))</f>
        <v/>
      </c>
    </row>
    <row r="50">
      <c r="B50" s="28">
        <f>IF(Cadets!$B45="","",ROW()-10)</f>
        <v/>
      </c>
      <c r="C50" s="27">
        <f>IF(Cadets!$B45="","",Cadets!$F45)</f>
        <v/>
      </c>
      <c r="D50" s="28">
        <f>IF($C50="","",Cadets!$B45)</f>
        <v/>
      </c>
      <c r="E50" s="28">
        <f>IF($C50="","",Cadets!$H45)</f>
        <v/>
      </c>
      <c r="F50" s="28">
        <f>IF($C50="","",_xlfn.LET(_xlpm.c,IFERROR(INDEX(rngEPcode,MATCH(cfgGradeSheetExam,IFERROR(rngEPseq+0,-1),0)),""),IF(COUNTIFS(nrES_PID,Cadets!$B45,nrES_Code,_xlpm.c,nrES_Att,1,nrES_Raw,"&gt;=0")=0,"",SUMIFS(nrES_Raw,nrES_PID,Cadets!$B45,nrES_Code,_xlpm.c,nrES_Att,1))))</f>
        <v/>
      </c>
      <c r="G50" s="28">
        <f>IF($C50="","",_xlfn.LET(_xlpm.c,IFERROR(INDEX(rngEPcode,MATCH(cfgGradeSheetExam,IFERROR(rngEPseq+0,-1),0)),""),IF(COUNTIFS(nrES_PID,Cadets!$B45,nrES_Code,_xlpm.c,nrES_Final,"Yes",nrES_Rec,"&gt;=0")=0,"",SUMIFS(nrES_Rec,nrES_PID,Cadets!$B45,nrES_Code,_xlpm.c,nrES_Final,"Yes"))))</f>
        <v/>
      </c>
      <c r="H50" s="28">
        <f>IF(OR($C50="",$G50=""),"",IF($G50&gt;=IFERROR(INDEX(rngEPpass,MATCH(cfgGradeSheetExam,IFERROR(rngEPseq+0,-1),0)),cfgPassingScore),"Pass","FAIL"))</f>
        <v/>
      </c>
      <c r="I50" s="28">
        <f>IF($C50="","",_xlfn.LET(_xlpm.c,IFERROR(INDEX(rngEPcode,MATCH(cfgGradeSheetExam,IFERROR(rngEPseq+0,-1),0)),""),IF(COUNTIFS(nrES_PID,Cadets!$B45,nrES_Code,_xlpm.c,nrES_Att,2,nrES_Raw,"&gt;=0")&gt;0,"Retested","")))</f>
        <v/>
      </c>
      <c r="J50" s="28">
        <f>IF($C50="","",_xlfn.LET(_xlpm.c,IFERROR(INDEX(rngEPcode,MATCH(cfgGradeSheetExam,IFERROR(rngEPseq+0,-1),0)),""),_xlpm.n,COUNTIFS(nrES_PID,Cadets!$B45,nrES_Code,_xlpm.c,nrES_Att,1),_xlpm.s,COUNTIFS(nrES_PID,Cadets!$B45,nrES_Code,_xlpm.c,nrES_Att,1,nrES_Raw,"&gt;=0"),_xlpm.x,COUNTIFS(nrES_PID,Cadets!$B45,nrES_Code,_xlpm.c,nrES_Att,1,nrES_Absence,"Excused"),_xlpm.u,COUNTIFS(nrES_PID,Cadets!$B45,nrES_Code,_xlpm.c,nrES_Att,1,nrES_Absence,"Unexcused"),IF(_xlpm.u&gt;0,"Unexcused",IF(_xlpm.x&gt;0,IF(_xlpm.s&gt;0,"Excused - taken later","Excused - pending"),IF(OR(_xlpm.n=0,_xlpm.s&gt;0),"","No score recorded")))))</f>
        <v/>
      </c>
    </row>
    <row r="51">
      <c r="B51" s="28">
        <f>IF(Cadets!$B46="","",ROW()-10)</f>
        <v/>
      </c>
      <c r="C51" s="27">
        <f>IF(Cadets!$B46="","",Cadets!$F46)</f>
        <v/>
      </c>
      <c r="D51" s="28">
        <f>IF($C51="","",Cadets!$B46)</f>
        <v/>
      </c>
      <c r="E51" s="28">
        <f>IF($C51="","",Cadets!$H46)</f>
        <v/>
      </c>
      <c r="F51" s="28">
        <f>IF($C51="","",_xlfn.LET(_xlpm.c,IFERROR(INDEX(rngEPcode,MATCH(cfgGradeSheetExam,IFERROR(rngEPseq+0,-1),0)),""),IF(COUNTIFS(nrES_PID,Cadets!$B46,nrES_Code,_xlpm.c,nrES_Att,1,nrES_Raw,"&gt;=0")=0,"",SUMIFS(nrES_Raw,nrES_PID,Cadets!$B46,nrES_Code,_xlpm.c,nrES_Att,1))))</f>
        <v/>
      </c>
      <c r="G51" s="28">
        <f>IF($C51="","",_xlfn.LET(_xlpm.c,IFERROR(INDEX(rngEPcode,MATCH(cfgGradeSheetExam,IFERROR(rngEPseq+0,-1),0)),""),IF(COUNTIFS(nrES_PID,Cadets!$B46,nrES_Code,_xlpm.c,nrES_Final,"Yes",nrES_Rec,"&gt;=0")=0,"",SUMIFS(nrES_Rec,nrES_PID,Cadets!$B46,nrES_Code,_xlpm.c,nrES_Final,"Yes"))))</f>
        <v/>
      </c>
      <c r="H51" s="28">
        <f>IF(OR($C51="",$G51=""),"",IF($G51&gt;=IFERROR(INDEX(rngEPpass,MATCH(cfgGradeSheetExam,IFERROR(rngEPseq+0,-1),0)),cfgPassingScore),"Pass","FAIL"))</f>
        <v/>
      </c>
      <c r="I51" s="28">
        <f>IF($C51="","",_xlfn.LET(_xlpm.c,IFERROR(INDEX(rngEPcode,MATCH(cfgGradeSheetExam,IFERROR(rngEPseq+0,-1),0)),""),IF(COUNTIFS(nrES_PID,Cadets!$B46,nrES_Code,_xlpm.c,nrES_Att,2,nrES_Raw,"&gt;=0")&gt;0,"Retested","")))</f>
        <v/>
      </c>
      <c r="J51" s="28">
        <f>IF($C51="","",_xlfn.LET(_xlpm.c,IFERROR(INDEX(rngEPcode,MATCH(cfgGradeSheetExam,IFERROR(rngEPseq+0,-1),0)),""),_xlpm.n,COUNTIFS(nrES_PID,Cadets!$B46,nrES_Code,_xlpm.c,nrES_Att,1),_xlpm.s,COUNTIFS(nrES_PID,Cadets!$B46,nrES_Code,_xlpm.c,nrES_Att,1,nrES_Raw,"&gt;=0"),_xlpm.x,COUNTIFS(nrES_PID,Cadets!$B46,nrES_Code,_xlpm.c,nrES_Att,1,nrES_Absence,"Excused"),_xlpm.u,COUNTIFS(nrES_PID,Cadets!$B46,nrES_Code,_xlpm.c,nrES_Att,1,nrES_Absence,"Unexcused"),IF(_xlpm.u&gt;0,"Unexcused",IF(_xlpm.x&gt;0,IF(_xlpm.s&gt;0,"Excused - taken later","Excused - pending"),IF(OR(_xlpm.n=0,_xlpm.s&gt;0),"","No score recorded")))))</f>
        <v/>
      </c>
    </row>
    <row r="52">
      <c r="B52" s="28">
        <f>IF(Cadets!$B47="","",ROW()-10)</f>
        <v/>
      </c>
      <c r="C52" s="27">
        <f>IF(Cadets!$B47="","",Cadets!$F47)</f>
        <v/>
      </c>
      <c r="D52" s="28">
        <f>IF($C52="","",Cadets!$B47)</f>
        <v/>
      </c>
      <c r="E52" s="28">
        <f>IF($C52="","",Cadets!$H47)</f>
        <v/>
      </c>
      <c r="F52" s="28">
        <f>IF($C52="","",_xlfn.LET(_xlpm.c,IFERROR(INDEX(rngEPcode,MATCH(cfgGradeSheetExam,IFERROR(rngEPseq+0,-1),0)),""),IF(COUNTIFS(nrES_PID,Cadets!$B47,nrES_Code,_xlpm.c,nrES_Att,1,nrES_Raw,"&gt;=0")=0,"",SUMIFS(nrES_Raw,nrES_PID,Cadets!$B47,nrES_Code,_xlpm.c,nrES_Att,1))))</f>
        <v/>
      </c>
      <c r="G52" s="28">
        <f>IF($C52="","",_xlfn.LET(_xlpm.c,IFERROR(INDEX(rngEPcode,MATCH(cfgGradeSheetExam,IFERROR(rngEPseq+0,-1),0)),""),IF(COUNTIFS(nrES_PID,Cadets!$B47,nrES_Code,_xlpm.c,nrES_Final,"Yes",nrES_Rec,"&gt;=0")=0,"",SUMIFS(nrES_Rec,nrES_PID,Cadets!$B47,nrES_Code,_xlpm.c,nrES_Final,"Yes"))))</f>
        <v/>
      </c>
      <c r="H52" s="28">
        <f>IF(OR($C52="",$G52=""),"",IF($G52&gt;=IFERROR(INDEX(rngEPpass,MATCH(cfgGradeSheetExam,IFERROR(rngEPseq+0,-1),0)),cfgPassingScore),"Pass","FAIL"))</f>
        <v/>
      </c>
      <c r="I52" s="28">
        <f>IF($C52="","",_xlfn.LET(_xlpm.c,IFERROR(INDEX(rngEPcode,MATCH(cfgGradeSheetExam,IFERROR(rngEPseq+0,-1),0)),""),IF(COUNTIFS(nrES_PID,Cadets!$B47,nrES_Code,_xlpm.c,nrES_Att,2,nrES_Raw,"&gt;=0")&gt;0,"Retested","")))</f>
        <v/>
      </c>
      <c r="J52" s="28">
        <f>IF($C52="","",_xlfn.LET(_xlpm.c,IFERROR(INDEX(rngEPcode,MATCH(cfgGradeSheetExam,IFERROR(rngEPseq+0,-1),0)),""),_xlpm.n,COUNTIFS(nrES_PID,Cadets!$B47,nrES_Code,_xlpm.c,nrES_Att,1),_xlpm.s,COUNTIFS(nrES_PID,Cadets!$B47,nrES_Code,_xlpm.c,nrES_Att,1,nrES_Raw,"&gt;=0"),_xlpm.x,COUNTIFS(nrES_PID,Cadets!$B47,nrES_Code,_xlpm.c,nrES_Att,1,nrES_Absence,"Excused"),_xlpm.u,COUNTIFS(nrES_PID,Cadets!$B47,nrES_Code,_xlpm.c,nrES_Att,1,nrES_Absence,"Unexcused"),IF(_xlpm.u&gt;0,"Unexcused",IF(_xlpm.x&gt;0,IF(_xlpm.s&gt;0,"Excused - taken later","Excused - pending"),IF(OR(_xlpm.n=0,_xlpm.s&gt;0),"","No score recorded")))))</f>
        <v/>
      </c>
    </row>
    <row r="53">
      <c r="B53" s="28">
        <f>IF(Cadets!$B48="","",ROW()-10)</f>
        <v/>
      </c>
      <c r="C53" s="27">
        <f>IF(Cadets!$B48="","",Cadets!$F48)</f>
        <v/>
      </c>
      <c r="D53" s="28">
        <f>IF($C53="","",Cadets!$B48)</f>
        <v/>
      </c>
      <c r="E53" s="28">
        <f>IF($C53="","",Cadets!$H48)</f>
        <v/>
      </c>
      <c r="F53" s="28">
        <f>IF($C53="","",_xlfn.LET(_xlpm.c,IFERROR(INDEX(rngEPcode,MATCH(cfgGradeSheetExam,IFERROR(rngEPseq+0,-1),0)),""),IF(COUNTIFS(nrES_PID,Cadets!$B48,nrES_Code,_xlpm.c,nrES_Att,1,nrES_Raw,"&gt;=0")=0,"",SUMIFS(nrES_Raw,nrES_PID,Cadets!$B48,nrES_Code,_xlpm.c,nrES_Att,1))))</f>
        <v/>
      </c>
      <c r="G53" s="28">
        <f>IF($C53="","",_xlfn.LET(_xlpm.c,IFERROR(INDEX(rngEPcode,MATCH(cfgGradeSheetExam,IFERROR(rngEPseq+0,-1),0)),""),IF(COUNTIFS(nrES_PID,Cadets!$B48,nrES_Code,_xlpm.c,nrES_Final,"Yes",nrES_Rec,"&gt;=0")=0,"",SUMIFS(nrES_Rec,nrES_PID,Cadets!$B48,nrES_Code,_xlpm.c,nrES_Final,"Yes"))))</f>
        <v/>
      </c>
      <c r="H53" s="28">
        <f>IF(OR($C53="",$G53=""),"",IF($G53&gt;=IFERROR(INDEX(rngEPpass,MATCH(cfgGradeSheetExam,IFERROR(rngEPseq+0,-1),0)),cfgPassingScore),"Pass","FAIL"))</f>
        <v/>
      </c>
      <c r="I53" s="28">
        <f>IF($C53="","",_xlfn.LET(_xlpm.c,IFERROR(INDEX(rngEPcode,MATCH(cfgGradeSheetExam,IFERROR(rngEPseq+0,-1),0)),""),IF(COUNTIFS(nrES_PID,Cadets!$B48,nrES_Code,_xlpm.c,nrES_Att,2,nrES_Raw,"&gt;=0")&gt;0,"Retested","")))</f>
        <v/>
      </c>
      <c r="J53" s="28">
        <f>IF($C53="","",_xlfn.LET(_xlpm.c,IFERROR(INDEX(rngEPcode,MATCH(cfgGradeSheetExam,IFERROR(rngEPseq+0,-1),0)),""),_xlpm.n,COUNTIFS(nrES_PID,Cadets!$B48,nrES_Code,_xlpm.c,nrES_Att,1),_xlpm.s,COUNTIFS(nrES_PID,Cadets!$B48,nrES_Code,_xlpm.c,nrES_Att,1,nrES_Raw,"&gt;=0"),_xlpm.x,COUNTIFS(nrES_PID,Cadets!$B48,nrES_Code,_xlpm.c,nrES_Att,1,nrES_Absence,"Excused"),_xlpm.u,COUNTIFS(nrES_PID,Cadets!$B48,nrES_Code,_xlpm.c,nrES_Att,1,nrES_Absence,"Unexcused"),IF(_xlpm.u&gt;0,"Unexcused",IF(_xlpm.x&gt;0,IF(_xlpm.s&gt;0,"Excused - taken later","Excused - pending"),IF(OR(_xlpm.n=0,_xlpm.s&gt;0),"","No score recorded")))))</f>
        <v/>
      </c>
    </row>
    <row r="54">
      <c r="B54" s="28">
        <f>IF(Cadets!$B49="","",ROW()-10)</f>
        <v/>
      </c>
      <c r="C54" s="27">
        <f>IF(Cadets!$B49="","",Cadets!$F49)</f>
        <v/>
      </c>
      <c r="D54" s="28">
        <f>IF($C54="","",Cadets!$B49)</f>
        <v/>
      </c>
      <c r="E54" s="28">
        <f>IF($C54="","",Cadets!$H49)</f>
        <v/>
      </c>
      <c r="F54" s="28">
        <f>IF($C54="","",_xlfn.LET(_xlpm.c,IFERROR(INDEX(rngEPcode,MATCH(cfgGradeSheetExam,IFERROR(rngEPseq+0,-1),0)),""),IF(COUNTIFS(nrES_PID,Cadets!$B49,nrES_Code,_xlpm.c,nrES_Att,1,nrES_Raw,"&gt;=0")=0,"",SUMIFS(nrES_Raw,nrES_PID,Cadets!$B49,nrES_Code,_xlpm.c,nrES_Att,1))))</f>
        <v/>
      </c>
      <c r="G54" s="28">
        <f>IF($C54="","",_xlfn.LET(_xlpm.c,IFERROR(INDEX(rngEPcode,MATCH(cfgGradeSheetExam,IFERROR(rngEPseq+0,-1),0)),""),IF(COUNTIFS(nrES_PID,Cadets!$B49,nrES_Code,_xlpm.c,nrES_Final,"Yes",nrES_Rec,"&gt;=0")=0,"",SUMIFS(nrES_Rec,nrES_PID,Cadets!$B49,nrES_Code,_xlpm.c,nrES_Final,"Yes"))))</f>
        <v/>
      </c>
      <c r="H54" s="28">
        <f>IF(OR($C54="",$G54=""),"",IF($G54&gt;=IFERROR(INDEX(rngEPpass,MATCH(cfgGradeSheetExam,IFERROR(rngEPseq+0,-1),0)),cfgPassingScore),"Pass","FAIL"))</f>
        <v/>
      </c>
      <c r="I54" s="28">
        <f>IF($C54="","",_xlfn.LET(_xlpm.c,IFERROR(INDEX(rngEPcode,MATCH(cfgGradeSheetExam,IFERROR(rngEPseq+0,-1),0)),""),IF(COUNTIFS(nrES_PID,Cadets!$B49,nrES_Code,_xlpm.c,nrES_Att,2,nrES_Raw,"&gt;=0")&gt;0,"Retested","")))</f>
        <v/>
      </c>
      <c r="J54" s="28">
        <f>IF($C54="","",_xlfn.LET(_xlpm.c,IFERROR(INDEX(rngEPcode,MATCH(cfgGradeSheetExam,IFERROR(rngEPseq+0,-1),0)),""),_xlpm.n,COUNTIFS(nrES_PID,Cadets!$B49,nrES_Code,_xlpm.c,nrES_Att,1),_xlpm.s,COUNTIFS(nrES_PID,Cadets!$B49,nrES_Code,_xlpm.c,nrES_Att,1,nrES_Raw,"&gt;=0"),_xlpm.x,COUNTIFS(nrES_PID,Cadets!$B49,nrES_Code,_xlpm.c,nrES_Att,1,nrES_Absence,"Excused"),_xlpm.u,COUNTIFS(nrES_PID,Cadets!$B49,nrES_Code,_xlpm.c,nrES_Att,1,nrES_Absence,"Unexcused"),IF(_xlpm.u&gt;0,"Unexcused",IF(_xlpm.x&gt;0,IF(_xlpm.s&gt;0,"Excused - taken later","Excused - pending"),IF(OR(_xlpm.n=0,_xlpm.s&gt;0),"","No score recorded")))))</f>
        <v/>
      </c>
    </row>
    <row r="55">
      <c r="B55" s="28">
        <f>IF(Cadets!$B50="","",ROW()-10)</f>
        <v/>
      </c>
      <c r="C55" s="27">
        <f>IF(Cadets!$B50="","",Cadets!$F50)</f>
        <v/>
      </c>
      <c r="D55" s="28">
        <f>IF($C55="","",Cadets!$B50)</f>
        <v/>
      </c>
      <c r="E55" s="28">
        <f>IF($C55="","",Cadets!$H50)</f>
        <v/>
      </c>
      <c r="F55" s="28">
        <f>IF($C55="","",_xlfn.LET(_xlpm.c,IFERROR(INDEX(rngEPcode,MATCH(cfgGradeSheetExam,IFERROR(rngEPseq+0,-1),0)),""),IF(COUNTIFS(nrES_PID,Cadets!$B50,nrES_Code,_xlpm.c,nrES_Att,1,nrES_Raw,"&gt;=0")=0,"",SUMIFS(nrES_Raw,nrES_PID,Cadets!$B50,nrES_Code,_xlpm.c,nrES_Att,1))))</f>
        <v/>
      </c>
      <c r="G55" s="28">
        <f>IF($C55="","",_xlfn.LET(_xlpm.c,IFERROR(INDEX(rngEPcode,MATCH(cfgGradeSheetExam,IFERROR(rngEPseq+0,-1),0)),""),IF(COUNTIFS(nrES_PID,Cadets!$B50,nrES_Code,_xlpm.c,nrES_Final,"Yes",nrES_Rec,"&gt;=0")=0,"",SUMIFS(nrES_Rec,nrES_PID,Cadets!$B50,nrES_Code,_xlpm.c,nrES_Final,"Yes"))))</f>
        <v/>
      </c>
      <c r="H55" s="28">
        <f>IF(OR($C55="",$G55=""),"",IF($G55&gt;=IFERROR(INDEX(rngEPpass,MATCH(cfgGradeSheetExam,IFERROR(rngEPseq+0,-1),0)),cfgPassingScore),"Pass","FAIL"))</f>
        <v/>
      </c>
      <c r="I55" s="28">
        <f>IF($C55="","",_xlfn.LET(_xlpm.c,IFERROR(INDEX(rngEPcode,MATCH(cfgGradeSheetExam,IFERROR(rngEPseq+0,-1),0)),""),IF(COUNTIFS(nrES_PID,Cadets!$B50,nrES_Code,_xlpm.c,nrES_Att,2,nrES_Raw,"&gt;=0")&gt;0,"Retested","")))</f>
        <v/>
      </c>
      <c r="J55" s="28">
        <f>IF($C55="","",_xlfn.LET(_xlpm.c,IFERROR(INDEX(rngEPcode,MATCH(cfgGradeSheetExam,IFERROR(rngEPseq+0,-1),0)),""),_xlpm.n,COUNTIFS(nrES_PID,Cadets!$B50,nrES_Code,_xlpm.c,nrES_Att,1),_xlpm.s,COUNTIFS(nrES_PID,Cadets!$B50,nrES_Code,_xlpm.c,nrES_Att,1,nrES_Raw,"&gt;=0"),_xlpm.x,COUNTIFS(nrES_PID,Cadets!$B50,nrES_Code,_xlpm.c,nrES_Att,1,nrES_Absence,"Excused"),_xlpm.u,COUNTIFS(nrES_PID,Cadets!$B50,nrES_Code,_xlpm.c,nrES_Att,1,nrES_Absence,"Unexcused"),IF(_xlpm.u&gt;0,"Unexcused",IF(_xlpm.x&gt;0,IF(_xlpm.s&gt;0,"Excused - taken later","Excused - pending"),IF(OR(_xlpm.n=0,_xlpm.s&gt;0),"","No score recorded")))))</f>
        <v/>
      </c>
    </row>
    <row r="56">
      <c r="B56" s="28">
        <f>IF(Cadets!$B51="","",ROW()-10)</f>
        <v/>
      </c>
      <c r="C56" s="27">
        <f>IF(Cadets!$B51="","",Cadets!$F51)</f>
        <v/>
      </c>
      <c r="D56" s="28">
        <f>IF($C56="","",Cadets!$B51)</f>
        <v/>
      </c>
      <c r="E56" s="28">
        <f>IF($C56="","",Cadets!$H51)</f>
        <v/>
      </c>
      <c r="F56" s="28">
        <f>IF($C56="","",_xlfn.LET(_xlpm.c,IFERROR(INDEX(rngEPcode,MATCH(cfgGradeSheetExam,IFERROR(rngEPseq+0,-1),0)),""),IF(COUNTIFS(nrES_PID,Cadets!$B51,nrES_Code,_xlpm.c,nrES_Att,1,nrES_Raw,"&gt;=0")=0,"",SUMIFS(nrES_Raw,nrES_PID,Cadets!$B51,nrES_Code,_xlpm.c,nrES_Att,1))))</f>
        <v/>
      </c>
      <c r="G56" s="28">
        <f>IF($C56="","",_xlfn.LET(_xlpm.c,IFERROR(INDEX(rngEPcode,MATCH(cfgGradeSheetExam,IFERROR(rngEPseq+0,-1),0)),""),IF(COUNTIFS(nrES_PID,Cadets!$B51,nrES_Code,_xlpm.c,nrES_Final,"Yes",nrES_Rec,"&gt;=0")=0,"",SUMIFS(nrES_Rec,nrES_PID,Cadets!$B51,nrES_Code,_xlpm.c,nrES_Final,"Yes"))))</f>
        <v/>
      </c>
      <c r="H56" s="28">
        <f>IF(OR($C56="",$G56=""),"",IF($G56&gt;=IFERROR(INDEX(rngEPpass,MATCH(cfgGradeSheetExam,IFERROR(rngEPseq+0,-1),0)),cfgPassingScore),"Pass","FAIL"))</f>
        <v/>
      </c>
      <c r="I56" s="28">
        <f>IF($C56="","",_xlfn.LET(_xlpm.c,IFERROR(INDEX(rngEPcode,MATCH(cfgGradeSheetExam,IFERROR(rngEPseq+0,-1),0)),""),IF(COUNTIFS(nrES_PID,Cadets!$B51,nrES_Code,_xlpm.c,nrES_Att,2,nrES_Raw,"&gt;=0")&gt;0,"Retested","")))</f>
        <v/>
      </c>
      <c r="J56" s="28">
        <f>IF($C56="","",_xlfn.LET(_xlpm.c,IFERROR(INDEX(rngEPcode,MATCH(cfgGradeSheetExam,IFERROR(rngEPseq+0,-1),0)),""),_xlpm.n,COUNTIFS(nrES_PID,Cadets!$B51,nrES_Code,_xlpm.c,nrES_Att,1),_xlpm.s,COUNTIFS(nrES_PID,Cadets!$B51,nrES_Code,_xlpm.c,nrES_Att,1,nrES_Raw,"&gt;=0"),_xlpm.x,COUNTIFS(nrES_PID,Cadets!$B51,nrES_Code,_xlpm.c,nrES_Att,1,nrES_Absence,"Excused"),_xlpm.u,COUNTIFS(nrES_PID,Cadets!$B51,nrES_Code,_xlpm.c,nrES_Att,1,nrES_Absence,"Unexcused"),IF(_xlpm.u&gt;0,"Unexcused",IF(_xlpm.x&gt;0,IF(_xlpm.s&gt;0,"Excused - taken later","Excused - pending"),IF(OR(_xlpm.n=0,_xlpm.s&gt;0),"","No score recorded")))))</f>
        <v/>
      </c>
    </row>
    <row r="57">
      <c r="B57" s="28">
        <f>IF(Cadets!$B52="","",ROW()-10)</f>
        <v/>
      </c>
      <c r="C57" s="27">
        <f>IF(Cadets!$B52="","",Cadets!$F52)</f>
        <v/>
      </c>
      <c r="D57" s="28">
        <f>IF($C57="","",Cadets!$B52)</f>
        <v/>
      </c>
      <c r="E57" s="28">
        <f>IF($C57="","",Cadets!$H52)</f>
        <v/>
      </c>
      <c r="F57" s="28">
        <f>IF($C57="","",_xlfn.LET(_xlpm.c,IFERROR(INDEX(rngEPcode,MATCH(cfgGradeSheetExam,IFERROR(rngEPseq+0,-1),0)),""),IF(COUNTIFS(nrES_PID,Cadets!$B52,nrES_Code,_xlpm.c,nrES_Att,1,nrES_Raw,"&gt;=0")=0,"",SUMIFS(nrES_Raw,nrES_PID,Cadets!$B52,nrES_Code,_xlpm.c,nrES_Att,1))))</f>
        <v/>
      </c>
      <c r="G57" s="28">
        <f>IF($C57="","",_xlfn.LET(_xlpm.c,IFERROR(INDEX(rngEPcode,MATCH(cfgGradeSheetExam,IFERROR(rngEPseq+0,-1),0)),""),IF(COUNTIFS(nrES_PID,Cadets!$B52,nrES_Code,_xlpm.c,nrES_Final,"Yes",nrES_Rec,"&gt;=0")=0,"",SUMIFS(nrES_Rec,nrES_PID,Cadets!$B52,nrES_Code,_xlpm.c,nrES_Final,"Yes"))))</f>
        <v/>
      </c>
      <c r="H57" s="28">
        <f>IF(OR($C57="",$G57=""),"",IF($G57&gt;=IFERROR(INDEX(rngEPpass,MATCH(cfgGradeSheetExam,IFERROR(rngEPseq+0,-1),0)),cfgPassingScore),"Pass","FAIL"))</f>
        <v/>
      </c>
      <c r="I57" s="28">
        <f>IF($C57="","",_xlfn.LET(_xlpm.c,IFERROR(INDEX(rngEPcode,MATCH(cfgGradeSheetExam,IFERROR(rngEPseq+0,-1),0)),""),IF(COUNTIFS(nrES_PID,Cadets!$B52,nrES_Code,_xlpm.c,nrES_Att,2,nrES_Raw,"&gt;=0")&gt;0,"Retested","")))</f>
        <v/>
      </c>
      <c r="J57" s="28">
        <f>IF($C57="","",_xlfn.LET(_xlpm.c,IFERROR(INDEX(rngEPcode,MATCH(cfgGradeSheetExam,IFERROR(rngEPseq+0,-1),0)),""),_xlpm.n,COUNTIFS(nrES_PID,Cadets!$B52,nrES_Code,_xlpm.c,nrES_Att,1),_xlpm.s,COUNTIFS(nrES_PID,Cadets!$B52,nrES_Code,_xlpm.c,nrES_Att,1,nrES_Raw,"&gt;=0"),_xlpm.x,COUNTIFS(nrES_PID,Cadets!$B52,nrES_Code,_xlpm.c,nrES_Att,1,nrES_Absence,"Excused"),_xlpm.u,COUNTIFS(nrES_PID,Cadets!$B52,nrES_Code,_xlpm.c,nrES_Att,1,nrES_Absence,"Unexcused"),IF(_xlpm.u&gt;0,"Unexcused",IF(_xlpm.x&gt;0,IF(_xlpm.s&gt;0,"Excused - taken later","Excused - pending"),IF(OR(_xlpm.n=0,_xlpm.s&gt;0),"","No score recorded")))))</f>
        <v/>
      </c>
    </row>
    <row r="58">
      <c r="B58" s="28">
        <f>IF(Cadets!$B53="","",ROW()-10)</f>
        <v/>
      </c>
      <c r="C58" s="27">
        <f>IF(Cadets!$B53="","",Cadets!$F53)</f>
        <v/>
      </c>
      <c r="D58" s="28">
        <f>IF($C58="","",Cadets!$B53)</f>
        <v/>
      </c>
      <c r="E58" s="28">
        <f>IF($C58="","",Cadets!$H53)</f>
        <v/>
      </c>
      <c r="F58" s="28">
        <f>IF($C58="","",_xlfn.LET(_xlpm.c,IFERROR(INDEX(rngEPcode,MATCH(cfgGradeSheetExam,IFERROR(rngEPseq+0,-1),0)),""),IF(COUNTIFS(nrES_PID,Cadets!$B53,nrES_Code,_xlpm.c,nrES_Att,1,nrES_Raw,"&gt;=0")=0,"",SUMIFS(nrES_Raw,nrES_PID,Cadets!$B53,nrES_Code,_xlpm.c,nrES_Att,1))))</f>
        <v/>
      </c>
      <c r="G58" s="28">
        <f>IF($C58="","",_xlfn.LET(_xlpm.c,IFERROR(INDEX(rngEPcode,MATCH(cfgGradeSheetExam,IFERROR(rngEPseq+0,-1),0)),""),IF(COUNTIFS(nrES_PID,Cadets!$B53,nrES_Code,_xlpm.c,nrES_Final,"Yes",nrES_Rec,"&gt;=0")=0,"",SUMIFS(nrES_Rec,nrES_PID,Cadets!$B53,nrES_Code,_xlpm.c,nrES_Final,"Yes"))))</f>
        <v/>
      </c>
      <c r="H58" s="28">
        <f>IF(OR($C58="",$G58=""),"",IF($G58&gt;=IFERROR(INDEX(rngEPpass,MATCH(cfgGradeSheetExam,IFERROR(rngEPseq+0,-1),0)),cfgPassingScore),"Pass","FAIL"))</f>
        <v/>
      </c>
      <c r="I58" s="28">
        <f>IF($C58="","",_xlfn.LET(_xlpm.c,IFERROR(INDEX(rngEPcode,MATCH(cfgGradeSheetExam,IFERROR(rngEPseq+0,-1),0)),""),IF(COUNTIFS(nrES_PID,Cadets!$B53,nrES_Code,_xlpm.c,nrES_Att,2,nrES_Raw,"&gt;=0")&gt;0,"Retested","")))</f>
        <v/>
      </c>
      <c r="J58" s="28">
        <f>IF($C58="","",_xlfn.LET(_xlpm.c,IFERROR(INDEX(rngEPcode,MATCH(cfgGradeSheetExam,IFERROR(rngEPseq+0,-1),0)),""),_xlpm.n,COUNTIFS(nrES_PID,Cadets!$B53,nrES_Code,_xlpm.c,nrES_Att,1),_xlpm.s,COUNTIFS(nrES_PID,Cadets!$B53,nrES_Code,_xlpm.c,nrES_Att,1,nrES_Raw,"&gt;=0"),_xlpm.x,COUNTIFS(nrES_PID,Cadets!$B53,nrES_Code,_xlpm.c,nrES_Att,1,nrES_Absence,"Excused"),_xlpm.u,COUNTIFS(nrES_PID,Cadets!$B53,nrES_Code,_xlpm.c,nrES_Att,1,nrES_Absence,"Unexcused"),IF(_xlpm.u&gt;0,"Unexcused",IF(_xlpm.x&gt;0,IF(_xlpm.s&gt;0,"Excused - taken later","Excused - pending"),IF(OR(_xlpm.n=0,_xlpm.s&gt;0),"","No score recorded")))))</f>
        <v/>
      </c>
    </row>
    <row r="59">
      <c r="B59" s="28">
        <f>IF(Cadets!$B54="","",ROW()-10)</f>
        <v/>
      </c>
      <c r="C59" s="27">
        <f>IF(Cadets!$B54="","",Cadets!$F54)</f>
        <v/>
      </c>
      <c r="D59" s="28">
        <f>IF($C59="","",Cadets!$B54)</f>
        <v/>
      </c>
      <c r="E59" s="28">
        <f>IF($C59="","",Cadets!$H54)</f>
        <v/>
      </c>
      <c r="F59" s="28">
        <f>IF($C59="","",_xlfn.LET(_xlpm.c,IFERROR(INDEX(rngEPcode,MATCH(cfgGradeSheetExam,IFERROR(rngEPseq+0,-1),0)),""),IF(COUNTIFS(nrES_PID,Cadets!$B54,nrES_Code,_xlpm.c,nrES_Att,1,nrES_Raw,"&gt;=0")=0,"",SUMIFS(nrES_Raw,nrES_PID,Cadets!$B54,nrES_Code,_xlpm.c,nrES_Att,1))))</f>
        <v/>
      </c>
      <c r="G59" s="28">
        <f>IF($C59="","",_xlfn.LET(_xlpm.c,IFERROR(INDEX(rngEPcode,MATCH(cfgGradeSheetExam,IFERROR(rngEPseq+0,-1),0)),""),IF(COUNTIFS(nrES_PID,Cadets!$B54,nrES_Code,_xlpm.c,nrES_Final,"Yes",nrES_Rec,"&gt;=0")=0,"",SUMIFS(nrES_Rec,nrES_PID,Cadets!$B54,nrES_Code,_xlpm.c,nrES_Final,"Yes"))))</f>
        <v/>
      </c>
      <c r="H59" s="28">
        <f>IF(OR($C59="",$G59=""),"",IF($G59&gt;=IFERROR(INDEX(rngEPpass,MATCH(cfgGradeSheetExam,IFERROR(rngEPseq+0,-1),0)),cfgPassingScore),"Pass","FAIL"))</f>
        <v/>
      </c>
      <c r="I59" s="28">
        <f>IF($C59="","",_xlfn.LET(_xlpm.c,IFERROR(INDEX(rngEPcode,MATCH(cfgGradeSheetExam,IFERROR(rngEPseq+0,-1),0)),""),IF(COUNTIFS(nrES_PID,Cadets!$B54,nrES_Code,_xlpm.c,nrES_Att,2,nrES_Raw,"&gt;=0")&gt;0,"Retested","")))</f>
        <v/>
      </c>
      <c r="J59" s="28">
        <f>IF($C59="","",_xlfn.LET(_xlpm.c,IFERROR(INDEX(rngEPcode,MATCH(cfgGradeSheetExam,IFERROR(rngEPseq+0,-1),0)),""),_xlpm.n,COUNTIFS(nrES_PID,Cadets!$B54,nrES_Code,_xlpm.c,nrES_Att,1),_xlpm.s,COUNTIFS(nrES_PID,Cadets!$B54,nrES_Code,_xlpm.c,nrES_Att,1,nrES_Raw,"&gt;=0"),_xlpm.x,COUNTIFS(nrES_PID,Cadets!$B54,nrES_Code,_xlpm.c,nrES_Att,1,nrES_Absence,"Excused"),_xlpm.u,COUNTIFS(nrES_PID,Cadets!$B54,nrES_Code,_xlpm.c,nrES_Att,1,nrES_Absence,"Unexcused"),IF(_xlpm.u&gt;0,"Unexcused",IF(_xlpm.x&gt;0,IF(_xlpm.s&gt;0,"Excused - taken later","Excused - pending"),IF(OR(_xlpm.n=0,_xlpm.s&gt;0),"","No score recorded")))))</f>
        <v/>
      </c>
    </row>
    <row r="60">
      <c r="B60" s="28">
        <f>IF(Cadets!$B55="","",ROW()-10)</f>
        <v/>
      </c>
      <c r="C60" s="27">
        <f>IF(Cadets!$B55="","",Cadets!$F55)</f>
        <v/>
      </c>
      <c r="D60" s="28">
        <f>IF($C60="","",Cadets!$B55)</f>
        <v/>
      </c>
      <c r="E60" s="28">
        <f>IF($C60="","",Cadets!$H55)</f>
        <v/>
      </c>
      <c r="F60" s="28">
        <f>IF($C60="","",_xlfn.LET(_xlpm.c,IFERROR(INDEX(rngEPcode,MATCH(cfgGradeSheetExam,IFERROR(rngEPseq+0,-1),0)),""),IF(COUNTIFS(nrES_PID,Cadets!$B55,nrES_Code,_xlpm.c,nrES_Att,1,nrES_Raw,"&gt;=0")=0,"",SUMIFS(nrES_Raw,nrES_PID,Cadets!$B55,nrES_Code,_xlpm.c,nrES_Att,1))))</f>
        <v/>
      </c>
      <c r="G60" s="28">
        <f>IF($C60="","",_xlfn.LET(_xlpm.c,IFERROR(INDEX(rngEPcode,MATCH(cfgGradeSheetExam,IFERROR(rngEPseq+0,-1),0)),""),IF(COUNTIFS(nrES_PID,Cadets!$B55,nrES_Code,_xlpm.c,nrES_Final,"Yes",nrES_Rec,"&gt;=0")=0,"",SUMIFS(nrES_Rec,nrES_PID,Cadets!$B55,nrES_Code,_xlpm.c,nrES_Final,"Yes"))))</f>
        <v/>
      </c>
      <c r="H60" s="28">
        <f>IF(OR($C60="",$G60=""),"",IF($G60&gt;=IFERROR(INDEX(rngEPpass,MATCH(cfgGradeSheetExam,IFERROR(rngEPseq+0,-1),0)),cfgPassingScore),"Pass","FAIL"))</f>
        <v/>
      </c>
      <c r="I60" s="28">
        <f>IF($C60="","",_xlfn.LET(_xlpm.c,IFERROR(INDEX(rngEPcode,MATCH(cfgGradeSheetExam,IFERROR(rngEPseq+0,-1),0)),""),IF(COUNTIFS(nrES_PID,Cadets!$B55,nrES_Code,_xlpm.c,nrES_Att,2,nrES_Raw,"&gt;=0")&gt;0,"Retested","")))</f>
        <v/>
      </c>
      <c r="J60" s="28">
        <f>IF($C60="","",_xlfn.LET(_xlpm.c,IFERROR(INDEX(rngEPcode,MATCH(cfgGradeSheetExam,IFERROR(rngEPseq+0,-1),0)),""),_xlpm.n,COUNTIFS(nrES_PID,Cadets!$B55,nrES_Code,_xlpm.c,nrES_Att,1),_xlpm.s,COUNTIFS(nrES_PID,Cadets!$B55,nrES_Code,_xlpm.c,nrES_Att,1,nrES_Raw,"&gt;=0"),_xlpm.x,COUNTIFS(nrES_PID,Cadets!$B55,nrES_Code,_xlpm.c,nrES_Att,1,nrES_Absence,"Excused"),_xlpm.u,COUNTIFS(nrES_PID,Cadets!$B55,nrES_Code,_xlpm.c,nrES_Att,1,nrES_Absence,"Unexcused"),IF(_xlpm.u&gt;0,"Unexcused",IF(_xlpm.x&gt;0,IF(_xlpm.s&gt;0,"Excused - taken later","Excused - pending"),IF(OR(_xlpm.n=0,_xlpm.s&gt;0),"","No score recorded")))))</f>
        <v/>
      </c>
    </row>
    <row r="61">
      <c r="C61" s="3" t="inlineStr">
        <is>
          <t>Class average / low / high / fails:</t>
        </is>
      </c>
      <c r="F61" s="20">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conditionalFormatting sqref="J11:J60">
    <cfRule type="expression" priority="2" dxfId="2">
      <formula>OR($J11="Excused - pending",$J11="No score recorded")</formula>
    </cfRule>
    <cfRule type="expression" priority="3" dxfId="0">
      <formula>$J11="Unexcused"</formula>
    </cfRule>
  </conditionalFormatting>
  <dataValidations count="1">
    <dataValidation sqref="C5" showDropDown="0" showInputMessage="0" showErrorMessage="1" allowBlank="1" type="list">
      <formula1>=rngEPseq</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31" t="n"/>
      <c r="E5" s="3">
        <f>IFERROR("Training Day #"&amp;_xlfn.XLOOKUP(cfgSignInDate,nrCDdate,nrCDnum)&amp;"  (Week "&amp;_xlfn.XLOOKUP(cfgSignInDate,nrCDdate,nrCDweek)&amp;")","")</f>
        <v/>
      </c>
    </row>
    <row r="6"/>
    <row r="7">
      <c r="B7" s="1">
        <f>"TYLER POLICE ACADEMY — "&amp;cfgAcademyClass&amp;" — DAILY REPORT &amp; ATTENDANCE ROSTER — "&amp;IF(cfgSignInDate="","(date: ____________)",TEXT(cfgSignInDate,"dddd, mmmm d, yyyy"))</f>
        <v/>
      </c>
    </row>
    <row r="8"/>
    <row r="9" ht="16" customHeight="1">
      <c r="B9" s="7" t="inlineStr">
        <is>
          <t>Instruction scheduled this date</t>
        </is>
      </c>
      <c r="C9" s="8" t="n"/>
      <c r="D9" s="8" t="n"/>
      <c r="E9" s="8" t="n"/>
      <c r="F9" s="8" t="n"/>
      <c r="G9" s="8" t="n"/>
      <c r="H9" s="8" t="n"/>
      <c r="I9" s="8" t="n"/>
    </row>
    <row r="10">
      <c r="B10">
        <f>IFERROR(_xlfn.TAKE(_xlfn._xlws.FILTER(TEXT(nrSCH_Start,"h:mm AM/PM")&amp;" – "&amp;TEXT(nrSCH_End,"h:mm AM/PM")&amp;"   "&amp;nrSCH_Act&amp;IF(nrSCH_Instr="",""," ("&amp;nrSCH_Instr&amp;")")&amp;IF(nrSCH_Loc="",""," — "&amp;nrSCH_Loc),(nrSCH_Date&lt;&gt;"")*(nrSCH_Date=cfgSignInDate),"— no schedule entered for this date —"),9),"⚠ LIST UNAVAILABLE - a reference in this panel is broken; do NOT read it as 'nothing to report'")</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8">
        <f>IF(C24="","",COUNTIF($C$24:C24,"?*"))</f>
        <v/>
      </c>
      <c r="C24" s="27">
        <f>IF(Cadets!$B6="","",IF(Cadets!$I6&lt;&gt;"Active","",Cadets!$F6))</f>
        <v/>
      </c>
      <c r="D24" s="27">
        <f>IF(C24="","",Cadets!$B6)</f>
        <v/>
      </c>
      <c r="E24" s="27">
        <f>IF(C24="","",Cadets!$H6)</f>
        <v/>
      </c>
      <c r="F24" s="32" t="n"/>
      <c r="G24" s="32" t="n"/>
      <c r="H24" s="32" t="n"/>
    </row>
    <row r="25" ht="20" customHeight="1">
      <c r="B25" s="28">
        <f>IF(C25="","",COUNTIF($C$24:C25,"?*"))</f>
        <v/>
      </c>
      <c r="C25" s="27">
        <f>IF(Cadets!$B7="","",IF(Cadets!$I7&lt;&gt;"Active","",Cadets!$F7))</f>
        <v/>
      </c>
      <c r="D25" s="27">
        <f>IF(C25="","",Cadets!$B7)</f>
        <v/>
      </c>
      <c r="E25" s="27">
        <f>IF(C25="","",Cadets!$H7)</f>
        <v/>
      </c>
      <c r="F25" s="32" t="n"/>
      <c r="G25" s="32" t="n"/>
      <c r="H25" s="32" t="n"/>
    </row>
    <row r="26" ht="20" customHeight="1">
      <c r="B26" s="28">
        <f>IF(C26="","",COUNTIF($C$24:C26,"?*"))</f>
        <v/>
      </c>
      <c r="C26" s="27">
        <f>IF(Cadets!$B8="","",IF(Cadets!$I8&lt;&gt;"Active","",Cadets!$F8))</f>
        <v/>
      </c>
      <c r="D26" s="27">
        <f>IF(C26="","",Cadets!$B8)</f>
        <v/>
      </c>
      <c r="E26" s="27">
        <f>IF(C26="","",Cadets!$H8)</f>
        <v/>
      </c>
      <c r="F26" s="32" t="n"/>
      <c r="G26" s="32" t="n"/>
      <c r="H26" s="32" t="n"/>
    </row>
    <row r="27" ht="20" customHeight="1">
      <c r="B27" s="28">
        <f>IF(C27="","",COUNTIF($C$24:C27,"?*"))</f>
        <v/>
      </c>
      <c r="C27" s="27">
        <f>IF(Cadets!$B9="","",IF(Cadets!$I9&lt;&gt;"Active","",Cadets!$F9))</f>
        <v/>
      </c>
      <c r="D27" s="27">
        <f>IF(C27="","",Cadets!$B9)</f>
        <v/>
      </c>
      <c r="E27" s="27">
        <f>IF(C27="","",Cadets!$H9)</f>
        <v/>
      </c>
      <c r="F27" s="32" t="n"/>
      <c r="G27" s="32" t="n"/>
      <c r="H27" s="32" t="n"/>
    </row>
    <row r="28" ht="20" customHeight="1">
      <c r="B28" s="28">
        <f>IF(C28="","",COUNTIF($C$24:C28,"?*"))</f>
        <v/>
      </c>
      <c r="C28" s="27">
        <f>IF(Cadets!$B10="","",IF(Cadets!$I10&lt;&gt;"Active","",Cadets!$F10))</f>
        <v/>
      </c>
      <c r="D28" s="27">
        <f>IF(C28="","",Cadets!$B10)</f>
        <v/>
      </c>
      <c r="E28" s="27">
        <f>IF(C28="","",Cadets!$H10)</f>
        <v/>
      </c>
      <c r="F28" s="32" t="n"/>
      <c r="G28" s="32" t="n"/>
      <c r="H28" s="32" t="n"/>
    </row>
    <row r="29" ht="20" customHeight="1">
      <c r="B29" s="28">
        <f>IF(C29="","",COUNTIF($C$24:C29,"?*"))</f>
        <v/>
      </c>
      <c r="C29" s="27">
        <f>IF(Cadets!$B11="","",IF(Cadets!$I11&lt;&gt;"Active","",Cadets!$F11))</f>
        <v/>
      </c>
      <c r="D29" s="27">
        <f>IF(C29="","",Cadets!$B11)</f>
        <v/>
      </c>
      <c r="E29" s="27">
        <f>IF(C29="","",Cadets!$H11)</f>
        <v/>
      </c>
      <c r="F29" s="32" t="n"/>
      <c r="G29" s="32" t="n"/>
      <c r="H29" s="32" t="n"/>
    </row>
    <row r="30" ht="20" customHeight="1">
      <c r="B30" s="28">
        <f>IF(C30="","",COUNTIF($C$24:C30,"?*"))</f>
        <v/>
      </c>
      <c r="C30" s="27">
        <f>IF(Cadets!$B12="","",IF(Cadets!$I12&lt;&gt;"Active","",Cadets!$F12))</f>
        <v/>
      </c>
      <c r="D30" s="27">
        <f>IF(C30="","",Cadets!$B12)</f>
        <v/>
      </c>
      <c r="E30" s="27">
        <f>IF(C30="","",Cadets!$H12)</f>
        <v/>
      </c>
      <c r="F30" s="32" t="n"/>
      <c r="G30" s="32" t="n"/>
      <c r="H30" s="32" t="n"/>
    </row>
    <row r="31" ht="20" customHeight="1">
      <c r="B31" s="28">
        <f>IF(C31="","",COUNTIF($C$24:C31,"?*"))</f>
        <v/>
      </c>
      <c r="C31" s="27">
        <f>IF(Cadets!$B13="","",IF(Cadets!$I13&lt;&gt;"Active","",Cadets!$F13))</f>
        <v/>
      </c>
      <c r="D31" s="27">
        <f>IF(C31="","",Cadets!$B13)</f>
        <v/>
      </c>
      <c r="E31" s="27">
        <f>IF(C31="","",Cadets!$H13)</f>
        <v/>
      </c>
      <c r="F31" s="32" t="n"/>
      <c r="G31" s="32" t="n"/>
      <c r="H31" s="32" t="n"/>
    </row>
    <row r="32" ht="20" customHeight="1">
      <c r="B32" s="28">
        <f>IF(C32="","",COUNTIF($C$24:C32,"?*"))</f>
        <v/>
      </c>
      <c r="C32" s="27">
        <f>IF(Cadets!$B14="","",IF(Cadets!$I14&lt;&gt;"Active","",Cadets!$F14))</f>
        <v/>
      </c>
      <c r="D32" s="27">
        <f>IF(C32="","",Cadets!$B14)</f>
        <v/>
      </c>
      <c r="E32" s="27">
        <f>IF(C32="","",Cadets!$H14)</f>
        <v/>
      </c>
      <c r="F32" s="32" t="n"/>
      <c r="G32" s="32" t="n"/>
      <c r="H32" s="32" t="n"/>
    </row>
    <row r="33" ht="20" customHeight="1">
      <c r="B33" s="28">
        <f>IF(C33="","",COUNTIF($C$24:C33,"?*"))</f>
        <v/>
      </c>
      <c r="C33" s="27">
        <f>IF(Cadets!$B15="","",IF(Cadets!$I15&lt;&gt;"Active","",Cadets!$F15))</f>
        <v/>
      </c>
      <c r="D33" s="27">
        <f>IF(C33="","",Cadets!$B15)</f>
        <v/>
      </c>
      <c r="E33" s="27">
        <f>IF(C33="","",Cadets!$H15)</f>
        <v/>
      </c>
      <c r="F33" s="32" t="n"/>
      <c r="G33" s="32" t="n"/>
      <c r="H33" s="32" t="n"/>
    </row>
    <row r="34" ht="20" customHeight="1">
      <c r="B34" s="28">
        <f>IF(C34="","",COUNTIF($C$24:C34,"?*"))</f>
        <v/>
      </c>
      <c r="C34" s="27">
        <f>IF(Cadets!$B16="","",IF(Cadets!$I16&lt;&gt;"Active","",Cadets!$F16))</f>
        <v/>
      </c>
      <c r="D34" s="27">
        <f>IF(C34="","",Cadets!$B16)</f>
        <v/>
      </c>
      <c r="E34" s="27">
        <f>IF(C34="","",Cadets!$H16)</f>
        <v/>
      </c>
      <c r="F34" s="32" t="n"/>
      <c r="G34" s="32" t="n"/>
      <c r="H34" s="32" t="n"/>
    </row>
    <row r="35" ht="20" customHeight="1">
      <c r="B35" s="28">
        <f>IF(C35="","",COUNTIF($C$24:C35,"?*"))</f>
        <v/>
      </c>
      <c r="C35" s="27">
        <f>IF(Cadets!$B17="","",IF(Cadets!$I17&lt;&gt;"Active","",Cadets!$F17))</f>
        <v/>
      </c>
      <c r="D35" s="27">
        <f>IF(C35="","",Cadets!$B17)</f>
        <v/>
      </c>
      <c r="E35" s="27">
        <f>IF(C35="","",Cadets!$H17)</f>
        <v/>
      </c>
      <c r="F35" s="32" t="n"/>
      <c r="G35" s="32" t="n"/>
      <c r="H35" s="32" t="n"/>
    </row>
    <row r="36" ht="20" customHeight="1">
      <c r="B36" s="28">
        <f>IF(C36="","",COUNTIF($C$24:C36,"?*"))</f>
        <v/>
      </c>
      <c r="C36" s="27">
        <f>IF(Cadets!$B18="","",IF(Cadets!$I18&lt;&gt;"Active","",Cadets!$F18))</f>
        <v/>
      </c>
      <c r="D36" s="27">
        <f>IF(C36="","",Cadets!$B18)</f>
        <v/>
      </c>
      <c r="E36" s="27">
        <f>IF(C36="","",Cadets!$H18)</f>
        <v/>
      </c>
      <c r="F36" s="32" t="n"/>
      <c r="G36" s="32" t="n"/>
      <c r="H36" s="32" t="n"/>
    </row>
    <row r="37" ht="20" customHeight="1">
      <c r="B37" s="28">
        <f>IF(C37="","",COUNTIF($C$24:C37,"?*"))</f>
        <v/>
      </c>
      <c r="C37" s="27">
        <f>IF(Cadets!$B19="","",IF(Cadets!$I19&lt;&gt;"Active","",Cadets!$F19))</f>
        <v/>
      </c>
      <c r="D37" s="27">
        <f>IF(C37="","",Cadets!$B19)</f>
        <v/>
      </c>
      <c r="E37" s="27">
        <f>IF(C37="","",Cadets!$H19)</f>
        <v/>
      </c>
      <c r="F37" s="32" t="n"/>
      <c r="G37" s="32" t="n"/>
      <c r="H37" s="32" t="n"/>
    </row>
    <row r="38" ht="20" customHeight="1">
      <c r="B38" s="28">
        <f>IF(C38="","",COUNTIF($C$24:C38,"?*"))</f>
        <v/>
      </c>
      <c r="C38" s="27">
        <f>IF(Cadets!$B20="","",IF(Cadets!$I20&lt;&gt;"Active","",Cadets!$F20))</f>
        <v/>
      </c>
      <c r="D38" s="27">
        <f>IF(C38="","",Cadets!$B20)</f>
        <v/>
      </c>
      <c r="E38" s="27">
        <f>IF(C38="","",Cadets!$H20)</f>
        <v/>
      </c>
      <c r="F38" s="32" t="n"/>
      <c r="G38" s="32" t="n"/>
      <c r="H38" s="32" t="n"/>
    </row>
    <row r="39" ht="20" customHeight="1">
      <c r="B39" s="28">
        <f>IF(C39="","",COUNTIF($C$24:C39,"?*"))</f>
        <v/>
      </c>
      <c r="C39" s="27">
        <f>IF(Cadets!$B21="","",IF(Cadets!$I21&lt;&gt;"Active","",Cadets!$F21))</f>
        <v/>
      </c>
      <c r="D39" s="27">
        <f>IF(C39="","",Cadets!$B21)</f>
        <v/>
      </c>
      <c r="E39" s="27">
        <f>IF(C39="","",Cadets!$H21)</f>
        <v/>
      </c>
      <c r="F39" s="32" t="n"/>
      <c r="G39" s="32" t="n"/>
      <c r="H39" s="32" t="n"/>
    </row>
    <row r="40" ht="20" customHeight="1">
      <c r="B40" s="28">
        <f>IF(C40="","",COUNTIF($C$24:C40,"?*"))</f>
        <v/>
      </c>
      <c r="C40" s="27">
        <f>IF(Cadets!$B22="","",IF(Cadets!$I22&lt;&gt;"Active","",Cadets!$F22))</f>
        <v/>
      </c>
      <c r="D40" s="27">
        <f>IF(C40="","",Cadets!$B22)</f>
        <v/>
      </c>
      <c r="E40" s="27">
        <f>IF(C40="","",Cadets!$H22)</f>
        <v/>
      </c>
      <c r="F40" s="32" t="n"/>
      <c r="G40" s="32" t="n"/>
      <c r="H40" s="32" t="n"/>
    </row>
    <row r="41" ht="20" customHeight="1">
      <c r="B41" s="28">
        <f>IF(C41="","",COUNTIF($C$24:C41,"?*"))</f>
        <v/>
      </c>
      <c r="C41" s="27">
        <f>IF(Cadets!$B23="","",IF(Cadets!$I23&lt;&gt;"Active","",Cadets!$F23))</f>
        <v/>
      </c>
      <c r="D41" s="27">
        <f>IF(C41="","",Cadets!$B23)</f>
        <v/>
      </c>
      <c r="E41" s="27">
        <f>IF(C41="","",Cadets!$H23)</f>
        <v/>
      </c>
      <c r="F41" s="32" t="n"/>
      <c r="G41" s="32" t="n"/>
      <c r="H41" s="32" t="n"/>
    </row>
    <row r="42" ht="20" customHeight="1">
      <c r="B42" s="28">
        <f>IF(C42="","",COUNTIF($C$24:C42,"?*"))</f>
        <v/>
      </c>
      <c r="C42" s="27">
        <f>IF(Cadets!$B24="","",IF(Cadets!$I24&lt;&gt;"Active","",Cadets!$F24))</f>
        <v/>
      </c>
      <c r="D42" s="27">
        <f>IF(C42="","",Cadets!$B24)</f>
        <v/>
      </c>
      <c r="E42" s="27">
        <f>IF(C42="","",Cadets!$H24)</f>
        <v/>
      </c>
      <c r="F42" s="32" t="n"/>
      <c r="G42" s="32" t="n"/>
      <c r="H42" s="32" t="n"/>
    </row>
    <row r="43" ht="20" customHeight="1">
      <c r="B43" s="28">
        <f>IF(C43="","",COUNTIF($C$24:C43,"?*"))</f>
        <v/>
      </c>
      <c r="C43" s="27">
        <f>IF(Cadets!$B25="","",IF(Cadets!$I25&lt;&gt;"Active","",Cadets!$F25))</f>
        <v/>
      </c>
      <c r="D43" s="27">
        <f>IF(C43="","",Cadets!$B25)</f>
        <v/>
      </c>
      <c r="E43" s="27">
        <f>IF(C43="","",Cadets!$H25)</f>
        <v/>
      </c>
      <c r="F43" s="32" t="n"/>
      <c r="G43" s="32" t="n"/>
      <c r="H43" s="32" t="n"/>
    </row>
    <row r="44" ht="20" customHeight="1">
      <c r="B44" s="28">
        <f>IF(C44="","",COUNTIF($C$24:C44,"?*"))</f>
        <v/>
      </c>
      <c r="C44" s="27">
        <f>IF(Cadets!$B26="","",IF(Cadets!$I26&lt;&gt;"Active","",Cadets!$F26))</f>
        <v/>
      </c>
      <c r="D44" s="27">
        <f>IF(C44="","",Cadets!$B26)</f>
        <v/>
      </c>
      <c r="E44" s="27">
        <f>IF(C44="","",Cadets!$H26)</f>
        <v/>
      </c>
      <c r="F44" s="32" t="n"/>
      <c r="G44" s="32" t="n"/>
      <c r="H44" s="32" t="n"/>
    </row>
    <row r="45" ht="20" customHeight="1">
      <c r="B45" s="28">
        <f>IF(C45="","",COUNTIF($C$24:C45,"?*"))</f>
        <v/>
      </c>
      <c r="C45" s="27">
        <f>IF(Cadets!$B27="","",IF(Cadets!$I27&lt;&gt;"Active","",Cadets!$F27))</f>
        <v/>
      </c>
      <c r="D45" s="27">
        <f>IF(C45="","",Cadets!$B27)</f>
        <v/>
      </c>
      <c r="E45" s="27">
        <f>IF(C45="","",Cadets!$H27)</f>
        <v/>
      </c>
      <c r="F45" s="32" t="n"/>
      <c r="G45" s="32" t="n"/>
      <c r="H45" s="32" t="n"/>
    </row>
    <row r="46" ht="20" customHeight="1">
      <c r="B46" s="28">
        <f>IF(C46="","",COUNTIF($C$24:C46,"?*"))</f>
        <v/>
      </c>
      <c r="C46" s="27">
        <f>IF(Cadets!$B28="","",IF(Cadets!$I28&lt;&gt;"Active","",Cadets!$F28))</f>
        <v/>
      </c>
      <c r="D46" s="27">
        <f>IF(C46="","",Cadets!$B28)</f>
        <v/>
      </c>
      <c r="E46" s="27">
        <f>IF(C46="","",Cadets!$H28)</f>
        <v/>
      </c>
      <c r="F46" s="32" t="n"/>
      <c r="G46" s="32" t="n"/>
      <c r="H46" s="32" t="n"/>
    </row>
    <row r="47" ht="20" customHeight="1">
      <c r="B47" s="28">
        <f>IF(C47="","",COUNTIF($C$24:C47,"?*"))</f>
        <v/>
      </c>
      <c r="C47" s="27">
        <f>IF(Cadets!$B29="","",IF(Cadets!$I29&lt;&gt;"Active","",Cadets!$F29))</f>
        <v/>
      </c>
      <c r="D47" s="27">
        <f>IF(C47="","",Cadets!$B29)</f>
        <v/>
      </c>
      <c r="E47" s="27">
        <f>IF(C47="","",Cadets!$H29)</f>
        <v/>
      </c>
      <c r="F47" s="32" t="n"/>
      <c r="G47" s="32" t="n"/>
      <c r="H47" s="32" t="n"/>
    </row>
    <row r="48" ht="20" customHeight="1">
      <c r="B48" s="28">
        <f>IF(C48="","",COUNTIF($C$24:C48,"?*"))</f>
        <v/>
      </c>
      <c r="C48" s="27">
        <f>IF(Cadets!$B30="","",IF(Cadets!$I30&lt;&gt;"Active","",Cadets!$F30))</f>
        <v/>
      </c>
      <c r="D48" s="27">
        <f>IF(C48="","",Cadets!$B30)</f>
        <v/>
      </c>
      <c r="E48" s="27">
        <f>IF(C48="","",Cadets!$H30)</f>
        <v/>
      </c>
      <c r="F48" s="32" t="n"/>
      <c r="G48" s="32" t="n"/>
      <c r="H48" s="32" t="n"/>
    </row>
    <row r="49" ht="20" customHeight="1">
      <c r="B49" s="28">
        <f>IF(C49="","",COUNTIF($C$24:C49,"?*"))</f>
        <v/>
      </c>
      <c r="C49" s="27">
        <f>IF(Cadets!$B31="","",IF(Cadets!$I31&lt;&gt;"Active","",Cadets!$F31))</f>
        <v/>
      </c>
      <c r="D49" s="27">
        <f>IF(C49="","",Cadets!$B31)</f>
        <v/>
      </c>
      <c r="E49" s="27">
        <f>IF(C49="","",Cadets!$H31)</f>
        <v/>
      </c>
      <c r="F49" s="32" t="n"/>
      <c r="G49" s="32" t="n"/>
      <c r="H49" s="32" t="n"/>
    </row>
    <row r="50" ht="20" customHeight="1">
      <c r="B50" s="28">
        <f>IF(C50="","",COUNTIF($C$24:C50,"?*"))</f>
        <v/>
      </c>
      <c r="C50" s="27">
        <f>IF(Cadets!$B32="","",IF(Cadets!$I32&lt;&gt;"Active","",Cadets!$F32))</f>
        <v/>
      </c>
      <c r="D50" s="27">
        <f>IF(C50="","",Cadets!$B32)</f>
        <v/>
      </c>
      <c r="E50" s="27">
        <f>IF(C50="","",Cadets!$H32)</f>
        <v/>
      </c>
      <c r="F50" s="32" t="n"/>
      <c r="G50" s="32" t="n"/>
      <c r="H50" s="32" t="n"/>
    </row>
    <row r="51" ht="20" customHeight="1">
      <c r="B51" s="28">
        <f>IF(C51="","",COUNTIF($C$24:C51,"?*"))</f>
        <v/>
      </c>
      <c r="C51" s="27">
        <f>IF(Cadets!$B33="","",IF(Cadets!$I33&lt;&gt;"Active","",Cadets!$F33))</f>
        <v/>
      </c>
      <c r="D51" s="27">
        <f>IF(C51="","",Cadets!$B33)</f>
        <v/>
      </c>
      <c r="E51" s="27">
        <f>IF(C51="","",Cadets!$H33)</f>
        <v/>
      </c>
      <c r="F51" s="32" t="n"/>
      <c r="G51" s="32" t="n"/>
      <c r="H51" s="32" t="n"/>
    </row>
    <row r="52" ht="20" customHeight="1">
      <c r="B52" s="28">
        <f>IF(C52="","",COUNTIF($C$24:C52,"?*"))</f>
        <v/>
      </c>
      <c r="C52" s="27">
        <f>IF(Cadets!$B34="","",IF(Cadets!$I34&lt;&gt;"Active","",Cadets!$F34))</f>
        <v/>
      </c>
      <c r="D52" s="27">
        <f>IF(C52="","",Cadets!$B34)</f>
        <v/>
      </c>
      <c r="E52" s="27">
        <f>IF(C52="","",Cadets!$H34)</f>
        <v/>
      </c>
      <c r="F52" s="32" t="n"/>
      <c r="G52" s="32" t="n"/>
      <c r="H52" s="32" t="n"/>
    </row>
    <row r="53" ht="20" customHeight="1">
      <c r="B53" s="28">
        <f>IF(C53="","",COUNTIF($C$24:C53,"?*"))</f>
        <v/>
      </c>
      <c r="C53" s="27">
        <f>IF(Cadets!$B35="","",IF(Cadets!$I35&lt;&gt;"Active","",Cadets!$F35))</f>
        <v/>
      </c>
      <c r="D53" s="27">
        <f>IF(C53="","",Cadets!$B35)</f>
        <v/>
      </c>
      <c r="E53" s="27">
        <f>IF(C53="","",Cadets!$H35)</f>
        <v/>
      </c>
      <c r="F53" s="32" t="n"/>
      <c r="G53" s="32" t="n"/>
      <c r="H53" s="32" t="n"/>
    </row>
    <row r="54" ht="20" customHeight="1">
      <c r="B54" s="28">
        <f>IF(C54="","",COUNTIF($C$24:C54,"?*"))</f>
        <v/>
      </c>
      <c r="C54" s="27">
        <f>IF(Cadets!$B36="","",IF(Cadets!$I36&lt;&gt;"Active","",Cadets!$F36))</f>
        <v/>
      </c>
      <c r="D54" s="27">
        <f>IF(C54="","",Cadets!$B36)</f>
        <v/>
      </c>
      <c r="E54" s="27">
        <f>IF(C54="","",Cadets!$H36)</f>
        <v/>
      </c>
      <c r="F54" s="32" t="n"/>
      <c r="G54" s="32" t="n"/>
      <c r="H54" s="32" t="n"/>
    </row>
    <row r="55" ht="20" customHeight="1">
      <c r="B55" s="28">
        <f>IF(C55="","",COUNTIF($C$24:C55,"?*"))</f>
        <v/>
      </c>
      <c r="C55" s="27">
        <f>IF(Cadets!$B37="","",IF(Cadets!$I37&lt;&gt;"Active","",Cadets!$F37))</f>
        <v/>
      </c>
      <c r="D55" s="27">
        <f>IF(C55="","",Cadets!$B37)</f>
        <v/>
      </c>
      <c r="E55" s="27">
        <f>IF(C55="","",Cadets!$H37)</f>
        <v/>
      </c>
      <c r="F55" s="32" t="n"/>
      <c r="G55" s="32" t="n"/>
      <c r="H55" s="32" t="n"/>
    </row>
    <row r="56" ht="20" customHeight="1">
      <c r="B56" s="28">
        <f>IF(C56="","",COUNTIF($C$24:C56,"?*"))</f>
        <v/>
      </c>
      <c r="C56" s="27">
        <f>IF(Cadets!$B38="","",IF(Cadets!$I38&lt;&gt;"Active","",Cadets!$F38))</f>
        <v/>
      </c>
      <c r="D56" s="27">
        <f>IF(C56="","",Cadets!$B38)</f>
        <v/>
      </c>
      <c r="E56" s="27">
        <f>IF(C56="","",Cadets!$H38)</f>
        <v/>
      </c>
      <c r="F56" s="32" t="n"/>
      <c r="G56" s="32" t="n"/>
      <c r="H56" s="32" t="n"/>
    </row>
    <row r="57" ht="20" customHeight="1">
      <c r="B57" s="28">
        <f>IF(C57="","",COUNTIF($C$24:C57,"?*"))</f>
        <v/>
      </c>
      <c r="C57" s="27">
        <f>IF(Cadets!$B39="","",IF(Cadets!$I39&lt;&gt;"Active","",Cadets!$F39))</f>
        <v/>
      </c>
      <c r="D57" s="27">
        <f>IF(C57="","",Cadets!$B39)</f>
        <v/>
      </c>
      <c r="E57" s="27">
        <f>IF(C57="","",Cadets!$H39)</f>
        <v/>
      </c>
      <c r="F57" s="32" t="n"/>
      <c r="G57" s="32" t="n"/>
      <c r="H57" s="32" t="n"/>
    </row>
    <row r="58" ht="20" customHeight="1">
      <c r="B58" s="28">
        <f>IF(C58="","",COUNTIF($C$24:C58,"?*"))</f>
        <v/>
      </c>
      <c r="C58" s="27">
        <f>IF(Cadets!$B40="","",IF(Cadets!$I40&lt;&gt;"Active","",Cadets!$F40))</f>
        <v/>
      </c>
      <c r="D58" s="27">
        <f>IF(C58="","",Cadets!$B40)</f>
        <v/>
      </c>
      <c r="E58" s="27">
        <f>IF(C58="","",Cadets!$H40)</f>
        <v/>
      </c>
      <c r="F58" s="32" t="n"/>
      <c r="G58" s="32" t="n"/>
      <c r="H58" s="32" t="n"/>
    </row>
    <row r="59" ht="20" customHeight="1">
      <c r="B59" s="28">
        <f>IF(C59="","",COUNTIF($C$24:C59,"?*"))</f>
        <v/>
      </c>
      <c r="C59" s="27">
        <f>IF(Cadets!$B41="","",IF(Cadets!$I41&lt;&gt;"Active","",Cadets!$F41))</f>
        <v/>
      </c>
      <c r="D59" s="27">
        <f>IF(C59="","",Cadets!$B41)</f>
        <v/>
      </c>
      <c r="E59" s="27">
        <f>IF(C59="","",Cadets!$H41)</f>
        <v/>
      </c>
      <c r="F59" s="32" t="n"/>
      <c r="G59" s="32" t="n"/>
      <c r="H59" s="32" t="n"/>
    </row>
    <row r="60" ht="20" customHeight="1">
      <c r="B60" s="28">
        <f>IF(C60="","",COUNTIF($C$24:C60,"?*"))</f>
        <v/>
      </c>
      <c r="C60" s="27">
        <f>IF(Cadets!$B42="","",IF(Cadets!$I42&lt;&gt;"Active","",Cadets!$F42))</f>
        <v/>
      </c>
      <c r="D60" s="27">
        <f>IF(C60="","",Cadets!$B42)</f>
        <v/>
      </c>
      <c r="E60" s="27">
        <f>IF(C60="","",Cadets!$H42)</f>
        <v/>
      </c>
      <c r="F60" s="32" t="n"/>
      <c r="G60" s="32" t="n"/>
      <c r="H60" s="32" t="n"/>
    </row>
    <row r="61" ht="20" customHeight="1">
      <c r="B61" s="28">
        <f>IF(C61="","",COUNTIF($C$24:C61,"?*"))</f>
        <v/>
      </c>
      <c r="C61" s="27">
        <f>IF(Cadets!$B43="","",IF(Cadets!$I43&lt;&gt;"Active","",Cadets!$F43))</f>
        <v/>
      </c>
      <c r="D61" s="27">
        <f>IF(C61="","",Cadets!$B43)</f>
        <v/>
      </c>
      <c r="E61" s="27">
        <f>IF(C61="","",Cadets!$H43)</f>
        <v/>
      </c>
      <c r="F61" s="32" t="n"/>
      <c r="G61" s="32" t="n"/>
      <c r="H61" s="32" t="n"/>
    </row>
    <row r="62" ht="20" customHeight="1">
      <c r="B62" s="28">
        <f>IF(C62="","",COUNTIF($C$24:C62,"?*"))</f>
        <v/>
      </c>
      <c r="C62" s="27">
        <f>IF(Cadets!$B44="","",IF(Cadets!$I44&lt;&gt;"Active","",Cadets!$F44))</f>
        <v/>
      </c>
      <c r="D62" s="27">
        <f>IF(C62="","",Cadets!$B44)</f>
        <v/>
      </c>
      <c r="E62" s="27">
        <f>IF(C62="","",Cadets!$H44)</f>
        <v/>
      </c>
      <c r="F62" s="32" t="n"/>
      <c r="G62" s="32" t="n"/>
      <c r="H62" s="32" t="n"/>
    </row>
    <row r="63" ht="20" customHeight="1">
      <c r="B63" s="28">
        <f>IF(C63="","",COUNTIF($C$24:C63,"?*"))</f>
        <v/>
      </c>
      <c r="C63" s="27">
        <f>IF(Cadets!$B45="","",IF(Cadets!$I45&lt;&gt;"Active","",Cadets!$F45))</f>
        <v/>
      </c>
      <c r="D63" s="27">
        <f>IF(C63="","",Cadets!$B45)</f>
        <v/>
      </c>
      <c r="E63" s="27">
        <f>IF(C63="","",Cadets!$H45)</f>
        <v/>
      </c>
      <c r="F63" s="32" t="n"/>
      <c r="G63" s="32" t="n"/>
      <c r="H63" s="32" t="n"/>
    </row>
    <row r="64" ht="20" customHeight="1">
      <c r="B64" s="28">
        <f>IF(C64="","",COUNTIF($C$24:C64,"?*"))</f>
        <v/>
      </c>
      <c r="C64" s="27">
        <f>IF(Cadets!$B46="","",IF(Cadets!$I46&lt;&gt;"Active","",Cadets!$F46))</f>
        <v/>
      </c>
      <c r="D64" s="27">
        <f>IF(C64="","",Cadets!$B46)</f>
        <v/>
      </c>
      <c r="E64" s="27">
        <f>IF(C64="","",Cadets!$H46)</f>
        <v/>
      </c>
      <c r="F64" s="32" t="n"/>
      <c r="G64" s="32" t="n"/>
      <c r="H64" s="32" t="n"/>
    </row>
    <row r="65" ht="20" customHeight="1">
      <c r="B65" s="28">
        <f>IF(C65="","",COUNTIF($C$24:C65,"?*"))</f>
        <v/>
      </c>
      <c r="C65" s="27">
        <f>IF(Cadets!$B47="","",IF(Cadets!$I47&lt;&gt;"Active","",Cadets!$F47))</f>
        <v/>
      </c>
      <c r="D65" s="27">
        <f>IF(C65="","",Cadets!$B47)</f>
        <v/>
      </c>
      <c r="E65" s="27">
        <f>IF(C65="","",Cadets!$H47)</f>
        <v/>
      </c>
      <c r="F65" s="32" t="n"/>
      <c r="G65" s="32" t="n"/>
      <c r="H65" s="32" t="n"/>
    </row>
    <row r="66" ht="20" customHeight="1">
      <c r="B66" s="28">
        <f>IF(C66="","",COUNTIF($C$24:C66,"?*"))</f>
        <v/>
      </c>
      <c r="C66" s="27">
        <f>IF(Cadets!$B48="","",IF(Cadets!$I48&lt;&gt;"Active","",Cadets!$F48))</f>
        <v/>
      </c>
      <c r="D66" s="27">
        <f>IF(C66="","",Cadets!$B48)</f>
        <v/>
      </c>
      <c r="E66" s="27">
        <f>IF(C66="","",Cadets!$H48)</f>
        <v/>
      </c>
      <c r="F66" s="32" t="n"/>
      <c r="G66" s="32" t="n"/>
      <c r="H66" s="32" t="n"/>
    </row>
    <row r="67" ht="20" customHeight="1">
      <c r="B67" s="28">
        <f>IF(C67="","",COUNTIF($C$24:C67,"?*"))</f>
        <v/>
      </c>
      <c r="C67" s="27">
        <f>IF(Cadets!$B49="","",IF(Cadets!$I49&lt;&gt;"Active","",Cadets!$F49))</f>
        <v/>
      </c>
      <c r="D67" s="27">
        <f>IF(C67="","",Cadets!$B49)</f>
        <v/>
      </c>
      <c r="E67" s="27">
        <f>IF(C67="","",Cadets!$H49)</f>
        <v/>
      </c>
      <c r="F67" s="32" t="n"/>
      <c r="G67" s="32" t="n"/>
      <c r="H67" s="32" t="n"/>
    </row>
    <row r="68" ht="20" customHeight="1">
      <c r="B68" s="28">
        <f>IF(C68="","",COUNTIF($C$24:C68,"?*"))</f>
        <v/>
      </c>
      <c r="C68" s="27">
        <f>IF(Cadets!$B50="","",IF(Cadets!$I50&lt;&gt;"Active","",Cadets!$F50))</f>
        <v/>
      </c>
      <c r="D68" s="27">
        <f>IF(C68="","",Cadets!$B50)</f>
        <v/>
      </c>
      <c r="E68" s="27">
        <f>IF(C68="","",Cadets!$H50)</f>
        <v/>
      </c>
      <c r="F68" s="32" t="n"/>
      <c r="G68" s="32" t="n"/>
      <c r="H68" s="32" t="n"/>
    </row>
    <row r="69" ht="20" customHeight="1">
      <c r="B69" s="28">
        <f>IF(C69="","",COUNTIF($C$24:C69,"?*"))</f>
        <v/>
      </c>
      <c r="C69" s="27">
        <f>IF(Cadets!$B51="","",IF(Cadets!$I51&lt;&gt;"Active","",Cadets!$F51))</f>
        <v/>
      </c>
      <c r="D69" s="27">
        <f>IF(C69="","",Cadets!$B51)</f>
        <v/>
      </c>
      <c r="E69" s="27">
        <f>IF(C69="","",Cadets!$H51)</f>
        <v/>
      </c>
      <c r="F69" s="32" t="n"/>
      <c r="G69" s="32" t="n"/>
      <c r="H69" s="32" t="n"/>
    </row>
    <row r="70" ht="20" customHeight="1">
      <c r="B70" s="28">
        <f>IF(C70="","",COUNTIF($C$24:C70,"?*"))</f>
        <v/>
      </c>
      <c r="C70" s="27">
        <f>IF(Cadets!$B52="","",IF(Cadets!$I52&lt;&gt;"Active","",Cadets!$F52))</f>
        <v/>
      </c>
      <c r="D70" s="27">
        <f>IF(C70="","",Cadets!$B52)</f>
        <v/>
      </c>
      <c r="E70" s="27">
        <f>IF(C70="","",Cadets!$H52)</f>
        <v/>
      </c>
      <c r="F70" s="32" t="n"/>
      <c r="G70" s="32" t="n"/>
      <c r="H70" s="32" t="n"/>
    </row>
    <row r="71" ht="20" customHeight="1">
      <c r="B71" s="28">
        <f>IF(C71="","",COUNTIF($C$24:C71,"?*"))</f>
        <v/>
      </c>
      <c r="C71" s="27">
        <f>IF(Cadets!$B53="","",IF(Cadets!$I53&lt;&gt;"Active","",Cadets!$F53))</f>
        <v/>
      </c>
      <c r="D71" s="27">
        <f>IF(C71="","",Cadets!$B53)</f>
        <v/>
      </c>
      <c r="E71" s="27">
        <f>IF(C71="","",Cadets!$H53)</f>
        <v/>
      </c>
      <c r="F71" s="32" t="n"/>
      <c r="G71" s="32" t="n"/>
      <c r="H71" s="32" t="n"/>
    </row>
    <row r="72" ht="20" customHeight="1">
      <c r="B72" s="28">
        <f>IF(C72="","",COUNTIF($C$24:C72,"?*"))</f>
        <v/>
      </c>
      <c r="C72" s="27">
        <f>IF(Cadets!$B54="","",IF(Cadets!$I54&lt;&gt;"Active","",Cadets!$F54))</f>
        <v/>
      </c>
      <c r="D72" s="27">
        <f>IF(C72="","",Cadets!$B54)</f>
        <v/>
      </c>
      <c r="E72" s="27">
        <f>IF(C72="","",Cadets!$H54)</f>
        <v/>
      </c>
      <c r="F72" s="32" t="n"/>
      <c r="G72" s="32" t="n"/>
      <c r="H72" s="32" t="n"/>
    </row>
    <row r="73" ht="20" customHeight="1">
      <c r="B73" s="28">
        <f>IF(C73="","",COUNTIF($C$24:C73,"?*"))</f>
        <v/>
      </c>
      <c r="C73" s="27">
        <f>IF(Cadets!$B55="","",IF(Cadets!$I55&lt;&gt;"Active","",Cadets!$F55))</f>
        <v/>
      </c>
      <c r="D73" s="27">
        <f>IF(C73="","",Cadets!$B55)</f>
        <v/>
      </c>
      <c r="E73" s="27">
        <f>IF(C73="","",Cadets!$H55)</f>
        <v/>
      </c>
      <c r="F73" s="32" t="n"/>
      <c r="G73" s="32" t="n"/>
      <c r="H73" s="32"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dataValidations count="1">
    <dataValidation sqref="C5" showDropDown="0" showInputMessage="0" showErrorMessage="1" allowBlank="1" errorTitle="Not an academy date" error="Pick a date between the academy's Start Date and End Date (Settings)." type="date" operator="between">
      <formula1>cfgStartDate</formula1>
      <formula2>cfgEndDate</formula2>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30"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7" t="n">
        <v>1</v>
      </c>
      <c r="C17" s="33" t="inlineStr">
        <is>
          <t>Were the goals and objectives for the course provided at the beginning of the class?</t>
        </is>
      </c>
      <c r="D17" s="32" t="n"/>
      <c r="E17" s="32" t="n"/>
      <c r="F17" s="32" t="n"/>
      <c r="G17" s="32" t="n"/>
      <c r="H17" s="32" t="n"/>
    </row>
    <row r="18" ht="26" customHeight="1">
      <c r="B18" s="27" t="n">
        <v>2</v>
      </c>
      <c r="C18" s="33" t="inlineStr">
        <is>
          <t>Was the material presented in a logical order?</t>
        </is>
      </c>
      <c r="D18" s="32" t="n"/>
      <c r="E18" s="32" t="n"/>
      <c r="F18" s="32" t="n"/>
      <c r="G18" s="32" t="n"/>
      <c r="H18" s="32" t="n"/>
    </row>
    <row r="19" ht="26" customHeight="1">
      <c r="B19" s="27" t="n">
        <v>3</v>
      </c>
      <c r="C19" s="33" t="inlineStr">
        <is>
          <t>Was the course related to your job needs?</t>
        </is>
      </c>
      <c r="D19" s="32" t="n"/>
      <c r="E19" s="32" t="n"/>
      <c r="F19" s="32" t="n"/>
      <c r="G19" s="32" t="n"/>
      <c r="H19" s="32" t="n"/>
    </row>
    <row r="20" ht="26" customHeight="1">
      <c r="B20" s="27" t="n">
        <v>4</v>
      </c>
      <c r="C20" s="33" t="inlineStr">
        <is>
          <t>Were real-life examples or situations used to relate the material?</t>
        </is>
      </c>
      <c r="D20" s="32" t="n"/>
      <c r="E20" s="32" t="n"/>
      <c r="F20" s="32" t="n"/>
      <c r="G20" s="32" t="n"/>
      <c r="H20" s="32" t="n"/>
    </row>
    <row r="21" ht="26" customHeight="1">
      <c r="B21" s="27" t="n">
        <v>5</v>
      </c>
      <c r="C21" s="33" t="inlineStr">
        <is>
          <t>Will this course improve your job performance?</t>
        </is>
      </c>
      <c r="D21" s="32" t="n"/>
      <c r="E21" s="32" t="n"/>
      <c r="F21" s="32" t="n"/>
      <c r="G21" s="32" t="n"/>
      <c r="H21" s="32" t="n"/>
    </row>
    <row r="22" ht="26" customHeight="1">
      <c r="B22" s="27" t="n">
        <v>6</v>
      </c>
      <c r="C22" s="33" t="inlineStr">
        <is>
          <t>Were the teaching aids, demonstrations, and handout materials of adequate quality?</t>
        </is>
      </c>
      <c r="D22" s="32" t="n"/>
      <c r="E22" s="32" t="n"/>
      <c r="F22" s="32" t="n"/>
      <c r="G22" s="32" t="n"/>
      <c r="H22" s="32" t="n"/>
    </row>
    <row r="23" ht="26" customHeight="1">
      <c r="B23" s="27" t="n">
        <v>7</v>
      </c>
      <c r="C23" s="33" t="inlineStr">
        <is>
          <t>Was the instructor knowledgeable about the course material?</t>
        </is>
      </c>
      <c r="D23" s="32" t="n"/>
      <c r="E23" s="32" t="n"/>
      <c r="F23" s="32" t="n"/>
      <c r="G23" s="32" t="n"/>
      <c r="H23" s="32" t="n"/>
    </row>
    <row r="24" ht="26" customHeight="1">
      <c r="B24" s="27" t="n">
        <v>8</v>
      </c>
      <c r="C24" s="33" t="inlineStr">
        <is>
          <t>Did the instructor present the information in a clear and understandable way?</t>
        </is>
      </c>
      <c r="D24" s="32" t="n"/>
      <c r="E24" s="32" t="n"/>
      <c r="F24" s="32" t="n"/>
      <c r="G24" s="32" t="n"/>
      <c r="H24" s="32" t="n"/>
    </row>
    <row r="25" ht="26" customHeight="1">
      <c r="B25" s="27" t="n">
        <v>9</v>
      </c>
      <c r="C25" s="33" t="inlineStr">
        <is>
          <t>Did the instructor give you an opportunity to interact with the class or ask questions?</t>
        </is>
      </c>
      <c r="D25" s="32" t="n"/>
      <c r="E25" s="32" t="n"/>
      <c r="F25" s="32" t="n"/>
      <c r="G25" s="32" t="n"/>
      <c r="H25" s="32" t="n"/>
    </row>
    <row r="26" ht="26" customHeight="1">
      <c r="B26" s="27" t="n">
        <v>10</v>
      </c>
      <c r="C26" s="33" t="inlineStr">
        <is>
          <t>Did you get satisfactory answers to your questions about the material?</t>
        </is>
      </c>
      <c r="D26" s="32" t="n"/>
      <c r="E26" s="32" t="n"/>
      <c r="F26" s="32" t="n"/>
      <c r="G26" s="32" t="n"/>
      <c r="H26" s="32" t="n"/>
    </row>
    <row r="27" ht="26" customHeight="1">
      <c r="B27" s="27" t="n">
        <v>11</v>
      </c>
      <c r="C27" s="33" t="inlineStr">
        <is>
          <t>Would you recommend this course to others?</t>
        </is>
      </c>
      <c r="D27" s="32" t="n"/>
      <c r="E27" s="32" t="n"/>
      <c r="F27" s="32" t="n"/>
      <c r="G27" s="32" t="n"/>
      <c r="H27" s="32" t="n"/>
    </row>
    <row r="28"/>
    <row r="29">
      <c r="B29" s="3" t="inlineStr">
        <is>
          <t>ADDITIONAL COMMENTS</t>
        </is>
      </c>
    </row>
    <row r="30" ht="20" customHeight="1">
      <c r="B30" s="34" t="n"/>
    </row>
    <row r="31" ht="20" customHeight="1">
      <c r="B31" s="34" t="n"/>
    </row>
    <row r="32" ht="20" customHeight="1">
      <c r="B32" s="34" t="n"/>
    </row>
    <row r="33" ht="20" customHeight="1">
      <c r="B33" s="34" t="n"/>
    </row>
    <row r="34" ht="20" customHeight="1">
      <c r="B34" s="34" t="n"/>
    </row>
    <row r="35" ht="20" customHeight="1">
      <c r="B35" s="34" t="n"/>
    </row>
    <row r="36" ht="28" customHeight="1">
      <c r="B36" s="15" t="inlineStr">
        <is>
          <t>Please use the space below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5" t="n">
        <v>1</v>
      </c>
      <c r="D5" s="3" t="inlineStr">
        <is>
          <t>Mode:</t>
        </is>
      </c>
      <c r="E5" s="25" t="inlineStr">
        <is>
          <t>Test</t>
        </is>
      </c>
    </row>
    <row r="6"/>
    <row r="7">
      <c r="B7" s="1" t="inlineStr">
        <is>
          <t>TYLER POLICE DEPARTMENT ACADEMY</t>
        </is>
      </c>
    </row>
    <row r="8">
      <c r="B8" s="3">
        <f>IF(OR(N(cfgSpellPrintNum)&lt;1,N(cfgSpellPrintNum)&gt;12),"Pick a spelling test number 1-12 in C5","Spelling Test #"&amp;cfgSpellPrintNum&amp;IF(cfgSpellPrintMode="Key"," — KEY",""))</f>
        <v/>
      </c>
    </row>
    <row r="9"/>
    <row r="10">
      <c r="B10" s="14" t="inlineStr">
        <is>
          <t>Name: ______________________    Date: ____________    Score: ________</t>
        </is>
      </c>
    </row>
    <row r="11"/>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5"/>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25"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35">
        <f>"Due ("&amp;IFERROR(TEXT(TIMEVALUE(LEFT(TEXT(cfgWritingDueTime,"0000"),2)&amp;":"&amp;RIGHT(TEXT(cfgWritingDueTime,"0000"),2)),"h:mm AM/PM"),cfgWritingDueTime)&amp;")"</f>
        <v/>
      </c>
      <c r="F10" s="12" t="inlineStr">
        <is>
          <t>Prompt</t>
        </is>
      </c>
    </row>
    <row r="11" ht="60" customHeight="1">
      <c r="B11" s="36">
        <f>IFERROR(_xlfn.TAKE(_xlfn._xlws.FILTER(_xlfn.HSTACK(rngWMnum,rngWMtitle,TEXT(rngWMassigned,"mm/dd"),TEXT(rngWMdue,"mm/dd"),rngWMprompt),IF(ISNUMBER(rngWMassigned),IFERROR(_xlfn.XLOOKUP(rngWMassigned,nrCDdate,nrCDweek,MAX(nrCDweek),1),0),0)=cfgHandoutWeek,"— no assignments start this week —"),8),"⚠ LIST UNAVAILABLE - a reference in this panel is broken; do NOT read it as 'nothing to report'")</f>
        <v/>
      </c>
      <c r="C11" s="36" t="n"/>
      <c r="D11" s="36" t="n"/>
      <c r="E11" s="36" t="n"/>
      <c r="F11" s="36" t="n"/>
      <c r="G11" s="36" t="n"/>
      <c r="H11" s="36" t="n"/>
    </row>
    <row r="12" ht="60" customHeight="1">
      <c r="B12" s="36" t="n"/>
      <c r="C12" s="36" t="n"/>
      <c r="D12" s="36" t="n"/>
      <c r="E12" s="36" t="n"/>
      <c r="F12" s="36" t="n"/>
      <c r="G12" s="36" t="n"/>
      <c r="H12" s="36" t="n"/>
    </row>
    <row r="13" ht="60" customHeight="1">
      <c r="B13" s="36" t="n"/>
      <c r="C13" s="36" t="n"/>
      <c r="D13" s="36" t="n"/>
      <c r="E13" s="36" t="n"/>
      <c r="F13" s="36" t="n"/>
      <c r="G13" s="36" t="n"/>
      <c r="H13" s="36" t="n"/>
    </row>
    <row r="14" ht="60" customHeight="1">
      <c r="B14" s="36" t="n"/>
      <c r="C14" s="36" t="n"/>
      <c r="D14" s="36" t="n"/>
      <c r="E14" s="36" t="n"/>
      <c r="F14" s="36" t="n"/>
      <c r="G14" s="36" t="n"/>
      <c r="H14" s="36" t="n"/>
    </row>
    <row r="15" ht="60" customHeight="1">
      <c r="B15" s="36" t="n"/>
      <c r="C15" s="36" t="n"/>
      <c r="D15" s="36" t="n"/>
      <c r="E15" s="36" t="n"/>
      <c r="F15" s="36" t="n"/>
      <c r="G15" s="36" t="n"/>
      <c r="H15" s="36" t="n"/>
    </row>
    <row r="16" ht="60" customHeight="1">
      <c r="B16" s="36" t="n"/>
      <c r="C16" s="36" t="n"/>
      <c r="D16" s="36" t="n"/>
      <c r="E16" s="36" t="n"/>
      <c r="F16" s="36" t="n"/>
      <c r="G16" s="36" t="n"/>
      <c r="H16" s="36" t="n"/>
    </row>
    <row r="17" ht="60" customHeight="1">
      <c r="B17" s="36" t="n"/>
      <c r="C17" s="36" t="n"/>
      <c r="D17" s="36" t="n"/>
      <c r="E17" s="36" t="n"/>
      <c r="F17" s="36" t="n"/>
      <c r="G17" s="36" t="n"/>
      <c r="H17" s="36" t="n"/>
    </row>
    <row r="18" ht="60" customHeight="1">
      <c r="B18" s="36" t="n"/>
      <c r="C18" s="36" t="n"/>
      <c r="D18" s="36" t="n"/>
      <c r="E18" s="36" t="n"/>
      <c r="F18" s="36" t="n"/>
      <c r="G18" s="36" t="n"/>
      <c r="H18" s="36"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dataValidations count="1">
    <dataValidation sqref="C5" showDropDown="0" showInputMessage="0" showErrorMessage="1" allowBlank="1" errorTitle="Out of range" error="Pick an academy week number (1 = the first week of class)." type="whole" operator="between">
      <formula1>1</formula1>
      <formula2>52</formula2>
    </dataValidation>
  </dataValidation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sheetPr>
  <dimension ref="A1:L361"/>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2"/>
    <row r="3"/>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25"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IF($B9="","",IF(COUNTIFS(nrES_PID,Cadets!$B6,nrES_Seq,cfgCurrentExamNum,nrES_Final,"Yes",nrES_Rec,"&gt;=0")=0,"",SUMIFS(nrES_Rec,nrES_PID,Cadets!$B6,nrES_Seq,cfgCurrentExamNum,nrES_Final,"Yes")))</f>
        <v/>
      </c>
      <c r="D9" s="20">
        <f>IF($B9="","",IFERROR(ROUND(AVERAGEIFS(nrES_Rec,nrES_Seq,cfgCurrentExamNum,nrES_Final,"Yes",nrES_Rec,"&gt;=0",nrES_Rec,"&lt;=100"),1),""))</f>
        <v/>
      </c>
      <c r="E9" s="20">
        <f>IF($B9="","",IF(COUNTIFS(nrES_PID,Cadets!$B6,nrES_Seq,cfgCurrentExamNum,nrES_Att,2,nrES_Raw,"&gt;=0",nrES_AttPass,"Yes")&gt;0,"RETEST (cap 70)",IF(COUNTIFS(nrES_PID,Cadets!$B6,nrES_Seq,cfgCurrentExamNum,nrES_Att,2,nrES_Raw,"&gt;=0",nrES_AttPass,"No")&gt;0,"RETEST FAILED (first-attempt score shown)","")))</f>
        <v/>
      </c>
      <c r="F9" s="20">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0">
        <f>IF($B9="","",IF(OR(cfgCurrentSpellingNum&lt;cfgCurrentExamNum,cfgCurrentSpellingNum&lt;=0,cfgCurrentSpellingNum&gt;12),"",IF(Spelling!$R6="INTERVENTION","BELOW "&amp;cfgSpellInterventionAvg&amp;" — intervention","")))</f>
        <v/>
      </c>
      <c r="H9" s="20">
        <f>IF($B9="","",sysAttendance!$J6&amp;" / PT "&amp;sysAttendance!$R6)</f>
        <v/>
      </c>
      <c r="I9" s="20">
        <f>IF($B9="","",Writing!$AT6&amp;" ("&amp;Writing!$AS6&amp;" overdue)")</f>
        <v/>
      </c>
      <c r="J9" s="20">
        <f>IF($B9="","",sysFlags!$T6)</f>
        <v/>
      </c>
    </row>
    <row r="10">
      <c r="B10" s="20">
        <f>IF(IF(OR(Cadets!$B7="",Cadets!$I7&lt;&gt;"Active"),FALSE,OR(cfgPreviewAgency=cfgHomeAgency,Cadets!$G7=cfgPreviewAgency)),Cadets!$F7,"")</f>
        <v/>
      </c>
      <c r="C10" s="20">
        <f>IF($B10="","",IF(COUNTIFS(nrES_PID,Cadets!$B7,nrES_Seq,cfgCurrentExamNum,nrES_Final,"Yes",nrES_Rec,"&gt;=0")=0,"",SUMIFS(nrES_Rec,nrES_PID,Cadets!$B7,nrES_Seq,cfgCurrentExamNum,nrES_Final,"Yes")))</f>
        <v/>
      </c>
      <c r="D10" s="20">
        <f>IF($B10="","",IFERROR(ROUND(AVERAGEIFS(nrES_Rec,nrES_Seq,cfgCurrentExamNum,nrES_Final,"Yes",nrES_Rec,"&gt;=0",nrES_Rec,"&lt;=100"),1),""))</f>
        <v/>
      </c>
      <c r="E10" s="20">
        <f>IF($B10="","",IF(COUNTIFS(nrES_PID,Cadets!$B7,nrES_Seq,cfgCurrentExamNum,nrES_Att,2,nrES_Raw,"&gt;=0",nrES_AttPass,"Yes")&gt;0,"RETEST (cap 70)",IF(COUNTIFS(nrES_PID,Cadets!$B7,nrES_Seq,cfgCurrentExamNum,nrES_Att,2,nrES_Raw,"&gt;=0",nrES_AttPass,"No")&gt;0,"RETEST FAILED (first-attempt score shown)","")))</f>
        <v/>
      </c>
      <c r="F10" s="20">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0">
        <f>IF($B10="","",IF(OR(cfgCurrentSpellingNum&lt;cfgCurrentExamNum,cfgCurrentSpellingNum&lt;=0,cfgCurrentSpellingNum&gt;12),"",IF(Spelling!$R7="INTERVENTION","BELOW "&amp;cfgSpellInterventionAvg&amp;" — intervention","")))</f>
        <v/>
      </c>
      <c r="H10" s="20">
        <f>IF($B10="","",sysAttendance!$J7&amp;" / PT "&amp;sysAttendance!$R7)</f>
        <v/>
      </c>
      <c r="I10" s="20">
        <f>IF($B10="","",Writing!$AT7&amp;" ("&amp;Writing!$AS7&amp;" overdue)")</f>
        <v/>
      </c>
      <c r="J10" s="20">
        <f>IF($B10="","",sysFlags!$T7)</f>
        <v/>
      </c>
    </row>
    <row r="11">
      <c r="B11" s="20">
        <f>IF(IF(OR(Cadets!$B8="",Cadets!$I8&lt;&gt;"Active"),FALSE,OR(cfgPreviewAgency=cfgHomeAgency,Cadets!$G8=cfgPreviewAgency)),Cadets!$F8,"")</f>
        <v/>
      </c>
      <c r="C11" s="20">
        <f>IF($B11="","",IF(COUNTIFS(nrES_PID,Cadets!$B8,nrES_Seq,cfgCurrentExamNum,nrES_Final,"Yes",nrES_Rec,"&gt;=0")=0,"",SUMIFS(nrES_Rec,nrES_PID,Cadets!$B8,nrES_Seq,cfgCurrentExamNum,nrES_Final,"Yes")))</f>
        <v/>
      </c>
      <c r="D11" s="20">
        <f>IF($B11="","",IFERROR(ROUND(AVERAGEIFS(nrES_Rec,nrES_Seq,cfgCurrentExamNum,nrES_Final,"Yes",nrES_Rec,"&gt;=0",nrES_Rec,"&lt;=100"),1),""))</f>
        <v/>
      </c>
      <c r="E11" s="20">
        <f>IF($B11="","",IF(COUNTIFS(nrES_PID,Cadets!$B8,nrES_Seq,cfgCurrentExamNum,nrES_Att,2,nrES_Raw,"&gt;=0",nrES_AttPass,"Yes")&gt;0,"RETEST (cap 70)",IF(COUNTIFS(nrES_PID,Cadets!$B8,nrES_Seq,cfgCurrentExamNum,nrES_Att,2,nrES_Raw,"&gt;=0",nrES_AttPass,"No")&gt;0,"RETEST FAILED (first-attempt score shown)","")))</f>
        <v/>
      </c>
      <c r="F11" s="20">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0">
        <f>IF($B11="","",IF(OR(cfgCurrentSpellingNum&lt;cfgCurrentExamNum,cfgCurrentSpellingNum&lt;=0,cfgCurrentSpellingNum&gt;12),"",IF(Spelling!$R8="INTERVENTION","BELOW "&amp;cfgSpellInterventionAvg&amp;" — intervention","")))</f>
        <v/>
      </c>
      <c r="H11" s="20">
        <f>IF($B11="","",sysAttendance!$J8&amp;" / PT "&amp;sysAttendance!$R8)</f>
        <v/>
      </c>
      <c r="I11" s="20">
        <f>IF($B11="","",Writing!$AT8&amp;" ("&amp;Writing!$AS8&amp;" overdue)")</f>
        <v/>
      </c>
      <c r="J11" s="20">
        <f>IF($B11="","",sysFlags!$T8)</f>
        <v/>
      </c>
    </row>
    <row r="12">
      <c r="B12" s="20">
        <f>IF(IF(OR(Cadets!$B9="",Cadets!$I9&lt;&gt;"Active"),FALSE,OR(cfgPreviewAgency=cfgHomeAgency,Cadets!$G9=cfgPreviewAgency)),Cadets!$F9,"")</f>
        <v/>
      </c>
      <c r="C12" s="20">
        <f>IF($B12="","",IF(COUNTIFS(nrES_PID,Cadets!$B9,nrES_Seq,cfgCurrentExamNum,nrES_Final,"Yes",nrES_Rec,"&gt;=0")=0,"",SUMIFS(nrES_Rec,nrES_PID,Cadets!$B9,nrES_Seq,cfgCurrentExamNum,nrES_Final,"Yes")))</f>
        <v/>
      </c>
      <c r="D12" s="20">
        <f>IF($B12="","",IFERROR(ROUND(AVERAGEIFS(nrES_Rec,nrES_Seq,cfgCurrentExamNum,nrES_Final,"Yes",nrES_Rec,"&gt;=0",nrES_Rec,"&lt;=100"),1),""))</f>
        <v/>
      </c>
      <c r="E12" s="20">
        <f>IF($B12="","",IF(COUNTIFS(nrES_PID,Cadets!$B9,nrES_Seq,cfgCurrentExamNum,nrES_Att,2,nrES_Raw,"&gt;=0",nrES_AttPass,"Yes")&gt;0,"RETEST (cap 70)",IF(COUNTIFS(nrES_PID,Cadets!$B9,nrES_Seq,cfgCurrentExamNum,nrES_Att,2,nrES_Raw,"&gt;=0",nrES_AttPass,"No")&gt;0,"RETEST FAILED (first-attempt score shown)","")))</f>
        <v/>
      </c>
      <c r="F12" s="20">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0">
        <f>IF($B12="","",IF(OR(cfgCurrentSpellingNum&lt;cfgCurrentExamNum,cfgCurrentSpellingNum&lt;=0,cfgCurrentSpellingNum&gt;12),"",IF(Spelling!$R9="INTERVENTION","BELOW "&amp;cfgSpellInterventionAvg&amp;" — intervention","")))</f>
        <v/>
      </c>
      <c r="H12" s="20">
        <f>IF($B12="","",sysAttendance!$J9&amp;" / PT "&amp;sysAttendance!$R9)</f>
        <v/>
      </c>
      <c r="I12" s="20">
        <f>IF($B12="","",Writing!$AT9&amp;" ("&amp;Writing!$AS9&amp;" overdue)")</f>
        <v/>
      </c>
      <c r="J12" s="20">
        <f>IF($B12="","",sysFlags!$T9)</f>
        <v/>
      </c>
    </row>
    <row r="13">
      <c r="B13" s="20">
        <f>IF(IF(OR(Cadets!$B10="",Cadets!$I10&lt;&gt;"Active"),FALSE,OR(cfgPreviewAgency=cfgHomeAgency,Cadets!$G10=cfgPreviewAgency)),Cadets!$F10,"")</f>
        <v/>
      </c>
      <c r="C13" s="20">
        <f>IF($B13="","",IF(COUNTIFS(nrES_PID,Cadets!$B10,nrES_Seq,cfgCurrentExamNum,nrES_Final,"Yes",nrES_Rec,"&gt;=0")=0,"",SUMIFS(nrES_Rec,nrES_PID,Cadets!$B10,nrES_Seq,cfgCurrentExamNum,nrES_Final,"Yes")))</f>
        <v/>
      </c>
      <c r="D13" s="20">
        <f>IF($B13="","",IFERROR(ROUND(AVERAGEIFS(nrES_Rec,nrES_Seq,cfgCurrentExamNum,nrES_Final,"Yes",nrES_Rec,"&gt;=0",nrES_Rec,"&lt;=100"),1),""))</f>
        <v/>
      </c>
      <c r="E13" s="20">
        <f>IF($B13="","",IF(COUNTIFS(nrES_PID,Cadets!$B10,nrES_Seq,cfgCurrentExamNum,nrES_Att,2,nrES_Raw,"&gt;=0",nrES_AttPass,"Yes")&gt;0,"RETEST (cap 70)",IF(COUNTIFS(nrES_PID,Cadets!$B10,nrES_Seq,cfgCurrentExamNum,nrES_Att,2,nrES_Raw,"&gt;=0",nrES_AttPass,"No")&gt;0,"RETEST FAILED (first-attempt score shown)","")))</f>
        <v/>
      </c>
      <c r="F13" s="20">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0">
        <f>IF($B13="","",IF(OR(cfgCurrentSpellingNum&lt;cfgCurrentExamNum,cfgCurrentSpellingNum&lt;=0,cfgCurrentSpellingNum&gt;12),"",IF(Spelling!$R10="INTERVENTION","BELOW "&amp;cfgSpellInterventionAvg&amp;" — intervention","")))</f>
        <v/>
      </c>
      <c r="H13" s="20">
        <f>IF($B13="","",sysAttendance!$J10&amp;" / PT "&amp;sysAttendance!$R10)</f>
        <v/>
      </c>
      <c r="I13" s="20">
        <f>IF($B13="","",Writing!$AT10&amp;" ("&amp;Writing!$AS10&amp;" overdue)")</f>
        <v/>
      </c>
      <c r="J13" s="20">
        <f>IF($B13="","",sysFlags!$T10)</f>
        <v/>
      </c>
    </row>
    <row r="14">
      <c r="B14" s="20">
        <f>IF(IF(OR(Cadets!$B11="",Cadets!$I11&lt;&gt;"Active"),FALSE,OR(cfgPreviewAgency=cfgHomeAgency,Cadets!$G11=cfgPreviewAgency)),Cadets!$F11,"")</f>
        <v/>
      </c>
      <c r="C14" s="20">
        <f>IF($B14="","",IF(COUNTIFS(nrES_PID,Cadets!$B11,nrES_Seq,cfgCurrentExamNum,nrES_Final,"Yes",nrES_Rec,"&gt;=0")=0,"",SUMIFS(nrES_Rec,nrES_PID,Cadets!$B11,nrES_Seq,cfgCurrentExamNum,nrES_Final,"Yes")))</f>
        <v/>
      </c>
      <c r="D14" s="20">
        <f>IF($B14="","",IFERROR(ROUND(AVERAGEIFS(nrES_Rec,nrES_Seq,cfgCurrentExamNum,nrES_Final,"Yes",nrES_Rec,"&gt;=0",nrES_Rec,"&lt;=100"),1),""))</f>
        <v/>
      </c>
      <c r="E14" s="20">
        <f>IF($B14="","",IF(COUNTIFS(nrES_PID,Cadets!$B11,nrES_Seq,cfgCurrentExamNum,nrES_Att,2,nrES_Raw,"&gt;=0",nrES_AttPass,"Yes")&gt;0,"RETEST (cap 70)",IF(COUNTIFS(nrES_PID,Cadets!$B11,nrES_Seq,cfgCurrentExamNum,nrES_Att,2,nrES_Raw,"&gt;=0",nrES_AttPass,"No")&gt;0,"RETEST FAILED (first-attempt score shown)","")))</f>
        <v/>
      </c>
      <c r="F14" s="20">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0">
        <f>IF($B14="","",IF(OR(cfgCurrentSpellingNum&lt;cfgCurrentExamNum,cfgCurrentSpellingNum&lt;=0,cfgCurrentSpellingNum&gt;12),"",IF(Spelling!$R11="INTERVENTION","BELOW "&amp;cfgSpellInterventionAvg&amp;" — intervention","")))</f>
        <v/>
      </c>
      <c r="H14" s="20">
        <f>IF($B14="","",sysAttendance!$J11&amp;" / PT "&amp;sysAttendance!$R11)</f>
        <v/>
      </c>
      <c r="I14" s="20">
        <f>IF($B14="","",Writing!$AT11&amp;" ("&amp;Writing!$AS11&amp;" overdue)")</f>
        <v/>
      </c>
      <c r="J14" s="20">
        <f>IF($B14="","",sysFlags!$T11)</f>
        <v/>
      </c>
    </row>
    <row r="15">
      <c r="B15" s="20">
        <f>IF(IF(OR(Cadets!$B12="",Cadets!$I12&lt;&gt;"Active"),FALSE,OR(cfgPreviewAgency=cfgHomeAgency,Cadets!$G12=cfgPreviewAgency)),Cadets!$F12,"")</f>
        <v/>
      </c>
      <c r="C15" s="20">
        <f>IF($B15="","",IF(COUNTIFS(nrES_PID,Cadets!$B12,nrES_Seq,cfgCurrentExamNum,nrES_Final,"Yes",nrES_Rec,"&gt;=0")=0,"",SUMIFS(nrES_Rec,nrES_PID,Cadets!$B12,nrES_Seq,cfgCurrentExamNum,nrES_Final,"Yes")))</f>
        <v/>
      </c>
      <c r="D15" s="20">
        <f>IF($B15="","",IFERROR(ROUND(AVERAGEIFS(nrES_Rec,nrES_Seq,cfgCurrentExamNum,nrES_Final,"Yes",nrES_Rec,"&gt;=0",nrES_Rec,"&lt;=100"),1),""))</f>
        <v/>
      </c>
      <c r="E15" s="20">
        <f>IF($B15="","",IF(COUNTIFS(nrES_PID,Cadets!$B12,nrES_Seq,cfgCurrentExamNum,nrES_Att,2,nrES_Raw,"&gt;=0",nrES_AttPass,"Yes")&gt;0,"RETEST (cap 70)",IF(COUNTIFS(nrES_PID,Cadets!$B12,nrES_Seq,cfgCurrentExamNum,nrES_Att,2,nrES_Raw,"&gt;=0",nrES_AttPass,"No")&gt;0,"RETEST FAILED (first-attempt score shown)","")))</f>
        <v/>
      </c>
      <c r="F15" s="20">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0">
        <f>IF($B15="","",IF(OR(cfgCurrentSpellingNum&lt;cfgCurrentExamNum,cfgCurrentSpellingNum&lt;=0,cfgCurrentSpellingNum&gt;12),"",IF(Spelling!$R12="INTERVENTION","BELOW "&amp;cfgSpellInterventionAvg&amp;" — intervention","")))</f>
        <v/>
      </c>
      <c r="H15" s="20">
        <f>IF($B15="","",sysAttendance!$J12&amp;" / PT "&amp;sysAttendance!$R12)</f>
        <v/>
      </c>
      <c r="I15" s="20">
        <f>IF($B15="","",Writing!$AT12&amp;" ("&amp;Writing!$AS12&amp;" overdue)")</f>
        <v/>
      </c>
      <c r="J15" s="20">
        <f>IF($B15="","",sysFlags!$T12)</f>
        <v/>
      </c>
    </row>
    <row r="16">
      <c r="B16" s="20">
        <f>IF(IF(OR(Cadets!$B13="",Cadets!$I13&lt;&gt;"Active"),FALSE,OR(cfgPreviewAgency=cfgHomeAgency,Cadets!$G13=cfgPreviewAgency)),Cadets!$F13,"")</f>
        <v/>
      </c>
      <c r="C16" s="20">
        <f>IF($B16="","",IF(COUNTIFS(nrES_PID,Cadets!$B13,nrES_Seq,cfgCurrentExamNum,nrES_Final,"Yes",nrES_Rec,"&gt;=0")=0,"",SUMIFS(nrES_Rec,nrES_PID,Cadets!$B13,nrES_Seq,cfgCurrentExamNum,nrES_Final,"Yes")))</f>
        <v/>
      </c>
      <c r="D16" s="20">
        <f>IF($B16="","",IFERROR(ROUND(AVERAGEIFS(nrES_Rec,nrES_Seq,cfgCurrentExamNum,nrES_Final,"Yes",nrES_Rec,"&gt;=0",nrES_Rec,"&lt;=100"),1),""))</f>
        <v/>
      </c>
      <c r="E16" s="20">
        <f>IF($B16="","",IF(COUNTIFS(nrES_PID,Cadets!$B13,nrES_Seq,cfgCurrentExamNum,nrES_Att,2,nrES_Raw,"&gt;=0",nrES_AttPass,"Yes")&gt;0,"RETEST (cap 70)",IF(COUNTIFS(nrES_PID,Cadets!$B13,nrES_Seq,cfgCurrentExamNum,nrES_Att,2,nrES_Raw,"&gt;=0",nrES_AttPass,"No")&gt;0,"RETEST FAILED (first-attempt score shown)","")))</f>
        <v/>
      </c>
      <c r="F16" s="20">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0">
        <f>IF($B16="","",IF(OR(cfgCurrentSpellingNum&lt;cfgCurrentExamNum,cfgCurrentSpellingNum&lt;=0,cfgCurrentSpellingNum&gt;12),"",IF(Spelling!$R13="INTERVENTION","BELOW "&amp;cfgSpellInterventionAvg&amp;" — intervention","")))</f>
        <v/>
      </c>
      <c r="H16" s="20">
        <f>IF($B16="","",sysAttendance!$J13&amp;" / PT "&amp;sysAttendance!$R13)</f>
        <v/>
      </c>
      <c r="I16" s="20">
        <f>IF($B16="","",Writing!$AT13&amp;" ("&amp;Writing!$AS13&amp;" overdue)")</f>
        <v/>
      </c>
      <c r="J16" s="20">
        <f>IF($B16="","",sysFlags!$T13)</f>
        <v/>
      </c>
    </row>
    <row r="17">
      <c r="B17" s="20">
        <f>IF(IF(OR(Cadets!$B14="",Cadets!$I14&lt;&gt;"Active"),FALSE,OR(cfgPreviewAgency=cfgHomeAgency,Cadets!$G14=cfgPreviewAgency)),Cadets!$F14,"")</f>
        <v/>
      </c>
      <c r="C17" s="20">
        <f>IF($B17="","",IF(COUNTIFS(nrES_PID,Cadets!$B14,nrES_Seq,cfgCurrentExamNum,nrES_Final,"Yes",nrES_Rec,"&gt;=0")=0,"",SUMIFS(nrES_Rec,nrES_PID,Cadets!$B14,nrES_Seq,cfgCurrentExamNum,nrES_Final,"Yes")))</f>
        <v/>
      </c>
      <c r="D17" s="20">
        <f>IF($B17="","",IFERROR(ROUND(AVERAGEIFS(nrES_Rec,nrES_Seq,cfgCurrentExamNum,nrES_Final,"Yes",nrES_Rec,"&gt;=0",nrES_Rec,"&lt;=100"),1),""))</f>
        <v/>
      </c>
      <c r="E17" s="20">
        <f>IF($B17="","",IF(COUNTIFS(nrES_PID,Cadets!$B14,nrES_Seq,cfgCurrentExamNum,nrES_Att,2,nrES_Raw,"&gt;=0",nrES_AttPass,"Yes")&gt;0,"RETEST (cap 70)",IF(COUNTIFS(nrES_PID,Cadets!$B14,nrES_Seq,cfgCurrentExamNum,nrES_Att,2,nrES_Raw,"&gt;=0",nrES_AttPass,"No")&gt;0,"RETEST FAILED (first-attempt score shown)","")))</f>
        <v/>
      </c>
      <c r="F17" s="20">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0">
        <f>IF($B17="","",IF(OR(cfgCurrentSpellingNum&lt;cfgCurrentExamNum,cfgCurrentSpellingNum&lt;=0,cfgCurrentSpellingNum&gt;12),"",IF(Spelling!$R14="INTERVENTION","BELOW "&amp;cfgSpellInterventionAvg&amp;" — intervention","")))</f>
        <v/>
      </c>
      <c r="H17" s="20">
        <f>IF($B17="","",sysAttendance!$J14&amp;" / PT "&amp;sysAttendance!$R14)</f>
        <v/>
      </c>
      <c r="I17" s="20">
        <f>IF($B17="","",Writing!$AT14&amp;" ("&amp;Writing!$AS14&amp;" overdue)")</f>
        <v/>
      </c>
      <c r="J17" s="20">
        <f>IF($B17="","",sysFlags!$T14)</f>
        <v/>
      </c>
    </row>
    <row r="18">
      <c r="B18" s="20">
        <f>IF(IF(OR(Cadets!$B15="",Cadets!$I15&lt;&gt;"Active"),FALSE,OR(cfgPreviewAgency=cfgHomeAgency,Cadets!$G15=cfgPreviewAgency)),Cadets!$F15,"")</f>
        <v/>
      </c>
      <c r="C18" s="20">
        <f>IF($B18="","",IF(COUNTIFS(nrES_PID,Cadets!$B15,nrES_Seq,cfgCurrentExamNum,nrES_Final,"Yes",nrES_Rec,"&gt;=0")=0,"",SUMIFS(nrES_Rec,nrES_PID,Cadets!$B15,nrES_Seq,cfgCurrentExamNum,nrES_Final,"Yes")))</f>
        <v/>
      </c>
      <c r="D18" s="20">
        <f>IF($B18="","",IFERROR(ROUND(AVERAGEIFS(nrES_Rec,nrES_Seq,cfgCurrentExamNum,nrES_Final,"Yes",nrES_Rec,"&gt;=0",nrES_Rec,"&lt;=100"),1),""))</f>
        <v/>
      </c>
      <c r="E18" s="20">
        <f>IF($B18="","",IF(COUNTIFS(nrES_PID,Cadets!$B15,nrES_Seq,cfgCurrentExamNum,nrES_Att,2,nrES_Raw,"&gt;=0",nrES_AttPass,"Yes")&gt;0,"RETEST (cap 70)",IF(COUNTIFS(nrES_PID,Cadets!$B15,nrES_Seq,cfgCurrentExamNum,nrES_Att,2,nrES_Raw,"&gt;=0",nrES_AttPass,"No")&gt;0,"RETEST FAILED (first-attempt score shown)","")))</f>
        <v/>
      </c>
      <c r="F18" s="20">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0">
        <f>IF($B18="","",IF(OR(cfgCurrentSpellingNum&lt;cfgCurrentExamNum,cfgCurrentSpellingNum&lt;=0,cfgCurrentSpellingNum&gt;12),"",IF(Spelling!$R15="INTERVENTION","BELOW "&amp;cfgSpellInterventionAvg&amp;" — intervention","")))</f>
        <v/>
      </c>
      <c r="H18" s="20">
        <f>IF($B18="","",sysAttendance!$J15&amp;" / PT "&amp;sysAttendance!$R15)</f>
        <v/>
      </c>
      <c r="I18" s="20">
        <f>IF($B18="","",Writing!$AT15&amp;" ("&amp;Writing!$AS15&amp;" overdue)")</f>
        <v/>
      </c>
      <c r="J18" s="20">
        <f>IF($B18="","",sysFlags!$T15)</f>
        <v/>
      </c>
    </row>
    <row r="19">
      <c r="B19" s="20">
        <f>IF(IF(OR(Cadets!$B16="",Cadets!$I16&lt;&gt;"Active"),FALSE,OR(cfgPreviewAgency=cfgHomeAgency,Cadets!$G16=cfgPreviewAgency)),Cadets!$F16,"")</f>
        <v/>
      </c>
      <c r="C19" s="20">
        <f>IF($B19="","",IF(COUNTIFS(nrES_PID,Cadets!$B16,nrES_Seq,cfgCurrentExamNum,nrES_Final,"Yes",nrES_Rec,"&gt;=0")=0,"",SUMIFS(nrES_Rec,nrES_PID,Cadets!$B16,nrES_Seq,cfgCurrentExamNum,nrES_Final,"Yes")))</f>
        <v/>
      </c>
      <c r="D19" s="20">
        <f>IF($B19="","",IFERROR(ROUND(AVERAGEIFS(nrES_Rec,nrES_Seq,cfgCurrentExamNum,nrES_Final,"Yes",nrES_Rec,"&gt;=0",nrES_Rec,"&lt;=100"),1),""))</f>
        <v/>
      </c>
      <c r="E19" s="20">
        <f>IF($B19="","",IF(COUNTIFS(nrES_PID,Cadets!$B16,nrES_Seq,cfgCurrentExamNum,nrES_Att,2,nrES_Raw,"&gt;=0",nrES_AttPass,"Yes")&gt;0,"RETEST (cap 70)",IF(COUNTIFS(nrES_PID,Cadets!$B16,nrES_Seq,cfgCurrentExamNum,nrES_Att,2,nrES_Raw,"&gt;=0",nrES_AttPass,"No")&gt;0,"RETEST FAILED (first-attempt score shown)","")))</f>
        <v/>
      </c>
      <c r="F19" s="20">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0">
        <f>IF($B19="","",IF(OR(cfgCurrentSpellingNum&lt;cfgCurrentExamNum,cfgCurrentSpellingNum&lt;=0,cfgCurrentSpellingNum&gt;12),"",IF(Spelling!$R16="INTERVENTION","BELOW "&amp;cfgSpellInterventionAvg&amp;" — intervention","")))</f>
        <v/>
      </c>
      <c r="H19" s="20">
        <f>IF($B19="","",sysAttendance!$J16&amp;" / PT "&amp;sysAttendance!$R16)</f>
        <v/>
      </c>
      <c r="I19" s="20">
        <f>IF($B19="","",Writing!$AT16&amp;" ("&amp;Writing!$AS16&amp;" overdue)")</f>
        <v/>
      </c>
      <c r="J19" s="20">
        <f>IF($B19="","",sysFlags!$T16)</f>
        <v/>
      </c>
    </row>
    <row r="20">
      <c r="B20" s="20">
        <f>IF(IF(OR(Cadets!$B17="",Cadets!$I17&lt;&gt;"Active"),FALSE,OR(cfgPreviewAgency=cfgHomeAgency,Cadets!$G17=cfgPreviewAgency)),Cadets!$F17,"")</f>
        <v/>
      </c>
      <c r="C20" s="20">
        <f>IF($B20="","",IF(COUNTIFS(nrES_PID,Cadets!$B17,nrES_Seq,cfgCurrentExamNum,nrES_Final,"Yes",nrES_Rec,"&gt;=0")=0,"",SUMIFS(nrES_Rec,nrES_PID,Cadets!$B17,nrES_Seq,cfgCurrentExamNum,nrES_Final,"Yes")))</f>
        <v/>
      </c>
      <c r="D20" s="20">
        <f>IF($B20="","",IFERROR(ROUND(AVERAGEIFS(nrES_Rec,nrES_Seq,cfgCurrentExamNum,nrES_Final,"Yes",nrES_Rec,"&gt;=0",nrES_Rec,"&lt;=100"),1),""))</f>
        <v/>
      </c>
      <c r="E20" s="20">
        <f>IF($B20="","",IF(COUNTIFS(nrES_PID,Cadets!$B17,nrES_Seq,cfgCurrentExamNum,nrES_Att,2,nrES_Raw,"&gt;=0",nrES_AttPass,"Yes")&gt;0,"RETEST (cap 70)",IF(COUNTIFS(nrES_PID,Cadets!$B17,nrES_Seq,cfgCurrentExamNum,nrES_Att,2,nrES_Raw,"&gt;=0",nrES_AttPass,"No")&gt;0,"RETEST FAILED (first-attempt score shown)","")))</f>
        <v/>
      </c>
      <c r="F20" s="20">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0">
        <f>IF($B20="","",IF(OR(cfgCurrentSpellingNum&lt;cfgCurrentExamNum,cfgCurrentSpellingNum&lt;=0,cfgCurrentSpellingNum&gt;12),"",IF(Spelling!$R17="INTERVENTION","BELOW "&amp;cfgSpellInterventionAvg&amp;" — intervention","")))</f>
        <v/>
      </c>
      <c r="H20" s="20">
        <f>IF($B20="","",sysAttendance!$J17&amp;" / PT "&amp;sysAttendance!$R17)</f>
        <v/>
      </c>
      <c r="I20" s="20">
        <f>IF($B20="","",Writing!$AT17&amp;" ("&amp;Writing!$AS17&amp;" overdue)")</f>
        <v/>
      </c>
      <c r="J20" s="20">
        <f>IF($B20="","",sysFlags!$T17)</f>
        <v/>
      </c>
    </row>
    <row r="21">
      <c r="B21" s="20">
        <f>IF(IF(OR(Cadets!$B18="",Cadets!$I18&lt;&gt;"Active"),FALSE,OR(cfgPreviewAgency=cfgHomeAgency,Cadets!$G18=cfgPreviewAgency)),Cadets!$F18,"")</f>
        <v/>
      </c>
      <c r="C21" s="20">
        <f>IF($B21="","",IF(COUNTIFS(nrES_PID,Cadets!$B18,nrES_Seq,cfgCurrentExamNum,nrES_Final,"Yes",nrES_Rec,"&gt;=0")=0,"",SUMIFS(nrES_Rec,nrES_PID,Cadets!$B18,nrES_Seq,cfgCurrentExamNum,nrES_Final,"Yes")))</f>
        <v/>
      </c>
      <c r="D21" s="20">
        <f>IF($B21="","",IFERROR(ROUND(AVERAGEIFS(nrES_Rec,nrES_Seq,cfgCurrentExamNum,nrES_Final,"Yes",nrES_Rec,"&gt;=0",nrES_Rec,"&lt;=100"),1),""))</f>
        <v/>
      </c>
      <c r="E21" s="20">
        <f>IF($B21="","",IF(COUNTIFS(nrES_PID,Cadets!$B18,nrES_Seq,cfgCurrentExamNum,nrES_Att,2,nrES_Raw,"&gt;=0",nrES_AttPass,"Yes")&gt;0,"RETEST (cap 70)",IF(COUNTIFS(nrES_PID,Cadets!$B18,nrES_Seq,cfgCurrentExamNum,nrES_Att,2,nrES_Raw,"&gt;=0",nrES_AttPass,"No")&gt;0,"RETEST FAILED (first-attempt score shown)","")))</f>
        <v/>
      </c>
      <c r="F21" s="20">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0">
        <f>IF($B21="","",IF(OR(cfgCurrentSpellingNum&lt;cfgCurrentExamNum,cfgCurrentSpellingNum&lt;=0,cfgCurrentSpellingNum&gt;12),"",IF(Spelling!$R18="INTERVENTION","BELOW "&amp;cfgSpellInterventionAvg&amp;" — intervention","")))</f>
        <v/>
      </c>
      <c r="H21" s="20">
        <f>IF($B21="","",sysAttendance!$J18&amp;" / PT "&amp;sysAttendance!$R18)</f>
        <v/>
      </c>
      <c r="I21" s="20">
        <f>IF($B21="","",Writing!$AT18&amp;" ("&amp;Writing!$AS18&amp;" overdue)")</f>
        <v/>
      </c>
      <c r="J21" s="20">
        <f>IF($B21="","",sysFlags!$T18)</f>
        <v/>
      </c>
    </row>
    <row r="22">
      <c r="B22" s="20">
        <f>IF(IF(OR(Cadets!$B19="",Cadets!$I19&lt;&gt;"Active"),FALSE,OR(cfgPreviewAgency=cfgHomeAgency,Cadets!$G19=cfgPreviewAgency)),Cadets!$F19,"")</f>
        <v/>
      </c>
      <c r="C22" s="20">
        <f>IF($B22="","",IF(COUNTIFS(nrES_PID,Cadets!$B19,nrES_Seq,cfgCurrentExamNum,nrES_Final,"Yes",nrES_Rec,"&gt;=0")=0,"",SUMIFS(nrES_Rec,nrES_PID,Cadets!$B19,nrES_Seq,cfgCurrentExamNum,nrES_Final,"Yes")))</f>
        <v/>
      </c>
      <c r="D22" s="20">
        <f>IF($B22="","",IFERROR(ROUND(AVERAGEIFS(nrES_Rec,nrES_Seq,cfgCurrentExamNum,nrES_Final,"Yes",nrES_Rec,"&gt;=0",nrES_Rec,"&lt;=100"),1),""))</f>
        <v/>
      </c>
      <c r="E22" s="20">
        <f>IF($B22="","",IF(COUNTIFS(nrES_PID,Cadets!$B19,nrES_Seq,cfgCurrentExamNum,nrES_Att,2,nrES_Raw,"&gt;=0",nrES_AttPass,"Yes")&gt;0,"RETEST (cap 70)",IF(COUNTIFS(nrES_PID,Cadets!$B19,nrES_Seq,cfgCurrentExamNum,nrES_Att,2,nrES_Raw,"&gt;=0",nrES_AttPass,"No")&gt;0,"RETEST FAILED (first-attempt score shown)","")))</f>
        <v/>
      </c>
      <c r="F22" s="20">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0">
        <f>IF($B22="","",IF(OR(cfgCurrentSpellingNum&lt;cfgCurrentExamNum,cfgCurrentSpellingNum&lt;=0,cfgCurrentSpellingNum&gt;12),"",IF(Spelling!$R19="INTERVENTION","BELOW "&amp;cfgSpellInterventionAvg&amp;" — intervention","")))</f>
        <v/>
      </c>
      <c r="H22" s="20">
        <f>IF($B22="","",sysAttendance!$J19&amp;" / PT "&amp;sysAttendance!$R19)</f>
        <v/>
      </c>
      <c r="I22" s="20">
        <f>IF($B22="","",Writing!$AT19&amp;" ("&amp;Writing!$AS19&amp;" overdue)")</f>
        <v/>
      </c>
      <c r="J22" s="20">
        <f>IF($B22="","",sysFlags!$T19)</f>
        <v/>
      </c>
    </row>
    <row r="23">
      <c r="B23" s="20">
        <f>IF(IF(OR(Cadets!$B20="",Cadets!$I20&lt;&gt;"Active"),FALSE,OR(cfgPreviewAgency=cfgHomeAgency,Cadets!$G20=cfgPreviewAgency)),Cadets!$F20,"")</f>
        <v/>
      </c>
      <c r="C23" s="20">
        <f>IF($B23="","",IF(COUNTIFS(nrES_PID,Cadets!$B20,nrES_Seq,cfgCurrentExamNum,nrES_Final,"Yes",nrES_Rec,"&gt;=0")=0,"",SUMIFS(nrES_Rec,nrES_PID,Cadets!$B20,nrES_Seq,cfgCurrentExamNum,nrES_Final,"Yes")))</f>
        <v/>
      </c>
      <c r="D23" s="20">
        <f>IF($B23="","",IFERROR(ROUND(AVERAGEIFS(nrES_Rec,nrES_Seq,cfgCurrentExamNum,nrES_Final,"Yes",nrES_Rec,"&gt;=0",nrES_Rec,"&lt;=100"),1),""))</f>
        <v/>
      </c>
      <c r="E23" s="20">
        <f>IF($B23="","",IF(COUNTIFS(nrES_PID,Cadets!$B20,nrES_Seq,cfgCurrentExamNum,nrES_Att,2,nrES_Raw,"&gt;=0",nrES_AttPass,"Yes")&gt;0,"RETEST (cap 70)",IF(COUNTIFS(nrES_PID,Cadets!$B20,nrES_Seq,cfgCurrentExamNum,nrES_Att,2,nrES_Raw,"&gt;=0",nrES_AttPass,"No")&gt;0,"RETEST FAILED (first-attempt score shown)","")))</f>
        <v/>
      </c>
      <c r="F23" s="20">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0">
        <f>IF($B23="","",IF(OR(cfgCurrentSpellingNum&lt;cfgCurrentExamNum,cfgCurrentSpellingNum&lt;=0,cfgCurrentSpellingNum&gt;12),"",IF(Spelling!$R20="INTERVENTION","BELOW "&amp;cfgSpellInterventionAvg&amp;" — intervention","")))</f>
        <v/>
      </c>
      <c r="H23" s="20">
        <f>IF($B23="","",sysAttendance!$J20&amp;" / PT "&amp;sysAttendance!$R20)</f>
        <v/>
      </c>
      <c r="I23" s="20">
        <f>IF($B23="","",Writing!$AT20&amp;" ("&amp;Writing!$AS20&amp;" overdue)")</f>
        <v/>
      </c>
      <c r="J23" s="20">
        <f>IF($B23="","",sysFlags!$T20)</f>
        <v/>
      </c>
    </row>
    <row r="24">
      <c r="B24" s="20">
        <f>IF(IF(OR(Cadets!$B21="",Cadets!$I21&lt;&gt;"Active"),FALSE,OR(cfgPreviewAgency=cfgHomeAgency,Cadets!$G21=cfgPreviewAgency)),Cadets!$F21,"")</f>
        <v/>
      </c>
      <c r="C24" s="20">
        <f>IF($B24="","",IF(COUNTIFS(nrES_PID,Cadets!$B21,nrES_Seq,cfgCurrentExamNum,nrES_Final,"Yes",nrES_Rec,"&gt;=0")=0,"",SUMIFS(nrES_Rec,nrES_PID,Cadets!$B21,nrES_Seq,cfgCurrentExamNum,nrES_Final,"Yes")))</f>
        <v/>
      </c>
      <c r="D24" s="20">
        <f>IF($B24="","",IFERROR(ROUND(AVERAGEIFS(nrES_Rec,nrES_Seq,cfgCurrentExamNum,nrES_Final,"Yes",nrES_Rec,"&gt;=0",nrES_Rec,"&lt;=100"),1),""))</f>
        <v/>
      </c>
      <c r="E24" s="20">
        <f>IF($B24="","",IF(COUNTIFS(nrES_PID,Cadets!$B21,nrES_Seq,cfgCurrentExamNum,nrES_Att,2,nrES_Raw,"&gt;=0",nrES_AttPass,"Yes")&gt;0,"RETEST (cap 70)",IF(COUNTIFS(nrES_PID,Cadets!$B21,nrES_Seq,cfgCurrentExamNum,nrES_Att,2,nrES_Raw,"&gt;=0",nrES_AttPass,"No")&gt;0,"RETEST FAILED (first-attempt score shown)","")))</f>
        <v/>
      </c>
      <c r="F24" s="20">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0">
        <f>IF($B24="","",IF(OR(cfgCurrentSpellingNum&lt;cfgCurrentExamNum,cfgCurrentSpellingNum&lt;=0,cfgCurrentSpellingNum&gt;12),"",IF(Spelling!$R21="INTERVENTION","BELOW "&amp;cfgSpellInterventionAvg&amp;" — intervention","")))</f>
        <v/>
      </c>
      <c r="H24" s="20">
        <f>IF($B24="","",sysAttendance!$J21&amp;" / PT "&amp;sysAttendance!$R21)</f>
        <v/>
      </c>
      <c r="I24" s="20">
        <f>IF($B24="","",Writing!$AT21&amp;" ("&amp;Writing!$AS21&amp;" overdue)")</f>
        <v/>
      </c>
      <c r="J24" s="20">
        <f>IF($B24="","",sysFlags!$T21)</f>
        <v/>
      </c>
    </row>
    <row r="25">
      <c r="B25" s="20">
        <f>IF(IF(OR(Cadets!$B22="",Cadets!$I22&lt;&gt;"Active"),FALSE,OR(cfgPreviewAgency=cfgHomeAgency,Cadets!$G22=cfgPreviewAgency)),Cadets!$F22,"")</f>
        <v/>
      </c>
      <c r="C25" s="20">
        <f>IF($B25="","",IF(COUNTIFS(nrES_PID,Cadets!$B22,nrES_Seq,cfgCurrentExamNum,nrES_Final,"Yes",nrES_Rec,"&gt;=0")=0,"",SUMIFS(nrES_Rec,nrES_PID,Cadets!$B22,nrES_Seq,cfgCurrentExamNum,nrES_Final,"Yes")))</f>
        <v/>
      </c>
      <c r="D25" s="20">
        <f>IF($B25="","",IFERROR(ROUND(AVERAGEIFS(nrES_Rec,nrES_Seq,cfgCurrentExamNum,nrES_Final,"Yes",nrES_Rec,"&gt;=0",nrES_Rec,"&lt;=100"),1),""))</f>
        <v/>
      </c>
      <c r="E25" s="20">
        <f>IF($B25="","",IF(COUNTIFS(nrES_PID,Cadets!$B22,nrES_Seq,cfgCurrentExamNum,nrES_Att,2,nrES_Raw,"&gt;=0",nrES_AttPass,"Yes")&gt;0,"RETEST (cap 70)",IF(COUNTIFS(nrES_PID,Cadets!$B22,nrES_Seq,cfgCurrentExamNum,nrES_Att,2,nrES_Raw,"&gt;=0",nrES_AttPass,"No")&gt;0,"RETEST FAILED (first-attempt score shown)","")))</f>
        <v/>
      </c>
      <c r="F25" s="20">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0">
        <f>IF($B25="","",IF(OR(cfgCurrentSpellingNum&lt;cfgCurrentExamNum,cfgCurrentSpellingNum&lt;=0,cfgCurrentSpellingNum&gt;12),"",IF(Spelling!$R22="INTERVENTION","BELOW "&amp;cfgSpellInterventionAvg&amp;" — intervention","")))</f>
        <v/>
      </c>
      <c r="H25" s="20">
        <f>IF($B25="","",sysAttendance!$J22&amp;" / PT "&amp;sysAttendance!$R22)</f>
        <v/>
      </c>
      <c r="I25" s="20">
        <f>IF($B25="","",Writing!$AT22&amp;" ("&amp;Writing!$AS22&amp;" overdue)")</f>
        <v/>
      </c>
      <c r="J25" s="20">
        <f>IF($B25="","",sysFlags!$T22)</f>
        <v/>
      </c>
    </row>
    <row r="26">
      <c r="B26" s="20">
        <f>IF(IF(OR(Cadets!$B23="",Cadets!$I23&lt;&gt;"Active"),FALSE,OR(cfgPreviewAgency=cfgHomeAgency,Cadets!$G23=cfgPreviewAgency)),Cadets!$F23,"")</f>
        <v/>
      </c>
      <c r="C26" s="20">
        <f>IF($B26="","",IF(COUNTIFS(nrES_PID,Cadets!$B23,nrES_Seq,cfgCurrentExamNum,nrES_Final,"Yes",nrES_Rec,"&gt;=0")=0,"",SUMIFS(nrES_Rec,nrES_PID,Cadets!$B23,nrES_Seq,cfgCurrentExamNum,nrES_Final,"Yes")))</f>
        <v/>
      </c>
      <c r="D26" s="20">
        <f>IF($B26="","",IFERROR(ROUND(AVERAGEIFS(nrES_Rec,nrES_Seq,cfgCurrentExamNum,nrES_Final,"Yes",nrES_Rec,"&gt;=0",nrES_Rec,"&lt;=100"),1),""))</f>
        <v/>
      </c>
      <c r="E26" s="20">
        <f>IF($B26="","",IF(COUNTIFS(nrES_PID,Cadets!$B23,nrES_Seq,cfgCurrentExamNum,nrES_Att,2,nrES_Raw,"&gt;=0",nrES_AttPass,"Yes")&gt;0,"RETEST (cap 70)",IF(COUNTIFS(nrES_PID,Cadets!$B23,nrES_Seq,cfgCurrentExamNum,nrES_Att,2,nrES_Raw,"&gt;=0",nrES_AttPass,"No")&gt;0,"RETEST FAILED (first-attempt score shown)","")))</f>
        <v/>
      </c>
      <c r="F26" s="20">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0">
        <f>IF($B26="","",IF(OR(cfgCurrentSpellingNum&lt;cfgCurrentExamNum,cfgCurrentSpellingNum&lt;=0,cfgCurrentSpellingNum&gt;12),"",IF(Spelling!$R23="INTERVENTION","BELOW "&amp;cfgSpellInterventionAvg&amp;" — intervention","")))</f>
        <v/>
      </c>
      <c r="H26" s="20">
        <f>IF($B26="","",sysAttendance!$J23&amp;" / PT "&amp;sysAttendance!$R23)</f>
        <v/>
      </c>
      <c r="I26" s="20">
        <f>IF($B26="","",Writing!$AT23&amp;" ("&amp;Writing!$AS23&amp;" overdue)")</f>
        <v/>
      </c>
      <c r="J26" s="20">
        <f>IF($B26="","",sysFlags!$T23)</f>
        <v/>
      </c>
    </row>
    <row r="27">
      <c r="B27" s="20">
        <f>IF(IF(OR(Cadets!$B24="",Cadets!$I24&lt;&gt;"Active"),FALSE,OR(cfgPreviewAgency=cfgHomeAgency,Cadets!$G24=cfgPreviewAgency)),Cadets!$F24,"")</f>
        <v/>
      </c>
      <c r="C27" s="20">
        <f>IF($B27="","",IF(COUNTIFS(nrES_PID,Cadets!$B24,nrES_Seq,cfgCurrentExamNum,nrES_Final,"Yes",nrES_Rec,"&gt;=0")=0,"",SUMIFS(nrES_Rec,nrES_PID,Cadets!$B24,nrES_Seq,cfgCurrentExamNum,nrES_Final,"Yes")))</f>
        <v/>
      </c>
      <c r="D27" s="20">
        <f>IF($B27="","",IFERROR(ROUND(AVERAGEIFS(nrES_Rec,nrES_Seq,cfgCurrentExamNum,nrES_Final,"Yes",nrES_Rec,"&gt;=0",nrES_Rec,"&lt;=100"),1),""))</f>
        <v/>
      </c>
      <c r="E27" s="20">
        <f>IF($B27="","",IF(COUNTIFS(nrES_PID,Cadets!$B24,nrES_Seq,cfgCurrentExamNum,nrES_Att,2,nrES_Raw,"&gt;=0",nrES_AttPass,"Yes")&gt;0,"RETEST (cap 70)",IF(COUNTIFS(nrES_PID,Cadets!$B24,nrES_Seq,cfgCurrentExamNum,nrES_Att,2,nrES_Raw,"&gt;=0",nrES_AttPass,"No")&gt;0,"RETEST FAILED (first-attempt score shown)","")))</f>
        <v/>
      </c>
      <c r="F27" s="20">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0">
        <f>IF($B27="","",IF(OR(cfgCurrentSpellingNum&lt;cfgCurrentExamNum,cfgCurrentSpellingNum&lt;=0,cfgCurrentSpellingNum&gt;12),"",IF(Spelling!$R24="INTERVENTION","BELOW "&amp;cfgSpellInterventionAvg&amp;" — intervention","")))</f>
        <v/>
      </c>
      <c r="H27" s="20">
        <f>IF($B27="","",sysAttendance!$J24&amp;" / PT "&amp;sysAttendance!$R24)</f>
        <v/>
      </c>
      <c r="I27" s="20">
        <f>IF($B27="","",Writing!$AT24&amp;" ("&amp;Writing!$AS24&amp;" overdue)")</f>
        <v/>
      </c>
      <c r="J27" s="20">
        <f>IF($B27="","",sysFlags!$T24)</f>
        <v/>
      </c>
    </row>
    <row r="28">
      <c r="B28" s="20">
        <f>IF(IF(OR(Cadets!$B25="",Cadets!$I25&lt;&gt;"Active"),FALSE,OR(cfgPreviewAgency=cfgHomeAgency,Cadets!$G25=cfgPreviewAgency)),Cadets!$F25,"")</f>
        <v/>
      </c>
      <c r="C28" s="20">
        <f>IF($B28="","",IF(COUNTIFS(nrES_PID,Cadets!$B25,nrES_Seq,cfgCurrentExamNum,nrES_Final,"Yes",nrES_Rec,"&gt;=0")=0,"",SUMIFS(nrES_Rec,nrES_PID,Cadets!$B25,nrES_Seq,cfgCurrentExamNum,nrES_Final,"Yes")))</f>
        <v/>
      </c>
      <c r="D28" s="20">
        <f>IF($B28="","",IFERROR(ROUND(AVERAGEIFS(nrES_Rec,nrES_Seq,cfgCurrentExamNum,nrES_Final,"Yes",nrES_Rec,"&gt;=0",nrES_Rec,"&lt;=100"),1),""))</f>
        <v/>
      </c>
      <c r="E28" s="20">
        <f>IF($B28="","",IF(COUNTIFS(nrES_PID,Cadets!$B25,nrES_Seq,cfgCurrentExamNum,nrES_Att,2,nrES_Raw,"&gt;=0",nrES_AttPass,"Yes")&gt;0,"RETEST (cap 70)",IF(COUNTIFS(nrES_PID,Cadets!$B25,nrES_Seq,cfgCurrentExamNum,nrES_Att,2,nrES_Raw,"&gt;=0",nrES_AttPass,"No")&gt;0,"RETEST FAILED (first-attempt score shown)","")))</f>
        <v/>
      </c>
      <c r="F28" s="20">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0">
        <f>IF($B28="","",IF(OR(cfgCurrentSpellingNum&lt;cfgCurrentExamNum,cfgCurrentSpellingNum&lt;=0,cfgCurrentSpellingNum&gt;12),"",IF(Spelling!$R25="INTERVENTION","BELOW "&amp;cfgSpellInterventionAvg&amp;" — intervention","")))</f>
        <v/>
      </c>
      <c r="H28" s="20">
        <f>IF($B28="","",sysAttendance!$J25&amp;" / PT "&amp;sysAttendance!$R25)</f>
        <v/>
      </c>
      <c r="I28" s="20">
        <f>IF($B28="","",Writing!$AT25&amp;" ("&amp;Writing!$AS25&amp;" overdue)")</f>
        <v/>
      </c>
      <c r="J28" s="20">
        <f>IF($B28="","",sysFlags!$T25)</f>
        <v/>
      </c>
    </row>
    <row r="29">
      <c r="B29" s="20">
        <f>IF(IF(OR(Cadets!$B26="",Cadets!$I26&lt;&gt;"Active"),FALSE,OR(cfgPreviewAgency=cfgHomeAgency,Cadets!$G26=cfgPreviewAgency)),Cadets!$F26,"")</f>
        <v/>
      </c>
      <c r="C29" s="20">
        <f>IF($B29="","",IF(COUNTIFS(nrES_PID,Cadets!$B26,nrES_Seq,cfgCurrentExamNum,nrES_Final,"Yes",nrES_Rec,"&gt;=0")=0,"",SUMIFS(nrES_Rec,nrES_PID,Cadets!$B26,nrES_Seq,cfgCurrentExamNum,nrES_Final,"Yes")))</f>
        <v/>
      </c>
      <c r="D29" s="20">
        <f>IF($B29="","",IFERROR(ROUND(AVERAGEIFS(nrES_Rec,nrES_Seq,cfgCurrentExamNum,nrES_Final,"Yes",nrES_Rec,"&gt;=0",nrES_Rec,"&lt;=100"),1),""))</f>
        <v/>
      </c>
      <c r="E29" s="20">
        <f>IF($B29="","",IF(COUNTIFS(nrES_PID,Cadets!$B26,nrES_Seq,cfgCurrentExamNum,nrES_Att,2,nrES_Raw,"&gt;=0",nrES_AttPass,"Yes")&gt;0,"RETEST (cap 70)",IF(COUNTIFS(nrES_PID,Cadets!$B26,nrES_Seq,cfgCurrentExamNum,nrES_Att,2,nrES_Raw,"&gt;=0",nrES_AttPass,"No")&gt;0,"RETEST FAILED (first-attempt score shown)","")))</f>
        <v/>
      </c>
      <c r="F29" s="20">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0">
        <f>IF($B29="","",IF(OR(cfgCurrentSpellingNum&lt;cfgCurrentExamNum,cfgCurrentSpellingNum&lt;=0,cfgCurrentSpellingNum&gt;12),"",IF(Spelling!$R26="INTERVENTION","BELOW "&amp;cfgSpellInterventionAvg&amp;" — intervention","")))</f>
        <v/>
      </c>
      <c r="H29" s="20">
        <f>IF($B29="","",sysAttendance!$J26&amp;" / PT "&amp;sysAttendance!$R26)</f>
        <v/>
      </c>
      <c r="I29" s="20">
        <f>IF($B29="","",Writing!$AT26&amp;" ("&amp;Writing!$AS26&amp;" overdue)")</f>
        <v/>
      </c>
      <c r="J29" s="20">
        <f>IF($B29="","",sysFlags!$T26)</f>
        <v/>
      </c>
    </row>
    <row r="30">
      <c r="B30" s="20">
        <f>IF(IF(OR(Cadets!$B27="",Cadets!$I27&lt;&gt;"Active"),FALSE,OR(cfgPreviewAgency=cfgHomeAgency,Cadets!$G27=cfgPreviewAgency)),Cadets!$F27,"")</f>
        <v/>
      </c>
      <c r="C30" s="20">
        <f>IF($B30="","",IF(COUNTIFS(nrES_PID,Cadets!$B27,nrES_Seq,cfgCurrentExamNum,nrES_Final,"Yes",nrES_Rec,"&gt;=0")=0,"",SUMIFS(nrES_Rec,nrES_PID,Cadets!$B27,nrES_Seq,cfgCurrentExamNum,nrES_Final,"Yes")))</f>
        <v/>
      </c>
      <c r="D30" s="20">
        <f>IF($B30="","",IFERROR(ROUND(AVERAGEIFS(nrES_Rec,nrES_Seq,cfgCurrentExamNum,nrES_Final,"Yes",nrES_Rec,"&gt;=0",nrES_Rec,"&lt;=100"),1),""))</f>
        <v/>
      </c>
      <c r="E30" s="20">
        <f>IF($B30="","",IF(COUNTIFS(nrES_PID,Cadets!$B27,nrES_Seq,cfgCurrentExamNum,nrES_Att,2,nrES_Raw,"&gt;=0",nrES_AttPass,"Yes")&gt;0,"RETEST (cap 70)",IF(COUNTIFS(nrES_PID,Cadets!$B27,nrES_Seq,cfgCurrentExamNum,nrES_Att,2,nrES_Raw,"&gt;=0",nrES_AttPass,"No")&gt;0,"RETEST FAILED (first-attempt score shown)","")))</f>
        <v/>
      </c>
      <c r="F30" s="20">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0">
        <f>IF($B30="","",IF(OR(cfgCurrentSpellingNum&lt;cfgCurrentExamNum,cfgCurrentSpellingNum&lt;=0,cfgCurrentSpellingNum&gt;12),"",IF(Spelling!$R27="INTERVENTION","BELOW "&amp;cfgSpellInterventionAvg&amp;" — intervention","")))</f>
        <v/>
      </c>
      <c r="H30" s="20">
        <f>IF($B30="","",sysAttendance!$J27&amp;" / PT "&amp;sysAttendance!$R27)</f>
        <v/>
      </c>
      <c r="I30" s="20">
        <f>IF($B30="","",Writing!$AT27&amp;" ("&amp;Writing!$AS27&amp;" overdue)")</f>
        <v/>
      </c>
      <c r="J30" s="20">
        <f>IF($B30="","",sysFlags!$T27)</f>
        <v/>
      </c>
    </row>
    <row r="31">
      <c r="B31" s="20">
        <f>IF(IF(OR(Cadets!$B28="",Cadets!$I28&lt;&gt;"Active"),FALSE,OR(cfgPreviewAgency=cfgHomeAgency,Cadets!$G28=cfgPreviewAgency)),Cadets!$F28,"")</f>
        <v/>
      </c>
      <c r="C31" s="20">
        <f>IF($B31="","",IF(COUNTIFS(nrES_PID,Cadets!$B28,nrES_Seq,cfgCurrentExamNum,nrES_Final,"Yes",nrES_Rec,"&gt;=0")=0,"",SUMIFS(nrES_Rec,nrES_PID,Cadets!$B28,nrES_Seq,cfgCurrentExamNum,nrES_Final,"Yes")))</f>
        <v/>
      </c>
      <c r="D31" s="20">
        <f>IF($B31="","",IFERROR(ROUND(AVERAGEIFS(nrES_Rec,nrES_Seq,cfgCurrentExamNum,nrES_Final,"Yes",nrES_Rec,"&gt;=0",nrES_Rec,"&lt;=100"),1),""))</f>
        <v/>
      </c>
      <c r="E31" s="20">
        <f>IF($B31="","",IF(COUNTIFS(nrES_PID,Cadets!$B28,nrES_Seq,cfgCurrentExamNum,nrES_Att,2,nrES_Raw,"&gt;=0",nrES_AttPass,"Yes")&gt;0,"RETEST (cap 70)",IF(COUNTIFS(nrES_PID,Cadets!$B28,nrES_Seq,cfgCurrentExamNum,nrES_Att,2,nrES_Raw,"&gt;=0",nrES_AttPass,"No")&gt;0,"RETEST FAILED (first-attempt score shown)","")))</f>
        <v/>
      </c>
      <c r="F31" s="20">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0">
        <f>IF($B31="","",IF(OR(cfgCurrentSpellingNum&lt;cfgCurrentExamNum,cfgCurrentSpellingNum&lt;=0,cfgCurrentSpellingNum&gt;12),"",IF(Spelling!$R28="INTERVENTION","BELOW "&amp;cfgSpellInterventionAvg&amp;" — intervention","")))</f>
        <v/>
      </c>
      <c r="H31" s="20">
        <f>IF($B31="","",sysAttendance!$J28&amp;" / PT "&amp;sysAttendance!$R28)</f>
        <v/>
      </c>
      <c r="I31" s="20">
        <f>IF($B31="","",Writing!$AT28&amp;" ("&amp;Writing!$AS28&amp;" overdue)")</f>
        <v/>
      </c>
      <c r="J31" s="20">
        <f>IF($B31="","",sysFlags!$T28)</f>
        <v/>
      </c>
    </row>
    <row r="32">
      <c r="B32" s="20">
        <f>IF(IF(OR(Cadets!$B29="",Cadets!$I29&lt;&gt;"Active"),FALSE,OR(cfgPreviewAgency=cfgHomeAgency,Cadets!$G29=cfgPreviewAgency)),Cadets!$F29,"")</f>
        <v/>
      </c>
      <c r="C32" s="20">
        <f>IF($B32="","",IF(COUNTIFS(nrES_PID,Cadets!$B29,nrES_Seq,cfgCurrentExamNum,nrES_Final,"Yes",nrES_Rec,"&gt;=0")=0,"",SUMIFS(nrES_Rec,nrES_PID,Cadets!$B29,nrES_Seq,cfgCurrentExamNum,nrES_Final,"Yes")))</f>
        <v/>
      </c>
      <c r="D32" s="20">
        <f>IF($B32="","",IFERROR(ROUND(AVERAGEIFS(nrES_Rec,nrES_Seq,cfgCurrentExamNum,nrES_Final,"Yes",nrES_Rec,"&gt;=0",nrES_Rec,"&lt;=100"),1),""))</f>
        <v/>
      </c>
      <c r="E32" s="20">
        <f>IF($B32="","",IF(COUNTIFS(nrES_PID,Cadets!$B29,nrES_Seq,cfgCurrentExamNum,nrES_Att,2,nrES_Raw,"&gt;=0",nrES_AttPass,"Yes")&gt;0,"RETEST (cap 70)",IF(COUNTIFS(nrES_PID,Cadets!$B29,nrES_Seq,cfgCurrentExamNum,nrES_Att,2,nrES_Raw,"&gt;=0",nrES_AttPass,"No")&gt;0,"RETEST FAILED (first-attempt score shown)","")))</f>
        <v/>
      </c>
      <c r="F32" s="20">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0">
        <f>IF($B32="","",IF(OR(cfgCurrentSpellingNum&lt;cfgCurrentExamNum,cfgCurrentSpellingNum&lt;=0,cfgCurrentSpellingNum&gt;12),"",IF(Spelling!$R29="INTERVENTION","BELOW "&amp;cfgSpellInterventionAvg&amp;" — intervention","")))</f>
        <v/>
      </c>
      <c r="H32" s="20">
        <f>IF($B32="","",sysAttendance!$J29&amp;" / PT "&amp;sysAttendance!$R29)</f>
        <v/>
      </c>
      <c r="I32" s="20">
        <f>IF($B32="","",Writing!$AT29&amp;" ("&amp;Writing!$AS29&amp;" overdue)")</f>
        <v/>
      </c>
      <c r="J32" s="20">
        <f>IF($B32="","",sysFlags!$T29)</f>
        <v/>
      </c>
    </row>
    <row r="33">
      <c r="B33" s="20">
        <f>IF(IF(OR(Cadets!$B30="",Cadets!$I30&lt;&gt;"Active"),FALSE,OR(cfgPreviewAgency=cfgHomeAgency,Cadets!$G30=cfgPreviewAgency)),Cadets!$F30,"")</f>
        <v/>
      </c>
      <c r="C33" s="20">
        <f>IF($B33="","",IF(COUNTIFS(nrES_PID,Cadets!$B30,nrES_Seq,cfgCurrentExamNum,nrES_Final,"Yes",nrES_Rec,"&gt;=0")=0,"",SUMIFS(nrES_Rec,nrES_PID,Cadets!$B30,nrES_Seq,cfgCurrentExamNum,nrES_Final,"Yes")))</f>
        <v/>
      </c>
      <c r="D33" s="20">
        <f>IF($B33="","",IFERROR(ROUND(AVERAGEIFS(nrES_Rec,nrES_Seq,cfgCurrentExamNum,nrES_Final,"Yes",nrES_Rec,"&gt;=0",nrES_Rec,"&lt;=100"),1),""))</f>
        <v/>
      </c>
      <c r="E33" s="20">
        <f>IF($B33="","",IF(COUNTIFS(nrES_PID,Cadets!$B30,nrES_Seq,cfgCurrentExamNum,nrES_Att,2,nrES_Raw,"&gt;=0",nrES_AttPass,"Yes")&gt;0,"RETEST (cap 70)",IF(COUNTIFS(nrES_PID,Cadets!$B30,nrES_Seq,cfgCurrentExamNum,nrES_Att,2,nrES_Raw,"&gt;=0",nrES_AttPass,"No")&gt;0,"RETEST FAILED (first-attempt score shown)","")))</f>
        <v/>
      </c>
      <c r="F33" s="20">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0">
        <f>IF($B33="","",IF(OR(cfgCurrentSpellingNum&lt;cfgCurrentExamNum,cfgCurrentSpellingNum&lt;=0,cfgCurrentSpellingNum&gt;12),"",IF(Spelling!$R30="INTERVENTION","BELOW "&amp;cfgSpellInterventionAvg&amp;" — intervention","")))</f>
        <v/>
      </c>
      <c r="H33" s="20">
        <f>IF($B33="","",sysAttendance!$J30&amp;" / PT "&amp;sysAttendance!$R30)</f>
        <v/>
      </c>
      <c r="I33" s="20">
        <f>IF($B33="","",Writing!$AT30&amp;" ("&amp;Writing!$AS30&amp;" overdue)")</f>
        <v/>
      </c>
      <c r="J33" s="20">
        <f>IF($B33="","",sysFlags!$T30)</f>
        <v/>
      </c>
    </row>
    <row r="34">
      <c r="B34" s="20">
        <f>IF(IF(OR(Cadets!$B31="",Cadets!$I31&lt;&gt;"Active"),FALSE,OR(cfgPreviewAgency=cfgHomeAgency,Cadets!$G31=cfgPreviewAgency)),Cadets!$F31,"")</f>
        <v/>
      </c>
      <c r="C34" s="20">
        <f>IF($B34="","",IF(COUNTIFS(nrES_PID,Cadets!$B31,nrES_Seq,cfgCurrentExamNum,nrES_Final,"Yes",nrES_Rec,"&gt;=0")=0,"",SUMIFS(nrES_Rec,nrES_PID,Cadets!$B31,nrES_Seq,cfgCurrentExamNum,nrES_Final,"Yes")))</f>
        <v/>
      </c>
      <c r="D34" s="20">
        <f>IF($B34="","",IFERROR(ROUND(AVERAGEIFS(nrES_Rec,nrES_Seq,cfgCurrentExamNum,nrES_Final,"Yes",nrES_Rec,"&gt;=0",nrES_Rec,"&lt;=100"),1),""))</f>
        <v/>
      </c>
      <c r="E34" s="20">
        <f>IF($B34="","",IF(COUNTIFS(nrES_PID,Cadets!$B31,nrES_Seq,cfgCurrentExamNum,nrES_Att,2,nrES_Raw,"&gt;=0",nrES_AttPass,"Yes")&gt;0,"RETEST (cap 70)",IF(COUNTIFS(nrES_PID,Cadets!$B31,nrES_Seq,cfgCurrentExamNum,nrES_Att,2,nrES_Raw,"&gt;=0",nrES_AttPass,"No")&gt;0,"RETEST FAILED (first-attempt score shown)","")))</f>
        <v/>
      </c>
      <c r="F34" s="20">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0">
        <f>IF($B34="","",IF(OR(cfgCurrentSpellingNum&lt;cfgCurrentExamNum,cfgCurrentSpellingNum&lt;=0,cfgCurrentSpellingNum&gt;12),"",IF(Spelling!$R31="INTERVENTION","BELOW "&amp;cfgSpellInterventionAvg&amp;" — intervention","")))</f>
        <v/>
      </c>
      <c r="H34" s="20">
        <f>IF($B34="","",sysAttendance!$J31&amp;" / PT "&amp;sysAttendance!$R31)</f>
        <v/>
      </c>
      <c r="I34" s="20">
        <f>IF($B34="","",Writing!$AT31&amp;" ("&amp;Writing!$AS31&amp;" overdue)")</f>
        <v/>
      </c>
      <c r="J34" s="20">
        <f>IF($B34="","",sysFlags!$T31)</f>
        <v/>
      </c>
    </row>
    <row r="35">
      <c r="B35" s="20">
        <f>IF(IF(OR(Cadets!$B32="",Cadets!$I32&lt;&gt;"Active"),FALSE,OR(cfgPreviewAgency=cfgHomeAgency,Cadets!$G32=cfgPreviewAgency)),Cadets!$F32,"")</f>
        <v/>
      </c>
      <c r="C35" s="20">
        <f>IF($B35="","",IF(COUNTIFS(nrES_PID,Cadets!$B32,nrES_Seq,cfgCurrentExamNum,nrES_Final,"Yes",nrES_Rec,"&gt;=0")=0,"",SUMIFS(nrES_Rec,nrES_PID,Cadets!$B32,nrES_Seq,cfgCurrentExamNum,nrES_Final,"Yes")))</f>
        <v/>
      </c>
      <c r="D35" s="20">
        <f>IF($B35="","",IFERROR(ROUND(AVERAGEIFS(nrES_Rec,nrES_Seq,cfgCurrentExamNum,nrES_Final,"Yes",nrES_Rec,"&gt;=0",nrES_Rec,"&lt;=100"),1),""))</f>
        <v/>
      </c>
      <c r="E35" s="20">
        <f>IF($B35="","",IF(COUNTIFS(nrES_PID,Cadets!$B32,nrES_Seq,cfgCurrentExamNum,nrES_Att,2,nrES_Raw,"&gt;=0",nrES_AttPass,"Yes")&gt;0,"RETEST (cap 70)",IF(COUNTIFS(nrES_PID,Cadets!$B32,nrES_Seq,cfgCurrentExamNum,nrES_Att,2,nrES_Raw,"&gt;=0",nrES_AttPass,"No")&gt;0,"RETEST FAILED (first-attempt score shown)","")))</f>
        <v/>
      </c>
      <c r="F35" s="20">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0">
        <f>IF($B35="","",IF(OR(cfgCurrentSpellingNum&lt;cfgCurrentExamNum,cfgCurrentSpellingNum&lt;=0,cfgCurrentSpellingNum&gt;12),"",IF(Spelling!$R32="INTERVENTION","BELOW "&amp;cfgSpellInterventionAvg&amp;" — intervention","")))</f>
        <v/>
      </c>
      <c r="H35" s="20">
        <f>IF($B35="","",sysAttendance!$J32&amp;" / PT "&amp;sysAttendance!$R32)</f>
        <v/>
      </c>
      <c r="I35" s="20">
        <f>IF($B35="","",Writing!$AT32&amp;" ("&amp;Writing!$AS32&amp;" overdue)")</f>
        <v/>
      </c>
      <c r="J35" s="20">
        <f>IF($B35="","",sysFlags!$T32)</f>
        <v/>
      </c>
    </row>
    <row r="36">
      <c r="B36" s="20">
        <f>IF(IF(OR(Cadets!$B33="",Cadets!$I33&lt;&gt;"Active"),FALSE,OR(cfgPreviewAgency=cfgHomeAgency,Cadets!$G33=cfgPreviewAgency)),Cadets!$F33,"")</f>
        <v/>
      </c>
      <c r="C36" s="20">
        <f>IF($B36="","",IF(COUNTIFS(nrES_PID,Cadets!$B33,nrES_Seq,cfgCurrentExamNum,nrES_Final,"Yes",nrES_Rec,"&gt;=0")=0,"",SUMIFS(nrES_Rec,nrES_PID,Cadets!$B33,nrES_Seq,cfgCurrentExamNum,nrES_Final,"Yes")))</f>
        <v/>
      </c>
      <c r="D36" s="20">
        <f>IF($B36="","",IFERROR(ROUND(AVERAGEIFS(nrES_Rec,nrES_Seq,cfgCurrentExamNum,nrES_Final,"Yes",nrES_Rec,"&gt;=0",nrES_Rec,"&lt;=100"),1),""))</f>
        <v/>
      </c>
      <c r="E36" s="20">
        <f>IF($B36="","",IF(COUNTIFS(nrES_PID,Cadets!$B33,nrES_Seq,cfgCurrentExamNum,nrES_Att,2,nrES_Raw,"&gt;=0",nrES_AttPass,"Yes")&gt;0,"RETEST (cap 70)",IF(COUNTIFS(nrES_PID,Cadets!$B33,nrES_Seq,cfgCurrentExamNum,nrES_Att,2,nrES_Raw,"&gt;=0",nrES_AttPass,"No")&gt;0,"RETEST FAILED (first-attempt score shown)","")))</f>
        <v/>
      </c>
      <c r="F36" s="20">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0">
        <f>IF($B36="","",IF(OR(cfgCurrentSpellingNum&lt;cfgCurrentExamNum,cfgCurrentSpellingNum&lt;=0,cfgCurrentSpellingNum&gt;12),"",IF(Spelling!$R33="INTERVENTION","BELOW "&amp;cfgSpellInterventionAvg&amp;" — intervention","")))</f>
        <v/>
      </c>
      <c r="H36" s="20">
        <f>IF($B36="","",sysAttendance!$J33&amp;" / PT "&amp;sysAttendance!$R33)</f>
        <v/>
      </c>
      <c r="I36" s="20">
        <f>IF($B36="","",Writing!$AT33&amp;" ("&amp;Writing!$AS33&amp;" overdue)")</f>
        <v/>
      </c>
      <c r="J36" s="20">
        <f>IF($B36="","",sysFlags!$T33)</f>
        <v/>
      </c>
    </row>
    <row r="37">
      <c r="B37" s="20">
        <f>IF(IF(OR(Cadets!$B34="",Cadets!$I34&lt;&gt;"Active"),FALSE,OR(cfgPreviewAgency=cfgHomeAgency,Cadets!$G34=cfgPreviewAgency)),Cadets!$F34,"")</f>
        <v/>
      </c>
      <c r="C37" s="20">
        <f>IF($B37="","",IF(COUNTIFS(nrES_PID,Cadets!$B34,nrES_Seq,cfgCurrentExamNum,nrES_Final,"Yes",nrES_Rec,"&gt;=0")=0,"",SUMIFS(nrES_Rec,nrES_PID,Cadets!$B34,nrES_Seq,cfgCurrentExamNum,nrES_Final,"Yes")))</f>
        <v/>
      </c>
      <c r="D37" s="20">
        <f>IF($B37="","",IFERROR(ROUND(AVERAGEIFS(nrES_Rec,nrES_Seq,cfgCurrentExamNum,nrES_Final,"Yes",nrES_Rec,"&gt;=0",nrES_Rec,"&lt;=100"),1),""))</f>
        <v/>
      </c>
      <c r="E37" s="20">
        <f>IF($B37="","",IF(COUNTIFS(nrES_PID,Cadets!$B34,nrES_Seq,cfgCurrentExamNum,nrES_Att,2,nrES_Raw,"&gt;=0",nrES_AttPass,"Yes")&gt;0,"RETEST (cap 70)",IF(COUNTIFS(nrES_PID,Cadets!$B34,nrES_Seq,cfgCurrentExamNum,nrES_Att,2,nrES_Raw,"&gt;=0",nrES_AttPass,"No")&gt;0,"RETEST FAILED (first-attempt score shown)","")))</f>
        <v/>
      </c>
      <c r="F37" s="20">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0">
        <f>IF($B37="","",IF(OR(cfgCurrentSpellingNum&lt;cfgCurrentExamNum,cfgCurrentSpellingNum&lt;=0,cfgCurrentSpellingNum&gt;12),"",IF(Spelling!$R34="INTERVENTION","BELOW "&amp;cfgSpellInterventionAvg&amp;" — intervention","")))</f>
        <v/>
      </c>
      <c r="H37" s="20">
        <f>IF($B37="","",sysAttendance!$J34&amp;" / PT "&amp;sysAttendance!$R34)</f>
        <v/>
      </c>
      <c r="I37" s="20">
        <f>IF($B37="","",Writing!$AT34&amp;" ("&amp;Writing!$AS34&amp;" overdue)")</f>
        <v/>
      </c>
      <c r="J37" s="20">
        <f>IF($B37="","",sysFlags!$T34)</f>
        <v/>
      </c>
    </row>
    <row r="38">
      <c r="B38" s="20">
        <f>IF(IF(OR(Cadets!$B35="",Cadets!$I35&lt;&gt;"Active"),FALSE,OR(cfgPreviewAgency=cfgHomeAgency,Cadets!$G35=cfgPreviewAgency)),Cadets!$F35,"")</f>
        <v/>
      </c>
      <c r="C38" s="20">
        <f>IF($B38="","",IF(COUNTIFS(nrES_PID,Cadets!$B35,nrES_Seq,cfgCurrentExamNum,nrES_Final,"Yes",nrES_Rec,"&gt;=0")=0,"",SUMIFS(nrES_Rec,nrES_PID,Cadets!$B35,nrES_Seq,cfgCurrentExamNum,nrES_Final,"Yes")))</f>
        <v/>
      </c>
      <c r="D38" s="20">
        <f>IF($B38="","",IFERROR(ROUND(AVERAGEIFS(nrES_Rec,nrES_Seq,cfgCurrentExamNum,nrES_Final,"Yes",nrES_Rec,"&gt;=0",nrES_Rec,"&lt;=100"),1),""))</f>
        <v/>
      </c>
      <c r="E38" s="20">
        <f>IF($B38="","",IF(COUNTIFS(nrES_PID,Cadets!$B35,nrES_Seq,cfgCurrentExamNum,nrES_Att,2,nrES_Raw,"&gt;=0",nrES_AttPass,"Yes")&gt;0,"RETEST (cap 70)",IF(COUNTIFS(nrES_PID,Cadets!$B35,nrES_Seq,cfgCurrentExamNum,nrES_Att,2,nrES_Raw,"&gt;=0",nrES_AttPass,"No")&gt;0,"RETEST FAILED (first-attempt score shown)","")))</f>
        <v/>
      </c>
      <c r="F38" s="20">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0">
        <f>IF($B38="","",IF(OR(cfgCurrentSpellingNum&lt;cfgCurrentExamNum,cfgCurrentSpellingNum&lt;=0,cfgCurrentSpellingNum&gt;12),"",IF(Spelling!$R35="INTERVENTION","BELOW "&amp;cfgSpellInterventionAvg&amp;" — intervention","")))</f>
        <v/>
      </c>
      <c r="H38" s="20">
        <f>IF($B38="","",sysAttendance!$J35&amp;" / PT "&amp;sysAttendance!$R35)</f>
        <v/>
      </c>
      <c r="I38" s="20">
        <f>IF($B38="","",Writing!$AT35&amp;" ("&amp;Writing!$AS35&amp;" overdue)")</f>
        <v/>
      </c>
      <c r="J38" s="20">
        <f>IF($B38="","",sysFlags!$T35)</f>
        <v/>
      </c>
    </row>
    <row r="39">
      <c r="B39" s="20">
        <f>IF(IF(OR(Cadets!$B36="",Cadets!$I36&lt;&gt;"Active"),FALSE,OR(cfgPreviewAgency=cfgHomeAgency,Cadets!$G36=cfgPreviewAgency)),Cadets!$F36,"")</f>
        <v/>
      </c>
      <c r="C39" s="20">
        <f>IF($B39="","",IF(COUNTIFS(nrES_PID,Cadets!$B36,nrES_Seq,cfgCurrentExamNum,nrES_Final,"Yes",nrES_Rec,"&gt;=0")=0,"",SUMIFS(nrES_Rec,nrES_PID,Cadets!$B36,nrES_Seq,cfgCurrentExamNum,nrES_Final,"Yes")))</f>
        <v/>
      </c>
      <c r="D39" s="20">
        <f>IF($B39="","",IFERROR(ROUND(AVERAGEIFS(nrES_Rec,nrES_Seq,cfgCurrentExamNum,nrES_Final,"Yes",nrES_Rec,"&gt;=0",nrES_Rec,"&lt;=100"),1),""))</f>
        <v/>
      </c>
      <c r="E39" s="20">
        <f>IF($B39="","",IF(COUNTIFS(nrES_PID,Cadets!$B36,nrES_Seq,cfgCurrentExamNum,nrES_Att,2,nrES_Raw,"&gt;=0",nrES_AttPass,"Yes")&gt;0,"RETEST (cap 70)",IF(COUNTIFS(nrES_PID,Cadets!$B36,nrES_Seq,cfgCurrentExamNum,nrES_Att,2,nrES_Raw,"&gt;=0",nrES_AttPass,"No")&gt;0,"RETEST FAILED (first-attempt score shown)","")))</f>
        <v/>
      </c>
      <c r="F39" s="20">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0">
        <f>IF($B39="","",IF(OR(cfgCurrentSpellingNum&lt;cfgCurrentExamNum,cfgCurrentSpellingNum&lt;=0,cfgCurrentSpellingNum&gt;12),"",IF(Spelling!$R36="INTERVENTION","BELOW "&amp;cfgSpellInterventionAvg&amp;" — intervention","")))</f>
        <v/>
      </c>
      <c r="H39" s="20">
        <f>IF($B39="","",sysAttendance!$J36&amp;" / PT "&amp;sysAttendance!$R36)</f>
        <v/>
      </c>
      <c r="I39" s="20">
        <f>IF($B39="","",Writing!$AT36&amp;" ("&amp;Writing!$AS36&amp;" overdue)")</f>
        <v/>
      </c>
      <c r="J39" s="20">
        <f>IF($B39="","",sysFlags!$T36)</f>
        <v/>
      </c>
    </row>
    <row r="40">
      <c r="B40" s="20">
        <f>IF(IF(OR(Cadets!$B37="",Cadets!$I37&lt;&gt;"Active"),FALSE,OR(cfgPreviewAgency=cfgHomeAgency,Cadets!$G37=cfgPreviewAgency)),Cadets!$F37,"")</f>
        <v/>
      </c>
      <c r="C40" s="20">
        <f>IF($B40="","",IF(COUNTIFS(nrES_PID,Cadets!$B37,nrES_Seq,cfgCurrentExamNum,nrES_Final,"Yes",nrES_Rec,"&gt;=0")=0,"",SUMIFS(nrES_Rec,nrES_PID,Cadets!$B37,nrES_Seq,cfgCurrentExamNum,nrES_Final,"Yes")))</f>
        <v/>
      </c>
      <c r="D40" s="20">
        <f>IF($B40="","",IFERROR(ROUND(AVERAGEIFS(nrES_Rec,nrES_Seq,cfgCurrentExamNum,nrES_Final,"Yes",nrES_Rec,"&gt;=0",nrES_Rec,"&lt;=100"),1),""))</f>
        <v/>
      </c>
      <c r="E40" s="20">
        <f>IF($B40="","",IF(COUNTIFS(nrES_PID,Cadets!$B37,nrES_Seq,cfgCurrentExamNum,nrES_Att,2,nrES_Raw,"&gt;=0",nrES_AttPass,"Yes")&gt;0,"RETEST (cap 70)",IF(COUNTIFS(nrES_PID,Cadets!$B37,nrES_Seq,cfgCurrentExamNum,nrES_Att,2,nrES_Raw,"&gt;=0",nrES_AttPass,"No")&gt;0,"RETEST FAILED (first-attempt score shown)","")))</f>
        <v/>
      </c>
      <c r="F40" s="20">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0">
        <f>IF($B40="","",IF(OR(cfgCurrentSpellingNum&lt;cfgCurrentExamNum,cfgCurrentSpellingNum&lt;=0,cfgCurrentSpellingNum&gt;12),"",IF(Spelling!$R37="INTERVENTION","BELOW "&amp;cfgSpellInterventionAvg&amp;" — intervention","")))</f>
        <v/>
      </c>
      <c r="H40" s="20">
        <f>IF($B40="","",sysAttendance!$J37&amp;" / PT "&amp;sysAttendance!$R37)</f>
        <v/>
      </c>
      <c r="I40" s="20">
        <f>IF($B40="","",Writing!$AT37&amp;" ("&amp;Writing!$AS37&amp;" overdue)")</f>
        <v/>
      </c>
      <c r="J40" s="20">
        <f>IF($B40="","",sysFlags!$T37)</f>
        <v/>
      </c>
    </row>
    <row r="41">
      <c r="B41" s="20">
        <f>IF(IF(OR(Cadets!$B38="",Cadets!$I38&lt;&gt;"Active"),FALSE,OR(cfgPreviewAgency=cfgHomeAgency,Cadets!$G38=cfgPreviewAgency)),Cadets!$F38,"")</f>
        <v/>
      </c>
      <c r="C41" s="20">
        <f>IF($B41="","",IF(COUNTIFS(nrES_PID,Cadets!$B38,nrES_Seq,cfgCurrentExamNum,nrES_Final,"Yes",nrES_Rec,"&gt;=0")=0,"",SUMIFS(nrES_Rec,nrES_PID,Cadets!$B38,nrES_Seq,cfgCurrentExamNum,nrES_Final,"Yes")))</f>
        <v/>
      </c>
      <c r="D41" s="20">
        <f>IF($B41="","",IFERROR(ROUND(AVERAGEIFS(nrES_Rec,nrES_Seq,cfgCurrentExamNum,nrES_Final,"Yes",nrES_Rec,"&gt;=0",nrES_Rec,"&lt;=100"),1),""))</f>
        <v/>
      </c>
      <c r="E41" s="20">
        <f>IF($B41="","",IF(COUNTIFS(nrES_PID,Cadets!$B38,nrES_Seq,cfgCurrentExamNum,nrES_Att,2,nrES_Raw,"&gt;=0",nrES_AttPass,"Yes")&gt;0,"RETEST (cap 70)",IF(COUNTIFS(nrES_PID,Cadets!$B38,nrES_Seq,cfgCurrentExamNum,nrES_Att,2,nrES_Raw,"&gt;=0",nrES_AttPass,"No")&gt;0,"RETEST FAILED (first-attempt score shown)","")))</f>
        <v/>
      </c>
      <c r="F41" s="20">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0">
        <f>IF($B41="","",IF(OR(cfgCurrentSpellingNum&lt;cfgCurrentExamNum,cfgCurrentSpellingNum&lt;=0,cfgCurrentSpellingNum&gt;12),"",IF(Spelling!$R38="INTERVENTION","BELOW "&amp;cfgSpellInterventionAvg&amp;" — intervention","")))</f>
        <v/>
      </c>
      <c r="H41" s="20">
        <f>IF($B41="","",sysAttendance!$J38&amp;" / PT "&amp;sysAttendance!$R38)</f>
        <v/>
      </c>
      <c r="I41" s="20">
        <f>IF($B41="","",Writing!$AT38&amp;" ("&amp;Writing!$AS38&amp;" overdue)")</f>
        <v/>
      </c>
      <c r="J41" s="20">
        <f>IF($B41="","",sysFlags!$T38)</f>
        <v/>
      </c>
    </row>
    <row r="42">
      <c r="B42" s="20">
        <f>IF(IF(OR(Cadets!$B39="",Cadets!$I39&lt;&gt;"Active"),FALSE,OR(cfgPreviewAgency=cfgHomeAgency,Cadets!$G39=cfgPreviewAgency)),Cadets!$F39,"")</f>
        <v/>
      </c>
      <c r="C42" s="20">
        <f>IF($B42="","",IF(COUNTIFS(nrES_PID,Cadets!$B39,nrES_Seq,cfgCurrentExamNum,nrES_Final,"Yes",nrES_Rec,"&gt;=0")=0,"",SUMIFS(nrES_Rec,nrES_PID,Cadets!$B39,nrES_Seq,cfgCurrentExamNum,nrES_Final,"Yes")))</f>
        <v/>
      </c>
      <c r="D42" s="20">
        <f>IF($B42="","",IFERROR(ROUND(AVERAGEIFS(nrES_Rec,nrES_Seq,cfgCurrentExamNum,nrES_Final,"Yes",nrES_Rec,"&gt;=0",nrES_Rec,"&lt;=100"),1),""))</f>
        <v/>
      </c>
      <c r="E42" s="20">
        <f>IF($B42="","",IF(COUNTIFS(nrES_PID,Cadets!$B39,nrES_Seq,cfgCurrentExamNum,nrES_Att,2,nrES_Raw,"&gt;=0",nrES_AttPass,"Yes")&gt;0,"RETEST (cap 70)",IF(COUNTIFS(nrES_PID,Cadets!$B39,nrES_Seq,cfgCurrentExamNum,nrES_Att,2,nrES_Raw,"&gt;=0",nrES_AttPass,"No")&gt;0,"RETEST FAILED (first-attempt score shown)","")))</f>
        <v/>
      </c>
      <c r="F42" s="20">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0">
        <f>IF($B42="","",IF(OR(cfgCurrentSpellingNum&lt;cfgCurrentExamNum,cfgCurrentSpellingNum&lt;=0,cfgCurrentSpellingNum&gt;12),"",IF(Spelling!$R39="INTERVENTION","BELOW "&amp;cfgSpellInterventionAvg&amp;" — intervention","")))</f>
        <v/>
      </c>
      <c r="H42" s="20">
        <f>IF($B42="","",sysAttendance!$J39&amp;" / PT "&amp;sysAttendance!$R39)</f>
        <v/>
      </c>
      <c r="I42" s="20">
        <f>IF($B42="","",Writing!$AT39&amp;" ("&amp;Writing!$AS39&amp;" overdue)")</f>
        <v/>
      </c>
      <c r="J42" s="20">
        <f>IF($B42="","",sysFlags!$T39)</f>
        <v/>
      </c>
    </row>
    <row r="43">
      <c r="B43" s="20">
        <f>IF(IF(OR(Cadets!$B40="",Cadets!$I40&lt;&gt;"Active"),FALSE,OR(cfgPreviewAgency=cfgHomeAgency,Cadets!$G40=cfgPreviewAgency)),Cadets!$F40,"")</f>
        <v/>
      </c>
      <c r="C43" s="20">
        <f>IF($B43="","",IF(COUNTIFS(nrES_PID,Cadets!$B40,nrES_Seq,cfgCurrentExamNum,nrES_Final,"Yes",nrES_Rec,"&gt;=0")=0,"",SUMIFS(nrES_Rec,nrES_PID,Cadets!$B40,nrES_Seq,cfgCurrentExamNum,nrES_Final,"Yes")))</f>
        <v/>
      </c>
      <c r="D43" s="20">
        <f>IF($B43="","",IFERROR(ROUND(AVERAGEIFS(nrES_Rec,nrES_Seq,cfgCurrentExamNum,nrES_Final,"Yes",nrES_Rec,"&gt;=0",nrES_Rec,"&lt;=100"),1),""))</f>
        <v/>
      </c>
      <c r="E43" s="20">
        <f>IF($B43="","",IF(COUNTIFS(nrES_PID,Cadets!$B40,nrES_Seq,cfgCurrentExamNum,nrES_Att,2,nrES_Raw,"&gt;=0",nrES_AttPass,"Yes")&gt;0,"RETEST (cap 70)",IF(COUNTIFS(nrES_PID,Cadets!$B40,nrES_Seq,cfgCurrentExamNum,nrES_Att,2,nrES_Raw,"&gt;=0",nrES_AttPass,"No")&gt;0,"RETEST FAILED (first-attempt score shown)","")))</f>
        <v/>
      </c>
      <c r="F43" s="20">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0">
        <f>IF($B43="","",IF(OR(cfgCurrentSpellingNum&lt;cfgCurrentExamNum,cfgCurrentSpellingNum&lt;=0,cfgCurrentSpellingNum&gt;12),"",IF(Spelling!$R40="INTERVENTION","BELOW "&amp;cfgSpellInterventionAvg&amp;" — intervention","")))</f>
        <v/>
      </c>
      <c r="H43" s="20">
        <f>IF($B43="","",sysAttendance!$J40&amp;" / PT "&amp;sysAttendance!$R40)</f>
        <v/>
      </c>
      <c r="I43" s="20">
        <f>IF($B43="","",Writing!$AT40&amp;" ("&amp;Writing!$AS40&amp;" overdue)")</f>
        <v/>
      </c>
      <c r="J43" s="20">
        <f>IF($B43="","",sysFlags!$T40)</f>
        <v/>
      </c>
    </row>
    <row r="44">
      <c r="B44" s="20">
        <f>IF(IF(OR(Cadets!$B41="",Cadets!$I41&lt;&gt;"Active"),FALSE,OR(cfgPreviewAgency=cfgHomeAgency,Cadets!$G41=cfgPreviewAgency)),Cadets!$F41,"")</f>
        <v/>
      </c>
      <c r="C44" s="20">
        <f>IF($B44="","",IF(COUNTIFS(nrES_PID,Cadets!$B41,nrES_Seq,cfgCurrentExamNum,nrES_Final,"Yes",nrES_Rec,"&gt;=0")=0,"",SUMIFS(nrES_Rec,nrES_PID,Cadets!$B41,nrES_Seq,cfgCurrentExamNum,nrES_Final,"Yes")))</f>
        <v/>
      </c>
      <c r="D44" s="20">
        <f>IF($B44="","",IFERROR(ROUND(AVERAGEIFS(nrES_Rec,nrES_Seq,cfgCurrentExamNum,nrES_Final,"Yes",nrES_Rec,"&gt;=0",nrES_Rec,"&lt;=100"),1),""))</f>
        <v/>
      </c>
      <c r="E44" s="20">
        <f>IF($B44="","",IF(COUNTIFS(nrES_PID,Cadets!$B41,nrES_Seq,cfgCurrentExamNum,nrES_Att,2,nrES_Raw,"&gt;=0",nrES_AttPass,"Yes")&gt;0,"RETEST (cap 70)",IF(COUNTIFS(nrES_PID,Cadets!$B41,nrES_Seq,cfgCurrentExamNum,nrES_Att,2,nrES_Raw,"&gt;=0",nrES_AttPass,"No")&gt;0,"RETEST FAILED (first-attempt score shown)","")))</f>
        <v/>
      </c>
      <c r="F44" s="20">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0">
        <f>IF($B44="","",IF(OR(cfgCurrentSpellingNum&lt;cfgCurrentExamNum,cfgCurrentSpellingNum&lt;=0,cfgCurrentSpellingNum&gt;12),"",IF(Spelling!$R41="INTERVENTION","BELOW "&amp;cfgSpellInterventionAvg&amp;" — intervention","")))</f>
        <v/>
      </c>
      <c r="H44" s="20">
        <f>IF($B44="","",sysAttendance!$J41&amp;" / PT "&amp;sysAttendance!$R41)</f>
        <v/>
      </c>
      <c r="I44" s="20">
        <f>IF($B44="","",Writing!$AT41&amp;" ("&amp;Writing!$AS41&amp;" overdue)")</f>
        <v/>
      </c>
      <c r="J44" s="20">
        <f>IF($B44="","",sysFlags!$T41)</f>
        <v/>
      </c>
    </row>
    <row r="45">
      <c r="B45" s="20">
        <f>IF(IF(OR(Cadets!$B42="",Cadets!$I42&lt;&gt;"Active"),FALSE,OR(cfgPreviewAgency=cfgHomeAgency,Cadets!$G42=cfgPreviewAgency)),Cadets!$F42,"")</f>
        <v/>
      </c>
      <c r="C45" s="20">
        <f>IF($B45="","",IF(COUNTIFS(nrES_PID,Cadets!$B42,nrES_Seq,cfgCurrentExamNum,nrES_Final,"Yes",nrES_Rec,"&gt;=0")=0,"",SUMIFS(nrES_Rec,nrES_PID,Cadets!$B42,nrES_Seq,cfgCurrentExamNum,nrES_Final,"Yes")))</f>
        <v/>
      </c>
      <c r="D45" s="20">
        <f>IF($B45="","",IFERROR(ROUND(AVERAGEIFS(nrES_Rec,nrES_Seq,cfgCurrentExamNum,nrES_Final,"Yes",nrES_Rec,"&gt;=0",nrES_Rec,"&lt;=100"),1),""))</f>
        <v/>
      </c>
      <c r="E45" s="20">
        <f>IF($B45="","",IF(COUNTIFS(nrES_PID,Cadets!$B42,nrES_Seq,cfgCurrentExamNum,nrES_Att,2,nrES_Raw,"&gt;=0",nrES_AttPass,"Yes")&gt;0,"RETEST (cap 70)",IF(COUNTIFS(nrES_PID,Cadets!$B42,nrES_Seq,cfgCurrentExamNum,nrES_Att,2,nrES_Raw,"&gt;=0",nrES_AttPass,"No")&gt;0,"RETEST FAILED (first-attempt score shown)","")))</f>
        <v/>
      </c>
      <c r="F45" s="20">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0">
        <f>IF($B45="","",IF(OR(cfgCurrentSpellingNum&lt;cfgCurrentExamNum,cfgCurrentSpellingNum&lt;=0,cfgCurrentSpellingNum&gt;12),"",IF(Spelling!$R42="INTERVENTION","BELOW "&amp;cfgSpellInterventionAvg&amp;" — intervention","")))</f>
        <v/>
      </c>
      <c r="H45" s="20">
        <f>IF($B45="","",sysAttendance!$J42&amp;" / PT "&amp;sysAttendance!$R42)</f>
        <v/>
      </c>
      <c r="I45" s="20">
        <f>IF($B45="","",Writing!$AT42&amp;" ("&amp;Writing!$AS42&amp;" overdue)")</f>
        <v/>
      </c>
      <c r="J45" s="20">
        <f>IF($B45="","",sysFlags!$T42)</f>
        <v/>
      </c>
    </row>
    <row r="46">
      <c r="B46" s="20">
        <f>IF(IF(OR(Cadets!$B43="",Cadets!$I43&lt;&gt;"Active"),FALSE,OR(cfgPreviewAgency=cfgHomeAgency,Cadets!$G43=cfgPreviewAgency)),Cadets!$F43,"")</f>
        <v/>
      </c>
      <c r="C46" s="20">
        <f>IF($B46="","",IF(COUNTIFS(nrES_PID,Cadets!$B43,nrES_Seq,cfgCurrentExamNum,nrES_Final,"Yes",nrES_Rec,"&gt;=0")=0,"",SUMIFS(nrES_Rec,nrES_PID,Cadets!$B43,nrES_Seq,cfgCurrentExamNum,nrES_Final,"Yes")))</f>
        <v/>
      </c>
      <c r="D46" s="20">
        <f>IF($B46="","",IFERROR(ROUND(AVERAGEIFS(nrES_Rec,nrES_Seq,cfgCurrentExamNum,nrES_Final,"Yes",nrES_Rec,"&gt;=0",nrES_Rec,"&lt;=100"),1),""))</f>
        <v/>
      </c>
      <c r="E46" s="20">
        <f>IF($B46="","",IF(COUNTIFS(nrES_PID,Cadets!$B43,nrES_Seq,cfgCurrentExamNum,nrES_Att,2,nrES_Raw,"&gt;=0",nrES_AttPass,"Yes")&gt;0,"RETEST (cap 70)",IF(COUNTIFS(nrES_PID,Cadets!$B43,nrES_Seq,cfgCurrentExamNum,nrES_Att,2,nrES_Raw,"&gt;=0",nrES_AttPass,"No")&gt;0,"RETEST FAILED (first-attempt score shown)","")))</f>
        <v/>
      </c>
      <c r="F46" s="20">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0">
        <f>IF($B46="","",IF(OR(cfgCurrentSpellingNum&lt;cfgCurrentExamNum,cfgCurrentSpellingNum&lt;=0,cfgCurrentSpellingNum&gt;12),"",IF(Spelling!$R43="INTERVENTION","BELOW "&amp;cfgSpellInterventionAvg&amp;" — intervention","")))</f>
        <v/>
      </c>
      <c r="H46" s="20">
        <f>IF($B46="","",sysAttendance!$J43&amp;" / PT "&amp;sysAttendance!$R43)</f>
        <v/>
      </c>
      <c r="I46" s="20">
        <f>IF($B46="","",Writing!$AT43&amp;" ("&amp;Writing!$AS43&amp;" overdue)")</f>
        <v/>
      </c>
      <c r="J46" s="20">
        <f>IF($B46="","",sysFlags!$T43)</f>
        <v/>
      </c>
    </row>
    <row r="47">
      <c r="B47" s="20">
        <f>IF(IF(OR(Cadets!$B44="",Cadets!$I44&lt;&gt;"Active"),FALSE,OR(cfgPreviewAgency=cfgHomeAgency,Cadets!$G44=cfgPreviewAgency)),Cadets!$F44,"")</f>
        <v/>
      </c>
      <c r="C47" s="20">
        <f>IF($B47="","",IF(COUNTIFS(nrES_PID,Cadets!$B44,nrES_Seq,cfgCurrentExamNum,nrES_Final,"Yes",nrES_Rec,"&gt;=0")=0,"",SUMIFS(nrES_Rec,nrES_PID,Cadets!$B44,nrES_Seq,cfgCurrentExamNum,nrES_Final,"Yes")))</f>
        <v/>
      </c>
      <c r="D47" s="20">
        <f>IF($B47="","",IFERROR(ROUND(AVERAGEIFS(nrES_Rec,nrES_Seq,cfgCurrentExamNum,nrES_Final,"Yes",nrES_Rec,"&gt;=0",nrES_Rec,"&lt;=100"),1),""))</f>
        <v/>
      </c>
      <c r="E47" s="20">
        <f>IF($B47="","",IF(COUNTIFS(nrES_PID,Cadets!$B44,nrES_Seq,cfgCurrentExamNum,nrES_Att,2,nrES_Raw,"&gt;=0",nrES_AttPass,"Yes")&gt;0,"RETEST (cap 70)",IF(COUNTIFS(nrES_PID,Cadets!$B44,nrES_Seq,cfgCurrentExamNum,nrES_Att,2,nrES_Raw,"&gt;=0",nrES_AttPass,"No")&gt;0,"RETEST FAILED (first-attempt score shown)","")))</f>
        <v/>
      </c>
      <c r="F47" s="20">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0">
        <f>IF($B47="","",IF(OR(cfgCurrentSpellingNum&lt;cfgCurrentExamNum,cfgCurrentSpellingNum&lt;=0,cfgCurrentSpellingNum&gt;12),"",IF(Spelling!$R44="INTERVENTION","BELOW "&amp;cfgSpellInterventionAvg&amp;" — intervention","")))</f>
        <v/>
      </c>
      <c r="H47" s="20">
        <f>IF($B47="","",sysAttendance!$J44&amp;" / PT "&amp;sysAttendance!$R44)</f>
        <v/>
      </c>
      <c r="I47" s="20">
        <f>IF($B47="","",Writing!$AT44&amp;" ("&amp;Writing!$AS44&amp;" overdue)")</f>
        <v/>
      </c>
      <c r="J47" s="20">
        <f>IF($B47="","",sysFlags!$T44)</f>
        <v/>
      </c>
    </row>
    <row r="48">
      <c r="B48" s="20">
        <f>IF(IF(OR(Cadets!$B45="",Cadets!$I45&lt;&gt;"Active"),FALSE,OR(cfgPreviewAgency=cfgHomeAgency,Cadets!$G45=cfgPreviewAgency)),Cadets!$F45,"")</f>
        <v/>
      </c>
      <c r="C48" s="20">
        <f>IF($B48="","",IF(COUNTIFS(nrES_PID,Cadets!$B45,nrES_Seq,cfgCurrentExamNum,nrES_Final,"Yes",nrES_Rec,"&gt;=0")=0,"",SUMIFS(nrES_Rec,nrES_PID,Cadets!$B45,nrES_Seq,cfgCurrentExamNum,nrES_Final,"Yes")))</f>
        <v/>
      </c>
      <c r="D48" s="20">
        <f>IF($B48="","",IFERROR(ROUND(AVERAGEIFS(nrES_Rec,nrES_Seq,cfgCurrentExamNum,nrES_Final,"Yes",nrES_Rec,"&gt;=0",nrES_Rec,"&lt;=100"),1),""))</f>
        <v/>
      </c>
      <c r="E48" s="20">
        <f>IF($B48="","",IF(COUNTIFS(nrES_PID,Cadets!$B45,nrES_Seq,cfgCurrentExamNum,nrES_Att,2,nrES_Raw,"&gt;=0",nrES_AttPass,"Yes")&gt;0,"RETEST (cap 70)",IF(COUNTIFS(nrES_PID,Cadets!$B45,nrES_Seq,cfgCurrentExamNum,nrES_Att,2,nrES_Raw,"&gt;=0",nrES_AttPass,"No")&gt;0,"RETEST FAILED (first-attempt score shown)","")))</f>
        <v/>
      </c>
      <c r="F48" s="20">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0">
        <f>IF($B48="","",IF(OR(cfgCurrentSpellingNum&lt;cfgCurrentExamNum,cfgCurrentSpellingNum&lt;=0,cfgCurrentSpellingNum&gt;12),"",IF(Spelling!$R45="INTERVENTION","BELOW "&amp;cfgSpellInterventionAvg&amp;" — intervention","")))</f>
        <v/>
      </c>
      <c r="H48" s="20">
        <f>IF($B48="","",sysAttendance!$J45&amp;" / PT "&amp;sysAttendance!$R45)</f>
        <v/>
      </c>
      <c r="I48" s="20">
        <f>IF($B48="","",Writing!$AT45&amp;" ("&amp;Writing!$AS45&amp;" overdue)")</f>
        <v/>
      </c>
      <c r="J48" s="20">
        <f>IF($B48="","",sysFlags!$T45)</f>
        <v/>
      </c>
    </row>
    <row r="49">
      <c r="B49" s="20">
        <f>IF(IF(OR(Cadets!$B46="",Cadets!$I46&lt;&gt;"Active"),FALSE,OR(cfgPreviewAgency=cfgHomeAgency,Cadets!$G46=cfgPreviewAgency)),Cadets!$F46,"")</f>
        <v/>
      </c>
      <c r="C49" s="20">
        <f>IF($B49="","",IF(COUNTIFS(nrES_PID,Cadets!$B46,nrES_Seq,cfgCurrentExamNum,nrES_Final,"Yes",nrES_Rec,"&gt;=0")=0,"",SUMIFS(nrES_Rec,nrES_PID,Cadets!$B46,nrES_Seq,cfgCurrentExamNum,nrES_Final,"Yes")))</f>
        <v/>
      </c>
      <c r="D49" s="20">
        <f>IF($B49="","",IFERROR(ROUND(AVERAGEIFS(nrES_Rec,nrES_Seq,cfgCurrentExamNum,nrES_Final,"Yes",nrES_Rec,"&gt;=0",nrES_Rec,"&lt;=100"),1),""))</f>
        <v/>
      </c>
      <c r="E49" s="20">
        <f>IF($B49="","",IF(COUNTIFS(nrES_PID,Cadets!$B46,nrES_Seq,cfgCurrentExamNum,nrES_Att,2,nrES_Raw,"&gt;=0",nrES_AttPass,"Yes")&gt;0,"RETEST (cap 70)",IF(COUNTIFS(nrES_PID,Cadets!$B46,nrES_Seq,cfgCurrentExamNum,nrES_Att,2,nrES_Raw,"&gt;=0",nrES_AttPass,"No")&gt;0,"RETEST FAILED (first-attempt score shown)","")))</f>
        <v/>
      </c>
      <c r="F49" s="20">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0">
        <f>IF($B49="","",IF(OR(cfgCurrentSpellingNum&lt;cfgCurrentExamNum,cfgCurrentSpellingNum&lt;=0,cfgCurrentSpellingNum&gt;12),"",IF(Spelling!$R46="INTERVENTION","BELOW "&amp;cfgSpellInterventionAvg&amp;" — intervention","")))</f>
        <v/>
      </c>
      <c r="H49" s="20">
        <f>IF($B49="","",sysAttendance!$J46&amp;" / PT "&amp;sysAttendance!$R46)</f>
        <v/>
      </c>
      <c r="I49" s="20">
        <f>IF($B49="","",Writing!$AT46&amp;" ("&amp;Writing!$AS46&amp;" overdue)")</f>
        <v/>
      </c>
      <c r="J49" s="20">
        <f>IF($B49="","",sysFlags!$T46)</f>
        <v/>
      </c>
    </row>
    <row r="50">
      <c r="B50" s="20">
        <f>IF(IF(OR(Cadets!$B47="",Cadets!$I47&lt;&gt;"Active"),FALSE,OR(cfgPreviewAgency=cfgHomeAgency,Cadets!$G47=cfgPreviewAgency)),Cadets!$F47,"")</f>
        <v/>
      </c>
      <c r="C50" s="20">
        <f>IF($B50="","",IF(COUNTIFS(nrES_PID,Cadets!$B47,nrES_Seq,cfgCurrentExamNum,nrES_Final,"Yes",nrES_Rec,"&gt;=0")=0,"",SUMIFS(nrES_Rec,nrES_PID,Cadets!$B47,nrES_Seq,cfgCurrentExamNum,nrES_Final,"Yes")))</f>
        <v/>
      </c>
      <c r="D50" s="20">
        <f>IF($B50="","",IFERROR(ROUND(AVERAGEIFS(nrES_Rec,nrES_Seq,cfgCurrentExamNum,nrES_Final,"Yes",nrES_Rec,"&gt;=0",nrES_Rec,"&lt;=100"),1),""))</f>
        <v/>
      </c>
      <c r="E50" s="20">
        <f>IF($B50="","",IF(COUNTIFS(nrES_PID,Cadets!$B47,nrES_Seq,cfgCurrentExamNum,nrES_Att,2,nrES_Raw,"&gt;=0",nrES_AttPass,"Yes")&gt;0,"RETEST (cap 70)",IF(COUNTIFS(nrES_PID,Cadets!$B47,nrES_Seq,cfgCurrentExamNum,nrES_Att,2,nrES_Raw,"&gt;=0",nrES_AttPass,"No")&gt;0,"RETEST FAILED (first-attempt score shown)","")))</f>
        <v/>
      </c>
      <c r="F50" s="20">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0">
        <f>IF($B50="","",IF(OR(cfgCurrentSpellingNum&lt;cfgCurrentExamNum,cfgCurrentSpellingNum&lt;=0,cfgCurrentSpellingNum&gt;12),"",IF(Spelling!$R47="INTERVENTION","BELOW "&amp;cfgSpellInterventionAvg&amp;" — intervention","")))</f>
        <v/>
      </c>
      <c r="H50" s="20">
        <f>IF($B50="","",sysAttendance!$J47&amp;" / PT "&amp;sysAttendance!$R47)</f>
        <v/>
      </c>
      <c r="I50" s="20">
        <f>IF($B50="","",Writing!$AT47&amp;" ("&amp;Writing!$AS47&amp;" overdue)")</f>
        <v/>
      </c>
      <c r="J50" s="20">
        <f>IF($B50="","",sysFlags!$T47)</f>
        <v/>
      </c>
    </row>
    <row r="51">
      <c r="B51" s="20">
        <f>IF(IF(OR(Cadets!$B48="",Cadets!$I48&lt;&gt;"Active"),FALSE,OR(cfgPreviewAgency=cfgHomeAgency,Cadets!$G48=cfgPreviewAgency)),Cadets!$F48,"")</f>
        <v/>
      </c>
      <c r="C51" s="20">
        <f>IF($B51="","",IF(COUNTIFS(nrES_PID,Cadets!$B48,nrES_Seq,cfgCurrentExamNum,nrES_Final,"Yes",nrES_Rec,"&gt;=0")=0,"",SUMIFS(nrES_Rec,nrES_PID,Cadets!$B48,nrES_Seq,cfgCurrentExamNum,nrES_Final,"Yes")))</f>
        <v/>
      </c>
      <c r="D51" s="20">
        <f>IF($B51="","",IFERROR(ROUND(AVERAGEIFS(nrES_Rec,nrES_Seq,cfgCurrentExamNum,nrES_Final,"Yes",nrES_Rec,"&gt;=0",nrES_Rec,"&lt;=100"),1),""))</f>
        <v/>
      </c>
      <c r="E51" s="20">
        <f>IF($B51="","",IF(COUNTIFS(nrES_PID,Cadets!$B48,nrES_Seq,cfgCurrentExamNum,nrES_Att,2,nrES_Raw,"&gt;=0",nrES_AttPass,"Yes")&gt;0,"RETEST (cap 70)",IF(COUNTIFS(nrES_PID,Cadets!$B48,nrES_Seq,cfgCurrentExamNum,nrES_Att,2,nrES_Raw,"&gt;=0",nrES_AttPass,"No")&gt;0,"RETEST FAILED (first-attempt score shown)","")))</f>
        <v/>
      </c>
      <c r="F51" s="20">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0">
        <f>IF($B51="","",IF(OR(cfgCurrentSpellingNum&lt;cfgCurrentExamNum,cfgCurrentSpellingNum&lt;=0,cfgCurrentSpellingNum&gt;12),"",IF(Spelling!$R48="INTERVENTION","BELOW "&amp;cfgSpellInterventionAvg&amp;" — intervention","")))</f>
        <v/>
      </c>
      <c r="H51" s="20">
        <f>IF($B51="","",sysAttendance!$J48&amp;" / PT "&amp;sysAttendance!$R48)</f>
        <v/>
      </c>
      <c r="I51" s="20">
        <f>IF($B51="","",Writing!$AT48&amp;" ("&amp;Writing!$AS48&amp;" overdue)")</f>
        <v/>
      </c>
      <c r="J51" s="20">
        <f>IF($B51="","",sysFlags!$T48)</f>
        <v/>
      </c>
    </row>
    <row r="52">
      <c r="B52" s="20">
        <f>IF(IF(OR(Cadets!$B49="",Cadets!$I49&lt;&gt;"Active"),FALSE,OR(cfgPreviewAgency=cfgHomeAgency,Cadets!$G49=cfgPreviewAgency)),Cadets!$F49,"")</f>
        <v/>
      </c>
      <c r="C52" s="20">
        <f>IF($B52="","",IF(COUNTIFS(nrES_PID,Cadets!$B49,nrES_Seq,cfgCurrentExamNum,nrES_Final,"Yes",nrES_Rec,"&gt;=0")=0,"",SUMIFS(nrES_Rec,nrES_PID,Cadets!$B49,nrES_Seq,cfgCurrentExamNum,nrES_Final,"Yes")))</f>
        <v/>
      </c>
      <c r="D52" s="20">
        <f>IF($B52="","",IFERROR(ROUND(AVERAGEIFS(nrES_Rec,nrES_Seq,cfgCurrentExamNum,nrES_Final,"Yes",nrES_Rec,"&gt;=0",nrES_Rec,"&lt;=100"),1),""))</f>
        <v/>
      </c>
      <c r="E52" s="20">
        <f>IF($B52="","",IF(COUNTIFS(nrES_PID,Cadets!$B49,nrES_Seq,cfgCurrentExamNum,nrES_Att,2,nrES_Raw,"&gt;=0",nrES_AttPass,"Yes")&gt;0,"RETEST (cap 70)",IF(COUNTIFS(nrES_PID,Cadets!$B49,nrES_Seq,cfgCurrentExamNum,nrES_Att,2,nrES_Raw,"&gt;=0",nrES_AttPass,"No")&gt;0,"RETEST FAILED (first-attempt score shown)","")))</f>
        <v/>
      </c>
      <c r="F52" s="20">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0">
        <f>IF($B52="","",IF(OR(cfgCurrentSpellingNum&lt;cfgCurrentExamNum,cfgCurrentSpellingNum&lt;=0,cfgCurrentSpellingNum&gt;12),"",IF(Spelling!$R49="INTERVENTION","BELOW "&amp;cfgSpellInterventionAvg&amp;" — intervention","")))</f>
        <v/>
      </c>
      <c r="H52" s="20">
        <f>IF($B52="","",sysAttendance!$J49&amp;" / PT "&amp;sysAttendance!$R49)</f>
        <v/>
      </c>
      <c r="I52" s="20">
        <f>IF($B52="","",Writing!$AT49&amp;" ("&amp;Writing!$AS49&amp;" overdue)")</f>
        <v/>
      </c>
      <c r="J52" s="20">
        <f>IF($B52="","",sysFlags!$T49)</f>
        <v/>
      </c>
    </row>
    <row r="53">
      <c r="B53" s="20">
        <f>IF(IF(OR(Cadets!$B50="",Cadets!$I50&lt;&gt;"Active"),FALSE,OR(cfgPreviewAgency=cfgHomeAgency,Cadets!$G50=cfgPreviewAgency)),Cadets!$F50,"")</f>
        <v/>
      </c>
      <c r="C53" s="20">
        <f>IF($B53="","",IF(COUNTIFS(nrES_PID,Cadets!$B50,nrES_Seq,cfgCurrentExamNum,nrES_Final,"Yes",nrES_Rec,"&gt;=0")=0,"",SUMIFS(nrES_Rec,nrES_PID,Cadets!$B50,nrES_Seq,cfgCurrentExamNum,nrES_Final,"Yes")))</f>
        <v/>
      </c>
      <c r="D53" s="20">
        <f>IF($B53="","",IFERROR(ROUND(AVERAGEIFS(nrES_Rec,nrES_Seq,cfgCurrentExamNum,nrES_Final,"Yes",nrES_Rec,"&gt;=0",nrES_Rec,"&lt;=100"),1),""))</f>
        <v/>
      </c>
      <c r="E53" s="20">
        <f>IF($B53="","",IF(COUNTIFS(nrES_PID,Cadets!$B50,nrES_Seq,cfgCurrentExamNum,nrES_Att,2,nrES_Raw,"&gt;=0",nrES_AttPass,"Yes")&gt;0,"RETEST (cap 70)",IF(COUNTIFS(nrES_PID,Cadets!$B50,nrES_Seq,cfgCurrentExamNum,nrES_Att,2,nrES_Raw,"&gt;=0",nrES_AttPass,"No")&gt;0,"RETEST FAILED (first-attempt score shown)","")))</f>
        <v/>
      </c>
      <c r="F53" s="20">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0">
        <f>IF($B53="","",IF(OR(cfgCurrentSpellingNum&lt;cfgCurrentExamNum,cfgCurrentSpellingNum&lt;=0,cfgCurrentSpellingNum&gt;12),"",IF(Spelling!$R50="INTERVENTION","BELOW "&amp;cfgSpellInterventionAvg&amp;" — intervention","")))</f>
        <v/>
      </c>
      <c r="H53" s="20">
        <f>IF($B53="","",sysAttendance!$J50&amp;" / PT "&amp;sysAttendance!$R50)</f>
        <v/>
      </c>
      <c r="I53" s="20">
        <f>IF($B53="","",Writing!$AT50&amp;" ("&amp;Writing!$AS50&amp;" overdue)")</f>
        <v/>
      </c>
      <c r="J53" s="20">
        <f>IF($B53="","",sysFlags!$T50)</f>
        <v/>
      </c>
    </row>
    <row r="54">
      <c r="B54" s="20">
        <f>IF(IF(OR(Cadets!$B51="",Cadets!$I51&lt;&gt;"Active"),FALSE,OR(cfgPreviewAgency=cfgHomeAgency,Cadets!$G51=cfgPreviewAgency)),Cadets!$F51,"")</f>
        <v/>
      </c>
      <c r="C54" s="20">
        <f>IF($B54="","",IF(COUNTIFS(nrES_PID,Cadets!$B51,nrES_Seq,cfgCurrentExamNum,nrES_Final,"Yes",nrES_Rec,"&gt;=0")=0,"",SUMIFS(nrES_Rec,nrES_PID,Cadets!$B51,nrES_Seq,cfgCurrentExamNum,nrES_Final,"Yes")))</f>
        <v/>
      </c>
      <c r="D54" s="20">
        <f>IF($B54="","",IFERROR(ROUND(AVERAGEIFS(nrES_Rec,nrES_Seq,cfgCurrentExamNum,nrES_Final,"Yes",nrES_Rec,"&gt;=0",nrES_Rec,"&lt;=100"),1),""))</f>
        <v/>
      </c>
      <c r="E54" s="20">
        <f>IF($B54="","",IF(COUNTIFS(nrES_PID,Cadets!$B51,nrES_Seq,cfgCurrentExamNum,nrES_Att,2,nrES_Raw,"&gt;=0",nrES_AttPass,"Yes")&gt;0,"RETEST (cap 70)",IF(COUNTIFS(nrES_PID,Cadets!$B51,nrES_Seq,cfgCurrentExamNum,nrES_Att,2,nrES_Raw,"&gt;=0",nrES_AttPass,"No")&gt;0,"RETEST FAILED (first-attempt score shown)","")))</f>
        <v/>
      </c>
      <c r="F54" s="20">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0">
        <f>IF($B54="","",IF(OR(cfgCurrentSpellingNum&lt;cfgCurrentExamNum,cfgCurrentSpellingNum&lt;=0,cfgCurrentSpellingNum&gt;12),"",IF(Spelling!$R51="INTERVENTION","BELOW "&amp;cfgSpellInterventionAvg&amp;" — intervention","")))</f>
        <v/>
      </c>
      <c r="H54" s="20">
        <f>IF($B54="","",sysAttendance!$J51&amp;" / PT "&amp;sysAttendance!$R51)</f>
        <v/>
      </c>
      <c r="I54" s="20">
        <f>IF($B54="","",Writing!$AT51&amp;" ("&amp;Writing!$AS51&amp;" overdue)")</f>
        <v/>
      </c>
      <c r="J54" s="20">
        <f>IF($B54="","",sysFlags!$T51)</f>
        <v/>
      </c>
    </row>
    <row r="55">
      <c r="B55" s="20">
        <f>IF(IF(OR(Cadets!$B52="",Cadets!$I52&lt;&gt;"Active"),FALSE,OR(cfgPreviewAgency=cfgHomeAgency,Cadets!$G52=cfgPreviewAgency)),Cadets!$F52,"")</f>
        <v/>
      </c>
      <c r="C55" s="20">
        <f>IF($B55="","",IF(COUNTIFS(nrES_PID,Cadets!$B52,nrES_Seq,cfgCurrentExamNum,nrES_Final,"Yes",nrES_Rec,"&gt;=0")=0,"",SUMIFS(nrES_Rec,nrES_PID,Cadets!$B52,nrES_Seq,cfgCurrentExamNum,nrES_Final,"Yes")))</f>
        <v/>
      </c>
      <c r="D55" s="20">
        <f>IF($B55="","",IFERROR(ROUND(AVERAGEIFS(nrES_Rec,nrES_Seq,cfgCurrentExamNum,nrES_Final,"Yes",nrES_Rec,"&gt;=0",nrES_Rec,"&lt;=100"),1),""))</f>
        <v/>
      </c>
      <c r="E55" s="20">
        <f>IF($B55="","",IF(COUNTIFS(nrES_PID,Cadets!$B52,nrES_Seq,cfgCurrentExamNum,nrES_Att,2,nrES_Raw,"&gt;=0",nrES_AttPass,"Yes")&gt;0,"RETEST (cap 70)",IF(COUNTIFS(nrES_PID,Cadets!$B52,nrES_Seq,cfgCurrentExamNum,nrES_Att,2,nrES_Raw,"&gt;=0",nrES_AttPass,"No")&gt;0,"RETEST FAILED (first-attempt score shown)","")))</f>
        <v/>
      </c>
      <c r="F55" s="20">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0">
        <f>IF($B55="","",IF(OR(cfgCurrentSpellingNum&lt;cfgCurrentExamNum,cfgCurrentSpellingNum&lt;=0,cfgCurrentSpellingNum&gt;12),"",IF(Spelling!$R52="INTERVENTION","BELOW "&amp;cfgSpellInterventionAvg&amp;" — intervention","")))</f>
        <v/>
      </c>
      <c r="H55" s="20">
        <f>IF($B55="","",sysAttendance!$J52&amp;" / PT "&amp;sysAttendance!$R52)</f>
        <v/>
      </c>
      <c r="I55" s="20">
        <f>IF($B55="","",Writing!$AT52&amp;" ("&amp;Writing!$AS52&amp;" overdue)")</f>
        <v/>
      </c>
      <c r="J55" s="20">
        <f>IF($B55="","",sysFlags!$T52)</f>
        <v/>
      </c>
    </row>
    <row r="56">
      <c r="B56" s="20">
        <f>IF(IF(OR(Cadets!$B53="",Cadets!$I53&lt;&gt;"Active"),FALSE,OR(cfgPreviewAgency=cfgHomeAgency,Cadets!$G53=cfgPreviewAgency)),Cadets!$F53,"")</f>
        <v/>
      </c>
      <c r="C56" s="20">
        <f>IF($B56="","",IF(COUNTIFS(nrES_PID,Cadets!$B53,nrES_Seq,cfgCurrentExamNum,nrES_Final,"Yes",nrES_Rec,"&gt;=0")=0,"",SUMIFS(nrES_Rec,nrES_PID,Cadets!$B53,nrES_Seq,cfgCurrentExamNum,nrES_Final,"Yes")))</f>
        <v/>
      </c>
      <c r="D56" s="20">
        <f>IF($B56="","",IFERROR(ROUND(AVERAGEIFS(nrES_Rec,nrES_Seq,cfgCurrentExamNum,nrES_Final,"Yes",nrES_Rec,"&gt;=0",nrES_Rec,"&lt;=100"),1),""))</f>
        <v/>
      </c>
      <c r="E56" s="20">
        <f>IF($B56="","",IF(COUNTIFS(nrES_PID,Cadets!$B53,nrES_Seq,cfgCurrentExamNum,nrES_Att,2,nrES_Raw,"&gt;=0",nrES_AttPass,"Yes")&gt;0,"RETEST (cap 70)",IF(COUNTIFS(nrES_PID,Cadets!$B53,nrES_Seq,cfgCurrentExamNum,nrES_Att,2,nrES_Raw,"&gt;=0",nrES_AttPass,"No")&gt;0,"RETEST FAILED (first-attempt score shown)","")))</f>
        <v/>
      </c>
      <c r="F56" s="20">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0">
        <f>IF($B56="","",IF(OR(cfgCurrentSpellingNum&lt;cfgCurrentExamNum,cfgCurrentSpellingNum&lt;=0,cfgCurrentSpellingNum&gt;12),"",IF(Spelling!$R53="INTERVENTION","BELOW "&amp;cfgSpellInterventionAvg&amp;" — intervention","")))</f>
        <v/>
      </c>
      <c r="H56" s="20">
        <f>IF($B56="","",sysAttendance!$J53&amp;" / PT "&amp;sysAttendance!$R53)</f>
        <v/>
      </c>
      <c r="I56" s="20">
        <f>IF($B56="","",Writing!$AT53&amp;" ("&amp;Writing!$AS53&amp;" overdue)")</f>
        <v/>
      </c>
      <c r="J56" s="20">
        <f>IF($B56="","",sysFlags!$T53)</f>
        <v/>
      </c>
    </row>
    <row r="57">
      <c r="B57" s="20">
        <f>IF(IF(OR(Cadets!$B54="",Cadets!$I54&lt;&gt;"Active"),FALSE,OR(cfgPreviewAgency=cfgHomeAgency,Cadets!$G54=cfgPreviewAgency)),Cadets!$F54,"")</f>
        <v/>
      </c>
      <c r="C57" s="20">
        <f>IF($B57="","",IF(COUNTIFS(nrES_PID,Cadets!$B54,nrES_Seq,cfgCurrentExamNum,nrES_Final,"Yes",nrES_Rec,"&gt;=0")=0,"",SUMIFS(nrES_Rec,nrES_PID,Cadets!$B54,nrES_Seq,cfgCurrentExamNum,nrES_Final,"Yes")))</f>
        <v/>
      </c>
      <c r="D57" s="20">
        <f>IF($B57="","",IFERROR(ROUND(AVERAGEIFS(nrES_Rec,nrES_Seq,cfgCurrentExamNum,nrES_Final,"Yes",nrES_Rec,"&gt;=0",nrES_Rec,"&lt;=100"),1),""))</f>
        <v/>
      </c>
      <c r="E57" s="20">
        <f>IF($B57="","",IF(COUNTIFS(nrES_PID,Cadets!$B54,nrES_Seq,cfgCurrentExamNum,nrES_Att,2,nrES_Raw,"&gt;=0",nrES_AttPass,"Yes")&gt;0,"RETEST (cap 70)",IF(COUNTIFS(nrES_PID,Cadets!$B54,nrES_Seq,cfgCurrentExamNum,nrES_Att,2,nrES_Raw,"&gt;=0",nrES_AttPass,"No")&gt;0,"RETEST FAILED (first-attempt score shown)","")))</f>
        <v/>
      </c>
      <c r="F57" s="20">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0">
        <f>IF($B57="","",IF(OR(cfgCurrentSpellingNum&lt;cfgCurrentExamNum,cfgCurrentSpellingNum&lt;=0,cfgCurrentSpellingNum&gt;12),"",IF(Spelling!$R54="INTERVENTION","BELOW "&amp;cfgSpellInterventionAvg&amp;" — intervention","")))</f>
        <v/>
      </c>
      <c r="H57" s="20">
        <f>IF($B57="","",sysAttendance!$J54&amp;" / PT "&amp;sysAttendance!$R54)</f>
        <v/>
      </c>
      <c r="I57" s="20">
        <f>IF($B57="","",Writing!$AT54&amp;" ("&amp;Writing!$AS54&amp;" overdue)")</f>
        <v/>
      </c>
      <c r="J57" s="20">
        <f>IF($B57="","",sysFlags!$T54)</f>
        <v/>
      </c>
    </row>
    <row r="58">
      <c r="B58" s="20">
        <f>IF(IF(OR(Cadets!$B55="",Cadets!$I55&lt;&gt;"Active"),FALSE,OR(cfgPreviewAgency=cfgHomeAgency,Cadets!$G55=cfgPreviewAgency)),Cadets!$F55,"")</f>
        <v/>
      </c>
      <c r="C58" s="20">
        <f>IF($B58="","",IF(COUNTIFS(nrES_PID,Cadets!$B55,nrES_Seq,cfgCurrentExamNum,nrES_Final,"Yes",nrES_Rec,"&gt;=0")=0,"",SUMIFS(nrES_Rec,nrES_PID,Cadets!$B55,nrES_Seq,cfgCurrentExamNum,nrES_Final,"Yes")))</f>
        <v/>
      </c>
      <c r="D58" s="20">
        <f>IF($B58="","",IFERROR(ROUND(AVERAGEIFS(nrES_Rec,nrES_Seq,cfgCurrentExamNum,nrES_Final,"Yes",nrES_Rec,"&gt;=0",nrES_Rec,"&lt;=100"),1),""))</f>
        <v/>
      </c>
      <c r="E58" s="20">
        <f>IF($B58="","",IF(COUNTIFS(nrES_PID,Cadets!$B55,nrES_Seq,cfgCurrentExamNum,nrES_Att,2,nrES_Raw,"&gt;=0",nrES_AttPass,"Yes")&gt;0,"RETEST (cap 70)",IF(COUNTIFS(nrES_PID,Cadets!$B55,nrES_Seq,cfgCurrentExamNum,nrES_Att,2,nrES_Raw,"&gt;=0",nrES_AttPass,"No")&gt;0,"RETEST FAILED (first-attempt score shown)","")))</f>
        <v/>
      </c>
      <c r="F58" s="20">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0">
        <f>IF($B58="","",IF(OR(cfgCurrentSpellingNum&lt;cfgCurrentExamNum,cfgCurrentSpellingNum&lt;=0,cfgCurrentSpellingNum&gt;12),"",IF(Spelling!$R55="INTERVENTION","BELOW "&amp;cfgSpellInterventionAvg&amp;" — intervention","")))</f>
        <v/>
      </c>
      <c r="H58" s="20">
        <f>IF($B58="","",sysAttendance!$J55&amp;" / PT "&amp;sysAttendance!$R55)</f>
        <v/>
      </c>
      <c r="I58" s="20">
        <f>IF($B58="","",Writing!$AT55&amp;" ("&amp;Writing!$AS55&amp;" overdue)")</f>
        <v/>
      </c>
      <c r="J58" s="20">
        <f>IF($B58="","",sysFlags!$T55)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s="37">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LIST UNAVAILABLE - a reference in this panel is broken; do NOT read it as 'nothing to report'")</f>
        <v/>
      </c>
    </row>
    <row r="63">
      <c r="B63" s="37" t="n"/>
    </row>
    <row r="64">
      <c r="B64" s="37" t="n"/>
    </row>
    <row r="65">
      <c r="B65" s="37" t="n"/>
    </row>
    <row r="66">
      <c r="B66" s="37" t="n"/>
    </row>
    <row r="67">
      <c r="B67" s="37" t="n"/>
    </row>
    <row r="68">
      <c r="B68" s="37" t="n"/>
    </row>
    <row r="69">
      <c r="B69" s="37" t="n"/>
    </row>
    <row r="70">
      <c r="B70" s="37" t="n"/>
    </row>
    <row r="71">
      <c r="B71" s="37" t="n"/>
    </row>
    <row r="72">
      <c r="B72" s="37" t="n"/>
    </row>
    <row r="73">
      <c r="B73" s="37" t="n"/>
    </row>
    <row r="74">
      <c r="B74" s="37" t="n"/>
    </row>
    <row r="75">
      <c r="B75" s="37" t="n"/>
    </row>
    <row r="76">
      <c r="B76" s="37" t="n"/>
    </row>
    <row r="77">
      <c r="B77" s="37" t="n"/>
    </row>
    <row r="78">
      <c r="B78" s="37" t="n"/>
    </row>
    <row r="79">
      <c r="B79" s="37" t="n"/>
    </row>
    <row r="80">
      <c r="B80" s="37" t="n"/>
    </row>
    <row r="81">
      <c r="B81" s="37" t="n"/>
    </row>
    <row r="82">
      <c r="B82" s="37" t="n"/>
    </row>
    <row r="83">
      <c r="B83" s="37" t="n"/>
    </row>
    <row r="84">
      <c r="B84" s="37" t="n"/>
    </row>
    <row r="85">
      <c r="B85" s="37" t="n"/>
    </row>
    <row r="86">
      <c r="B86" s="37" t="n"/>
    </row>
    <row r="87">
      <c r="B87" s="37" t="n"/>
    </row>
    <row r="88">
      <c r="B88" s="37" t="n"/>
    </row>
    <row r="89">
      <c r="B89" s="37" t="n"/>
    </row>
    <row r="90">
      <c r="B90" s="37" t="n"/>
    </row>
    <row r="91">
      <c r="B91" s="37" t="n"/>
    </row>
    <row r="92">
      <c r="B92" s="37" t="n"/>
    </row>
    <row r="93">
      <c r="B93" s="37" t="n"/>
    </row>
    <row r="94">
      <c r="B94" s="37" t="n"/>
    </row>
    <row r="95">
      <c r="B95" s="37" t="n"/>
    </row>
    <row r="96">
      <c r="B96" s="37" t="n"/>
    </row>
    <row r="97">
      <c r="B97" s="37" t="n"/>
    </row>
    <row r="98">
      <c r="B98" s="37" t="n"/>
    </row>
    <row r="99">
      <c r="B99" s="37" t="n"/>
    </row>
    <row r="100">
      <c r="B100" s="37" t="n"/>
    </row>
    <row r="101">
      <c r="B101" s="37" t="n"/>
    </row>
    <row r="102">
      <c r="B102" s="37" t="n"/>
    </row>
    <row r="103">
      <c r="B103" s="37" t="n"/>
    </row>
    <row r="104">
      <c r="B104" s="37" t="n"/>
    </row>
    <row r="105">
      <c r="B105" s="37" t="n"/>
    </row>
    <row r="106">
      <c r="B106" s="37" t="n"/>
    </row>
    <row r="107">
      <c r="B107" s="37" t="n"/>
    </row>
    <row r="108">
      <c r="B108" s="37" t="n"/>
    </row>
    <row r="109">
      <c r="B109" s="37" t="n"/>
    </row>
    <row r="110">
      <c r="B110" s="37" t="n"/>
    </row>
    <row r="111">
      <c r="B111" s="37" t="n"/>
    </row>
    <row r="112">
      <c r="B112" s="37" t="n"/>
    </row>
    <row r="113">
      <c r="B113" s="37" t="n"/>
    </row>
    <row r="114">
      <c r="B114" s="37" t="n"/>
    </row>
    <row r="115">
      <c r="B115" s="37" t="n"/>
    </row>
    <row r="116">
      <c r="B116" s="37" t="n"/>
    </row>
    <row r="117">
      <c r="B117" s="37" t="n"/>
    </row>
    <row r="118">
      <c r="B118" s="37" t="n"/>
    </row>
    <row r="119">
      <c r="B119" s="37" t="n"/>
    </row>
    <row r="120">
      <c r="B120" s="37" t="n"/>
    </row>
    <row r="121">
      <c r="B121" s="37" t="n"/>
    </row>
    <row r="122">
      <c r="B122" s="37" t="n"/>
    </row>
    <row r="123">
      <c r="B123" s="37" t="n"/>
    </row>
    <row r="124">
      <c r="B124" s="37" t="n"/>
    </row>
    <row r="125">
      <c r="B125" s="37" t="n"/>
    </row>
    <row r="126">
      <c r="B126" s="37" t="n"/>
    </row>
    <row r="127">
      <c r="B127" s="37" t="n"/>
    </row>
    <row r="128">
      <c r="B128" s="37" t="n"/>
    </row>
    <row r="129">
      <c r="B129" s="37" t="n"/>
    </row>
    <row r="130">
      <c r="B130" s="37" t="n"/>
    </row>
    <row r="131">
      <c r="B131" s="37" t="n"/>
    </row>
    <row r="132">
      <c r="B132" s="37" t="n"/>
    </row>
    <row r="133">
      <c r="B133" s="37" t="n"/>
    </row>
    <row r="134">
      <c r="B134" s="37" t="n"/>
    </row>
    <row r="135">
      <c r="B135" s="37" t="n"/>
    </row>
    <row r="136">
      <c r="B136" s="37" t="n"/>
    </row>
    <row r="137">
      <c r="B137" s="37" t="n"/>
    </row>
    <row r="138">
      <c r="B138" s="37" t="n"/>
    </row>
    <row r="139">
      <c r="B139" s="37" t="n"/>
    </row>
    <row r="140">
      <c r="B140" s="37" t="n"/>
    </row>
    <row r="141">
      <c r="B141" s="37" t="n"/>
    </row>
    <row r="142">
      <c r="B142" s="37" t="n"/>
    </row>
    <row r="143">
      <c r="B143" s="37" t="n"/>
    </row>
    <row r="144">
      <c r="B144" s="37" t="n"/>
    </row>
    <row r="145">
      <c r="B145" s="37" t="n"/>
    </row>
    <row r="146">
      <c r="B146" s="37" t="n"/>
    </row>
    <row r="147">
      <c r="B147" s="37" t="n"/>
    </row>
    <row r="148">
      <c r="B148" s="37" t="n"/>
    </row>
    <row r="149">
      <c r="B149" s="37" t="n"/>
    </row>
    <row r="150">
      <c r="B150" s="37" t="n"/>
    </row>
    <row r="151">
      <c r="B151" s="37" t="n"/>
    </row>
    <row r="152">
      <c r="B152" s="37" t="n"/>
    </row>
    <row r="153">
      <c r="B153" s="37" t="n"/>
    </row>
    <row r="154">
      <c r="B154" s="37" t="n"/>
    </row>
    <row r="155">
      <c r="B155" s="37" t="n"/>
    </row>
    <row r="156">
      <c r="B156" s="37" t="n"/>
    </row>
    <row r="157">
      <c r="B157" s="37" t="n"/>
    </row>
    <row r="158">
      <c r="B158" s="37" t="n"/>
    </row>
    <row r="159">
      <c r="B159" s="37" t="n"/>
    </row>
    <row r="160">
      <c r="B160" s="37" t="n"/>
    </row>
    <row r="161">
      <c r="B161" s="37" t="n"/>
    </row>
    <row r="162">
      <c r="B162" s="37" t="n"/>
    </row>
    <row r="163">
      <c r="B163" s="37" t="n"/>
    </row>
    <row r="164">
      <c r="B164" s="37" t="n"/>
    </row>
    <row r="165">
      <c r="B165" s="37" t="n"/>
    </row>
    <row r="166">
      <c r="B166" s="37" t="n"/>
    </row>
    <row r="167">
      <c r="B167" s="37" t="n"/>
    </row>
    <row r="168">
      <c r="B168" s="37" t="n"/>
    </row>
    <row r="169">
      <c r="B169" s="37" t="n"/>
    </row>
    <row r="170">
      <c r="B170" s="37" t="n"/>
    </row>
    <row r="171">
      <c r="B171" s="37" t="n"/>
    </row>
    <row r="172">
      <c r="B172" s="37" t="n"/>
    </row>
    <row r="173">
      <c r="B173" s="37" t="n"/>
    </row>
    <row r="174">
      <c r="B174" s="37" t="n"/>
    </row>
    <row r="175">
      <c r="B175" s="37" t="n"/>
    </row>
    <row r="176">
      <c r="B176" s="37" t="n"/>
    </row>
    <row r="177">
      <c r="B177" s="37" t="n"/>
    </row>
    <row r="178">
      <c r="B178" s="37" t="n"/>
    </row>
    <row r="179">
      <c r="B179" s="37" t="n"/>
    </row>
    <row r="180">
      <c r="B180" s="37" t="n"/>
    </row>
    <row r="181">
      <c r="B181" s="37" t="n"/>
    </row>
    <row r="182">
      <c r="B182" s="37" t="n"/>
    </row>
    <row r="183">
      <c r="B183" s="37" t="n"/>
    </row>
    <row r="184">
      <c r="B184" s="37" t="n"/>
    </row>
    <row r="185">
      <c r="B185" s="37" t="n"/>
    </row>
    <row r="186">
      <c r="B186" s="37" t="n"/>
    </row>
    <row r="187">
      <c r="B187" s="37" t="n"/>
    </row>
    <row r="188">
      <c r="B188" s="37" t="n"/>
    </row>
    <row r="189">
      <c r="B189" s="37" t="n"/>
    </row>
    <row r="190">
      <c r="B190" s="37" t="n"/>
    </row>
    <row r="191">
      <c r="B191" s="37" t="n"/>
    </row>
    <row r="192">
      <c r="B192" s="37" t="n"/>
    </row>
    <row r="193">
      <c r="B193" s="37" t="n"/>
    </row>
    <row r="194">
      <c r="B194" s="37" t="n"/>
    </row>
    <row r="195">
      <c r="B195" s="37" t="n"/>
    </row>
    <row r="196">
      <c r="B196" s="37" t="n"/>
    </row>
    <row r="197">
      <c r="B197" s="37" t="n"/>
    </row>
    <row r="198">
      <c r="B198" s="37" t="n"/>
    </row>
    <row r="199">
      <c r="B199" s="37" t="n"/>
    </row>
    <row r="200">
      <c r="B200" s="37" t="n"/>
    </row>
    <row r="201">
      <c r="B201" s="37" t="n"/>
    </row>
    <row r="202">
      <c r="B202" s="37" t="n"/>
    </row>
    <row r="203">
      <c r="B203" s="37" t="n"/>
    </row>
    <row r="204">
      <c r="B204" s="37" t="n"/>
    </row>
    <row r="205">
      <c r="B205" s="37" t="n"/>
    </row>
    <row r="206">
      <c r="B206" s="37" t="n"/>
    </row>
    <row r="207">
      <c r="B207" s="37" t="n"/>
    </row>
    <row r="208">
      <c r="B208" s="37" t="n"/>
    </row>
    <row r="209">
      <c r="B209" s="37" t="n"/>
    </row>
    <row r="210">
      <c r="B210" s="37" t="n"/>
    </row>
    <row r="211">
      <c r="B211" s="37" t="n"/>
    </row>
    <row r="212">
      <c r="B212" s="37" t="n"/>
    </row>
    <row r="213">
      <c r="B213" s="37" t="n"/>
    </row>
    <row r="214">
      <c r="B214" s="37" t="n"/>
    </row>
    <row r="215">
      <c r="B215" s="37" t="n"/>
    </row>
    <row r="216">
      <c r="B216" s="37" t="n"/>
    </row>
    <row r="217">
      <c r="B217" s="37" t="n"/>
    </row>
    <row r="218">
      <c r="B218" s="37" t="n"/>
    </row>
    <row r="219">
      <c r="B219" s="37" t="n"/>
    </row>
    <row r="220">
      <c r="B220" s="37" t="n"/>
    </row>
    <row r="221">
      <c r="B221" s="37" t="n"/>
    </row>
    <row r="222">
      <c r="B222" s="37" t="n"/>
    </row>
    <row r="223">
      <c r="B223" s="37" t="n"/>
    </row>
    <row r="224">
      <c r="B224" s="37" t="n"/>
    </row>
    <row r="225">
      <c r="B225" s="37" t="n"/>
    </row>
    <row r="226">
      <c r="B226" s="37" t="n"/>
    </row>
    <row r="227">
      <c r="B227" s="37" t="n"/>
    </row>
    <row r="228">
      <c r="B228" s="37" t="n"/>
    </row>
    <row r="229">
      <c r="B229" s="37" t="n"/>
    </row>
    <row r="230">
      <c r="B230" s="37" t="n"/>
    </row>
    <row r="231">
      <c r="B231" s="37" t="n"/>
    </row>
    <row r="232">
      <c r="B232" s="37" t="n"/>
    </row>
    <row r="233">
      <c r="B233" s="37" t="n"/>
    </row>
    <row r="234">
      <c r="B234" s="37" t="n"/>
    </row>
    <row r="235">
      <c r="B235" s="37" t="n"/>
    </row>
    <row r="236">
      <c r="B236" s="37" t="n"/>
    </row>
    <row r="237">
      <c r="B237" s="37" t="n"/>
    </row>
    <row r="238">
      <c r="B238" s="37" t="n"/>
    </row>
    <row r="239">
      <c r="B239" s="37" t="n"/>
    </row>
    <row r="240">
      <c r="B240" s="37" t="n"/>
    </row>
    <row r="241">
      <c r="B241" s="37" t="n"/>
    </row>
    <row r="242">
      <c r="B242" s="37" t="n"/>
    </row>
    <row r="243">
      <c r="B243" s="37" t="n"/>
    </row>
    <row r="244">
      <c r="B244" s="37" t="n"/>
    </row>
    <row r="245">
      <c r="B245" s="37" t="n"/>
    </row>
    <row r="246">
      <c r="B246" s="37" t="n"/>
    </row>
    <row r="247">
      <c r="B247" s="37" t="n"/>
    </row>
    <row r="248">
      <c r="B248" s="37" t="n"/>
    </row>
    <row r="249">
      <c r="B249" s="37" t="n"/>
    </row>
    <row r="250">
      <c r="B250" s="37" t="n"/>
    </row>
    <row r="251">
      <c r="B251" s="37" t="n"/>
    </row>
    <row r="252">
      <c r="B252" s="37" t="n"/>
    </row>
    <row r="253">
      <c r="B253" s="37" t="n"/>
    </row>
    <row r="254">
      <c r="B254" s="37" t="n"/>
    </row>
    <row r="255">
      <c r="B255" s="37" t="n"/>
    </row>
    <row r="256">
      <c r="B256" s="37" t="n"/>
    </row>
    <row r="257">
      <c r="B257" s="37" t="n"/>
    </row>
    <row r="258">
      <c r="B258" s="37" t="n"/>
    </row>
    <row r="259">
      <c r="B259" s="37" t="n"/>
    </row>
    <row r="260">
      <c r="B260" s="37" t="n"/>
    </row>
    <row r="261">
      <c r="B261" s="37" t="n"/>
    </row>
    <row r="262">
      <c r="B262" s="37" t="n"/>
    </row>
    <row r="263">
      <c r="B263" s="37" t="n"/>
    </row>
    <row r="264">
      <c r="B264" s="37" t="n"/>
    </row>
    <row r="265">
      <c r="B265" s="37" t="n"/>
    </row>
    <row r="266">
      <c r="B266" s="37" t="n"/>
    </row>
    <row r="267">
      <c r="B267" s="37" t="n"/>
    </row>
    <row r="268">
      <c r="B268" s="37" t="n"/>
    </row>
    <row r="269">
      <c r="B269" s="37" t="n"/>
    </row>
    <row r="270">
      <c r="B270" s="37" t="n"/>
    </row>
    <row r="271">
      <c r="B271" s="37" t="n"/>
    </row>
    <row r="272">
      <c r="B272" s="37" t="n"/>
    </row>
    <row r="273">
      <c r="B273" s="37" t="n"/>
    </row>
    <row r="274">
      <c r="B274" s="37" t="n"/>
    </row>
    <row r="275">
      <c r="B275" s="37" t="n"/>
    </row>
    <row r="276">
      <c r="B276" s="37" t="n"/>
    </row>
    <row r="277">
      <c r="B277" s="37" t="n"/>
    </row>
    <row r="278">
      <c r="B278" s="37" t="n"/>
    </row>
    <row r="279">
      <c r="B279" s="37" t="n"/>
    </row>
    <row r="280">
      <c r="B280" s="37" t="n"/>
    </row>
    <row r="281">
      <c r="B281" s="37" t="n"/>
    </row>
    <row r="282">
      <c r="B282" s="37" t="n"/>
    </row>
    <row r="283">
      <c r="B283" s="37" t="n"/>
    </row>
    <row r="284">
      <c r="B284" s="37" t="n"/>
    </row>
    <row r="285">
      <c r="B285" s="37" t="n"/>
    </row>
    <row r="286">
      <c r="B286" s="37" t="n"/>
    </row>
    <row r="287">
      <c r="B287" s="37" t="n"/>
    </row>
    <row r="288">
      <c r="B288" s="37" t="n"/>
    </row>
    <row r="289">
      <c r="B289" s="37" t="n"/>
    </row>
    <row r="290">
      <c r="B290" s="37" t="n"/>
    </row>
    <row r="291">
      <c r="B291" s="37" t="n"/>
    </row>
    <row r="292">
      <c r="B292" s="37" t="n"/>
    </row>
    <row r="293">
      <c r="B293" s="37" t="n"/>
    </row>
    <row r="294">
      <c r="B294" s="37" t="n"/>
    </row>
    <row r="295">
      <c r="B295" s="37" t="n"/>
    </row>
    <row r="296">
      <c r="B296" s="37" t="n"/>
    </row>
    <row r="297">
      <c r="B297" s="37" t="n"/>
    </row>
    <row r="298">
      <c r="B298" s="37" t="n"/>
    </row>
    <row r="299">
      <c r="B299" s="37" t="n"/>
    </row>
    <row r="300">
      <c r="B300" s="37" t="n"/>
    </row>
    <row r="301">
      <c r="B301" s="37" t="n"/>
    </row>
    <row r="302">
      <c r="B302" s="37" t="n"/>
    </row>
    <row r="303">
      <c r="B303" s="37" t="n"/>
    </row>
    <row r="304">
      <c r="B304" s="37" t="n"/>
    </row>
    <row r="305">
      <c r="B305" s="37" t="n"/>
    </row>
    <row r="306">
      <c r="B306" s="37" t="n"/>
    </row>
    <row r="307">
      <c r="B307" s="37" t="n"/>
    </row>
    <row r="308">
      <c r="B308" s="37" t="n"/>
    </row>
    <row r="309">
      <c r="B309" s="37" t="n"/>
    </row>
    <row r="310">
      <c r="B310" s="37" t="n"/>
    </row>
    <row r="311">
      <c r="B311" s="37" t="n"/>
    </row>
    <row r="312">
      <c r="B312" s="37" t="n"/>
    </row>
    <row r="313">
      <c r="B313" s="37" t="n"/>
    </row>
    <row r="314">
      <c r="B314" s="37" t="n"/>
    </row>
    <row r="315">
      <c r="B315" s="37" t="n"/>
    </row>
    <row r="316">
      <c r="B316" s="37" t="n"/>
    </row>
    <row r="317">
      <c r="B317" s="37" t="n"/>
    </row>
    <row r="318">
      <c r="B318" s="37" t="n"/>
    </row>
    <row r="319">
      <c r="B319" s="37" t="n"/>
    </row>
    <row r="320">
      <c r="B320" s="37" t="n"/>
    </row>
    <row r="321">
      <c r="B321" s="37" t="n"/>
    </row>
    <row r="322">
      <c r="B322" s="37" t="n"/>
    </row>
    <row r="323">
      <c r="B323" s="37" t="n"/>
    </row>
    <row r="324">
      <c r="B324" s="37" t="n"/>
    </row>
    <row r="325">
      <c r="B325" s="37" t="n"/>
    </row>
    <row r="326">
      <c r="B326" s="37" t="n"/>
    </row>
    <row r="327">
      <c r="B327" s="37" t="n"/>
    </row>
    <row r="328">
      <c r="B328" s="37" t="n"/>
    </row>
    <row r="329">
      <c r="B329" s="37" t="n"/>
    </row>
    <row r="330">
      <c r="B330" s="37" t="n"/>
    </row>
    <row r="331">
      <c r="B331" s="37" t="n"/>
    </row>
    <row r="332">
      <c r="B332" s="37" t="n"/>
    </row>
    <row r="333">
      <c r="B333" s="37" t="n"/>
    </row>
    <row r="334">
      <c r="B334" s="37" t="n"/>
    </row>
    <row r="335">
      <c r="B335" s="37" t="n"/>
    </row>
    <row r="336">
      <c r="B336" s="37" t="n"/>
    </row>
    <row r="337">
      <c r="B337" s="37" t="n"/>
    </row>
    <row r="338">
      <c r="B338" s="37" t="n"/>
    </row>
    <row r="339">
      <c r="B339" s="37" t="n"/>
    </row>
    <row r="340">
      <c r="B340" s="37" t="n"/>
    </row>
    <row r="341">
      <c r="B341" s="37" t="n"/>
    </row>
    <row r="342">
      <c r="B342" s="37" t="n"/>
    </row>
    <row r="343">
      <c r="B343" s="37" t="n"/>
    </row>
    <row r="344">
      <c r="B344" s="37" t="n"/>
    </row>
    <row r="345">
      <c r="B345" s="37" t="n"/>
    </row>
    <row r="346">
      <c r="B346" s="37" t="n"/>
    </row>
    <row r="347">
      <c r="B347" s="37" t="n"/>
    </row>
    <row r="348">
      <c r="B348" s="37" t="n"/>
    </row>
    <row r="349">
      <c r="B349" s="37" t="n"/>
    </row>
    <row r="350">
      <c r="B350" s="37" t="n"/>
    </row>
    <row r="351">
      <c r="B351" s="37" t="n"/>
    </row>
    <row r="352">
      <c r="B352" s="37" t="n"/>
    </row>
    <row r="353">
      <c r="B353" s="37" t="n"/>
    </row>
    <row r="354">
      <c r="B354" s="37" t="n"/>
    </row>
    <row r="355">
      <c r="B355" s="37" t="n"/>
    </row>
    <row r="356">
      <c r="B356" s="37" t="n"/>
    </row>
    <row r="357">
      <c r="B357" s="37" t="n"/>
    </row>
    <row r="358">
      <c r="B358" s="37" t="n"/>
    </row>
    <row r="359">
      <c r="B359" s="37" t="n"/>
    </row>
    <row r="360">
      <c r="B360" s="37" t="n"/>
    </row>
    <row r="361">
      <c r="B361" s="37"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7.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White boxes with a blue border = edit per academy (entries show in blue). Yellow = pending data (PT rubric from the other coordinator). Gray = calculated. Internal names must not change.</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c r="F7" s="20">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46332</v>
      </c>
      <c r="D8" s="2" t="inlineStr">
        <is>
          <t>Scheduled graduation date</t>
        </is>
      </c>
      <c r="E8" s="2" t="inlineStr">
        <is>
          <t>cfgEndDate</t>
        </is>
      </c>
      <c r="F8" s="20">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8" t="n">
        <v>145800</v>
      </c>
      <c r="D9" s="2" t="inlineStr">
        <is>
          <t>Academy length in minutes</t>
        </is>
      </c>
      <c r="E9" s="2" t="inlineStr">
        <is>
          <t>cfgTotalScheduledMinutes</t>
        </is>
      </c>
      <c r="F9" s="20">
        <f>IFERROR(ROUND(SUMIFS(nrSCH_Hrs,nrSCH_TimeCheck,"OK")*60,0),0)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 cap would be "&amp;TEXT(ROUND($F$9*cfgClassroomCapPct,0),"#,##0")&amp;" min")))</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once this many exams of that type are recorded (or all planned ones are)</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9" t="n">
        <v>0.4</v>
      </c>
      <c r="D16" s="2" t="inlineStr">
        <is>
          <t>Major exams weight</t>
        </is>
      </c>
      <c r="E16" s="2" t="inlineStr">
        <is>
          <t>cfgWeightMajor</t>
        </is>
      </c>
    </row>
    <row r="17">
      <c r="B17" s="3" t="inlineStr">
        <is>
          <t>Weight: Minor</t>
        </is>
      </c>
      <c r="C17" s="39" t="n">
        <v>0.3</v>
      </c>
      <c r="D17" s="2" t="inlineStr">
        <is>
          <t>Minor exams weight</t>
        </is>
      </c>
      <c r="E17" s="2" t="inlineStr">
        <is>
          <t>cfgWeightMinor</t>
        </is>
      </c>
    </row>
    <row r="18">
      <c r="B18" s="3" t="inlineStr">
        <is>
          <t>Weight: Spelling</t>
        </is>
      </c>
      <c r="C18" s="39" t="n">
        <v>0.1</v>
      </c>
      <c r="D18" s="2" t="inlineStr">
        <is>
          <t>Spelling weight</t>
        </is>
      </c>
      <c r="E18" s="2" t="inlineStr">
        <is>
          <t>cfgWeightSpelling</t>
        </is>
      </c>
    </row>
    <row r="19">
      <c r="B19" s="3" t="inlineStr">
        <is>
          <t>Weight: Final</t>
        </is>
      </c>
      <c r="C19" s="39"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Classroom Cap %</t>
        </is>
      </c>
      <c r="C21" s="40" t="n">
        <v>0.05</v>
      </c>
      <c r="D21" s="2" t="inlineStr">
        <is>
          <t>Attendance cap as % of total minutes</t>
        </is>
      </c>
      <c r="E21" s="2" t="inlineStr">
        <is>
          <t>cfgClassroomCapPct</t>
        </is>
      </c>
    </row>
    <row r="22">
      <c r="B22" s="3" t="inlineStr">
        <is>
          <t>PT Cap (sessions)</t>
        </is>
      </c>
      <c r="C22" s="16" t="n">
        <v>5</v>
      </c>
      <c r="D22" s="2" t="inlineStr">
        <is>
          <t>Max PT sessions missed</t>
        </is>
      </c>
      <c r="E22" s="2" t="inlineStr">
        <is>
          <t>cfgPTCapSessions</t>
        </is>
      </c>
    </row>
    <row r="23">
      <c r="B23" s="3" t="inlineStr">
        <is>
          <t>Attendance Advisory %</t>
        </is>
      </c>
      <c r="C23" s="39" t="n">
        <v>0.6</v>
      </c>
      <c r="D23" s="2" t="inlineStr">
        <is>
          <t>Tier 1 warning at this % of cap</t>
        </is>
      </c>
      <c r="E23" s="2" t="inlineStr">
        <is>
          <t>cfgAttendanceAdvisoryPct</t>
        </is>
      </c>
    </row>
    <row r="24">
      <c r="B24" s="3" t="inlineStr">
        <is>
          <t>Attendance Critical %</t>
        </is>
      </c>
      <c r="C24" s="39" t="n">
        <v>0.8</v>
      </c>
      <c r="D24" s="2" t="inlineStr">
        <is>
          <t>Tier 2 warning at this % of cap</t>
        </is>
      </c>
      <c r="E24" s="2" t="inlineStr">
        <is>
          <t>cfgAttendanceCriticalPct</t>
        </is>
      </c>
    </row>
    <row r="25">
      <c r="B25" s="3" t="inlineStr">
        <is>
          <t>Home Agency (gets all cadets)</t>
        </is>
      </c>
      <c r="C25" s="16" t="inlineStr">
        <is>
          <t>TPD</t>
        </is>
      </c>
      <c r="D25" s="2" t="inlineStr">
        <is>
          <t>Agency code whose email includes every cadet</t>
        </is>
      </c>
      <c r="E25" s="2" t="inlineStr">
        <is>
          <t>cfgHomeAgency</t>
        </is>
      </c>
      <c r="F25" s="20">
        <f>IF($C$25="","(blank)",IFERROR(INDEX(rngAgencyNames,MATCH($C$25,rngAgencyIDs,0)),"(no such AgencyID)"))</f>
        <v/>
      </c>
      <c r="G25" s="2">
        <f>IF(COUNTIF(rngAgencyIDs,$C$25)=0,"CHECK - not an AgencyID on the Agencies sheet; the 'All Cadets' draft, the all-agency discipline digest and the orphan-cadet warning are all SKIPPED",IF(INDEX(rngAgencyActive,MATCH($C$25,rngAgencyIDs,0))&lt;&gt;"Yes","CHECK - that agency is not marked Active","OK"))</f>
        <v/>
      </c>
    </row>
    <row r="26">
      <c r="B26" s="3" t="inlineStr">
        <is>
          <t>Current Exam # (for emails)</t>
        </is>
      </c>
      <c r="C26" s="16" t="n">
        <v>1</v>
      </c>
      <c r="D26" s="2" t="inlineStr">
        <is>
          <t>Sequence # of the exam to email</t>
        </is>
      </c>
      <c r="E26" s="2" t="inlineStr">
        <is>
          <t>cfgCurrentExamNum</t>
        </is>
      </c>
      <c r="F26" s="20">
        <f>IFERROR(MAX(_xlfn._xlws.FILTER(nrES_Seq,(nrES_Rec&lt;&gt;"")*(nrES_Seq&lt;&gt;""))),0)</f>
        <v/>
      </c>
      <c r="G26" s="2">
        <f>IF($F$26=0,"No exam scores posted yet",IF($C$26&gt;$F$26,"CHECK - set to Test "&amp;$C$26&amp;" but data only has Test "&amp;$F$26,IF($F$26&gt;$C$26,"CHECK - data shows Test "&amp;$F$26,"OK")))</f>
        <v/>
      </c>
    </row>
    <row r="27">
      <c r="B27" s="3" t="inlineStr">
        <is>
          <t>Current Spelling # (for emails)</t>
        </is>
      </c>
      <c r="C27" s="16" t="n">
        <v>1</v>
      </c>
      <c r="D27" s="2" t="inlineStr">
        <is>
          <t>Highest spelling test # administered</t>
        </is>
      </c>
      <c r="E27" s="2" t="inlineStr">
        <is>
          <t>cfgCurrentSpellingNum</t>
        </is>
      </c>
      <c r="F27" s="20">
        <f>MAX(SUMPRODUCT(MAX((nrSpellCounts&gt;0)*COLUMN(nrSpellCounts)))-COLUMN(Spelling!$D$1)+1,0)</f>
        <v/>
      </c>
      <c r="G27" s="2">
        <f>IF($C$27&lt;cfgCurrentExamNum,"CHECK - spelling will be OMITTED this run",IF($F$27&gt;$C$27,"CHECK - data shows Spelling "&amp;$F$27,"OK"))</f>
        <v/>
      </c>
    </row>
    <row r="28">
      <c r="B28" s="3" t="inlineStr">
        <is>
          <t>Writing Due Time</t>
        </is>
      </c>
      <c r="C28" s="16" t="inlineStr">
        <is>
          <t>1700</t>
        </is>
      </c>
      <c r="D28" s="2" t="inlineStr">
        <is>
          <t>Due time shown on handouts</t>
        </is>
      </c>
      <c r="E28" s="2" t="inlineStr">
        <is>
          <t>cfgWritingDueTime</t>
        </is>
      </c>
      <c r="F28" s="20">
        <f>IFERROR(TEXT(TIMEVALUE(LEFT(TEXT($C$28,"0000"),2)&amp;":"&amp;RIGHT(TEXT($C$28,"0000"),2)),"h:mm AM/PM"),"(unreadable)")</f>
        <v/>
      </c>
      <c r="G28" s="2">
        <f>IF($F$28="(unreadable)","CHECK - enter a 24-hour time as 4 digits (e.g. 1700). This is the due time printed on the Writing handout.","OK - shown on the WritingHandout Due column header")</f>
        <v/>
      </c>
    </row>
    <row r="29">
      <c r="B29" s="3" t="inlineStr">
        <is>
          <t>PT Final Min Points</t>
        </is>
      </c>
      <c r="C29" s="16" t="n">
        <v>0</v>
      </c>
      <c r="D29" s="2" t="inlineStr">
        <is>
          <t>Minimum points to pass final PT (set when rubric arrives)</t>
        </is>
      </c>
      <c r="E29" s="2" t="inlineStr">
        <is>
          <t>cfgPTFinalMinPoints</t>
        </is>
      </c>
    </row>
    <row r="30">
      <c r="B30" s="3" t="inlineStr">
        <is>
          <t>Flag: consecutive exam fails</t>
        </is>
      </c>
      <c r="C30" s="16" t="n">
        <v>2</v>
      </c>
      <c r="D30" s="2" t="inlineStr">
        <is>
          <t>Consecutive graded-exam scores below passing</t>
        </is>
      </c>
      <c r="E30" s="2" t="inlineStr">
        <is>
          <t>cfgFlagConsecFails</t>
        </is>
      </c>
    </row>
    <row r="31">
      <c r="B31" s="3" t="inlineStr">
        <is>
          <t>Flag: grade drop (points)</t>
        </is>
      </c>
      <c r="C31" s="16" t="n">
        <v>10</v>
      </c>
      <c r="D31" s="2" t="inlineStr">
        <is>
          <t>Drop in recorded score vs cadet's prior exam</t>
        </is>
      </c>
      <c r="E31" s="2" t="inlineStr">
        <is>
          <t>cfgFlagGradeDrop</t>
        </is>
      </c>
    </row>
    <row r="32">
      <c r="B32" s="3" t="inlineStr">
        <is>
          <t>Flag: category margin</t>
        </is>
      </c>
      <c r="C32" s="16" t="n">
        <v>5</v>
      </c>
      <c r="D32" s="2" t="inlineStr">
        <is>
          <t>Category avg within this many points of 70</t>
        </is>
      </c>
      <c r="E32" s="2" t="inlineStr">
        <is>
          <t>cfgFlagCategoryMargin</t>
        </is>
      </c>
    </row>
    <row r="33">
      <c r="B33" s="3" t="inlineStr">
        <is>
          <t>Flag: attendance % of cap</t>
        </is>
      </c>
      <c r="C33" s="39" t="n">
        <v>0.6</v>
      </c>
      <c r="D33" s="2" t="inlineStr">
        <is>
          <t>Classroom or PT usage at/over this % of cap</t>
        </is>
      </c>
      <c r="E33" s="2" t="inlineStr">
        <is>
          <t>cfgFlagAttendancePct</t>
        </is>
      </c>
    </row>
    <row r="34">
      <c r="B34" s="3" t="inlineStr">
        <is>
          <t>Flag: open negative incidents</t>
        </is>
      </c>
      <c r="C34" s="16" t="n">
        <v>2</v>
      </c>
      <c r="D34" s="2" t="inlineStr">
        <is>
          <t>Open negative incidents at/above this count</t>
        </is>
      </c>
      <c r="E34" s="2" t="inlineStr">
        <is>
          <t>cfgFlagOpenIncidents</t>
        </is>
      </c>
    </row>
    <row r="35">
      <c r="B35" s="3" t="inlineStr">
        <is>
          <t>Flag: overdue writing</t>
        </is>
      </c>
      <c r="C35" s="16" t="n">
        <v>1</v>
      </c>
      <c r="D35" s="2" t="inlineStr">
        <is>
          <t>Overdue writing assignments at/above this count</t>
        </is>
      </c>
      <c r="E35" s="2" t="inlineStr">
        <is>
          <t>cfgFlagOverdueWriting</t>
        </is>
      </c>
    </row>
    <row r="36">
      <c r="B36" s="3" t="inlineStr">
        <is>
          <t>Classroom Cap (minutes)</t>
        </is>
      </c>
      <c r="C36" s="41">
        <f>ROUND(cfgTotalScheduledMinutes*cfgClassroomCapPct,0)</f>
        <v/>
      </c>
      <c r="D36" s="2" t="inlineStr">
        <is>
          <t>CALCULATED</t>
        </is>
      </c>
      <c r="E36" s="2" t="inlineStr">
        <is>
          <t>cfgClassroomCapMinutes</t>
        </is>
      </c>
    </row>
    <row r="37">
      <c r="B37" s="3" t="inlineStr">
        <is>
          <t>Weights total (must = 100%)</t>
        </is>
      </c>
      <c r="C37" s="42">
        <f>cfgWeightMajor+cfgWeightMinor+cfgWeightSpelling+cfgWeightFinal</f>
        <v/>
      </c>
      <c r="D37" s="2" t="inlineStr">
        <is>
          <t>CALCULATED</t>
        </is>
      </c>
      <c r="E37" s="2" t="inlineStr">
        <is>
          <t>cfgWeightsTotal</t>
        </is>
      </c>
    </row>
    <row r="38"/>
    <row r="39">
      <c r="B39" s="3" t="inlineStr">
        <is>
          <t>Weights check:</t>
        </is>
      </c>
      <c r="C39" s="20">
        <f>IF(ROUND(cfgWeightsTotal,4)=1,"OK","FIX: weights must total 100%")</f>
        <v/>
      </c>
    </row>
    <row r="40"/>
    <row r="41" ht="16" customHeight="1">
      <c r="B41" s="7" t="inlineStr">
        <is>
          <t>Final PT Assessment — Points Rubric (enter the approved chart when received; engine uses it as soon as points are present)</t>
        </is>
      </c>
      <c r="C41" s="8" t="n"/>
      <c r="D41" s="8" t="n"/>
      <c r="E41" s="8" t="n"/>
      <c r="F41" s="8" t="n"/>
      <c r="G41" s="8" t="n"/>
      <c r="H41" s="8" t="n"/>
      <c r="I41" s="8" t="n"/>
    </row>
    <row r="42" ht="26" customHeight="1">
      <c r="B42" s="12" t="inlineStr">
        <is>
          <t>Event</t>
        </is>
      </c>
      <c r="C42" s="12" t="inlineStr">
        <is>
          <t>Standard (baseline)</t>
        </is>
      </c>
      <c r="D42" s="12" t="inlineStr">
        <is>
          <t>Level 1 pts</t>
        </is>
      </c>
      <c r="E42" s="12" t="inlineStr">
        <is>
          <t>Level 2 pts</t>
        </is>
      </c>
      <c r="F42" s="12" t="inlineStr">
        <is>
          <t>Level 3 pts</t>
        </is>
      </c>
      <c r="G42" s="12" t="inlineStr">
        <is>
          <t>Level 4 pts</t>
        </is>
      </c>
      <c r="H42" s="12" t="inlineStr">
        <is>
          <t>Level 5 pts</t>
        </is>
      </c>
      <c r="I42" s="12" t="inlineStr">
        <is>
          <t>Level thresholds (notes)</t>
        </is>
      </c>
    </row>
    <row r="43">
      <c r="B43" s="3" t="inlineStr">
        <is>
          <t>Bench Press</t>
        </is>
      </c>
      <c r="C43" s="2" t="inlineStr">
        <is>
          <t>62% of body weight (1 rep)</t>
        </is>
      </c>
      <c r="D43" s="22" t="n"/>
      <c r="E43" s="22" t="n"/>
      <c r="F43" s="22" t="n"/>
      <c r="G43" s="22" t="n"/>
      <c r="H43" s="22" t="n"/>
      <c r="I43" s="22" t="n"/>
    </row>
    <row r="44">
      <c r="B44" s="3" t="inlineStr">
        <is>
          <t>Vertical Jump</t>
        </is>
      </c>
      <c r="C44" s="2" t="inlineStr">
        <is>
          <t>14.5 inches</t>
        </is>
      </c>
      <c r="D44" s="22" t="n"/>
      <c r="E44" s="22" t="n"/>
      <c r="F44" s="22" t="n"/>
      <c r="G44" s="22" t="n"/>
      <c r="H44" s="22" t="n"/>
      <c r="I44" s="22" t="n"/>
    </row>
    <row r="45">
      <c r="B45" s="3" t="inlineStr">
        <is>
          <t>Push-ups (1 min)</t>
        </is>
      </c>
      <c r="C45" s="2" t="inlineStr">
        <is>
          <t>18 reps</t>
        </is>
      </c>
      <c r="D45" s="22" t="n"/>
      <c r="E45" s="22" t="n"/>
      <c r="F45" s="22" t="n"/>
      <c r="G45" s="22" t="n"/>
      <c r="H45" s="22" t="n"/>
      <c r="I45" s="22" t="n"/>
    </row>
    <row r="46">
      <c r="B46" s="3" t="inlineStr">
        <is>
          <t>Sit-ups (1 min)</t>
        </is>
      </c>
      <c r="C46" s="2" t="inlineStr">
        <is>
          <t>16 reps</t>
        </is>
      </c>
      <c r="D46" s="22" t="n"/>
      <c r="E46" s="22" t="n"/>
      <c r="F46" s="22" t="n"/>
      <c r="G46" s="22" t="n"/>
      <c r="H46" s="22" t="n"/>
      <c r="I46" s="22" t="n"/>
    </row>
    <row r="47">
      <c r="B47" s="3" t="inlineStr">
        <is>
          <t>Illinois Agility</t>
        </is>
      </c>
      <c r="C47" s="2" t="inlineStr">
        <is>
          <t>under 22.0 seconds</t>
        </is>
      </c>
      <c r="D47" s="22" t="n"/>
      <c r="E47" s="22" t="n"/>
      <c r="F47" s="22" t="n"/>
      <c r="G47" s="22" t="n"/>
      <c r="H47" s="22" t="n"/>
      <c r="I47" s="22" t="n"/>
    </row>
    <row r="48">
      <c r="B48" s="3" t="inlineStr">
        <is>
          <t>1.5 Mile Run</t>
        </is>
      </c>
      <c r="C48" s="2" t="inlineStr">
        <is>
          <t>18:48 or less</t>
        </is>
      </c>
      <c r="D48" s="22" t="n"/>
      <c r="E48" s="22" t="n"/>
      <c r="F48" s="22" t="n"/>
      <c r="G48" s="22" t="n"/>
      <c r="H48" s="22" t="n"/>
      <c r="I48" s="22" t="n"/>
    </row>
    <row r="49">
      <c r="B49" s="3" t="inlineStr">
        <is>
          <t>300 Meter Run</t>
        </is>
      </c>
      <c r="C49" s="2" t="inlineStr">
        <is>
          <t>76 seconds or less</t>
        </is>
      </c>
      <c r="D49" s="22" t="n"/>
      <c r="E49" s="22" t="n"/>
      <c r="F49" s="22" t="n"/>
      <c r="G49" s="22" t="n"/>
      <c r="H49" s="22" t="n"/>
      <c r="I49" s="22" t="n"/>
    </row>
  </sheetData>
  <mergeCells count="1">
    <mergeCell ref="B41:I41"/>
  </mergeCells>
  <dataValidations count="1">
    <dataValidation sqref="C25" showDropDown="0" showInputMessage="0" showErrorMessage="1" allowBlank="1" type="list">
      <formula1>=rngAgencyIDs</formula1>
    </dataValidation>
  </dataValidation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AC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C8" s="16" t="inlineStr">
        <is>
          <t>Graduated</t>
        </is>
      </c>
      <c r="D8" s="16" t="inlineStr">
        <is>
          <t>Final</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AA8" s="16" t="inlineStr">
        <is>
          <t>Conduct Review</t>
        </is>
      </c>
      <c r="AB8" s="16" t="inlineStr">
        <is>
          <t>Separated</t>
        </is>
      </c>
      <c r="AC8" s="16" t="inlineStr">
        <is>
          <t>Chain-of-command incident review</t>
        </is>
      </c>
    </row>
    <row r="9">
      <c r="C9" s="16" t="inlineStr">
        <is>
          <t>On Leave</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S9" s="16" t="inlineStr">
        <is>
          <t>Conduct</t>
        </is>
      </c>
      <c r="T9" s="16" t="inlineStr">
        <is>
          <t>Remedial Training</t>
        </is>
      </c>
      <c r="U9" s="16" t="inlineStr">
        <is>
          <t>Expired</t>
        </is>
      </c>
      <c r="W9" s="16" t="inlineStr">
        <is>
          <t>Grit</t>
        </is>
      </c>
      <c r="X9" s="16" t="inlineStr">
        <is>
          <t>Guest/Outside</t>
        </is>
      </c>
      <c r="Y9" s="16" t="inlineStr">
        <is>
          <t>N/A</t>
        </is>
      </c>
      <c r="AB9" s="16" t="inlineStr">
        <is>
          <t>Retained w/ Plan</t>
        </is>
      </c>
      <c r="AC9" s="16" t="inlineStr">
        <is>
          <t>Unexcused missed exams</t>
        </is>
      </c>
    </row>
    <row r="10">
      <c r="E10" s="16" t="inlineStr">
        <is>
          <t>Absent Full Day</t>
        </is>
      </c>
      <c r="F10" s="16" t="inlineStr">
        <is>
          <t>Military</t>
        </is>
      </c>
      <c r="M10" s="16" t="inlineStr">
        <is>
          <t>Critical</t>
        </is>
      </c>
      <c r="O10" s="16" t="inlineStr">
        <is>
          <t>Other</t>
        </is>
      </c>
      <c r="Q10" s="16" t="inlineStr">
        <is>
          <t>5</t>
        </is>
      </c>
      <c r="S10" s="16" t="inlineStr">
        <is>
          <t>Injury</t>
        </is>
      </c>
      <c r="T10" s="16" t="inlineStr">
        <is>
          <t>Agency Notification</t>
        </is>
      </c>
      <c r="AC10" s="16" t="inlineStr">
        <is>
          <t>Other (not engine-tracked)</t>
        </is>
      </c>
    </row>
    <row r="11">
      <c r="E11" s="16" t="inlineStr">
        <is>
          <t>Absent Partial Day</t>
        </is>
      </c>
      <c r="F11" s="16" t="inlineStr">
        <is>
          <t>Disciplinary</t>
        </is>
      </c>
      <c r="S11" s="16" t="inlineStr">
        <is>
          <t>Equipment</t>
        </is>
      </c>
      <c r="T11" s="16" t="inlineStr">
        <is>
          <t>Performance Plan</t>
        </is>
      </c>
    </row>
    <row r="12">
      <c r="E12" s="16" t="inlineStr">
        <is>
          <t>PT Missed</t>
        </is>
      </c>
      <c r="F12" s="16" t="inlineStr">
        <is>
          <t>Other</t>
        </is>
      </c>
      <c r="S12" s="16" t="inlineStr">
        <is>
          <t>Other</t>
        </is>
      </c>
      <c r="T12" s="16" t="inlineStr">
        <is>
          <t>Commendation</t>
        </is>
      </c>
    </row>
    <row r="13">
      <c r="E13" s="16" t="inlineStr">
        <is>
          <t>PT Modified</t>
        </is>
      </c>
      <c r="T13" s="16" t="inlineStr">
        <is>
          <t>Other</t>
        </is>
      </c>
    </row>
    <row r="14">
      <c r="E14" s="16" t="inlineStr">
        <is>
          <t>PT Refused</t>
        </is>
      </c>
    </row>
  </sheetData>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IF($B12="","",IFERROR(IF(_xlfn.MAXIFS(nrELdate,nrELagency,$B12)=0,"",_xlfn.MAXIFS(nrELdate,nrELagency,$B12)),""))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IF($B13="","",IFERROR(IF(_xlfn.MAXIFS(nrELdate,nrELagency,$B13)=0,"",_xlfn.MAXIFS(nrELdate,nrELagency,$B13)),""))</f>
        <v/>
      </c>
    </row>
    <row r="14">
      <c r="B14" s="16" t="n"/>
      <c r="C14" s="16" t="n"/>
      <c r="D14" s="16" t="n"/>
      <c r="E14" s="16" t="n"/>
      <c r="F14" s="16" t="n"/>
      <c r="G14" s="16" t="n"/>
      <c r="H14" s="16" t="n"/>
      <c r="I14" s="19">
        <f>IF($B14="","",IFERROR(IF(_xlfn.MAXIFS(nrELdate,nrELagency,$B14)=0,"",_xlfn.MAXIFS(nrELdate,nrELagency,$B14)),""))</f>
        <v/>
      </c>
    </row>
    <row r="15">
      <c r="B15" s="16" t="n"/>
      <c r="C15" s="16" t="n"/>
      <c r="D15" s="16" t="n"/>
      <c r="E15" s="16" t="n"/>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M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row>
    <row r="6">
      <c r="B6" s="16" t="inlineStr">
        <is>
          <t>Tyler Pride</t>
        </is>
      </c>
      <c r="C6" s="16" t="n"/>
      <c r="D6" s="16" t="n"/>
      <c r="E6" s="16" t="n"/>
      <c r="F6" s="16" t="n"/>
      <c r="G6" s="18" t="n"/>
      <c r="H6" s="16" t="n"/>
      <c r="I6" s="16" t="n"/>
      <c r="J6" s="16" t="n"/>
      <c r="K6" s="17">
        <f>IF($B6="","",IF($E6="Guest/Outside","N/A",IF(AND(OR($E6="TCOLE Instructor",AND(LEFT($E6,3)="SME",$H6="On File")),OR($I6="On File",$I6="N/A")),"Yes","No")))</f>
        <v/>
      </c>
      <c r="L6" s="17">
        <f>IF($B6="","",IF(SUMPRODUCT(--ISNUMBER(SEARCH($B6,nrSCH_Instr)))&gt;0,"Yes",""))</f>
        <v/>
      </c>
      <c r="M6" s="17">
        <f>IF($B6="","",IFERROR(_xlfn.LET(_xlpm.v,_xlfn.UNIQUE(_xlfn._xlws.FILTER(nrSCH_ChNum,ISNUMBER(SEARCH($B6,nrSCH_Instr))*(nrSCH_ChNum&lt;&gt;""))),_xlfn.TEXTJOIN(", ",TRUE,_xlfn.SORTBY(_xlpm.v,IFERROR(_xlpm.v+0,99999),1))),""))</f>
        <v/>
      </c>
    </row>
    <row r="7">
      <c r="B7" s="16" t="inlineStr">
        <is>
          <t>Trey Edwards</t>
        </is>
      </c>
      <c r="C7" s="16" t="n"/>
      <c r="D7" s="16" t="n"/>
      <c r="E7" s="16" t="n"/>
      <c r="F7" s="16" t="n"/>
      <c r="G7" s="18" t="n"/>
      <c r="H7" s="16" t="n"/>
      <c r="I7" s="16" t="n"/>
      <c r="J7" s="16" t="n"/>
      <c r="K7" s="17">
        <f>IF($B7="","",IF($E7="Guest/Outside","N/A",IF(AND(OR($E7="TCOLE Instructor",AND(LEFT($E7,3)="SME",$H7="On File")),OR($I7="On File",$I7="N/A")),"Yes","No")))</f>
        <v/>
      </c>
      <c r="L7" s="17">
        <f>IF($B7="","",IF(SUMPRODUCT(--ISNUMBER(SEARCH($B7,nrSCH_Instr)))&gt;0,"Yes",""))</f>
        <v/>
      </c>
      <c r="M7" s="17">
        <f>IF($B7="","",IFERROR(_xlfn.LET(_xlpm.v,_xlfn.UNIQUE(_xlfn._xlws.FILTER(nrSCH_ChNum,ISNUMBER(SEARCH($B7,nrSCH_Instr))*(nrSCH_ChNum&lt;&gt;""))),_xlfn.TEXTJOIN(", ",TRUE,_xlfn.SORTBY(_xlpm.v,IFERROR(_xlpm.v+0,99999),1))),""))</f>
        <v/>
      </c>
    </row>
    <row r="8">
      <c r="B8" s="16" t="inlineStr">
        <is>
          <t>Judson Moore</t>
        </is>
      </c>
      <c r="C8" s="16" t="n"/>
      <c r="D8" s="16" t="n"/>
      <c r="E8" s="16" t="n"/>
      <c r="F8" s="16" t="n"/>
      <c r="G8" s="18" t="n"/>
      <c r="H8" s="16" t="n"/>
      <c r="I8" s="16" t="n"/>
      <c r="J8" s="16" t="n"/>
      <c r="K8" s="17">
        <f>IF($B8="","",IF($E8="Guest/Outside","N/A",IF(AND(OR($E8="TCOLE Instructor",AND(LEFT($E8,3)="SME",$H8="On File")),OR($I8="On File",$I8="N/A")),"Yes","No")))</f>
        <v/>
      </c>
      <c r="L8" s="17">
        <f>IF($B8="","",IF(SUMPRODUCT(--ISNUMBER(SEARCH($B8,nrSCH_Instr)))&gt;0,"Yes",""))</f>
        <v/>
      </c>
      <c r="M8" s="17">
        <f>IF($B8="","",IFERROR(_xlfn.LET(_xlpm.v,_xlfn.UNIQUE(_xlfn._xlws.FILTER(nrSCH_ChNum,ISNUMBER(SEARCH($B8,nrSCH_Instr))*(nrSCH_ChNum&lt;&gt;""))),_xlfn.TEXTJOIN(", ",TRUE,_xlfn.SORTBY(_xlpm.v,IFERROR(_xlpm.v+0,99999),1))),""))</f>
        <v/>
      </c>
    </row>
    <row r="9">
      <c r="B9" s="16" t="inlineStr">
        <is>
          <t>Keven Fite</t>
        </is>
      </c>
      <c r="C9" s="16" t="n"/>
      <c r="D9" s="16" t="n"/>
      <c r="E9" s="16" t="n"/>
      <c r="F9" s="16" t="n"/>
      <c r="G9" s="18" t="n"/>
      <c r="H9" s="16" t="n"/>
      <c r="I9" s="16" t="n"/>
      <c r="J9" s="16" t="n"/>
      <c r="K9" s="17">
        <f>IF($B9="","",IF($E9="Guest/Outside","N/A",IF(AND(OR($E9="TCOLE Instructor",AND(LEFT($E9,3)="SME",$H9="On File")),OR($I9="On File",$I9="N/A")),"Yes","No")))</f>
        <v/>
      </c>
      <c r="L9" s="17">
        <f>IF($B9="","",IF(SUMPRODUCT(--ISNUMBER(SEARCH($B9,nrSCH_Instr)))&gt;0,"Yes",""))</f>
        <v/>
      </c>
      <c r="M9" s="17">
        <f>IF($B9="","",IFERROR(_xlfn.LET(_xlpm.v,_xlfn.UNIQUE(_xlfn._xlws.FILTER(nrSCH_ChNum,ISNUMBER(SEARCH($B9,nrSCH_Instr))*(nrSCH_ChNum&lt;&gt;""))),_xlfn.TEXTJOIN(", ",TRUE,_xlfn.SORTBY(_xlpm.v,IFERROR(_xlpm.v+0,99999),1))),""))</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File",$I10="N/A")),"Yes","No")))</f>
        <v/>
      </c>
      <c r="L10" s="17">
        <f>IF($B10="","",IF(SUMPRODUCT(--ISNUMBER(SEARCH($B10,nrSCH_Instr)))&gt;0,"Yes",""))</f>
        <v/>
      </c>
      <c r="M10" s="17">
        <f>IF($B10="","",IFERROR(_xlfn.LET(_xlpm.v,_xlfn.UNIQUE(_xlfn._xlws.FILTER(nrSCH_ChNum,ISNUMBER(SEARCH($B10,nrSCH_Instr))*(nrSCH_ChNum&lt;&gt;""))),_xlfn.TEXTJOIN(", ",TRUE,_xlfn.SORTBY(_xlpm.v,IFERROR(_xlpm.v+0,99999),1))),""))</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File",$I11="N/A")),"Yes","No")))</f>
        <v/>
      </c>
      <c r="L11" s="17">
        <f>IF($B11="","",IF(SUMPRODUCT(--ISNUMBER(SEARCH($B11,nrSCH_Instr)))&gt;0,"Yes",""))</f>
        <v/>
      </c>
      <c r="M11" s="17">
        <f>IF($B11="","",IFERROR(_xlfn.LET(_xlpm.v,_xlfn.UNIQUE(_xlfn._xlws.FILTER(nrSCH_ChNum,ISNUMBER(SEARCH($B11,nrSCH_Instr))*(nrSCH_ChNum&lt;&gt;""))),_xlfn.TEXTJOIN(", ",TRUE,_xlfn.SORTBY(_xlpm.v,IFERROR(_xlpm.v+0,99999),1))),""))</f>
        <v/>
      </c>
    </row>
    <row r="12">
      <c r="B12" s="16" t="inlineStr">
        <is>
          <t>Mike Malone</t>
        </is>
      </c>
      <c r="C12" s="16" t="n"/>
      <c r="D12" s="16" t="n"/>
      <c r="E12" s="16" t="n"/>
      <c r="F12" s="16" t="n"/>
      <c r="G12" s="18" t="n"/>
      <c r="H12" s="16" t="n"/>
      <c r="I12" s="16" t="n"/>
      <c r="J12" s="16" t="n"/>
      <c r="K12" s="17">
        <f>IF($B12="","",IF($E12="Guest/Outside","N/A",IF(AND(OR($E12="TCOLE Instructor",AND(LEFT($E12,3)="SME",$H12="On File")),OR($I12="On File",$I12="N/A")),"Yes","No")))</f>
        <v/>
      </c>
      <c r="L12" s="17">
        <f>IF($B12="","",IF(SUMPRODUCT(--ISNUMBER(SEARCH($B12,nrSCH_Instr)))&gt;0,"Yes",""))</f>
        <v/>
      </c>
      <c r="M12" s="17">
        <f>IF($B12="","",IFERROR(_xlfn.LET(_xlpm.v,_xlfn.UNIQUE(_xlfn._xlws.FILTER(nrSCH_ChNum,ISNUMBER(SEARCH($B12,nrSCH_Instr))*(nrSCH_ChNum&lt;&gt;""))),_xlfn.TEXTJOIN(", ",TRUE,_xlfn.SORTBY(_xlpm.v,IFERROR(_xlpm.v+0,99999),1))),""))</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File",$I13="N/A")),"Yes","No")))</f>
        <v/>
      </c>
      <c r="L13" s="17">
        <f>IF($B13="","",IF(SUMPRODUCT(--ISNUMBER(SEARCH($B13,nrSCH_Instr)))&gt;0,"Yes",""))</f>
        <v/>
      </c>
      <c r="M13" s="17">
        <f>IF($B13="","",IFERROR(_xlfn.LET(_xlpm.v,_xlfn.UNIQUE(_xlfn._xlws.FILTER(nrSCH_ChNum,ISNUMBER(SEARCH($B13,nrSCH_Instr))*(nrSCH_ChNum&lt;&gt;""))),_xlfn.TEXTJOIN(", ",TRUE,_xlfn.SORTBY(_xlpm.v,IFERROR(_xlpm.v+0,99999),1))),""))</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File",$I14="N/A")),"Yes","No")))</f>
        <v/>
      </c>
      <c r="L14" s="17">
        <f>IF($B14="","",IF(SUMPRODUCT(--ISNUMBER(SEARCH($B14,nrSCH_Instr)))&gt;0,"Yes",""))</f>
        <v/>
      </c>
      <c r="M14" s="17">
        <f>IF($B14="","",IFERROR(_xlfn.LET(_xlpm.v,_xlfn.UNIQUE(_xlfn._xlws.FILTER(nrSCH_ChNum,ISNUMBER(SEARCH($B14,nrSCH_Instr))*(nrSCH_ChNum&lt;&gt;""))),_xlfn.TEXTJOIN(", ",TRUE,_xlfn.SORTBY(_xlpm.v,IFERROR(_xlpm.v+0,99999),1))),""))</f>
        <v/>
      </c>
    </row>
    <row r="15">
      <c r="B15" s="16" t="inlineStr">
        <is>
          <t>April Molina</t>
        </is>
      </c>
      <c r="C15" s="16" t="n"/>
      <c r="D15" s="16" t="n"/>
      <c r="E15" s="16" t="n"/>
      <c r="F15" s="16" t="n"/>
      <c r="G15" s="18" t="n"/>
      <c r="H15" s="16" t="n"/>
      <c r="I15" s="16" t="n"/>
      <c r="J15" s="16" t="n"/>
      <c r="K15" s="17">
        <f>IF($B15="","",IF($E15="Guest/Outside","N/A",IF(AND(OR($E15="TCOLE Instructor",AND(LEFT($E15,3)="SME",$H15="On File")),OR($I15="On File",$I15="N/A")),"Yes","No")))</f>
        <v/>
      </c>
      <c r="L15" s="17">
        <f>IF($B15="","",IF(SUMPRODUCT(--ISNUMBER(SEARCH($B15,nrSCH_Instr)))&gt;0,"Yes",""))</f>
        <v/>
      </c>
      <c r="M15" s="17">
        <f>IF($B15="","",IFERROR(_xlfn.LET(_xlpm.v,_xlfn.UNIQUE(_xlfn._xlws.FILTER(nrSCH_ChNum,ISNUMBER(SEARCH($B15,nrSCH_Instr))*(nrSCH_ChNum&lt;&gt;""))),_xlfn.TEXTJOIN(", ",TRUE,_xlfn.SORTBY(_xlpm.v,IFERROR(_xlpm.v+0,99999),1))),""))</f>
        <v/>
      </c>
    </row>
    <row r="16">
      <c r="B16" s="16" t="inlineStr">
        <is>
          <t>James Goodman</t>
        </is>
      </c>
      <c r="C16" s="16" t="n"/>
      <c r="D16" s="16" t="n"/>
      <c r="E16" s="16" t="n"/>
      <c r="F16" s="16" t="n"/>
      <c r="G16" s="18" t="n"/>
      <c r="H16" s="16" t="n"/>
      <c r="I16" s="16" t="n"/>
      <c r="J16" s="16" t="n"/>
      <c r="K16" s="17">
        <f>IF($B16="","",IF($E16="Guest/Outside","N/A",IF(AND(OR($E16="TCOLE Instructor",AND(LEFT($E16,3)="SME",$H16="On File")),OR($I16="On File",$I16="N/A")),"Yes","No")))</f>
        <v/>
      </c>
      <c r="L16" s="17">
        <f>IF($B16="","",IF(SUMPRODUCT(--ISNUMBER(SEARCH($B16,nrSCH_Instr)))&gt;0,"Yes",""))</f>
        <v/>
      </c>
      <c r="M16" s="17">
        <f>IF($B16="","",IFERROR(_xlfn.LET(_xlpm.v,_xlfn.UNIQUE(_xlfn._xlws.FILTER(nrSCH_ChNum,ISNUMBER(SEARCH($B16,nrSCH_Instr))*(nrSCH_ChNum&lt;&gt;""))),_xlfn.TEXTJOIN(", ",TRUE,_xlfn.SORTBY(_xlpm.v,IFERROR(_xlpm.v+0,99999),1))),""))</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File",$I17="N/A")),"Yes","No")))</f>
        <v/>
      </c>
      <c r="L17" s="17">
        <f>IF($B17="","",IF(SUMPRODUCT(--ISNUMBER(SEARCH($B17,nrSCH_Instr)))&gt;0,"Yes",""))</f>
        <v/>
      </c>
      <c r="M17" s="17">
        <f>IF($B17="","",IFERROR(_xlfn.LET(_xlpm.v,_xlfn.UNIQUE(_xlfn._xlws.FILTER(nrSCH_ChNum,ISNUMBER(SEARCH($B17,nrSCH_Instr))*(nrSCH_ChNum&lt;&gt;""))),_xlfn.TEXTJOIN(", ",TRUE,_xlfn.SORTBY(_xlpm.v,IFERROR(_xlpm.v+0,99999),1))),""))</f>
        <v/>
      </c>
    </row>
    <row r="18">
      <c r="B18" s="16" t="inlineStr">
        <is>
          <t>Ethan Johnson</t>
        </is>
      </c>
      <c r="C18" s="16" t="n"/>
      <c r="D18" s="16" t="n"/>
      <c r="E18" s="16" t="n"/>
      <c r="F18" s="16" t="n"/>
      <c r="G18" s="18" t="n"/>
      <c r="H18" s="16" t="n"/>
      <c r="I18" s="16" t="n"/>
      <c r="J18" s="16" t="n"/>
      <c r="K18" s="17">
        <f>IF($B18="","",IF($E18="Guest/Outside","N/A",IF(AND(OR($E18="TCOLE Instructor",AND(LEFT($E18,3)="SME",$H18="On File")),OR($I18="On File",$I18="N/A")),"Yes","No")))</f>
        <v/>
      </c>
      <c r="L18" s="17">
        <f>IF($B18="","",IF(SUMPRODUCT(--ISNUMBER(SEARCH($B18,nrSCH_Instr)))&gt;0,"Yes",""))</f>
        <v/>
      </c>
      <c r="M18" s="17">
        <f>IF($B18="","",IFERROR(_xlfn.LET(_xlpm.v,_xlfn.UNIQUE(_xlfn._xlws.FILTER(nrSCH_ChNum,ISNUMBER(SEARCH($B18,nrSCH_Instr))*(nrSCH_ChNum&lt;&gt;""))),_xlfn.TEXTJOIN(", ",TRUE,_xlfn.SORTBY(_xlpm.v,IFERROR(_xlpm.v+0,99999),1))),""))</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File",$I19="N/A")),"Yes","No")))</f>
        <v/>
      </c>
      <c r="L19" s="17">
        <f>IF($B19="","",IF(SUMPRODUCT(--ISNUMBER(SEARCH($B19,nrSCH_Instr)))&gt;0,"Yes",""))</f>
        <v/>
      </c>
      <c r="M19" s="17">
        <f>IF($B19="","",IFERROR(_xlfn.LET(_xlpm.v,_xlfn.UNIQUE(_xlfn._xlws.FILTER(nrSCH_ChNum,ISNUMBER(SEARCH($B19,nrSCH_Instr))*(nrSCH_ChNum&lt;&gt;""))),_xlfn.TEXTJOIN(", ",TRUE,_xlfn.SORTBY(_xlpm.v,IFERROR(_xlpm.v+0,99999),1))),""))</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File",$I20="N/A")),"Yes","No")))</f>
        <v/>
      </c>
      <c r="L20" s="17">
        <f>IF($B20="","",IF(SUMPRODUCT(--ISNUMBER(SEARCH($B20,nrSCH_Instr)))&gt;0,"Yes",""))</f>
        <v/>
      </c>
      <c r="M20" s="17">
        <f>IF($B20="","",IFERROR(_xlfn.LET(_xlpm.v,_xlfn.UNIQUE(_xlfn._xlws.FILTER(nrSCH_ChNum,ISNUMBER(SEARCH($B20,nrSCH_Instr))*(nrSCH_ChNum&lt;&gt;""))),_xlfn.TEXTJOIN(", ",TRUE,_xlfn.SORTBY(_xlpm.v,IFERROR(_xlpm.v+0,99999),1))),""))</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File",$I21="N/A")),"Yes","No")))</f>
        <v/>
      </c>
      <c r="L21" s="17">
        <f>IF($B21="","",IF(SUMPRODUCT(--ISNUMBER(SEARCH($B21,nrSCH_Instr)))&gt;0,"Yes",""))</f>
        <v/>
      </c>
      <c r="M21" s="17">
        <f>IF($B21="","",IFERROR(_xlfn.LET(_xlpm.v,_xlfn.UNIQUE(_xlfn._xlws.FILTER(nrSCH_ChNum,ISNUMBER(SEARCH($B21,nrSCH_Instr))*(nrSCH_ChNum&lt;&gt;""))),_xlfn.TEXTJOIN(", ",TRUE,_xlfn.SORTBY(_xlpm.v,IFERROR(_xlpm.v+0,99999),1))),""))</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File",$I22="N/A")),"Yes","No")))</f>
        <v/>
      </c>
      <c r="L22" s="17">
        <f>IF($B22="","",IF(SUMPRODUCT(--ISNUMBER(SEARCH($B22,nrSCH_Instr)))&gt;0,"Yes",""))</f>
        <v/>
      </c>
      <c r="M22" s="17">
        <f>IF($B22="","",IFERROR(_xlfn.LET(_xlpm.v,_xlfn.UNIQUE(_xlfn._xlws.FILTER(nrSCH_ChNum,ISNUMBER(SEARCH($B22,nrSCH_Instr))*(nrSCH_ChNum&lt;&gt;""))),_xlfn.TEXTJOIN(", ",TRUE,_xlfn.SORTBY(_xlpm.v,IFERROR(_xlpm.v+0,99999),1))),""))</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File",$I23="N/A")),"Yes","No")))</f>
        <v/>
      </c>
      <c r="L23" s="17">
        <f>IF($B23="","",IF(SUMPRODUCT(--ISNUMBER(SEARCH($B23,nrSCH_Instr)))&gt;0,"Yes",""))</f>
        <v/>
      </c>
      <c r="M23" s="17">
        <f>IF($B23="","",IFERROR(_xlfn.LET(_xlpm.v,_xlfn.UNIQUE(_xlfn._xlws.FILTER(nrSCH_ChNum,ISNUMBER(SEARCH($B23,nrSCH_Instr))*(nrSCH_ChNum&lt;&gt;""))),_xlfn.TEXTJOIN(", ",TRUE,_xlfn.SORTBY(_xlpm.v,IFERROR(_xlpm.v+0,99999),1))),""))</f>
        <v/>
      </c>
    </row>
    <row r="24">
      <c r="B24" s="16" t="inlineStr">
        <is>
          <t>Andy Erbaugh</t>
        </is>
      </c>
      <c r="C24" s="16" t="n"/>
      <c r="D24" s="16" t="n"/>
      <c r="E24" s="16" t="n"/>
      <c r="F24" s="16" t="n"/>
      <c r="G24" s="18" t="n"/>
      <c r="H24" s="16" t="n"/>
      <c r="I24" s="16" t="n"/>
      <c r="J24" s="16" t="n"/>
      <c r="K24" s="17">
        <f>IF($B24="","",IF($E24="Guest/Outside","N/A",IF(AND(OR($E24="TCOLE Instructor",AND(LEFT($E24,3)="SME",$H24="On File")),OR($I24="On File",$I24="N/A")),"Yes","No")))</f>
        <v/>
      </c>
      <c r="L24" s="17">
        <f>IF($B24="","",IF(SUMPRODUCT(--ISNUMBER(SEARCH($B24,nrSCH_Instr)))&gt;0,"Yes",""))</f>
        <v/>
      </c>
      <c r="M24" s="17">
        <f>IF($B24="","",IFERROR(_xlfn.LET(_xlpm.v,_xlfn.UNIQUE(_xlfn._xlws.FILTER(nrSCH_ChNum,ISNUMBER(SEARCH($B24,nrSCH_Instr))*(nrSCH_ChNum&lt;&gt;""))),_xlfn.TEXTJOIN(", ",TRUE,_xlfn.SORTBY(_xlpm.v,IFERROR(_xlpm.v+0,99999),1))),""))</f>
        <v/>
      </c>
    </row>
    <row r="25">
      <c r="B25" s="16" t="inlineStr">
        <is>
          <t>JH Burge</t>
        </is>
      </c>
      <c r="C25" s="16" t="n"/>
      <c r="D25" s="16" t="n"/>
      <c r="E25" s="16" t="n"/>
      <c r="F25" s="16" t="n"/>
      <c r="G25" s="18" t="n"/>
      <c r="H25" s="16" t="n"/>
      <c r="I25" s="16" t="n"/>
      <c r="J25" s="16" t="n"/>
      <c r="K25" s="17">
        <f>IF($B25="","",IF($E25="Guest/Outside","N/A",IF(AND(OR($E25="TCOLE Instructor",AND(LEFT($E25,3)="SME",$H25="On File")),OR($I25="On File",$I25="N/A")),"Yes","No")))</f>
        <v/>
      </c>
      <c r="L25" s="17">
        <f>IF($B25="","",IF(SUMPRODUCT(--ISNUMBER(SEARCH($B25,nrSCH_Instr)))&gt;0,"Yes",""))</f>
        <v/>
      </c>
      <c r="M25" s="17">
        <f>IF($B25="","",IFERROR(_xlfn.LET(_xlpm.v,_xlfn.UNIQUE(_xlfn._xlws.FILTER(nrSCH_ChNum,ISNUMBER(SEARCH($B25,nrSCH_Instr))*(nrSCH_ChNum&lt;&gt;""))),_xlfn.TEXTJOIN(", ",TRUE,_xlfn.SORTBY(_xlpm.v,IFERROR(_xlpm.v+0,99999),1))),""))</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File",$I26="N/A")),"Yes","No")))</f>
        <v/>
      </c>
      <c r="L26" s="17">
        <f>IF($B26="","",IF(SUMPRODUCT(--ISNUMBER(SEARCH($B26,nrSCH_Instr)))&gt;0,"Yes",""))</f>
        <v/>
      </c>
      <c r="M26" s="17">
        <f>IF($B26="","",IFERROR(_xlfn.LET(_xlpm.v,_xlfn.UNIQUE(_xlfn._xlws.FILTER(nrSCH_ChNum,ISNUMBER(SEARCH($B26,nrSCH_Instr))*(nrSCH_ChNum&lt;&gt;""))),_xlfn.TEXTJOIN(", ",TRUE,_xlfn.SORTBY(_xlpm.v,IFERROR(_xlpm.v+0,99999),1))),""))</f>
        <v/>
      </c>
    </row>
    <row r="27">
      <c r="B27" s="16" t="inlineStr">
        <is>
          <t>Jim Holt</t>
        </is>
      </c>
      <c r="C27" s="16" t="n"/>
      <c r="D27" s="16" t="n"/>
      <c r="E27" s="16" t="n"/>
      <c r="F27" s="16" t="n"/>
      <c r="G27" s="18" t="n"/>
      <c r="H27" s="16" t="n"/>
      <c r="I27" s="16" t="n"/>
      <c r="J27" s="16" t="n"/>
      <c r="K27" s="17">
        <f>IF($B27="","",IF($E27="Guest/Outside","N/A",IF(AND(OR($E27="TCOLE Instructor",AND(LEFT($E27,3)="SME",$H27="On File")),OR($I27="On File",$I27="N/A")),"Yes","No")))</f>
        <v/>
      </c>
      <c r="L27" s="17">
        <f>IF($B27="","",IF(SUMPRODUCT(--ISNUMBER(SEARCH($B27,nrSCH_Instr)))&gt;0,"Yes",""))</f>
        <v/>
      </c>
      <c r="M27" s="17">
        <f>IF($B27="","",IFERROR(_xlfn.LET(_xlpm.v,_xlfn.UNIQUE(_xlfn._xlws.FILTER(nrSCH_ChNum,ISNUMBER(SEARCH($B27,nrSCH_Instr))*(nrSCH_ChNum&lt;&gt;""))),_xlfn.TEXTJOIN(", ",TRUE,_xlfn.SORTBY(_xlpm.v,IFERROR(_xlpm.v+0,99999),1))),""))</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File",$I28="N/A")),"Yes","No")))</f>
        <v/>
      </c>
      <c r="L28" s="17">
        <f>IF($B28="","",IF(SUMPRODUCT(--ISNUMBER(SEARCH($B28,nrSCH_Instr)))&gt;0,"Yes",""))</f>
        <v/>
      </c>
      <c r="M28" s="17">
        <f>IF($B28="","",IFERROR(_xlfn.LET(_xlpm.v,_xlfn.UNIQUE(_xlfn._xlws.FILTER(nrSCH_ChNum,ISNUMBER(SEARCH($B28,nrSCH_Instr))*(nrSCH_ChNum&lt;&gt;""))),_xlfn.TEXTJOIN(", ",TRUE,_xlfn.SORTBY(_xlpm.v,IFERROR(_xlpm.v+0,99999),1))),""))</f>
        <v/>
      </c>
    </row>
    <row r="29">
      <c r="B29" s="16" t="inlineStr">
        <is>
          <t>Luke Shafer</t>
        </is>
      </c>
      <c r="C29" s="16" t="n"/>
      <c r="D29" s="16" t="n"/>
      <c r="E29" s="16" t="n"/>
      <c r="F29" s="16" t="n"/>
      <c r="G29" s="18" t="n"/>
      <c r="H29" s="16" t="n"/>
      <c r="I29" s="16" t="n"/>
      <c r="J29" s="16" t="n"/>
      <c r="K29" s="17">
        <f>IF($B29="","",IF($E29="Guest/Outside","N/A",IF(AND(OR($E29="TCOLE Instructor",AND(LEFT($E29,3)="SME",$H29="On File")),OR($I29="On File",$I29="N/A")),"Yes","No")))</f>
        <v/>
      </c>
      <c r="L29" s="17">
        <f>IF($B29="","",IF(SUMPRODUCT(--ISNUMBER(SEARCH($B29,nrSCH_Instr)))&gt;0,"Yes",""))</f>
        <v/>
      </c>
      <c r="M29" s="17">
        <f>IF($B29="","",IFERROR(_xlfn.LET(_xlpm.v,_xlfn.UNIQUE(_xlfn._xlws.FILTER(nrSCH_ChNum,ISNUMBER(SEARCH($B29,nrSCH_Instr))*(nrSCH_ChNum&lt;&gt;""))),_xlfn.TEXTJOIN(", ",TRUE,_xlfn.SORTBY(_xlpm.v,IFERROR(_xlpm.v+0,99999),1))),""))</f>
        <v/>
      </c>
    </row>
    <row r="30">
      <c r="B30" s="16" t="inlineStr">
        <is>
          <t>Luis Aparicio</t>
        </is>
      </c>
      <c r="C30" s="16" t="n"/>
      <c r="D30" s="16" t="n"/>
      <c r="E30" s="16" t="n"/>
      <c r="F30" s="16" t="n"/>
      <c r="G30" s="18" t="n"/>
      <c r="H30" s="16" t="n"/>
      <c r="I30" s="16" t="n"/>
      <c r="J30" s="16" t="n"/>
      <c r="K30" s="17">
        <f>IF($B30="","",IF($E30="Guest/Outside","N/A",IF(AND(OR($E30="TCOLE Instructor",AND(LEFT($E30,3)="SME",$H30="On File")),OR($I30="On File",$I30="N/A")),"Yes","No")))</f>
        <v/>
      </c>
      <c r="L30" s="17">
        <f>IF($B30="","",IF(SUMPRODUCT(--ISNUMBER(SEARCH($B30,nrSCH_Instr)))&gt;0,"Yes",""))</f>
        <v/>
      </c>
      <c r="M30" s="17">
        <f>IF($B30="","",IFERROR(_xlfn.LET(_xlpm.v,_xlfn.UNIQUE(_xlfn._xlws.FILTER(nrSCH_ChNum,ISNUMBER(SEARCH($B30,nrSCH_Instr))*(nrSCH_ChNum&lt;&gt;""))),_xlfn.TEXTJOIN(", ",TRUE,_xlfn.SORTBY(_xlpm.v,IFERROR(_xlpm.v+0,99999),1))),""))</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File",$I31="N/A")),"Yes","No")))</f>
        <v/>
      </c>
      <c r="L31" s="17">
        <f>IF($B31="","",IF(SUMPRODUCT(--ISNUMBER(SEARCH($B31,nrSCH_Instr)))&gt;0,"Yes",""))</f>
        <v/>
      </c>
      <c r="M31" s="17">
        <f>IF($B31="","",IFERROR(_xlfn.LET(_xlpm.v,_xlfn.UNIQUE(_xlfn._xlws.FILTER(nrSCH_ChNum,ISNUMBER(SEARCH($B31,nrSCH_Instr))*(nrSCH_ChNum&lt;&gt;""))),_xlfn.TEXTJOIN(", ",TRUE,_xlfn.SORTBY(_xlpm.v,IFERROR(_xlpm.v+0,99999),1))),""))</f>
        <v/>
      </c>
    </row>
    <row r="32">
      <c r="B32" s="16" t="inlineStr">
        <is>
          <t>James Reeves</t>
        </is>
      </c>
      <c r="C32" s="16" t="n"/>
      <c r="D32" s="16" t="n"/>
      <c r="E32" s="16" t="n"/>
      <c r="F32" s="16" t="n"/>
      <c r="G32" s="18" t="n"/>
      <c r="H32" s="16" t="n"/>
      <c r="I32" s="16" t="n"/>
      <c r="J32" s="16" t="n"/>
      <c r="K32" s="17">
        <f>IF($B32="","",IF($E32="Guest/Outside","N/A",IF(AND(OR($E32="TCOLE Instructor",AND(LEFT($E32,3)="SME",$H32="On File")),OR($I32="On File",$I32="N/A")),"Yes","No")))</f>
        <v/>
      </c>
      <c r="L32" s="17">
        <f>IF($B32="","",IF(SUMPRODUCT(--ISNUMBER(SEARCH($B32,nrSCH_Instr)))&gt;0,"Yes",""))</f>
        <v/>
      </c>
      <c r="M32" s="17">
        <f>IF($B32="","",IFERROR(_xlfn.LET(_xlpm.v,_xlfn.UNIQUE(_xlfn._xlws.FILTER(nrSCH_ChNum,ISNUMBER(SEARCH($B32,nrSCH_Instr))*(nrSCH_ChNum&lt;&gt;""))),_xlfn.TEXTJOIN(", ",TRUE,_xlfn.SORTBY(_xlpm.v,IFERROR(_xlpm.v+0,99999),1))),""))</f>
        <v/>
      </c>
    </row>
    <row r="33">
      <c r="B33" s="16" t="inlineStr">
        <is>
          <t>Jon Phillips</t>
        </is>
      </c>
      <c r="C33" s="16" t="n"/>
      <c r="D33" s="16" t="n"/>
      <c r="E33" s="16" t="n"/>
      <c r="F33" s="16" t="n"/>
      <c r="G33" s="18" t="n"/>
      <c r="H33" s="16" t="n"/>
      <c r="I33" s="16" t="n"/>
      <c r="J33" s="16" t="n"/>
      <c r="K33" s="17">
        <f>IF($B33="","",IF($E33="Guest/Outside","N/A",IF(AND(OR($E33="TCOLE Instructor",AND(LEFT($E33,3)="SME",$H33="On File")),OR($I33="On File",$I33="N/A")),"Yes","No")))</f>
        <v/>
      </c>
      <c r="L33" s="17">
        <f>IF($B33="","",IF(SUMPRODUCT(--ISNUMBER(SEARCH($B33,nrSCH_Instr)))&gt;0,"Yes",""))</f>
        <v/>
      </c>
      <c r="M33" s="17">
        <f>IF($B33="","",IFERROR(_xlfn.LET(_xlpm.v,_xlfn.UNIQUE(_xlfn._xlws.FILTER(nrSCH_ChNum,ISNUMBER(SEARCH($B33,nrSCH_Instr))*(nrSCH_ChNum&lt;&gt;""))),_xlfn.TEXTJOIN(", ",TRUE,_xlfn.SORTBY(_xlpm.v,IFERROR(_xlpm.v+0,99999),1))),""))</f>
        <v/>
      </c>
    </row>
    <row r="34">
      <c r="B34" s="16" t="inlineStr">
        <is>
          <t>Matthew Dahl</t>
        </is>
      </c>
      <c r="C34" s="16" t="n"/>
      <c r="D34" s="16" t="n"/>
      <c r="E34" s="16" t="n"/>
      <c r="F34" s="16" t="n"/>
      <c r="G34" s="18" t="n"/>
      <c r="H34" s="16" t="n"/>
      <c r="I34" s="16" t="n"/>
      <c r="J34" s="16" t="n"/>
      <c r="K34" s="17">
        <f>IF($B34="","",IF($E34="Guest/Outside","N/A",IF(AND(OR($E34="TCOLE Instructor",AND(LEFT($E34,3)="SME",$H34="On File")),OR($I34="On File",$I34="N/A")),"Yes","No")))</f>
        <v/>
      </c>
      <c r="L34" s="17">
        <f>IF($B34="","",IF(SUMPRODUCT(--ISNUMBER(SEARCH($B34,nrSCH_Instr)))&gt;0,"Yes",""))</f>
        <v/>
      </c>
      <c r="M34" s="17">
        <f>IF($B34="","",IFERROR(_xlfn.LET(_xlpm.v,_xlfn.UNIQUE(_xlfn._xlws.FILTER(nrSCH_ChNum,ISNUMBER(SEARCH($B34,nrSCH_Instr))*(nrSCH_ChNum&lt;&gt;""))),_xlfn.TEXTJOIN(", ",TRUE,_xlfn.SORTBY(_xlpm.v,IFERROR(_xlpm.v+0,99999),1))),""))</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File",$I35="N/A")),"Yes","No")))</f>
        <v/>
      </c>
      <c r="L35" s="17">
        <f>IF($B35="","",IF(SUMPRODUCT(--ISNUMBER(SEARCH($B35,nrSCH_Instr)))&gt;0,"Yes",""))</f>
        <v/>
      </c>
      <c r="M35" s="17">
        <f>IF($B35="","",IFERROR(_xlfn.LET(_xlpm.v,_xlfn.UNIQUE(_xlfn._xlws.FILTER(nrSCH_ChNum,ISNUMBER(SEARCH($B35,nrSCH_Instr))*(nrSCH_ChNum&lt;&gt;""))),_xlfn.TEXTJOIN(", ",TRUE,_xlfn.SORTBY(_xlpm.v,IFERROR(_xlpm.v+0,99999),1))),""))</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File",$I36="N/A")),"Yes","No")))</f>
        <v/>
      </c>
      <c r="L36" s="17">
        <f>IF($B36="","",IF(SUMPRODUCT(--ISNUMBER(SEARCH($B36,nrSCH_Instr)))&gt;0,"Yes",""))</f>
        <v/>
      </c>
      <c r="M36" s="17">
        <f>IF($B36="","",IFERROR(_xlfn.LET(_xlpm.v,_xlfn.UNIQUE(_xlfn._xlws.FILTER(nrSCH_ChNum,ISNUMBER(SEARCH($B36,nrSCH_Instr))*(nrSCH_ChNum&lt;&gt;""))),_xlfn.TEXTJOIN(", ",TRUE,_xlfn.SORTBY(_xlpm.v,IFERROR(_xlpm.v+0,99999),1))),""))</f>
        <v/>
      </c>
    </row>
    <row r="37">
      <c r="B37" s="16" t="inlineStr">
        <is>
          <t>James Freeman</t>
        </is>
      </c>
      <c r="C37" s="16" t="n"/>
      <c r="D37" s="16" t="n"/>
      <c r="E37" s="16" t="n"/>
      <c r="F37" s="16" t="n"/>
      <c r="G37" s="18" t="n"/>
      <c r="H37" s="16" t="n"/>
      <c r="I37" s="16" t="n"/>
      <c r="J37" s="16" t="n"/>
      <c r="K37" s="17">
        <f>IF($B37="","",IF($E37="Guest/Outside","N/A",IF(AND(OR($E37="TCOLE Instructor",AND(LEFT($E37,3)="SME",$H37="On File")),OR($I37="On File",$I37="N/A")),"Yes","No")))</f>
        <v/>
      </c>
      <c r="L37" s="17">
        <f>IF($B37="","",IF(SUMPRODUCT(--ISNUMBER(SEARCH($B37,nrSCH_Instr)))&gt;0,"Yes",""))</f>
        <v/>
      </c>
      <c r="M37" s="17">
        <f>IF($B37="","",IFERROR(_xlfn.LET(_xlpm.v,_xlfn.UNIQUE(_xlfn._xlws.FILTER(nrSCH_ChNum,ISNUMBER(SEARCH($B37,nrSCH_Instr))*(nrSCH_ChNum&lt;&gt;""))),_xlfn.TEXTJOIN(", ",TRUE,_xlfn.SORTBY(_xlpm.v,IFERROR(_xlpm.v+0,99999),1))),""))</f>
        <v/>
      </c>
    </row>
    <row r="38">
      <c r="B38" s="16" t="inlineStr">
        <is>
          <t>Kyle Liggitt</t>
        </is>
      </c>
      <c r="C38" s="16" t="n"/>
      <c r="D38" s="16" t="n"/>
      <c r="E38" s="16" t="n"/>
      <c r="F38" s="16" t="n"/>
      <c r="G38" s="18" t="n"/>
      <c r="H38" s="16" t="n"/>
      <c r="I38" s="16" t="n"/>
      <c r="J38" s="16" t="n"/>
      <c r="K38" s="17">
        <f>IF($B38="","",IF($E38="Guest/Outside","N/A",IF(AND(OR($E38="TCOLE Instructor",AND(LEFT($E38,3)="SME",$H38="On File")),OR($I38="On File",$I38="N/A")),"Yes","No")))</f>
        <v/>
      </c>
      <c r="L38" s="17">
        <f>IF($B38="","",IF(SUMPRODUCT(--ISNUMBER(SEARCH($B38,nrSCH_Instr)))&gt;0,"Yes",""))</f>
        <v/>
      </c>
      <c r="M38" s="17">
        <f>IF($B38="","",IFERROR(_xlfn.LET(_xlpm.v,_xlfn.UNIQUE(_xlfn._xlws.FILTER(nrSCH_ChNum,ISNUMBER(SEARCH($B38,nrSCH_Instr))*(nrSCH_ChNum&lt;&gt;""))),_xlfn.TEXTJOIN(", ",TRUE,_xlfn.SORTBY(_xlpm.v,IFERROR(_xlpm.v+0,99999),1))),""))</f>
        <v/>
      </c>
    </row>
    <row r="39">
      <c r="B39" s="16" t="inlineStr">
        <is>
          <t>Ryan Caldwell</t>
        </is>
      </c>
      <c r="C39" s="16" t="n"/>
      <c r="D39" s="16" t="n"/>
      <c r="E39" s="16" t="n"/>
      <c r="F39" s="16" t="n"/>
      <c r="G39" s="18" t="n"/>
      <c r="H39" s="16" t="n"/>
      <c r="I39" s="16" t="n"/>
      <c r="J39" s="16" t="n"/>
      <c r="K39" s="17">
        <f>IF($B39="","",IF($E39="Guest/Outside","N/A",IF(AND(OR($E39="TCOLE Instructor",AND(LEFT($E39,3)="SME",$H39="On File")),OR($I39="On File",$I39="N/A")),"Yes","No")))</f>
        <v/>
      </c>
      <c r="L39" s="17">
        <f>IF($B39="","",IF(SUMPRODUCT(--ISNUMBER(SEARCH($B39,nrSCH_Instr)))&gt;0,"Yes",""))</f>
        <v/>
      </c>
      <c r="M39" s="17">
        <f>IF($B39="","",IFERROR(_xlfn.LET(_xlpm.v,_xlfn.UNIQUE(_xlfn._xlws.FILTER(nrSCH_ChNum,ISNUMBER(SEARCH($B39,nrSCH_Instr))*(nrSCH_ChNum&lt;&gt;""))),_xlfn.TEXTJOIN(", ",TRUE,_xlfn.SORTBY(_xlpm.v,IFERROR(_xlpm.v+0,99999),1))),""))</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File",$I40="N/A")),"Yes","No")))</f>
        <v/>
      </c>
      <c r="L40" s="17">
        <f>IF($B40="","",IF(SUMPRODUCT(--ISNUMBER(SEARCH($B40,nrSCH_Instr)))&gt;0,"Yes",""))</f>
        <v/>
      </c>
      <c r="M40" s="17">
        <f>IF($B40="","",IFERROR(_xlfn.LET(_xlpm.v,_xlfn.UNIQUE(_xlfn._xlws.FILTER(nrSCH_ChNum,ISNUMBER(SEARCH($B40,nrSCH_Instr))*(nrSCH_ChNum&lt;&gt;""))),_xlfn.TEXTJOIN(", ",TRUE,_xlfn.SORTBY(_xlpm.v,IFERROR(_xlpm.v+0,99999),1))),""))</f>
        <v/>
      </c>
    </row>
    <row r="41">
      <c r="B41" s="16" t="inlineStr">
        <is>
          <t>Chuck Boyce</t>
        </is>
      </c>
      <c r="C41" s="16" t="n"/>
      <c r="D41" s="16" t="n"/>
      <c r="E41" s="16" t="n"/>
      <c r="F41" s="16" t="n"/>
      <c r="G41" s="18" t="n"/>
      <c r="H41" s="16" t="n"/>
      <c r="I41" s="16" t="n"/>
      <c r="J41" s="16" t="n"/>
      <c r="K41" s="17">
        <f>IF($B41="","",IF($E41="Guest/Outside","N/A",IF(AND(OR($E41="TCOLE Instructor",AND(LEFT($E41,3)="SME",$H41="On File")),OR($I41="On File",$I41="N/A")),"Yes","No")))</f>
        <v/>
      </c>
      <c r="L41" s="17">
        <f>IF($B41="","",IF(SUMPRODUCT(--ISNUMBER(SEARCH($B41,nrSCH_Instr)))&gt;0,"Yes",""))</f>
        <v/>
      </c>
      <c r="M41" s="17">
        <f>IF($B41="","",IFERROR(_xlfn.LET(_xlpm.v,_xlfn.UNIQUE(_xlfn._xlws.FILTER(nrSCH_ChNum,ISNUMBER(SEARCH($B41,nrSCH_Instr))*(nrSCH_ChNum&lt;&gt;""))),_xlfn.TEXTJOIN(", ",TRUE,_xlfn.SORTBY(_xlpm.v,IFERROR(_xlpm.v+0,99999),1))),""))</f>
        <v/>
      </c>
    </row>
    <row r="42">
      <c r="B42" s="16" t="inlineStr">
        <is>
          <t>Adam Riggle</t>
        </is>
      </c>
      <c r="C42" s="16" t="n"/>
      <c r="D42" s="16" t="n"/>
      <c r="E42" s="16" t="n"/>
      <c r="F42" s="16" t="n"/>
      <c r="G42" s="18" t="n"/>
      <c r="H42" s="16" t="n"/>
      <c r="I42" s="16" t="n"/>
      <c r="J42" s="16" t="n"/>
      <c r="K42" s="17">
        <f>IF($B42="","",IF($E42="Guest/Outside","N/A",IF(AND(OR($E42="TCOLE Instructor",AND(LEFT($E42,3)="SME",$H42="On File")),OR($I42="On File",$I42="N/A")),"Yes","No")))</f>
        <v/>
      </c>
      <c r="L42" s="17">
        <f>IF($B42="","",IF(SUMPRODUCT(--ISNUMBER(SEARCH($B42,nrSCH_Instr)))&gt;0,"Yes",""))</f>
        <v/>
      </c>
      <c r="M42" s="17">
        <f>IF($B42="","",IFERROR(_xlfn.LET(_xlpm.v,_xlfn.UNIQUE(_xlfn._xlws.FILTER(nrSCH_ChNum,ISNUMBER(SEARCH($B42,nrSCH_Instr))*(nrSCH_ChNum&lt;&gt;""))),_xlfn.TEXTJOIN(", ",TRUE,_xlfn.SORTBY(_xlpm.v,IFERROR(_xlpm.v+0,99999),1))),""))</f>
        <v/>
      </c>
    </row>
    <row r="43">
      <c r="B43" s="16" t="inlineStr">
        <is>
          <t>Adam Tarrant</t>
        </is>
      </c>
      <c r="C43" s="16" t="n"/>
      <c r="D43" s="16" t="n"/>
      <c r="E43" s="16" t="n"/>
      <c r="F43" s="16" t="n"/>
      <c r="G43" s="18" t="n"/>
      <c r="H43" s="16" t="n"/>
      <c r="I43" s="16" t="n"/>
      <c r="J43" s="16" t="n"/>
      <c r="K43" s="17">
        <f>IF($B43="","",IF($E43="Guest/Outside","N/A",IF(AND(OR($E43="TCOLE Instructor",AND(LEFT($E43,3)="SME",$H43="On File")),OR($I43="On File",$I43="N/A")),"Yes","No")))</f>
        <v/>
      </c>
      <c r="L43" s="17">
        <f>IF($B43="","",IF(SUMPRODUCT(--ISNUMBER(SEARCH($B43,nrSCH_Instr)))&gt;0,"Yes",""))</f>
        <v/>
      </c>
      <c r="M43" s="17">
        <f>IF($B43="","",IFERROR(_xlfn.LET(_xlpm.v,_xlfn.UNIQUE(_xlfn._xlws.FILTER(nrSCH_ChNum,ISNUMBER(SEARCH($B43,nrSCH_Instr))*(nrSCH_ChNum&lt;&gt;""))),_xlfn.TEXTJOIN(", ",TRUE,_xlfn.SORTBY(_xlpm.v,IFERROR(_xlpm.v+0,99999),1))),""))</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File",$I44="N/A")),"Yes","No")))</f>
        <v/>
      </c>
      <c r="L44" s="17">
        <f>IF($B44="","",IF(SUMPRODUCT(--ISNUMBER(SEARCH($B44,nrSCH_Instr)))&gt;0,"Yes",""))</f>
        <v/>
      </c>
      <c r="M44" s="17">
        <f>IF($B44="","",IFERROR(_xlfn.LET(_xlpm.v,_xlfn.UNIQUE(_xlfn._xlws.FILTER(nrSCH_ChNum,ISNUMBER(SEARCH($B44,nrSCH_Instr))*(nrSCH_ChNum&lt;&gt;""))),_xlfn.TEXTJOIN(", ",TRUE,_xlfn.SORTBY(_xlpm.v,IFERROR(_xlpm.v+0,99999),1))),""))</f>
        <v/>
      </c>
    </row>
    <row r="45">
      <c r="B45" s="16" t="inlineStr">
        <is>
          <t>Josh Allen</t>
        </is>
      </c>
      <c r="C45" s="16" t="n"/>
      <c r="D45" s="16" t="n"/>
      <c r="E45" s="16" t="n"/>
      <c r="F45" s="16" t="n"/>
      <c r="G45" s="18" t="n"/>
      <c r="H45" s="16" t="n"/>
      <c r="I45" s="16" t="n"/>
      <c r="J45" s="16" t="n"/>
      <c r="K45" s="17">
        <f>IF($B45="","",IF($E45="Guest/Outside","N/A",IF(AND(OR($E45="TCOLE Instructor",AND(LEFT($E45,3)="SME",$H45="On File")),OR($I45="On File",$I45="N/A")),"Yes","No")))</f>
        <v/>
      </c>
      <c r="L45" s="17">
        <f>IF($B45="","",IF(SUMPRODUCT(--ISNUMBER(SEARCH($B45,nrSCH_Instr)))&gt;0,"Yes",""))</f>
        <v/>
      </c>
      <c r="M45" s="17">
        <f>IF($B45="","",IFERROR(_xlfn.LET(_xlpm.v,_xlfn.UNIQUE(_xlfn._xlws.FILTER(nrSCH_ChNum,ISNUMBER(SEARCH($B45,nrSCH_Instr))*(nrSCH_ChNum&lt;&gt;""))),_xlfn.TEXTJOIN(", ",TRUE,_xlfn.SORTBY(_xlpm.v,IFERROR(_xlpm.v+0,99999),1))),""))</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File",$I46="N/A")),"Yes","No")))</f>
        <v/>
      </c>
      <c r="L46" s="17">
        <f>IF($B46="","",IF(SUMPRODUCT(--ISNUMBER(SEARCH($B46,nrSCH_Instr)))&gt;0,"Yes",""))</f>
        <v/>
      </c>
      <c r="M46" s="17">
        <f>IF($B46="","",IFERROR(_xlfn.LET(_xlpm.v,_xlfn.UNIQUE(_xlfn._xlws.FILTER(nrSCH_ChNum,ISNUMBER(SEARCH($B46,nrSCH_Instr))*(nrSCH_ChNum&lt;&gt;""))),_xlfn.TEXTJOIN(", ",TRUE,_xlfn.SORTBY(_xlpm.v,IFERROR(_xlpm.v+0,99999),1))),""))</f>
        <v/>
      </c>
    </row>
    <row r="47">
      <c r="B47" s="16" t="inlineStr">
        <is>
          <t>Jimmy Turner</t>
        </is>
      </c>
      <c r="C47" s="16" t="n"/>
      <c r="D47" s="16" t="n"/>
      <c r="E47" s="16" t="n"/>
      <c r="F47" s="16" t="n"/>
      <c r="G47" s="18" t="n"/>
      <c r="H47" s="16" t="n"/>
      <c r="I47" s="16" t="n"/>
      <c r="J47" s="16" t="n"/>
      <c r="K47" s="17">
        <f>IF($B47="","",IF($E47="Guest/Outside","N/A",IF(AND(OR($E47="TCOLE Instructor",AND(LEFT($E47,3)="SME",$H47="On File")),OR($I47="On File",$I47="N/A")),"Yes","No")))</f>
        <v/>
      </c>
      <c r="L47" s="17">
        <f>IF($B47="","",IF(SUMPRODUCT(--ISNUMBER(SEARCH($B47,nrSCH_Instr)))&gt;0,"Yes",""))</f>
        <v/>
      </c>
      <c r="M47" s="17">
        <f>IF($B47="","",IFERROR(_xlfn.LET(_xlpm.v,_xlfn.UNIQUE(_xlfn._xlws.FILTER(nrSCH_ChNum,ISNUMBER(SEARCH($B47,nrSCH_Instr))*(nrSCH_ChNum&lt;&gt;""))),_xlfn.TEXTJOIN(", ",TRUE,_xlfn.SORTBY(_xlpm.v,IFERROR(_xlpm.v+0,99999),1))),""))</f>
        <v/>
      </c>
    </row>
    <row r="48">
      <c r="B48" s="16" t="inlineStr">
        <is>
          <t>Ken Gardner</t>
        </is>
      </c>
      <c r="C48" s="16" t="n"/>
      <c r="D48" s="16" t="n"/>
      <c r="E48" s="16" t="n"/>
      <c r="F48" s="16" t="n"/>
      <c r="G48" s="18" t="n"/>
      <c r="H48" s="16" t="n"/>
      <c r="I48" s="16" t="n"/>
      <c r="J48" s="16" t="n"/>
      <c r="K48" s="17">
        <f>IF($B48="","",IF($E48="Guest/Outside","N/A",IF(AND(OR($E48="TCOLE Instructor",AND(LEFT($E48,3)="SME",$H48="On File")),OR($I48="On File",$I48="N/A")),"Yes","No")))</f>
        <v/>
      </c>
      <c r="L48" s="17">
        <f>IF($B48="","",IF(SUMPRODUCT(--ISNUMBER(SEARCH($B48,nrSCH_Instr)))&gt;0,"Yes",""))</f>
        <v/>
      </c>
      <c r="M48" s="17">
        <f>IF($B48="","",IFERROR(_xlfn.LET(_xlpm.v,_xlfn.UNIQUE(_xlfn._xlws.FILTER(nrSCH_ChNum,ISNUMBER(SEARCH($B48,nrSCH_Instr))*(nrSCH_ChNum&lt;&gt;""))),_xlfn.TEXTJOIN(", ",TRUE,_xlfn.SORTBY(_xlpm.v,IFERROR(_xlpm.v+0,99999),1))),""))</f>
        <v/>
      </c>
    </row>
    <row r="49">
      <c r="B49" s="16" t="inlineStr">
        <is>
          <t>Will Sinclair</t>
        </is>
      </c>
      <c r="C49" s="16" t="n"/>
      <c r="D49" s="16" t="n"/>
      <c r="E49" s="16" t="n"/>
      <c r="F49" s="16" t="n"/>
      <c r="G49" s="18" t="n"/>
      <c r="H49" s="16" t="n"/>
      <c r="I49" s="16" t="n"/>
      <c r="J49" s="16" t="n"/>
      <c r="K49" s="17">
        <f>IF($B49="","",IF($E49="Guest/Outside","N/A",IF(AND(OR($E49="TCOLE Instructor",AND(LEFT($E49,3)="SME",$H49="On File")),OR($I49="On File",$I49="N/A")),"Yes","No")))</f>
        <v/>
      </c>
      <c r="L49" s="17">
        <f>IF($B49="","",IF(SUMPRODUCT(--ISNUMBER(SEARCH($B49,nrSCH_Instr)))&gt;0,"Yes",""))</f>
        <v/>
      </c>
      <c r="M49" s="17">
        <f>IF($B49="","",IFERROR(_xlfn.LET(_xlpm.v,_xlfn.UNIQUE(_xlfn._xlws.FILTER(nrSCH_ChNum,ISNUMBER(SEARCH($B49,nrSCH_Instr))*(nrSCH_ChNum&lt;&gt;""))),_xlfn.TEXTJOIN(", ",TRUE,_xlfn.SORTBY(_xlpm.v,IFERROR(_xlpm.v+0,99999),1))),""))</f>
        <v/>
      </c>
    </row>
    <row r="50">
      <c r="B50" s="16" t="inlineStr">
        <is>
          <t>Eddie Zapata</t>
        </is>
      </c>
      <c r="C50" s="16" t="n"/>
      <c r="D50" s="16" t="n"/>
      <c r="E50" s="16" t="n"/>
      <c r="F50" s="16" t="n"/>
      <c r="G50" s="18" t="n"/>
      <c r="H50" s="16" t="n"/>
      <c r="I50" s="16" t="n"/>
      <c r="J50" s="16" t="n"/>
      <c r="K50" s="17">
        <f>IF($B50="","",IF($E50="Guest/Outside","N/A",IF(AND(OR($E50="TCOLE Instructor",AND(LEFT($E50,3)="SME",$H50="On File")),OR($I50="On File",$I50="N/A")),"Yes","No")))</f>
        <v/>
      </c>
      <c r="L50" s="17">
        <f>IF($B50="","",IF(SUMPRODUCT(--ISNUMBER(SEARCH($B50,nrSCH_Instr)))&gt;0,"Yes",""))</f>
        <v/>
      </c>
      <c r="M50" s="17">
        <f>IF($B50="","",IFERROR(_xlfn.LET(_xlpm.v,_xlfn.UNIQUE(_xlfn._xlws.FILTER(nrSCH_ChNum,ISNUMBER(SEARCH($B50,nrSCH_Instr))*(nrSCH_ChNum&lt;&gt;""))),_xlfn.TEXTJOIN(", ",TRUE,_xlfn.SORTBY(_xlpm.v,IFERROR(_xlpm.v+0,99999),1))),""))</f>
        <v/>
      </c>
    </row>
    <row r="51">
      <c r="B51" s="16" t="inlineStr">
        <is>
          <t>Jordan Hill</t>
        </is>
      </c>
      <c r="C51" s="16" t="n"/>
      <c r="D51" s="16" t="n"/>
      <c r="E51" s="16" t="n"/>
      <c r="F51" s="16" t="n"/>
      <c r="G51" s="18" t="n"/>
      <c r="H51" s="16" t="n"/>
      <c r="I51" s="16" t="n"/>
      <c r="J51" s="16" t="n"/>
      <c r="K51" s="17">
        <f>IF($B51="","",IF($E51="Guest/Outside","N/A",IF(AND(OR($E51="TCOLE Instructor",AND(LEFT($E51,3)="SME",$H51="On File")),OR($I51="On File",$I51="N/A")),"Yes","No")))</f>
        <v/>
      </c>
      <c r="L51" s="17">
        <f>IF($B51="","",IF(SUMPRODUCT(--ISNUMBER(SEARCH($B51,nrSCH_Instr)))&gt;0,"Yes",""))</f>
        <v/>
      </c>
      <c r="M51" s="17">
        <f>IF($B51="","",IFERROR(_xlfn.LET(_xlpm.v,_xlfn.UNIQUE(_xlfn._xlws.FILTER(nrSCH_ChNum,ISNUMBER(SEARCH($B51,nrSCH_Instr))*(nrSCH_ChNum&lt;&gt;""))),_xlfn.TEXTJOIN(", ",TRUE,_xlfn.SORTBY(_xlpm.v,IFERROR(_xlpm.v+0,99999),1))),""))</f>
        <v/>
      </c>
    </row>
    <row r="52">
      <c r="B52" s="16" t="inlineStr">
        <is>
          <t>Chris Mackey</t>
        </is>
      </c>
      <c r="C52" s="16" t="n"/>
      <c r="D52" s="16" t="n"/>
      <c r="E52" s="16" t="n"/>
      <c r="F52" s="16" t="n"/>
      <c r="G52" s="18" t="n"/>
      <c r="H52" s="16" t="n"/>
      <c r="I52" s="16" t="n"/>
      <c r="J52" s="16" t="n"/>
      <c r="K52" s="17">
        <f>IF($B52="","",IF($E52="Guest/Outside","N/A",IF(AND(OR($E52="TCOLE Instructor",AND(LEFT($E52,3)="SME",$H52="On File")),OR($I52="On File",$I52="N/A")),"Yes","No")))</f>
        <v/>
      </c>
      <c r="L52" s="17">
        <f>IF($B52="","",IF(SUMPRODUCT(--ISNUMBER(SEARCH($B52,nrSCH_Instr)))&gt;0,"Yes",""))</f>
        <v/>
      </c>
      <c r="M52" s="17">
        <f>IF($B52="","",IFERROR(_xlfn.LET(_xlpm.v,_xlfn.UNIQUE(_xlfn._xlws.FILTER(nrSCH_ChNum,ISNUMBER(SEARCH($B52,nrSCH_Instr))*(nrSCH_ChNum&lt;&gt;""))),_xlfn.TEXTJOIN(", ",TRUE,_xlfn.SORTBY(_xlpm.v,IFERROR(_xlpm.v+0,99999),1))),""))</f>
        <v/>
      </c>
    </row>
    <row r="53">
      <c r="B53" s="16" t="inlineStr">
        <is>
          <t>Braden Barns</t>
        </is>
      </c>
      <c r="C53" s="16" t="n"/>
      <c r="D53" s="16" t="n"/>
      <c r="E53" s="16" t="n"/>
      <c r="F53" s="16" t="n"/>
      <c r="G53" s="18" t="n"/>
      <c r="H53" s="16" t="n"/>
      <c r="I53" s="16" t="n"/>
      <c r="J53" s="16" t="n"/>
      <c r="K53" s="17">
        <f>IF($B53="","",IF($E53="Guest/Outside","N/A",IF(AND(OR($E53="TCOLE Instructor",AND(LEFT($E53,3)="SME",$H53="On File")),OR($I53="On File",$I53="N/A")),"Yes","No")))</f>
        <v/>
      </c>
      <c r="L53" s="17">
        <f>IF($B53="","",IF(SUMPRODUCT(--ISNUMBER(SEARCH($B53,nrSCH_Instr)))&gt;0,"Yes",""))</f>
        <v/>
      </c>
      <c r="M53" s="17">
        <f>IF($B53="","",IFERROR(_xlfn.LET(_xlpm.v,_xlfn.UNIQUE(_xlfn._xlws.FILTER(nrSCH_ChNum,ISNUMBER(SEARCH($B53,nrSCH_Instr))*(nrSCH_ChNum&lt;&gt;""))),_xlfn.TEXTJOIN(", ",TRUE,_xlfn.SORTBY(_xlpm.v,IFERROR(_xlpm.v+0,99999),1))),""))</f>
        <v/>
      </c>
    </row>
    <row r="54">
      <c r="B54" s="16" t="inlineStr">
        <is>
          <t>John Hebert</t>
        </is>
      </c>
      <c r="C54" s="16" t="n"/>
      <c r="D54" s="16" t="n"/>
      <c r="E54" s="16" t="n"/>
      <c r="F54" s="16" t="n"/>
      <c r="G54" s="18" t="n"/>
      <c r="H54" s="16" t="n"/>
      <c r="I54" s="16" t="n"/>
      <c r="J54" s="16" t="n"/>
      <c r="K54" s="17">
        <f>IF($B54="","",IF($E54="Guest/Outside","N/A",IF(AND(OR($E54="TCOLE Instructor",AND(LEFT($E54,3)="SME",$H54="On File")),OR($I54="On File",$I54="N/A")),"Yes","No")))</f>
        <v/>
      </c>
      <c r="L54" s="17">
        <f>IF($B54="","",IF(SUMPRODUCT(--ISNUMBER(SEARCH($B54,nrSCH_Instr)))&gt;0,"Yes",""))</f>
        <v/>
      </c>
      <c r="M54" s="17">
        <f>IF($B54="","",IFERROR(_xlfn.LET(_xlpm.v,_xlfn.UNIQUE(_xlfn._xlws.FILTER(nrSCH_ChNum,ISNUMBER(SEARCH($B54,nrSCH_Instr))*(nrSCH_ChNum&lt;&gt;""))),_xlfn.TEXTJOIN(", ",TRUE,_xlfn.SORTBY(_xlpm.v,IFERROR(_xlpm.v+0,99999),1))),""))</f>
        <v/>
      </c>
    </row>
    <row r="55">
      <c r="B55" s="16" t="inlineStr">
        <is>
          <t>DJ Schick</t>
        </is>
      </c>
      <c r="C55" s="16" t="n"/>
      <c r="D55" s="16" t="n"/>
      <c r="E55" s="16" t="n"/>
      <c r="F55" s="16" t="n"/>
      <c r="G55" s="18" t="n"/>
      <c r="H55" s="16" t="n"/>
      <c r="I55" s="16" t="n"/>
      <c r="J55" s="16" t="n"/>
      <c r="K55" s="17">
        <f>IF($B55="","",IF($E55="Guest/Outside","N/A",IF(AND(OR($E55="TCOLE Instructor",AND(LEFT($E55,3)="SME",$H55="On File")),OR($I55="On File",$I55="N/A")),"Yes","No")))</f>
        <v/>
      </c>
      <c r="L55" s="17">
        <f>IF($B55="","",IF(SUMPRODUCT(--ISNUMBER(SEARCH($B55,nrSCH_Instr)))&gt;0,"Yes",""))</f>
        <v/>
      </c>
      <c r="M55" s="17">
        <f>IF($B55="","",IFERROR(_xlfn.LET(_xlpm.v,_xlfn.UNIQUE(_xlfn._xlws.FILTER(nrSCH_ChNum,ISNUMBER(SEARCH($B55,nrSCH_Instr))*(nrSCH_ChNum&lt;&gt;""))),_xlfn.TEXTJOIN(", ",TRUE,_xlfn.SORTBY(_xlpm.v,IFERROR(_xlpm.v+0,99999),1))),""))</f>
        <v/>
      </c>
    </row>
    <row r="56">
      <c r="B56" s="16" t="inlineStr">
        <is>
          <t>Brandon Lott</t>
        </is>
      </c>
      <c r="C56" s="16" t="n"/>
      <c r="D56" s="16" t="n"/>
      <c r="E56" s="16" t="n"/>
      <c r="F56" s="16" t="n"/>
      <c r="G56" s="18" t="n"/>
      <c r="H56" s="16" t="n"/>
      <c r="I56" s="16" t="n"/>
      <c r="J56" s="16" t="n"/>
      <c r="K56" s="17">
        <f>IF($B56="","",IF($E56="Guest/Outside","N/A",IF(AND(OR($E56="TCOLE Instructor",AND(LEFT($E56,3)="SME",$H56="On File")),OR($I56="On File",$I56="N/A")),"Yes","No")))</f>
        <v/>
      </c>
      <c r="L56" s="17">
        <f>IF($B56="","",IF(SUMPRODUCT(--ISNUMBER(SEARCH($B56,nrSCH_Instr)))&gt;0,"Yes",""))</f>
        <v/>
      </c>
      <c r="M56" s="17">
        <f>IF($B56="","",IFERROR(_xlfn.LET(_xlpm.v,_xlfn.UNIQUE(_xlfn._xlws.FILTER(nrSCH_ChNum,ISNUMBER(SEARCH($B56,nrSCH_Instr))*(nrSCH_ChNum&lt;&gt;""))),_xlfn.TEXTJOIN(", ",TRUE,_xlfn.SORTBY(_xlpm.v,IFERROR(_xlpm.v+0,99999),1))),""))</f>
        <v/>
      </c>
    </row>
    <row r="57">
      <c r="B57" s="16" t="inlineStr">
        <is>
          <t>Ryan Tack</t>
        </is>
      </c>
      <c r="C57" s="16" t="n"/>
      <c r="D57" s="16" t="n"/>
      <c r="E57" s="16" t="n"/>
      <c r="F57" s="16" t="n"/>
      <c r="G57" s="18" t="n"/>
      <c r="H57" s="16" t="n"/>
      <c r="I57" s="16" t="n"/>
      <c r="J57" s="16" t="n"/>
      <c r="K57" s="17">
        <f>IF($B57="","",IF($E57="Guest/Outside","N/A",IF(AND(OR($E57="TCOLE Instructor",AND(LEFT($E57,3)="SME",$H57="On File")),OR($I57="On File",$I57="N/A")),"Yes","No")))</f>
        <v/>
      </c>
      <c r="L57" s="17">
        <f>IF($B57="","",IF(SUMPRODUCT(--ISNUMBER(SEARCH($B57,nrSCH_Instr)))&gt;0,"Yes",""))</f>
        <v/>
      </c>
      <c r="M57" s="17">
        <f>IF($B57="","",IFERROR(_xlfn.LET(_xlpm.v,_xlfn.UNIQUE(_xlfn._xlws.FILTER(nrSCH_ChNum,ISNUMBER(SEARCH($B57,nrSCH_Instr))*(nrSCH_ChNum&lt;&gt;""))),_xlfn.TEXTJOIN(", ",TRUE,_xlfn.SORTBY(_xlpm.v,IFERROR(_xlpm.v+0,99999),1))),""))</f>
        <v/>
      </c>
    </row>
    <row r="58">
      <c r="B58" s="16" t="inlineStr">
        <is>
          <t>Amanda Cook</t>
        </is>
      </c>
      <c r="C58" s="16" t="n"/>
      <c r="D58" s="16" t="n"/>
      <c r="E58" s="16" t="n"/>
      <c r="F58" s="16" t="n"/>
      <c r="G58" s="18" t="n"/>
      <c r="H58" s="16" t="n"/>
      <c r="I58" s="16" t="n"/>
      <c r="J58" s="16" t="n"/>
      <c r="K58" s="17">
        <f>IF($B58="","",IF($E58="Guest/Outside","N/A",IF(AND(OR($E58="TCOLE Instructor",AND(LEFT($E58,3)="SME",$H58="On File")),OR($I58="On File",$I58="N/A")),"Yes","No")))</f>
        <v/>
      </c>
      <c r="L58" s="17">
        <f>IF($B58="","",IF(SUMPRODUCT(--ISNUMBER(SEARCH($B58,nrSCH_Instr)))&gt;0,"Yes",""))</f>
        <v/>
      </c>
      <c r="M58" s="17">
        <f>IF($B58="","",IFERROR(_xlfn.LET(_xlpm.v,_xlfn.UNIQUE(_xlfn._xlws.FILTER(nrSCH_ChNum,ISNUMBER(SEARCH($B58,nrSCH_Instr))*(nrSCH_ChNum&lt;&gt;""))),_xlfn.TEXTJOIN(", ",TRUE,_xlfn.SORTBY(_xlpm.v,IFERROR(_xlpm.v+0,99999),1))),""))</f>
        <v/>
      </c>
    </row>
    <row r="59">
      <c r="B59" s="16" t="inlineStr">
        <is>
          <t>Teressa Dell</t>
        </is>
      </c>
      <c r="C59" s="16" t="n"/>
      <c r="D59" s="16" t="n"/>
      <c r="E59" s="16" t="n"/>
      <c r="F59" s="16" t="n"/>
      <c r="G59" s="18" t="n"/>
      <c r="H59" s="16" t="n"/>
      <c r="I59" s="16" t="n"/>
      <c r="J59" s="16" t="n"/>
      <c r="K59" s="17">
        <f>IF($B59="","",IF($E59="Guest/Outside","N/A",IF(AND(OR($E59="TCOLE Instructor",AND(LEFT($E59,3)="SME",$H59="On File")),OR($I59="On File",$I59="N/A")),"Yes","No")))</f>
        <v/>
      </c>
      <c r="L59" s="17">
        <f>IF($B59="","",IF(SUMPRODUCT(--ISNUMBER(SEARCH($B59,nrSCH_Instr)))&gt;0,"Yes",""))</f>
        <v/>
      </c>
      <c r="M59" s="17">
        <f>IF($B59="","",IFERROR(_xlfn.LET(_xlpm.v,_xlfn.UNIQUE(_xlfn._xlws.FILTER(nrSCH_ChNum,ISNUMBER(SEARCH($B59,nrSCH_Instr))*(nrSCH_ChNum&lt;&gt;""))),_xlfn.TEXTJOIN(", ",TRUE,_xlfn.SORTBY(_xlpm.v,IFERROR(_xlpm.v+0,99999),1))),""))</f>
        <v/>
      </c>
    </row>
    <row r="60">
      <c r="B60" s="16" t="inlineStr">
        <is>
          <t>Steve Black</t>
        </is>
      </c>
      <c r="C60" s="16" t="n"/>
      <c r="D60" s="16" t="n"/>
      <c r="E60" s="16" t="n"/>
      <c r="F60" s="16" t="n"/>
      <c r="G60" s="18" t="n"/>
      <c r="H60" s="16" t="n"/>
      <c r="I60" s="16" t="n"/>
      <c r="J60" s="16" t="n"/>
      <c r="K60" s="17">
        <f>IF($B60="","",IF($E60="Guest/Outside","N/A",IF(AND(OR($E60="TCOLE Instructor",AND(LEFT($E60,3)="SME",$H60="On File")),OR($I60="On File",$I60="N/A")),"Yes","No")))</f>
        <v/>
      </c>
      <c r="L60" s="17">
        <f>IF($B60="","",IF(SUMPRODUCT(--ISNUMBER(SEARCH($B60,nrSCH_Instr)))&gt;0,"Yes",""))</f>
        <v/>
      </c>
      <c r="M60" s="17">
        <f>IF($B60="","",IFERROR(_xlfn.LET(_xlpm.v,_xlfn.UNIQUE(_xlfn._xlws.FILTER(nrSCH_ChNum,ISNUMBER(SEARCH($B60,nrSCH_Instr))*(nrSCH_ChNum&lt;&gt;""))),_xlfn.TEXTJOIN(", ",TRUE,_xlfn.SORTBY(_xlpm.v,IFERROR(_xlpm.v+0,99999),1))),""))</f>
        <v/>
      </c>
    </row>
    <row r="61">
      <c r="B61" s="16" t="inlineStr">
        <is>
          <t>Chad Homer</t>
        </is>
      </c>
      <c r="C61" s="16" t="n"/>
      <c r="D61" s="16" t="n"/>
      <c r="E61" s="16" t="n"/>
      <c r="F61" s="16" t="n"/>
      <c r="G61" s="18" t="n"/>
      <c r="H61" s="16" t="n"/>
      <c r="I61" s="16" t="n"/>
      <c r="J61" s="16" t="n"/>
      <c r="K61" s="17">
        <f>IF($B61="","",IF($E61="Guest/Outside","N/A",IF(AND(OR($E61="TCOLE Instructor",AND(LEFT($E61,3)="SME",$H61="On File")),OR($I61="On File",$I61="N/A")),"Yes","No")))</f>
        <v/>
      </c>
      <c r="L61" s="17">
        <f>IF($B61="","",IF(SUMPRODUCT(--ISNUMBER(SEARCH($B61,nrSCH_Instr)))&gt;0,"Yes",""))</f>
        <v/>
      </c>
      <c r="M61" s="17">
        <f>IF($B61="","",IFERROR(_xlfn.LET(_xlpm.v,_xlfn.UNIQUE(_xlfn._xlws.FILTER(nrSCH_ChNum,ISNUMBER(SEARCH($B61,nrSCH_Instr))*(nrSCH_ChNum&lt;&gt;""))),_xlfn.TEXTJOIN(", ",TRUE,_xlfn.SORTBY(_xlpm.v,IFERROR(_xlpm.v+0,99999),1))),""))</f>
        <v/>
      </c>
    </row>
    <row r="62">
      <c r="B62" s="16" t="inlineStr">
        <is>
          <t>Mike Saxion</t>
        </is>
      </c>
      <c r="C62" s="16" t="n"/>
      <c r="D62" s="16" t="n"/>
      <c r="E62" s="16" t="n"/>
      <c r="F62" s="16" t="n"/>
      <c r="G62" s="18" t="n"/>
      <c r="H62" s="16" t="n"/>
      <c r="I62" s="16" t="n"/>
      <c r="J62" s="16" t="n"/>
      <c r="K62" s="17">
        <f>IF($B62="","",IF($E62="Guest/Outside","N/A",IF(AND(OR($E62="TCOLE Instructor",AND(LEFT($E62,3)="SME",$H62="On File")),OR($I62="On File",$I62="N/A")),"Yes","No")))</f>
        <v/>
      </c>
      <c r="L62" s="17">
        <f>IF($B62="","",IF(SUMPRODUCT(--ISNUMBER(SEARCH($B62,nrSCH_Instr)))&gt;0,"Yes",""))</f>
        <v/>
      </c>
      <c r="M62" s="17">
        <f>IF($B62="","",IFERROR(_xlfn.LET(_xlpm.v,_xlfn.UNIQUE(_xlfn._xlws.FILTER(nrSCH_ChNum,ISNUMBER(SEARCH($B62,nrSCH_Instr))*(nrSCH_ChNum&lt;&gt;""))),_xlfn.TEXTJOIN(", ",TRUE,_xlfn.SORTBY(_xlpm.v,IFERROR(_xlpm.v+0,99999),1))),""))</f>
        <v/>
      </c>
    </row>
    <row r="63">
      <c r="B63" s="16" t="inlineStr">
        <is>
          <t>Justin Utley</t>
        </is>
      </c>
      <c r="C63" s="16" t="n"/>
      <c r="D63" s="16" t="n"/>
      <c r="E63" s="16" t="n"/>
      <c r="F63" s="16" t="n"/>
      <c r="G63" s="18" t="n"/>
      <c r="H63" s="16" t="n"/>
      <c r="I63" s="16" t="n"/>
      <c r="J63" s="16" t="n"/>
      <c r="K63" s="17">
        <f>IF($B63="","",IF($E63="Guest/Outside","N/A",IF(AND(OR($E63="TCOLE Instructor",AND(LEFT($E63,3)="SME",$H63="On File")),OR($I63="On File",$I63="N/A")),"Yes","No")))</f>
        <v/>
      </c>
      <c r="L63" s="17">
        <f>IF($B63="","",IF(SUMPRODUCT(--ISNUMBER(SEARCH($B63,nrSCH_Instr)))&gt;0,"Yes",""))</f>
        <v/>
      </c>
      <c r="M63" s="17">
        <f>IF($B63="","",IFERROR(_xlfn.LET(_xlpm.v,_xlfn.UNIQUE(_xlfn._xlws.FILTER(nrSCH_ChNum,ISNUMBER(SEARCH($B63,nrSCH_Instr))*(nrSCH_ChNum&lt;&gt;""))),_xlfn.TEXTJOIN(", ",TRUE,_xlfn.SORTBY(_xlpm.v,IFERROR(_xlpm.v+0,99999),1))),""))</f>
        <v/>
      </c>
    </row>
    <row r="64">
      <c r="B64" s="16" t="inlineStr">
        <is>
          <t>Jason Burton</t>
        </is>
      </c>
      <c r="C64" s="16" t="n"/>
      <c r="D64" s="16" t="n"/>
      <c r="E64" s="16" t="n"/>
      <c r="F64" s="16" t="n"/>
      <c r="G64" s="18" t="n"/>
      <c r="H64" s="16" t="n"/>
      <c r="I64" s="16" t="n"/>
      <c r="J64" s="16" t="n"/>
      <c r="K64" s="17">
        <f>IF($B64="","",IF($E64="Guest/Outside","N/A",IF(AND(OR($E64="TCOLE Instructor",AND(LEFT($E64,3)="SME",$H64="On File")),OR($I64="On File",$I64="N/A")),"Yes","No")))</f>
        <v/>
      </c>
      <c r="L64" s="17">
        <f>IF($B64="","",IF(SUMPRODUCT(--ISNUMBER(SEARCH($B64,nrSCH_Instr)))&gt;0,"Yes",""))</f>
        <v/>
      </c>
      <c r="M64" s="17">
        <f>IF($B64="","",IFERROR(_xlfn.LET(_xlpm.v,_xlfn.UNIQUE(_xlfn._xlws.FILTER(nrSCH_ChNum,ISNUMBER(SEARCH($B64,nrSCH_Instr))*(nrSCH_ChNum&lt;&gt;""))),_xlfn.TEXTJOIN(", ",TRUE,_xlfn.SORTBY(_xlpm.v,IFERROR(_xlpm.v+0,99999),1))),""))</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File",$I65="N/A")),"Yes","No")))</f>
        <v/>
      </c>
      <c r="L65" s="17">
        <f>IF($B65="","",IF(SUMPRODUCT(--ISNUMBER(SEARCH($B65,nrSCH_Instr)))&gt;0,"Yes",""))</f>
        <v/>
      </c>
      <c r="M65" s="17">
        <f>IF($B65="","",IFERROR(_xlfn.LET(_xlpm.v,_xlfn.UNIQUE(_xlfn._xlws.FILTER(nrSCH_ChNum,ISNUMBER(SEARCH($B65,nrSCH_Instr))*(nrSCH_ChNum&lt;&gt;""))),_xlfn.TEXTJOIN(", ",TRUE,_xlfn.SORTBY(_xlpm.v,IFERROR(_xlpm.v+0,99999),1))),""))</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File",$I66="N/A")),"Yes","No")))</f>
        <v/>
      </c>
      <c r="L66" s="17">
        <f>IF($B66="","",IF(SUMPRODUCT(--ISNUMBER(SEARCH($B66,nrSCH_Instr)))&gt;0,"Yes",""))</f>
        <v/>
      </c>
      <c r="M66" s="17">
        <f>IF($B66="","",IFERROR(_xlfn.LET(_xlpm.v,_xlfn.UNIQUE(_xlfn._xlws.FILTER(nrSCH_ChNum,ISNUMBER(SEARCH($B66,nrSCH_Instr))*(nrSCH_ChNum&lt;&gt;""))),_xlfn.TEXTJOIN(", ",TRUE,_xlfn.SORTBY(_xlpm.v,IFERROR(_xlpm.v+0,99999),1))),""))</f>
        <v/>
      </c>
    </row>
    <row r="67">
      <c r="B67" s="16" t="inlineStr">
        <is>
          <t>Pedro Maya</t>
        </is>
      </c>
      <c r="C67" s="16" t="n"/>
      <c r="D67" s="16" t="n"/>
      <c r="E67" s="16" t="n"/>
      <c r="F67" s="16" t="n"/>
      <c r="G67" s="18" t="n"/>
      <c r="H67" s="16" t="n"/>
      <c r="I67" s="16" t="n"/>
      <c r="J67" s="16" t="n"/>
      <c r="K67" s="17">
        <f>IF($B67="","",IF($E67="Guest/Outside","N/A",IF(AND(OR($E67="TCOLE Instructor",AND(LEFT($E67,3)="SME",$H67="On File")),OR($I67="On File",$I67="N/A")),"Yes","No")))</f>
        <v/>
      </c>
      <c r="L67" s="17">
        <f>IF($B67="","",IF(SUMPRODUCT(--ISNUMBER(SEARCH($B67,nrSCH_Instr)))&gt;0,"Yes",""))</f>
        <v/>
      </c>
      <c r="M67" s="17">
        <f>IF($B67="","",IFERROR(_xlfn.LET(_xlpm.v,_xlfn.UNIQUE(_xlfn._xlws.FILTER(nrSCH_ChNum,ISNUMBER(SEARCH($B67,nrSCH_Instr))*(nrSCH_ChNum&lt;&gt;""))),_xlfn.TEXTJOIN(", ",TRUE,_xlfn.SORTBY(_xlpm.v,IFERROR(_xlpm.v+0,99999),1))),""))</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File",$I68="N/A")),"Yes","No")))</f>
        <v/>
      </c>
      <c r="L68" s="17">
        <f>IF($B68="","",IF(SUMPRODUCT(--ISNUMBER(SEARCH($B68,nrSCH_Instr)))&gt;0,"Yes",""))</f>
        <v/>
      </c>
      <c r="M68" s="17">
        <f>IF($B68="","",IFERROR(_xlfn.LET(_xlpm.v,_xlfn.UNIQUE(_xlfn._xlws.FILTER(nrSCH_ChNum,ISNUMBER(SEARCH($B68,nrSCH_Instr))*(nrSCH_ChNum&lt;&gt;""))),_xlfn.TEXTJOIN(", ",TRUE,_xlfn.SORTBY(_xlpm.v,IFERROR(_xlpm.v+0,99999),1))),""))</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File",$I69="N/A")),"Yes","No")))</f>
        <v/>
      </c>
      <c r="L69" s="17">
        <f>IF($B69="","",IF(SUMPRODUCT(--ISNUMBER(SEARCH($B69,nrSCH_Instr)))&gt;0,"Yes",""))</f>
        <v/>
      </c>
      <c r="M69" s="17">
        <f>IF($B69="","",IFERROR(_xlfn.LET(_xlpm.v,_xlfn.UNIQUE(_xlfn._xlws.FILTER(nrSCH_ChNum,ISNUMBER(SEARCH($B69,nrSCH_Instr))*(nrSCH_ChNum&lt;&gt;""))),_xlfn.TEXTJOIN(", ",TRUE,_xlfn.SORTBY(_xlpm.v,IFERROR(_xlpm.v+0,99999),1))),""))</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File",$I70="N/A")),"Yes","No")))</f>
        <v/>
      </c>
      <c r="L70" s="17">
        <f>IF($B70="","",IF(SUMPRODUCT(--ISNUMBER(SEARCH($B70,nrSCH_Instr)))&gt;0,"Yes",""))</f>
        <v/>
      </c>
      <c r="M70" s="17">
        <f>IF($B70="","",IFERROR(_xlfn.LET(_xlpm.v,_xlfn.UNIQUE(_xlfn._xlws.FILTER(nrSCH_ChNum,ISNUMBER(SEARCH($B70,nrSCH_Instr))*(nrSCH_ChNum&lt;&gt;""))),_xlfn.TEXTJOIN(", ",TRUE,_xlfn.SORTBY(_xlpm.v,IFERROR(_xlpm.v+0,99999),1))),""))</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File",$I71="N/A")),"Yes","No")))</f>
        <v/>
      </c>
      <c r="L71" s="17">
        <f>IF($B71="","",IF(SUMPRODUCT(--ISNUMBER(SEARCH($B71,nrSCH_Instr)))&gt;0,"Yes",""))</f>
        <v/>
      </c>
      <c r="M71" s="17">
        <f>IF($B71="","",IFERROR(_xlfn.LET(_xlpm.v,_xlfn.UNIQUE(_xlfn._xlws.FILTER(nrSCH_ChNum,ISNUMBER(SEARCH($B71,nrSCH_Instr))*(nrSCH_ChNum&lt;&gt;""))),_xlfn.TEXTJOIN(", ",TRUE,_xlfn.SORTBY(_xlpm.v,IFERROR(_xlpm.v+0,99999),1))),""))</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File",$I72="N/A")),"Yes","No")))</f>
        <v/>
      </c>
      <c r="L72" s="17">
        <f>IF($B72="","",IF(SUMPRODUCT(--ISNUMBER(SEARCH($B72,nrSCH_Instr)))&gt;0,"Yes",""))</f>
        <v/>
      </c>
      <c r="M72" s="17">
        <f>IF($B72="","",IFERROR(_xlfn.LET(_xlpm.v,_xlfn.UNIQUE(_xlfn._xlws.FILTER(nrSCH_ChNum,ISNUMBER(SEARCH($B72,nrSCH_Instr))*(nrSCH_ChNum&lt;&gt;""))),_xlfn.TEXTJOIN(", ",TRUE,_xlfn.SORTBY(_xlpm.v,IFERROR(_xlpm.v+0,99999),1))),""))</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File",$I73="N/A")),"Yes","No")))</f>
        <v/>
      </c>
      <c r="L73" s="17">
        <f>IF($B73="","",IF(SUMPRODUCT(--ISNUMBER(SEARCH($B73,nrSCH_Instr)))&gt;0,"Yes",""))</f>
        <v/>
      </c>
      <c r="M73" s="17">
        <f>IF($B73="","",IFERROR(_xlfn.LET(_xlpm.v,_xlfn.UNIQUE(_xlfn._xlws.FILTER(nrSCH_ChNum,ISNUMBER(SEARCH($B73,nrSCH_Instr))*(nrSCH_ChNum&lt;&gt;""))),_xlfn.TEXTJOIN(", ",TRUE,_xlfn.SORTBY(_xlpm.v,IFERROR(_xlpm.v+0,99999),1))),""))</f>
        <v/>
      </c>
    </row>
    <row r="74">
      <c r="B74" s="16" t="n"/>
      <c r="C74" s="16" t="n"/>
      <c r="D74" s="16" t="n"/>
      <c r="E74" s="16" t="n"/>
      <c r="F74" s="16" t="n"/>
      <c r="G74" s="18" t="n"/>
      <c r="H74" s="16" t="n"/>
      <c r="I74" s="16" t="n"/>
      <c r="J74" s="16" t="n"/>
      <c r="K74" s="17">
        <f>IF($B74="","",IF($E74="Guest/Outside","N/A",IF(AND(OR($E74="TCOLE Instructor",AND(LEFT($E74,3)="SME",$H74="On File")),OR($I74="On File",$I74="N/A")),"Yes","No")))</f>
        <v/>
      </c>
      <c r="L74" s="17">
        <f>IF($B74="","",IF(SUMPRODUCT(--ISNUMBER(SEARCH($B74,nrSCH_Instr)))&gt;0,"Yes",""))</f>
        <v/>
      </c>
      <c r="M74" s="17">
        <f>IF($B74="","",IFERROR(_xlfn.LET(_xlpm.v,_xlfn.UNIQUE(_xlfn._xlws.FILTER(nrSCH_ChNum,ISNUMBER(SEARCH($B74,nrSCH_Instr))*(nrSCH_ChNum&lt;&gt;""))),_xlfn.TEXTJOIN(", ",TRUE,_xlfn.SORTBY(_xlpm.v,IFERROR(_xlpm.v+0,99999),1))),""))</f>
        <v/>
      </c>
    </row>
    <row r="75">
      <c r="B75" s="16" t="n"/>
      <c r="C75" s="16" t="n"/>
      <c r="D75" s="16" t="n"/>
      <c r="E75" s="16" t="n"/>
      <c r="F75" s="16" t="n"/>
      <c r="G75" s="18" t="n"/>
      <c r="H75" s="16" t="n"/>
      <c r="I75" s="16" t="n"/>
      <c r="J75" s="16" t="n"/>
      <c r="K75" s="17">
        <f>IF($B75="","",IF($E75="Guest/Outside","N/A",IF(AND(OR($E75="TCOLE Instructor",AND(LEFT($E75,3)="SME",$H75="On File")),OR($I75="On File",$I75="N/A")),"Yes","No")))</f>
        <v/>
      </c>
      <c r="L75" s="17">
        <f>IF($B75="","",IF(SUMPRODUCT(--ISNUMBER(SEARCH($B75,nrSCH_Instr)))&gt;0,"Yes",""))</f>
        <v/>
      </c>
      <c r="M75" s="17">
        <f>IF($B75="","",IFERROR(_xlfn.LET(_xlpm.v,_xlfn.UNIQUE(_xlfn._xlws.FILTER(nrSCH_ChNum,ISNUMBER(SEARCH($B75,nrSCH_Instr))*(nrSCH_ChNum&lt;&gt;""))),_xlfn.TEXTJOIN(", ",TRUE,_xlfn.SORTBY(_xlpm.v,IFERROR(_xlpm.v+0,99999),1))),""))</f>
        <v/>
      </c>
    </row>
    <row r="76">
      <c r="B76" s="16" t="n"/>
      <c r="C76" s="16" t="n"/>
      <c r="D76" s="16" t="n"/>
      <c r="E76" s="16" t="n"/>
      <c r="F76" s="16" t="n"/>
      <c r="G76" s="18" t="n"/>
      <c r="H76" s="16" t="n"/>
      <c r="I76" s="16" t="n"/>
      <c r="J76" s="16" t="n"/>
      <c r="K76" s="17">
        <f>IF($B76="","",IF($E76="Guest/Outside","N/A",IF(AND(OR($E76="TCOLE Instructor",AND(LEFT($E76,3)="SME",$H76="On File")),OR($I76="On File",$I76="N/A")),"Yes","No")))</f>
        <v/>
      </c>
      <c r="L76" s="17">
        <f>IF($B76="","",IF(SUMPRODUCT(--ISNUMBER(SEARCH($B76,nrSCH_Instr)))&gt;0,"Yes",""))</f>
        <v/>
      </c>
      <c r="M76" s="17">
        <f>IF($B76="","",IFERROR(_xlfn.LET(_xlpm.v,_xlfn.UNIQUE(_xlfn._xlws.FILTER(nrSCH_ChNum,ISNUMBER(SEARCH($B76,nrSCH_Instr))*(nrSCH_ChNum&lt;&gt;""))),_xlfn.TEXTJOIN(", ",TRUE,_xlfn.SORTBY(_xlpm.v,IFERROR(_xlpm.v+0,99999),1))),""))</f>
        <v/>
      </c>
    </row>
    <row r="77">
      <c r="B77" s="16" t="n"/>
      <c r="C77" s="16" t="n"/>
      <c r="D77" s="16" t="n"/>
      <c r="E77" s="16" t="n"/>
      <c r="F77" s="16" t="n"/>
      <c r="G77" s="18" t="n"/>
      <c r="H77" s="16" t="n"/>
      <c r="I77" s="16" t="n"/>
      <c r="J77" s="16" t="n"/>
      <c r="K77" s="17">
        <f>IF($B77="","",IF($E77="Guest/Outside","N/A",IF(AND(OR($E77="TCOLE Instructor",AND(LEFT($E77,3)="SME",$H77="On File")),OR($I77="On File",$I77="N/A")),"Yes","No")))</f>
        <v/>
      </c>
      <c r="L77" s="17">
        <f>IF($B77="","",IF(SUMPRODUCT(--ISNUMBER(SEARCH($B77,nrSCH_Instr)))&gt;0,"Yes",""))</f>
        <v/>
      </c>
      <c r="M77" s="17">
        <f>IF($B77="","",IFERROR(_xlfn.LET(_xlpm.v,_xlfn.UNIQUE(_xlfn._xlws.FILTER(nrSCH_ChNum,ISNUMBER(SEARCH($B77,nrSCH_Instr))*(nrSCH_ChNum&lt;&gt;""))),_xlfn.TEXTJOIN(", ",TRUE,_xlfn.SORTBY(_xlpm.v,IFERROR(_xlpm.v+0,99999),1))),""))</f>
        <v/>
      </c>
    </row>
    <row r="78">
      <c r="B78" s="16" t="n"/>
      <c r="C78" s="16" t="n"/>
      <c r="D78" s="16" t="n"/>
      <c r="E78" s="16" t="n"/>
      <c r="F78" s="16" t="n"/>
      <c r="G78" s="18" t="n"/>
      <c r="H78" s="16" t="n"/>
      <c r="I78" s="16" t="n"/>
      <c r="J78" s="16" t="n"/>
      <c r="K78" s="17">
        <f>IF($B78="","",IF($E78="Guest/Outside","N/A",IF(AND(OR($E78="TCOLE Instructor",AND(LEFT($E78,3)="SME",$H78="On File")),OR($I78="On File",$I78="N/A")),"Yes","No")))</f>
        <v/>
      </c>
      <c r="L78" s="17">
        <f>IF($B78="","",IF(SUMPRODUCT(--ISNUMBER(SEARCH($B78,nrSCH_Instr)))&gt;0,"Yes",""))</f>
        <v/>
      </c>
      <c r="M78" s="17">
        <f>IF($B78="","",IFERROR(_xlfn.LET(_xlpm.v,_xlfn.UNIQUE(_xlfn._xlws.FILTER(nrSCH_ChNum,ISNUMBER(SEARCH($B78,nrSCH_Instr))*(nrSCH_ChNum&lt;&gt;""))),_xlfn.TEXTJOIN(", ",TRUE,_xlfn.SORTBY(_xlpm.v,IFERROR(_xlpm.v+0,99999),1))),""))</f>
        <v/>
      </c>
    </row>
    <row r="79">
      <c r="B79" s="16" t="n"/>
      <c r="C79" s="16" t="n"/>
      <c r="D79" s="16" t="n"/>
      <c r="E79" s="16" t="n"/>
      <c r="F79" s="16" t="n"/>
      <c r="G79" s="18" t="n"/>
      <c r="H79" s="16" t="n"/>
      <c r="I79" s="16" t="n"/>
      <c r="J79" s="16" t="n"/>
      <c r="K79" s="17">
        <f>IF($B79="","",IF($E79="Guest/Outside","N/A",IF(AND(OR($E79="TCOLE Instructor",AND(LEFT($E79,3)="SME",$H79="On File")),OR($I79="On File",$I79="N/A")),"Yes","No")))</f>
        <v/>
      </c>
      <c r="L79" s="17">
        <f>IF($B79="","",IF(SUMPRODUCT(--ISNUMBER(SEARCH($B79,nrSCH_Instr)))&gt;0,"Yes",""))</f>
        <v/>
      </c>
      <c r="M79" s="17">
        <f>IF($B79="","",IFERROR(_xlfn.LET(_xlpm.v,_xlfn.UNIQUE(_xlfn._xlws.FILTER(nrSCH_ChNum,ISNUMBER(SEARCH($B79,nrSCH_Instr))*(nrSCH_ChNum&lt;&gt;""))),_xlfn.TEXTJOIN(", ",TRUE,_xlfn.SORTBY(_xlpm.v,IFERROR(_xlpm.v+0,99999),1))),""))</f>
        <v/>
      </c>
    </row>
    <row r="80">
      <c r="B80" s="16" t="n"/>
      <c r="C80" s="16" t="n"/>
      <c r="D80" s="16" t="n"/>
      <c r="E80" s="16" t="n"/>
      <c r="F80" s="16" t="n"/>
      <c r="G80" s="18" t="n"/>
      <c r="H80" s="16" t="n"/>
      <c r="I80" s="16" t="n"/>
      <c r="J80" s="16" t="n"/>
      <c r="K80" s="17">
        <f>IF($B80="","",IF($E80="Guest/Outside","N/A",IF(AND(OR($E80="TCOLE Instructor",AND(LEFT($E80,3)="SME",$H80="On File")),OR($I80="On File",$I80="N/A")),"Yes","No")))</f>
        <v/>
      </c>
      <c r="L80" s="17">
        <f>IF($B80="","",IF(SUMPRODUCT(--ISNUMBER(SEARCH($B80,nrSCH_Instr)))&gt;0,"Yes",""))</f>
        <v/>
      </c>
      <c r="M80" s="17">
        <f>IF($B80="","",IFERROR(_xlfn.LET(_xlpm.v,_xlfn.UNIQUE(_xlfn._xlws.FILTER(nrSCH_ChNum,ISNUMBER(SEARCH($B80,nrSCH_Instr))*(nrSCH_ChNum&lt;&gt;""))),_xlfn.TEXTJOIN(", ",TRUE,_xlfn.SORTBY(_xlpm.v,IFERROR(_xlpm.v+0,99999),1))),""))</f>
        <v/>
      </c>
    </row>
    <row r="81">
      <c r="B81" s="16" t="n"/>
      <c r="C81" s="16" t="n"/>
      <c r="D81" s="16" t="n"/>
      <c r="E81" s="16" t="n"/>
      <c r="F81" s="16" t="n"/>
      <c r="G81" s="18" t="n"/>
      <c r="H81" s="16" t="n"/>
      <c r="I81" s="16" t="n"/>
      <c r="J81" s="16" t="n"/>
      <c r="K81" s="17">
        <f>IF($B81="","",IF($E81="Guest/Outside","N/A",IF(AND(OR($E81="TCOLE Instructor",AND(LEFT($E81,3)="SME",$H81="On File")),OR($I81="On File",$I81="N/A")),"Yes","No")))</f>
        <v/>
      </c>
      <c r="L81" s="17">
        <f>IF($B81="","",IF(SUMPRODUCT(--ISNUMBER(SEARCH($B81,nrSCH_Instr)))&gt;0,"Yes",""))</f>
        <v/>
      </c>
      <c r="M81" s="17">
        <f>IF($B81="","",IFERROR(_xlfn.LET(_xlpm.v,_xlfn.UNIQUE(_xlfn._xlws.FILTER(nrSCH_ChNum,ISNUMBER(SEARCH($B81,nrSCH_Instr))*(nrSCH_ChNum&lt;&gt;""))),_xlfn.TEXTJOIN(", ",TRUE,_xlfn.SORTBY(_xlpm.v,IFERROR(_xlpm.v+0,99999),1))),""))</f>
        <v/>
      </c>
    </row>
    <row r="82">
      <c r="B82" s="16" t="n"/>
      <c r="C82" s="16" t="n"/>
      <c r="D82" s="16" t="n"/>
      <c r="E82" s="16" t="n"/>
      <c r="F82" s="16" t="n"/>
      <c r="G82" s="18" t="n"/>
      <c r="H82" s="16" t="n"/>
      <c r="I82" s="16" t="n"/>
      <c r="J82" s="16" t="n"/>
      <c r="K82" s="17">
        <f>IF($B82="","",IF($E82="Guest/Outside","N/A",IF(AND(OR($E82="TCOLE Instructor",AND(LEFT($E82,3)="SME",$H82="On File")),OR($I82="On File",$I82="N/A")),"Yes","No")))</f>
        <v/>
      </c>
      <c r="L82" s="17">
        <f>IF($B82="","",IF(SUMPRODUCT(--ISNUMBER(SEARCH($B82,nrSCH_Instr)))&gt;0,"Yes",""))</f>
        <v/>
      </c>
      <c r="M82" s="17">
        <f>IF($B82="","",IFERROR(_xlfn.LET(_xlpm.v,_xlfn.UNIQUE(_xlfn._xlws.FILTER(nrSCH_ChNum,ISNUMBER(SEARCH($B82,nrSCH_Instr))*(nrSCH_ChNum&lt;&gt;""))),_xlfn.TEXTJOIN(", ",TRUE,_xlfn.SORTBY(_xlpm.v,IFERROR(_xlpm.v+0,99999),1))),""))</f>
        <v/>
      </c>
    </row>
    <row r="83">
      <c r="B83" s="16" t="n"/>
      <c r="C83" s="16" t="n"/>
      <c r="D83" s="16" t="n"/>
      <c r="E83" s="16" t="n"/>
      <c r="F83" s="16" t="n"/>
      <c r="G83" s="18" t="n"/>
      <c r="H83" s="16" t="n"/>
      <c r="I83" s="16" t="n"/>
      <c r="J83" s="16" t="n"/>
      <c r="K83" s="17">
        <f>IF($B83="","",IF($E83="Guest/Outside","N/A",IF(AND(OR($E83="TCOLE Instructor",AND(LEFT($E83,3)="SME",$H83="On File")),OR($I83="On File",$I83="N/A")),"Yes","No")))</f>
        <v/>
      </c>
      <c r="L83" s="17">
        <f>IF($B83="","",IF(SUMPRODUCT(--ISNUMBER(SEARCH($B83,nrSCH_Instr)))&gt;0,"Yes",""))</f>
        <v/>
      </c>
      <c r="M83" s="17">
        <f>IF($B83="","",IFERROR(_xlfn.LET(_xlpm.v,_xlfn.UNIQUE(_xlfn._xlws.FILTER(nrSCH_ChNum,ISNUMBER(SEARCH($B83,nrSCH_Instr))*(nrSCH_ChNum&lt;&gt;""))),_xlfn.TEXTJOIN(", ",TRUE,_xlfn.SORTBY(_xlpm.v,IFERROR(_xlpm.v+0,99999),1))),""))</f>
        <v/>
      </c>
    </row>
    <row r="84">
      <c r="B84" s="16" t="n"/>
      <c r="C84" s="16" t="n"/>
      <c r="D84" s="16" t="n"/>
      <c r="E84" s="16" t="n"/>
      <c r="F84" s="16" t="n"/>
      <c r="G84" s="18" t="n"/>
      <c r="H84" s="16" t="n"/>
      <c r="I84" s="16" t="n"/>
      <c r="J84" s="16" t="n"/>
      <c r="K84" s="17">
        <f>IF($B84="","",IF($E84="Guest/Outside","N/A",IF(AND(OR($E84="TCOLE Instructor",AND(LEFT($E84,3)="SME",$H84="On File")),OR($I84="On File",$I84="N/A")),"Yes","No")))</f>
        <v/>
      </c>
      <c r="L84" s="17">
        <f>IF($B84="","",IF(SUMPRODUCT(--ISNUMBER(SEARCH($B84,nrSCH_Instr)))&gt;0,"Yes",""))</f>
        <v/>
      </c>
      <c r="M84" s="17">
        <f>IF($B84="","",IFERROR(_xlfn.LET(_xlpm.v,_xlfn.UNIQUE(_xlfn._xlws.FILTER(nrSCH_ChNum,ISNUMBER(SEARCH($B84,nrSCH_Instr))*(nrSCH_ChNum&lt;&gt;""))),_xlfn.TEXTJOIN(", ",TRUE,_xlfn.SORTBY(_xlpm.v,IFERROR(_xlpm.v+0,99999),1))),""))</f>
        <v/>
      </c>
    </row>
    <row r="85">
      <c r="B85" s="16" t="n"/>
      <c r="C85" s="16" t="n"/>
      <c r="D85" s="16" t="n"/>
      <c r="E85" s="16" t="n"/>
      <c r="F85" s="16" t="n"/>
      <c r="G85" s="18" t="n"/>
      <c r="H85" s="16" t="n"/>
      <c r="I85" s="16" t="n"/>
      <c r="J85" s="16" t="n"/>
      <c r="K85" s="17">
        <f>IF($B85="","",IF($E85="Guest/Outside","N/A",IF(AND(OR($E85="TCOLE Instructor",AND(LEFT($E85,3)="SME",$H85="On File")),OR($I85="On File",$I85="N/A")),"Yes","No")))</f>
        <v/>
      </c>
      <c r="L85" s="17">
        <f>IF($B85="","",IF(SUMPRODUCT(--ISNUMBER(SEARCH($B85,nrSCH_Instr)))&gt;0,"Yes",""))</f>
        <v/>
      </c>
      <c r="M85" s="17">
        <f>IF($B85="","",IFERROR(_xlfn.LET(_xlpm.v,_xlfn.UNIQUE(_xlfn._xlws.FILTER(nrSCH_ChNum,ISNUMBER(SEARCH($B85,nrSCH_Instr))*(nrSCH_ChNum&lt;&gt;""))),_xlfn.TEXTJOIN(", ",TRUE,_xlfn.SORTBY(_xlpm.v,IFERROR(_xlpm.v+0,99999),1))),""))</f>
        <v/>
      </c>
    </row>
    <row r="86">
      <c r="B86" s="16" t="n"/>
      <c r="C86" s="16" t="n"/>
      <c r="D86" s="16" t="n"/>
      <c r="E86" s="16" t="n"/>
      <c r="F86" s="16" t="n"/>
      <c r="G86" s="18" t="n"/>
      <c r="H86" s="16" t="n"/>
      <c r="I86" s="16" t="n"/>
      <c r="J86" s="16" t="n"/>
      <c r="K86" s="17">
        <f>IF($B86="","",IF($E86="Guest/Outside","N/A",IF(AND(OR($E86="TCOLE Instructor",AND(LEFT($E86,3)="SME",$H86="On File")),OR($I86="On File",$I86="N/A")),"Yes","No")))</f>
        <v/>
      </c>
      <c r="L86" s="17">
        <f>IF($B86="","",IF(SUMPRODUCT(--ISNUMBER(SEARCH($B86,nrSCH_Instr)))&gt;0,"Yes",""))</f>
        <v/>
      </c>
      <c r="M86" s="17">
        <f>IF($B86="","",IFERROR(_xlfn.LET(_xlpm.v,_xlfn.UNIQUE(_xlfn._xlws.FILTER(nrSCH_ChNum,ISNUMBER(SEARCH($B86,nrSCH_Instr))*(nrSCH_ChNum&lt;&gt;""))),_xlfn.TEXTJOIN(", ",TRUE,_xlfn.SORTBY(_xlpm.v,IFERROR(_xlpm.v+0,99999),1))),""))</f>
        <v/>
      </c>
    </row>
    <row r="87">
      <c r="B87" s="16" t="n"/>
      <c r="C87" s="16" t="n"/>
      <c r="D87" s="16" t="n"/>
      <c r="E87" s="16" t="n"/>
      <c r="F87" s="16" t="n"/>
      <c r="G87" s="18" t="n"/>
      <c r="H87" s="16" t="n"/>
      <c r="I87" s="16" t="n"/>
      <c r="J87" s="16" t="n"/>
      <c r="K87" s="17">
        <f>IF($B87="","",IF($E87="Guest/Outside","N/A",IF(AND(OR($E87="TCOLE Instructor",AND(LEFT($E87,3)="SME",$H87="On File")),OR($I87="On File",$I87="N/A")),"Yes","No")))</f>
        <v/>
      </c>
      <c r="L87" s="17">
        <f>IF($B87="","",IF(SUMPRODUCT(--ISNUMBER(SEARCH($B87,nrSCH_Instr)))&gt;0,"Yes",""))</f>
        <v/>
      </c>
      <c r="M87" s="17">
        <f>IF($B87="","",IFERROR(_xlfn.LET(_xlpm.v,_xlfn.UNIQUE(_xlfn._xlws.FILTER(nrSCH_ChNum,ISNUMBER(SEARCH($B87,nrSCH_Instr))*(nrSCH_ChNum&lt;&gt;""))),_xlfn.TEXTJOIN(", ",TRUE,_xlfn.SORTBY(_xlpm.v,IFERROR(_xlpm.v+0,99999),1))),""))</f>
        <v/>
      </c>
    </row>
    <row r="88">
      <c r="B88" s="16" t="n"/>
      <c r="C88" s="16" t="n"/>
      <c r="D88" s="16" t="n"/>
      <c r="E88" s="16" t="n"/>
      <c r="F88" s="16" t="n"/>
      <c r="G88" s="18" t="n"/>
      <c r="H88" s="16" t="n"/>
      <c r="I88" s="16" t="n"/>
      <c r="J88" s="16" t="n"/>
      <c r="K88" s="17">
        <f>IF($B88="","",IF($E88="Guest/Outside","N/A",IF(AND(OR($E88="TCOLE Instructor",AND(LEFT($E88,3)="SME",$H88="On File")),OR($I88="On File",$I88="N/A")),"Yes","No")))</f>
        <v/>
      </c>
      <c r="L88" s="17">
        <f>IF($B88="","",IF(SUMPRODUCT(--ISNUMBER(SEARCH($B88,nrSCH_Instr)))&gt;0,"Yes",""))</f>
        <v/>
      </c>
      <c r="M88" s="17">
        <f>IF($B88="","",IFERROR(_xlfn.LET(_xlpm.v,_xlfn.UNIQUE(_xlfn._xlws.FILTER(nrSCH_ChNum,ISNUMBER(SEARCH($B88,nrSCH_Instr))*(nrSCH_ChNum&lt;&gt;""))),_xlfn.TEXTJOIN(", ",TRUE,_xlfn.SORTBY(_xlpm.v,IFERROR(_xlpm.v+0,99999),1))),""))</f>
        <v/>
      </c>
    </row>
    <row r="89">
      <c r="B89" s="16" t="n"/>
      <c r="C89" s="16" t="n"/>
      <c r="D89" s="16" t="n"/>
      <c r="E89" s="16" t="n"/>
      <c r="F89" s="16" t="n"/>
      <c r="G89" s="18" t="n"/>
      <c r="H89" s="16" t="n"/>
      <c r="I89" s="16" t="n"/>
      <c r="J89" s="16" t="n"/>
      <c r="K89" s="17">
        <f>IF($B89="","",IF($E89="Guest/Outside","N/A",IF(AND(OR($E89="TCOLE Instructor",AND(LEFT($E89,3)="SME",$H89="On File")),OR($I89="On File",$I89="N/A")),"Yes","No")))</f>
        <v/>
      </c>
      <c r="L89" s="17">
        <f>IF($B89="","",IF(SUMPRODUCT(--ISNUMBER(SEARCH($B89,nrSCH_Instr)))&gt;0,"Yes",""))</f>
        <v/>
      </c>
      <c r="M89" s="17">
        <f>IF($B89="","",IFERROR(_xlfn.LET(_xlpm.v,_xlfn.UNIQUE(_xlfn._xlws.FILTER(nrSCH_ChNum,ISNUMBER(SEARCH($B89,nrSCH_Instr))*(nrSCH_ChNum&lt;&gt;""))),_xlfn.TEXTJOIN(", ",TRUE,_xlfn.SORTBY(_xlpm.v,IFERROR(_xlpm.v+0,99999),1))),""))</f>
        <v/>
      </c>
    </row>
    <row r="90">
      <c r="B90" s="16" t="n"/>
      <c r="C90" s="16" t="n"/>
      <c r="D90" s="16" t="n"/>
      <c r="E90" s="16" t="n"/>
      <c r="F90" s="16" t="n"/>
      <c r="G90" s="18" t="n"/>
      <c r="H90" s="16" t="n"/>
      <c r="I90" s="16" t="n"/>
      <c r="J90" s="16" t="n"/>
      <c r="K90" s="17">
        <f>IF($B90="","",IF($E90="Guest/Outside","N/A",IF(AND(OR($E90="TCOLE Instructor",AND(LEFT($E90,3)="SME",$H90="On File")),OR($I90="On File",$I90="N/A")),"Yes","No")))</f>
        <v/>
      </c>
      <c r="L90" s="17">
        <f>IF($B90="","",IF(SUMPRODUCT(--ISNUMBER(SEARCH($B90,nrSCH_Instr)))&gt;0,"Yes",""))</f>
        <v/>
      </c>
      <c r="M90" s="17">
        <f>IF($B90="","",IFERROR(_xlfn.LET(_xlpm.v,_xlfn.UNIQUE(_xlfn._xlws.FILTER(nrSCH_ChNum,ISNUMBER(SEARCH($B90,nrSCH_Instr))*(nrSCH_ChNum&lt;&gt;""))),_xlfn.TEXTJOIN(", ",TRUE,_xlfn.SORTBY(_xlpm.v,IFERROR(_xlpm.v+0,99999),1))),""))</f>
        <v/>
      </c>
    </row>
    <row r="91">
      <c r="B91" s="16" t="n"/>
      <c r="C91" s="16" t="n"/>
      <c r="D91" s="16" t="n"/>
      <c r="E91" s="16" t="n"/>
      <c r="F91" s="16" t="n"/>
      <c r="G91" s="18" t="n"/>
      <c r="H91" s="16" t="n"/>
      <c r="I91" s="16" t="n"/>
      <c r="J91" s="16" t="n"/>
      <c r="K91" s="17">
        <f>IF($B91="","",IF($E91="Guest/Outside","N/A",IF(AND(OR($E91="TCOLE Instructor",AND(LEFT($E91,3)="SME",$H91="On File")),OR($I91="On File",$I91="N/A")),"Yes","No")))</f>
        <v/>
      </c>
      <c r="L91" s="17">
        <f>IF($B91="","",IF(SUMPRODUCT(--ISNUMBER(SEARCH($B91,nrSCH_Instr)))&gt;0,"Yes",""))</f>
        <v/>
      </c>
      <c r="M91" s="17">
        <f>IF($B91="","",IFERROR(_xlfn.LET(_xlpm.v,_xlfn.UNIQUE(_xlfn._xlws.FILTER(nrSCH_ChNum,ISNUMBER(SEARCH($B91,nrSCH_Instr))*(nrSCH_ChNum&lt;&gt;""))),_xlfn.TEXTJOIN(", ",TRUE,_xlfn.SORTBY(_xlpm.v,IFERROR(_xlpm.v+0,99999),1))),""))</f>
        <v/>
      </c>
    </row>
    <row r="92">
      <c r="B92" s="16" t="n"/>
      <c r="C92" s="16" t="n"/>
      <c r="D92" s="16" t="n"/>
      <c r="E92" s="16" t="n"/>
      <c r="F92" s="16" t="n"/>
      <c r="G92" s="18" t="n"/>
      <c r="H92" s="16" t="n"/>
      <c r="I92" s="16" t="n"/>
      <c r="J92" s="16" t="n"/>
      <c r="K92" s="17">
        <f>IF($B92="","",IF($E92="Guest/Outside","N/A",IF(AND(OR($E92="TCOLE Instructor",AND(LEFT($E92,3)="SME",$H92="On File")),OR($I92="On File",$I92="N/A")),"Yes","No")))</f>
        <v/>
      </c>
      <c r="L92" s="17">
        <f>IF($B92="","",IF(SUMPRODUCT(--ISNUMBER(SEARCH($B92,nrSCH_Instr)))&gt;0,"Yes",""))</f>
        <v/>
      </c>
      <c r="M92" s="17">
        <f>IF($B92="","",IFERROR(_xlfn.LET(_xlpm.v,_xlfn.UNIQUE(_xlfn._xlws.FILTER(nrSCH_ChNum,ISNUMBER(SEARCH($B92,nrSCH_Instr))*(nrSCH_ChNum&lt;&gt;""))),_xlfn.TEXTJOIN(", ",TRUE,_xlfn.SORTBY(_xlpm.v,IFERROR(_xlpm.v+0,99999),1))),""))</f>
        <v/>
      </c>
    </row>
    <row r="93">
      <c r="B93" s="16" t="n"/>
      <c r="C93" s="16" t="n"/>
      <c r="D93" s="16" t="n"/>
      <c r="E93" s="16" t="n"/>
      <c r="F93" s="16" t="n"/>
      <c r="G93" s="18" t="n"/>
      <c r="H93" s="16" t="n"/>
      <c r="I93" s="16" t="n"/>
      <c r="J93" s="16" t="n"/>
      <c r="K93" s="17">
        <f>IF($B93="","",IF($E93="Guest/Outside","N/A",IF(AND(OR($E93="TCOLE Instructor",AND(LEFT($E93,3)="SME",$H93="On File")),OR($I93="On File",$I93="N/A")),"Yes","No")))</f>
        <v/>
      </c>
      <c r="L93" s="17">
        <f>IF($B93="","",IF(SUMPRODUCT(--ISNUMBER(SEARCH($B93,nrSCH_Instr)))&gt;0,"Yes",""))</f>
        <v/>
      </c>
      <c r="M93" s="17">
        <f>IF($B93="","",IFERROR(_xlfn.LET(_xlpm.v,_xlfn.UNIQUE(_xlfn._xlws.FILTER(nrSCH_ChNum,ISNUMBER(SEARCH($B93,nrSCH_Instr))*(nrSCH_ChNum&lt;&gt;""))),_xlfn.TEXTJOIN(", ",TRUE,_xlfn.SORTBY(_xlpm.v,IFERROR(_xlpm.v+0,99999),1))),""))</f>
        <v/>
      </c>
    </row>
    <row r="94">
      <c r="B94" s="16" t="n"/>
      <c r="C94" s="16" t="n"/>
      <c r="D94" s="16" t="n"/>
      <c r="E94" s="16" t="n"/>
      <c r="F94" s="16" t="n"/>
      <c r="G94" s="18" t="n"/>
      <c r="H94" s="16" t="n"/>
      <c r="I94" s="16" t="n"/>
      <c r="J94" s="16" t="n"/>
      <c r="K94" s="17">
        <f>IF($B94="","",IF($E94="Guest/Outside","N/A",IF(AND(OR($E94="TCOLE Instructor",AND(LEFT($E94,3)="SME",$H94="On File")),OR($I94="On File",$I94="N/A")),"Yes","No")))</f>
        <v/>
      </c>
      <c r="L94" s="17">
        <f>IF($B94="","",IF(SUMPRODUCT(--ISNUMBER(SEARCH($B94,nrSCH_Instr)))&gt;0,"Yes",""))</f>
        <v/>
      </c>
      <c r="M94" s="17">
        <f>IF($B94="","",IFERROR(_xlfn.LET(_xlpm.v,_xlfn.UNIQUE(_xlfn._xlws.FILTER(nrSCH_ChNum,ISNUMBER(SEARCH($B94,nrSCH_Instr))*(nrSCH_ChNum&lt;&gt;""))),_xlfn.TEXTJOIN(", ",TRUE,_xlfn.SORTBY(_xlpm.v,IFERROR(_xlpm.v+0,99999),1))),""))</f>
        <v/>
      </c>
    </row>
    <row r="95">
      <c r="B95" s="16" t="n"/>
      <c r="C95" s="16" t="n"/>
      <c r="D95" s="16" t="n"/>
      <c r="E95" s="16" t="n"/>
      <c r="F95" s="16" t="n"/>
      <c r="G95" s="18" t="n"/>
      <c r="H95" s="16" t="n"/>
      <c r="I95" s="16" t="n"/>
      <c r="J95" s="16" t="n"/>
      <c r="K95" s="17">
        <f>IF($B95="","",IF($E95="Guest/Outside","N/A",IF(AND(OR($E95="TCOLE Instructor",AND(LEFT($E95,3)="SME",$H95="On File")),OR($I95="On File",$I95="N/A")),"Yes","No")))</f>
        <v/>
      </c>
      <c r="L95" s="17">
        <f>IF($B95="","",IF(SUMPRODUCT(--ISNUMBER(SEARCH($B95,nrSCH_Instr)))&gt;0,"Yes",""))</f>
        <v/>
      </c>
      <c r="M95" s="17">
        <f>IF($B95="","",IFERROR(_xlfn.LET(_xlpm.v,_xlfn.UNIQUE(_xlfn._xlws.FILTER(nrSCH_ChNum,ISNUMBER(SEARCH($B95,nrSCH_Instr))*(nrSCH_ChNum&lt;&gt;""))),_xlfn.TEXTJOIN(", ",TRUE,_xlfn.SORTBY(_xlpm.v,IFERROR(_xlpm.v+0,99999),1))),""))</f>
        <v/>
      </c>
    </row>
  </sheetData>
  <conditionalFormatting sqref="K6:K95">
    <cfRule type="cellIs" priority="1" operator="equal" dxfId="3">
      <formula>"Yes"</formula>
    </cfRule>
    <cfRule type="cellIs" priority="2" operator="equal" dxfId="0">
      <formula>"No"</formula>
    </cfRule>
  </conditionalFormatting>
  <conditionalFormatting sqref="L6:L95">
    <cfRule type="expression" priority="3" dxfId="0">
      <formula>AND($L6="Yes",$K6="No")</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W8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Traffic Code</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Crash Investigation</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TIM</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Criminal Investigations - General Investigations</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Auto Theft</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Crime Scene</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Booking Operations</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Interview Techniques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Case Management</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Media Relations</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Review</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Digital Forensics</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PT - Base Level Evaluation</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 - Ju Jitsu</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Final</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"The Murph"</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Final Test</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State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Final Re-Test (If Needed)</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Graduation</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sheetData>
  <dataValidations count="2">
    <dataValidation sqref="C6:L80" showDropDown="0" showInputMessage="0" showErrorMessage="1" allowBlank="1" type="list">
      <formula1>=nrInstrNames</formula1>
    </dataValidation>
    <dataValidation sqref="M6:V80" showDropDown="0" showInputMessage="0" showErrorMessage="0" allowBlank="1" type="list">
      <formula1>=INDEX($C$6:$L$80,MATCH($B6,$B$6:$B$80,0),0)</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U70"/>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43"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4" t="n"/>
      <c r="T6" s="16" t="n"/>
      <c r="U6" s="17">
        <f>IF($D6="","",IF(AND(COUNTIF(L6:P6,"On File")+COUNTIF(L6:P6,"N/A")=5,OR($Q6="On File",$Q6="N/A"),OR($S6="",$T6="Yes",$T6="N/A")),"Yes","No"))</f>
        <v/>
      </c>
    </row>
    <row r="7">
      <c r="B7" s="16" t="inlineStr">
        <is>
          <t>B</t>
        </is>
      </c>
      <c r="C7" s="43"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4" t="n"/>
      <c r="T7" s="16" t="n"/>
      <c r="U7" s="17">
        <f>IF($D7="","",IF(AND(COUNTIF(L7:P7,"On File")+COUNTIF(L7:P7,"N/A")=5,OR($Q7="On File",$Q7="N/A"),OR($S7="",$T7="Yes",$T7="N/A")),"Yes","No"))</f>
        <v/>
      </c>
    </row>
    <row r="8">
      <c r="B8" s="16" t="inlineStr">
        <is>
          <t>B</t>
        </is>
      </c>
      <c r="C8" s="43"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4" t="inlineStr">
        <is>
          <t>Crime Stoppers Texas Course #22911 delivered here (not reported separately)</t>
        </is>
      </c>
      <c r="T8" s="16" t="n"/>
      <c r="U8" s="17">
        <f>IF($D8="","",IF(AND(COUNTIF(L8:P8,"On File")+COUNTIF(L8:P8,"N/A")=5,OR($Q8="On File",$Q8="N/A"),OR($S8="",$T8="Yes",$T8="N/A")),"Yes","No"))</f>
        <v/>
      </c>
    </row>
    <row r="9">
      <c r="B9" s="16" t="inlineStr">
        <is>
          <t>B</t>
        </is>
      </c>
      <c r="C9" s="43"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4" t="n"/>
      <c r="T9" s="16" t="n"/>
      <c r="U9" s="17">
        <f>IF($D9="","",IF(AND(COUNTIF(L9:P9,"On File")+COUNTIF(L9:P9,"N/A")=5,OR($Q9="On File",$Q9="N/A"),OR($S9="",$T9="Yes",$T9="N/A")),"Yes","No"))</f>
        <v/>
      </c>
    </row>
    <row r="10">
      <c r="B10" s="16" t="inlineStr">
        <is>
          <t>B</t>
        </is>
      </c>
      <c r="C10" s="43"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4" t="n"/>
      <c r="T10" s="16" t="n"/>
      <c r="U10" s="17">
        <f>IF($D10="","",IF(AND(COUNTIF(L10:P10,"On File")+COUNTIF(L10:P10,"N/A")=5,OR($Q10="On File",$Q10="N/A"),OR($S10="",$T10="Yes",$T10="N/A")),"Yes","No"))</f>
        <v/>
      </c>
    </row>
    <row r="11">
      <c r="B11" s="16" t="inlineStr">
        <is>
          <t>B</t>
        </is>
      </c>
      <c r="C11" s="43"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4" t="n"/>
      <c r="T11" s="16" t="n"/>
      <c r="U11" s="17">
        <f>IF($D11="","",IF(AND(COUNTIF(L11:P11,"On File")+COUNTIF(L11:P11,"N/A")=5,OR($Q11="On File",$Q11="N/A"),OR($S11="",$T11="Yes",$T11="N/A")),"Yes","No"))</f>
        <v/>
      </c>
    </row>
    <row r="12">
      <c r="B12" s="16" t="inlineStr">
        <is>
          <t>B</t>
        </is>
      </c>
      <c r="C12" s="43"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4" t="n"/>
      <c r="T12" s="16" t="n"/>
      <c r="U12" s="17">
        <f>IF($D12="","",IF(AND(COUNTIF(L12:P12,"On File")+COUNTIF(L12:P12,"N/A")=5,OR($Q12="On File",$Q12="N/A"),OR($S12="",$T12="Yes",$T12="N/A")),"Yes","No"))</f>
        <v/>
      </c>
    </row>
    <row r="13">
      <c r="B13" s="16" t="inlineStr">
        <is>
          <t>C</t>
        </is>
      </c>
      <c r="C13" s="43"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4" t="n"/>
      <c r="T13" s="16" t="n"/>
      <c r="U13" s="17">
        <f>IF($D13="","",IF(AND(COUNTIF(L13:P13,"On File")+COUNTIF(L13:P13,"N/A")=5,OR($Q13="On File",$Q13="N/A"),OR($S13="",$T13="Yes",$T13="N/A")),"Yes","No"))</f>
        <v/>
      </c>
    </row>
    <row r="14">
      <c r="B14" s="16" t="inlineStr">
        <is>
          <t>C</t>
        </is>
      </c>
      <c r="C14" s="43"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4" t="n"/>
      <c r="T14" s="16" t="n"/>
      <c r="U14" s="17">
        <f>IF($D14="","",IF(AND(COUNTIF(L14:P14,"On File")+COUNTIF(L14:P14,"N/A")=5,OR($Q14="On File",$Q14="N/A"),OR($S14="",$T14="Yes",$T14="N/A")),"Yes","No"))</f>
        <v/>
      </c>
    </row>
    <row r="15">
      <c r="B15" s="16" t="inlineStr">
        <is>
          <t>C</t>
        </is>
      </c>
      <c r="C15" s="43"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4" t="n"/>
      <c r="T15" s="16" t="n"/>
      <c r="U15" s="17">
        <f>IF($D15="","",IF(AND(COUNTIF(L15:P15,"On File")+COUNTIF(L15:P15,"N/A")=5,OR($Q15="On File",$Q15="N/A"),OR($S15="",$T15="Yes",$T15="N/A")),"Yes","No"))</f>
        <v/>
      </c>
    </row>
    <row r="16">
      <c r="B16" s="16" t="inlineStr">
        <is>
          <t>C</t>
        </is>
      </c>
      <c r="C16" s="43"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4" t="n"/>
      <c r="T16" s="16" t="n"/>
      <c r="U16" s="17">
        <f>IF($D16="","",IF(AND(COUNTIF(L16:P16,"On File")+COUNTIF(L16:P16,"N/A")=5,OR($Q16="On File",$Q16="N/A"),OR($S16="",$T16="Yes",$T16="N/A")),"Yes","No"))</f>
        <v/>
      </c>
    </row>
    <row r="17">
      <c r="B17" s="16" t="inlineStr">
        <is>
          <t>C</t>
        </is>
      </c>
      <c r="C17" s="43"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4" t="n"/>
      <c r="T17" s="16" t="n"/>
      <c r="U17" s="17">
        <f>IF($D17="","",IF(AND(COUNTIF(L17:P17,"On File")+COUNTIF(L17:P17,"N/A")=5,OR($Q17="On File",$Q17="N/A"),OR($S17="",$T17="Yes",$T17="N/A")),"Yes","No"))</f>
        <v/>
      </c>
    </row>
    <row r="18">
      <c r="B18" s="16" t="inlineStr">
        <is>
          <t>C</t>
        </is>
      </c>
      <c r="C18" s="43"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4" t="n"/>
      <c r="T18" s="16" t="n"/>
      <c r="U18" s="17">
        <f>IF($D18="","",IF(AND(COUNTIF(L18:P18,"On File")+COUNTIF(L18:P18,"N/A")=5,OR($Q18="On File",$Q18="N/A"),OR($S18="",$T18="Yes",$T18="N/A")),"Yes","No"))</f>
        <v/>
      </c>
    </row>
    <row r="19">
      <c r="B19" s="16" t="inlineStr">
        <is>
          <t>C</t>
        </is>
      </c>
      <c r="C19" s="43"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4" t="n"/>
      <c r="T19" s="16" t="n"/>
      <c r="U19" s="17">
        <f>IF($D19="","",IF(AND(COUNTIF(L19:P19,"On File")+COUNTIF(L19:P19,"N/A")=5,OR($Q19="On File",$Q19="N/A"),OR($S19="",$T19="Yes",$T19="N/A")),"Yes","No"))</f>
        <v/>
      </c>
    </row>
    <row r="20">
      <c r="B20" s="16" t="inlineStr">
        <is>
          <t>C</t>
        </is>
      </c>
      <c r="C20" s="43"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4" t="n"/>
      <c r="T20" s="16" t="n"/>
      <c r="U20" s="17">
        <f>IF($D20="","",IF(AND(COUNTIF(L20:P20,"On File")+COUNTIF(L20:P20,"N/A")=5,OR($Q20="On File",$Q20="N/A"),OR($S20="",$T20="Yes",$T20="N/A")),"Yes","No"))</f>
        <v/>
      </c>
    </row>
    <row r="21">
      <c r="B21" s="16" t="inlineStr">
        <is>
          <t>D</t>
        </is>
      </c>
      <c r="C21" s="43"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4" t="n"/>
      <c r="T21" s="16" t="n"/>
      <c r="U21" s="17">
        <f>IF($D21="","",IF(AND(COUNTIF(L21:P21,"On File")+COUNTIF(L21:P21,"N/A")=5,OR($Q21="On File",$Q21="N/A"),OR($S21="",$T21="Yes",$T21="N/A")),"Yes","No"))</f>
        <v/>
      </c>
    </row>
    <row r="22">
      <c r="B22" s="16" t="inlineStr">
        <is>
          <t>D</t>
        </is>
      </c>
      <c r="C22" s="43"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4" t="n"/>
      <c r="T22" s="16" t="n"/>
      <c r="U22" s="17">
        <f>IF($D22="","",IF(AND(COUNTIF(L22:P22,"On File")+COUNTIF(L22:P22,"N/A")=5,OR($Q22="On File",$Q22="N/A"),OR($S22="",$T22="Yes",$T22="N/A")),"Yes","No"))</f>
        <v/>
      </c>
    </row>
    <row r="23">
      <c r="B23" s="16" t="inlineStr">
        <is>
          <t>E</t>
        </is>
      </c>
      <c r="C23" s="43"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4" t="n"/>
      <c r="T23" s="16" t="n"/>
      <c r="U23" s="17">
        <f>IF($D23="","",IF(AND(COUNTIF(L23:P23,"On File")+COUNTIF(L23:P23,"N/A")=5,OR($Q23="On File",$Q23="N/A"),OR($S23="",$T23="Yes",$T23="N/A")),"Yes","No"))</f>
        <v/>
      </c>
    </row>
    <row r="24">
      <c r="B24" s="16" t="inlineStr">
        <is>
          <t>E</t>
        </is>
      </c>
      <c r="C24" s="43"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4" t="n"/>
      <c r="T24" s="16" t="n"/>
      <c r="U24" s="17">
        <f>IF($D24="","",IF(AND(COUNTIF(L24:P24,"On File")+COUNTIF(L24:P24,"N/A")=5,OR($Q24="On File",$Q24="N/A"),OR($S24="",$T24="Yes",$T24="N/A")),"Yes","No"))</f>
        <v/>
      </c>
    </row>
    <row r="25">
      <c r="B25" s="16" t="inlineStr">
        <is>
          <t>E</t>
        </is>
      </c>
      <c r="C25" s="43"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4" t="n"/>
      <c r="T25" s="16" t="n"/>
      <c r="U25" s="17">
        <f>IF($D25="","",IF(AND(COUNTIF(L25:P25,"On File")+COUNTIF(L25:P25,"N/A")=5,OR($Q25="On File",$Q25="N/A"),OR($S25="",$T25="Yes",$T25="N/A")),"Yes","No"))</f>
        <v/>
      </c>
    </row>
    <row r="26">
      <c r="B26" s="16" t="inlineStr">
        <is>
          <t>E</t>
        </is>
      </c>
      <c r="C26" s="43"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4" t="n"/>
      <c r="T26" s="16" t="n"/>
      <c r="U26" s="17">
        <f>IF($D26="","",IF(AND(COUNTIF(L26:P26,"On File")+COUNTIF(L26:P26,"N/A")=5,OR($Q26="On File",$Q26="N/A"),OR($S26="",$T26="Yes",$T26="N/A")),"Yes","No"))</f>
        <v/>
      </c>
    </row>
    <row r="27">
      <c r="B27" s="16" t="inlineStr">
        <is>
          <t>E</t>
        </is>
      </c>
      <c r="C27" s="43"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4" t="n"/>
      <c r="T27" s="16" t="n"/>
      <c r="U27" s="17">
        <f>IF($D27="","",IF(AND(COUNTIF(L27:P27,"On File")+COUNTIF(L27:P27,"N/A")=5,OR($Q27="On File",$Q27="N/A"),OR($S27="",$T27="Yes",$T27="N/A")),"Yes","No"))</f>
        <v/>
      </c>
    </row>
    <row r="28">
      <c r="B28" s="16" t="inlineStr">
        <is>
          <t>F</t>
        </is>
      </c>
      <c r="C28" s="43"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4" t="inlineStr">
        <is>
          <t>Students complete 4-hr National TIM Responder course; instructor holds TIM Instructor</t>
        </is>
      </c>
      <c r="T28" s="16" t="n"/>
      <c r="U28" s="17">
        <f>IF($D28="","",IF(AND(COUNTIF(L28:P28,"On File")+COUNTIF(L28:P28,"N/A")=5,OR($Q28="On File",$Q28="N/A"),OR($S28="",$T28="Yes",$T28="N/A")),"Yes","No"))</f>
        <v/>
      </c>
    </row>
    <row r="29">
      <c r="B29" s="16" t="inlineStr">
        <is>
          <t>F</t>
        </is>
      </c>
      <c r="C29" s="43"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4"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43"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4" t="n"/>
      <c r="T30" s="16" t="n"/>
      <c r="U30" s="17">
        <f>IF($D30="","",IF(AND(COUNTIF(L30:P30,"On File")+COUNTIF(L30:P30,"N/A")=5,OR($Q30="On File",$Q30="N/A"),OR($S30="",$T30="Yes",$T30="N/A")),"Yes","No"))</f>
        <v/>
      </c>
    </row>
    <row r="31">
      <c r="B31" s="16" t="inlineStr">
        <is>
          <t>G</t>
        </is>
      </c>
      <c r="C31" s="43"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4" t="n"/>
      <c r="T31" s="16" t="n"/>
      <c r="U31" s="17">
        <f>IF($D31="","",IF(AND(COUNTIF(L31:P31,"On File")+COUNTIF(L31:P31,"N/A")=5,OR($Q31="On File",$Q31="N/A"),OR($S31="",$T31="Yes",$T31="N/A")),"Yes","No"))</f>
        <v/>
      </c>
    </row>
    <row r="32">
      <c r="B32" s="16" t="inlineStr">
        <is>
          <t>G</t>
        </is>
      </c>
      <c r="C32" s="43"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4" t="n"/>
      <c r="T32" s="16" t="n"/>
      <c r="U32" s="17">
        <f>IF($D32="","",IF(AND(COUNTIF(L32:P32,"On File")+COUNTIF(L32:P32,"N/A")=5,OR($Q32="On File",$Q32="N/A"),OR($S32="",$T32="Yes",$T32="N/A")),"Yes","No"))</f>
        <v/>
      </c>
    </row>
    <row r="33">
      <c r="B33" s="16" t="inlineStr">
        <is>
          <t>H</t>
        </is>
      </c>
      <c r="C33" s="43"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4" t="n"/>
      <c r="T33" s="16" t="n"/>
      <c r="U33" s="17">
        <f>IF($D33="","",IF(AND(COUNTIF(L33:P33,"On File")+COUNTIF(L33:P33,"N/A")=5,OR($Q33="On File",$Q33="N/A"),OR($S33="",$T33="Yes",$T33="N/A")),"Yes","No"))</f>
        <v/>
      </c>
    </row>
    <row r="34">
      <c r="B34" s="16" t="inlineStr">
        <is>
          <t>J</t>
        </is>
      </c>
      <c r="C34" s="43"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4" t="n"/>
      <c r="T34" s="16" t="n"/>
      <c r="U34" s="17">
        <f>IF($D34="","",IF(AND(COUNTIF(L34:P34,"On File")+COUNTIF(L34:P34,"N/A")=5,OR($Q34="On File",$Q34="N/A"),OR($S34="",$T34="Yes",$T34="N/A")),"Yes","No"))</f>
        <v/>
      </c>
    </row>
    <row r="35">
      <c r="B35" s="16" t="inlineStr">
        <is>
          <t>I</t>
        </is>
      </c>
      <c r="C35" s="43"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4" t="inlineStr">
        <is>
          <t>Lead instructor: 2+ yrs as Mental Health Officer or CIT member</t>
        </is>
      </c>
      <c r="T35" s="16" t="n"/>
      <c r="U35" s="17">
        <f>IF($D35="","",IF(AND(COUNTIF(L35:P35,"On File")+COUNTIF(L35:P35,"N/A")=5,OR($Q35="On File",$Q35="N/A"),OR($S35="",$T35="Yes",$T35="N/A")),"Yes","No"))</f>
        <v/>
      </c>
    </row>
    <row r="36">
      <c r="B36" s="16" t="inlineStr">
        <is>
          <t>I</t>
        </is>
      </c>
      <c r="C36" s="43"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4" t="n"/>
      <c r="T36" s="16" t="n"/>
      <c r="U36" s="17">
        <f>IF($D36="","",IF(AND(COUNTIF(L36:P36,"On File")+COUNTIF(L36:P36,"N/A")=5,OR($Q36="On File",$Q36="N/A"),OR($S36="",$T36="Yes",$T36="N/A")),"Yes","No"))</f>
        <v/>
      </c>
    </row>
    <row r="37">
      <c r="B37" s="16" t="inlineStr">
        <is>
          <t>J</t>
        </is>
      </c>
      <c r="C37" s="43"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4" t="n"/>
      <c r="T37" s="16" t="n"/>
      <c r="U37" s="17">
        <f>IF($D37="","",IF(AND(COUNTIF(L37:P37,"On File")+COUNTIF(L37:P37,"N/A")=5,OR($Q37="On File",$Q37="N/A"),OR($S37="",$T37="Yes",$T37="N/A")),"Yes","No"))</f>
        <v/>
      </c>
    </row>
    <row r="38">
      <c r="B38" s="16" t="inlineStr">
        <is>
          <t>K</t>
        </is>
      </c>
      <c r="C38" s="43"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4" t="inlineStr">
        <is>
          <t>Course 3232 Special Investigative Topics content (Occ. Code 1701.352)</t>
        </is>
      </c>
      <c r="T38" s="16" t="n"/>
      <c r="U38" s="17">
        <f>IF($D38="","",IF(AND(COUNTIF(L38:P38,"On File")+COUNTIF(L38:P38,"N/A")=5,OR($Q38="On File",$Q38="N/A"),OR($S38="",$T38="Yes",$T38="N/A")),"Yes","No"))</f>
        <v/>
      </c>
    </row>
    <row r="39">
      <c r="B39" s="16" t="inlineStr">
        <is>
          <t>K</t>
        </is>
      </c>
      <c r="C39" s="43"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4" t="n"/>
      <c r="T39" s="16" t="n"/>
      <c r="U39" s="17">
        <f>IF($D39="","",IF(AND(COUNTIF(L39:P39,"On File")+COUNTIF(L39:P39,"N/A")=5,OR($Q39="On File",$Q39="N/A"),OR($S39="",$T39="Yes",$T39="N/A")),"Yes","No"))</f>
        <v/>
      </c>
    </row>
    <row r="40">
      <c r="B40" s="16" t="inlineStr">
        <is>
          <t>L</t>
        </is>
      </c>
      <c r="C40" s="43"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4" t="n"/>
      <c r="T40" s="16" t="n"/>
      <c r="U40" s="17">
        <f>IF($D40="","",IF(AND(COUNTIF(L40:P40,"On File")+COUNTIF(L40:P40,"N/A")=5,OR($Q40="On File",$Q40="N/A"),OR($S40="",$T40="Yes",$T40="N/A")),"Yes","No"))</f>
        <v/>
      </c>
    </row>
    <row r="41">
      <c r="B41" s="16" t="inlineStr">
        <is>
          <t>M</t>
        </is>
      </c>
      <c r="C41" s="43"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4" t="n"/>
      <c r="T41" s="16" t="n"/>
      <c r="U41" s="17">
        <f>IF($D41="","",IF(AND(COUNTIF(L41:P41,"On File")+COUNTIF(L41:P41,"N/A")=5,OR($Q41="On File",$Q41="N/A"),OR($S41="",$T41="Yes",$T41="N/A")),"Yes","No"))</f>
        <v/>
      </c>
    </row>
    <row r="42">
      <c r="B42" s="16" t="inlineStr">
        <is>
          <t>M</t>
        </is>
      </c>
      <c r="C42" s="43"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4" t="inlineStr">
        <is>
          <t>DPS NCIC/TCIC Course #4800 completed, DPS-approved trainers (not reported separately)</t>
        </is>
      </c>
      <c r="T42" s="16" t="n"/>
      <c r="U42" s="17">
        <f>IF($D42="","",IF(AND(COUNTIF(L42:P42,"On File")+COUNTIF(L42:P42,"N/A")=5,OR($Q42="On File",$Q42="N/A"),OR($S42="",$T42="Yes",$T42="N/A")),"Yes","No"))</f>
        <v/>
      </c>
    </row>
    <row r="43">
      <c r="B43" s="16" t="inlineStr">
        <is>
          <t>M</t>
        </is>
      </c>
      <c r="C43" s="43"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4" t="inlineStr">
        <is>
          <t>Seven Step Violator Contact method must be taught</t>
        </is>
      </c>
      <c r="T43" s="16" t="n"/>
      <c r="U43" s="17">
        <f>IF($D43="","",IF(AND(COUNTIF(L43:P43,"On File")+COUNTIF(L43:P43,"N/A")=5,OR($Q43="On File",$Q43="N/A"),OR($S43="",$T43="Yes",$T43="N/A")),"Yes","No"))</f>
        <v/>
      </c>
    </row>
    <row r="44">
      <c r="B44" s="16" t="inlineStr">
        <is>
          <t>M</t>
        </is>
      </c>
      <c r="C44" s="43"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4" t="n"/>
      <c r="T44" s="16" t="n"/>
      <c r="U44" s="17">
        <f>IF($D44="","",IF(AND(COUNTIF(L44:P44,"On File")+COUNTIF(L44:P44,"N/A")=5,OR($Q44="On File",$Q44="N/A"),OR($S44="",$T44="Yes",$T44="N/A")),"Yes","No"))</f>
        <v/>
      </c>
    </row>
    <row r="45">
      <c r="B45" s="16" t="inlineStr">
        <is>
          <t>M</t>
        </is>
      </c>
      <c r="C45" s="43"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4" t="inlineStr">
        <is>
          <t>Practical role-play scenarios required for LOs 39.14/39.16/39.18/39.22</t>
        </is>
      </c>
      <c r="T45" s="16" t="n"/>
      <c r="U45" s="17">
        <f>IF($D45="","",IF(AND(COUNTIF(L45:P45,"On File")+COUNTIF(L45:P45,"N/A")=5,OR($Q45="On File",$Q45="N/A"),OR($S45="",$T45="Yes",$T45="N/A")),"Yes","No"))</f>
        <v/>
      </c>
    </row>
    <row r="46">
      <c r="B46" s="16" t="inlineStr">
        <is>
          <t>N</t>
        </is>
      </c>
      <c r="C46" s="43"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4" t="inlineStr">
        <is>
          <t>Full nationally accredited CPR/AED course (AHA Heartsaver or ARC) incl. Adult/Child/Infant</t>
        </is>
      </c>
      <c r="T46" s="16" t="n"/>
      <c r="U46" s="17">
        <f>IF($D46="","",IF(AND(COUNTIF(L46:P46,"On File")+COUNTIF(L46:P46,"N/A")=5,OR($Q46="On File",$Q46="N/A"),OR($S46="",$T46="Yes",$T46="N/A")),"Yes","No"))</f>
        <v/>
      </c>
    </row>
    <row r="47">
      <c r="B47" s="16" t="inlineStr">
        <is>
          <t>O</t>
        </is>
      </c>
      <c r="C47" s="43"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4" t="inlineStr">
        <is>
          <t>48-hr minimum; 70% minimum on BOTH courses of fire</t>
        </is>
      </c>
      <c r="T47" s="16" t="n"/>
      <c r="U47" s="17">
        <f>IF($D47="","",IF(AND(COUNTIF(L47:P47,"On File")+COUNTIF(L47:P47,"N/A")=5,OR($Q47="On File",$Q47="N/A"),OR($S47="",$T47="Yes",$T47="N/A")),"Yes","No"))</f>
        <v/>
      </c>
    </row>
    <row r="48">
      <c r="B48" s="16" t="inlineStr">
        <is>
          <t>P</t>
        </is>
      </c>
      <c r="C48" s="43"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4" t="n"/>
      <c r="T48" s="16" t="n"/>
      <c r="U48" s="17">
        <f>IF($D48="","",IF(AND(COUNTIF(L48:P48,"On File")+COUNTIF(L48:P48,"N/A")=5,OR($Q48="On File",$Q48="N/A"),OR($S48="",$T48="Yes",$T48="N/A")),"Yes","No"))</f>
        <v/>
      </c>
    </row>
    <row r="49">
      <c r="B49" s="16" t="inlineStr">
        <is>
          <t>Q</t>
        </is>
      </c>
      <c r="C49" s="43"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4" t="inlineStr">
        <is>
          <t>ALERRT Level 1 (16 hrs, SB 1852) by certified ALERRT instructors (TtT 3315 + current cert)</t>
        </is>
      </c>
      <c r="T49" s="16" t="n"/>
      <c r="U49" s="17">
        <f>IF($D49="","",IF(AND(COUNTIF(L49:P49,"On File")+COUNTIF(L49:P49,"N/A")=5,OR($Q49="On File",$Q49="N/A"),OR($S49="",$T49="Yes",$T49="N/A")),"Yes","No"))</f>
        <v/>
      </c>
    </row>
    <row r="50"/>
    <row r="51">
      <c r="D51" s="3" t="inlineStr">
        <is>
          <t>Totals:</t>
        </is>
      </c>
      <c r="E51" s="20">
        <f>SUM(E6:E49)</f>
        <v/>
      </c>
      <c r="F51" s="20">
        <f>SUM(F6:F49)</f>
        <v/>
      </c>
      <c r="G51" s="20">
        <f>SUM(G6:G49)</f>
        <v/>
      </c>
    </row>
    <row r="52">
      <c r="D52" s="3" t="inlineStr">
        <is>
          <t>Required TCOLE hours (exact):</t>
        </is>
      </c>
      <c r="E52" s="20" t="n">
        <v>736</v>
      </c>
      <c r="F52" s="2" t="inlineStr">
        <is>
          <t>Report the BPOC at exactly 736; excess goes to Addendum course #101</t>
        </is>
      </c>
    </row>
    <row r="53" ht="44" customHeight="1">
      <c r="D53" s="15">
        <f>IF((N(cfgRequiredHours)-SUM(E6:E49))=0,"Per-chapter TCOLE minimums total exactly "&amp;TEXT(SUM(E6:E49),"0.##")&amp;" hrs - the full reported course length.","NOTE: the per-chapter TCOLE minimums above total "&amp;TEXT(SUM(E6:E49),"0.##")&amp;" hrs, not the "&amp;N(cfgRequiredHours)&amp;" hrs the BPOC is reported at. The "&amp;TEXT((N(cfgRequiredHours)-SUM(E6:E49)),"0.##")&amp;"-hr difference is not assigned to any numbered chapter in this table (chapter A, Administrative/Departmental Overview, carries no TCOLE minimum here). This is a gap in the MINIMUMS column only - it does not change delivered hours or the exactly-"&amp;N(cfgRequiredHours)&amp;"-hour report. Verify the per-chapter minimums against the current TCOLE BPOC course outline and record where those hours belong before submission.")</f>
        <v/>
      </c>
    </row>
    <row r="54" ht="16" customHeight="1">
      <c r="B54" s="7" t="inlineStr">
        <is>
          <t>TPD sub-classes — schedule by THESE names; hours roll up to the parent TCOLE chapter</t>
        </is>
      </c>
      <c r="C54" s="8" t="n"/>
      <c r="D54" s="8" t="n"/>
      <c r="E54" s="8" t="n"/>
      <c r="F54" s="8" t="n"/>
      <c r="G54" s="8" t="n"/>
      <c r="H54" s="8" t="n"/>
      <c r="I54" s="8" t="n"/>
    </row>
    <row r="55" ht="26" customHeight="1">
      <c r="B55" s="12" t="inlineStr">
        <is>
          <t>Sub-class</t>
        </is>
      </c>
      <c r="C55" s="26" t="n"/>
      <c r="D55" s="23" t="n"/>
      <c r="E55" s="12" t="inlineStr">
        <is>
          <t>Parent Ch #</t>
        </is>
      </c>
      <c r="F55" s="12" t="inlineStr">
        <is>
          <t>TPD Target Hrs</t>
        </is>
      </c>
      <c r="G55" s="12" t="inlineStr">
        <is>
          <t>Delivered Hrs</t>
        </is>
      </c>
      <c r="H55" s="12" t="inlineStr">
        <is>
          <t>vs Target</t>
        </is>
      </c>
    </row>
    <row r="56">
      <c r="B56" s="16" t="inlineStr">
        <is>
          <t>Traffic Code</t>
        </is>
      </c>
      <c r="E56" s="43" t="inlineStr">
        <is>
          <t>22</t>
        </is>
      </c>
      <c r="F56" s="16" t="n">
        <v>50</v>
      </c>
      <c r="G56" s="17">
        <f>IF($B56="","",ROUND(SUMIFS(nrSCH_Hrs,nrSCH_Act,$B56,nrSCH_TimeCheck,"OK"),2))</f>
        <v/>
      </c>
      <c r="H56" s="28">
        <f>IF(OR($B56="",$G56=0),"",ROUND($G56-$F56,2))</f>
        <v/>
      </c>
    </row>
    <row r="57">
      <c r="B57" s="16" t="inlineStr">
        <is>
          <t>Crash Investigation</t>
        </is>
      </c>
      <c r="E57" s="43" t="inlineStr">
        <is>
          <t>22</t>
        </is>
      </c>
      <c r="F57" s="16" t="n">
        <v>12</v>
      </c>
      <c r="G57" s="17">
        <f>IF($B57="","",ROUND(SUMIFS(nrSCH_Hrs,nrSCH_Act,$B57,nrSCH_TimeCheck,"OK"),2))</f>
        <v/>
      </c>
      <c r="H57" s="28">
        <f>IF(OR($B57="",$G57=0),"",ROUND($G57-$F57,2))</f>
        <v/>
      </c>
    </row>
    <row r="58">
      <c r="B58" s="16" t="inlineStr">
        <is>
          <t>TIM</t>
        </is>
      </c>
      <c r="E58" s="43" t="inlineStr">
        <is>
          <t>22</t>
        </is>
      </c>
      <c r="F58" s="16" t="n">
        <v>12</v>
      </c>
      <c r="G58" s="17">
        <f>IF($B58="","",ROUND(SUMIFS(nrSCH_Hrs,nrSCH_Act,$B58,nrSCH_TimeCheck,"OK"),2))</f>
        <v/>
      </c>
      <c r="H58" s="28">
        <f>IF(OR($B58="",$G58=0),"",ROUND($G58-$F58,2))</f>
        <v/>
      </c>
    </row>
    <row r="59">
      <c r="B59" s="16" t="inlineStr">
        <is>
          <t>Criminal Investigations - General Investigations</t>
        </is>
      </c>
      <c r="E59" s="43" t="inlineStr">
        <is>
          <t>32</t>
        </is>
      </c>
      <c r="F59" s="16" t="n">
        <v>16</v>
      </c>
      <c r="G59" s="17">
        <f>IF($B59="","",ROUND(SUMIFS(nrSCH_Hrs,nrSCH_Act,$B59,nrSCH_TimeCheck,"OK"),2))</f>
        <v/>
      </c>
      <c r="H59" s="28">
        <f>IF(OR($B59="",$G59=0),"",ROUND($G59-$F59,2))</f>
        <v/>
      </c>
    </row>
    <row r="60">
      <c r="B60" s="16" t="inlineStr">
        <is>
          <t>Criminal Investigations - Auto Theft</t>
        </is>
      </c>
      <c r="E60" s="43" t="inlineStr">
        <is>
          <t>32</t>
        </is>
      </c>
      <c r="F60" s="16" t="n">
        <v>4</v>
      </c>
      <c r="G60" s="17">
        <f>IF($B60="","",ROUND(SUMIFS(nrSCH_Hrs,nrSCH_Act,$B60,nrSCH_TimeCheck,"OK"),2))</f>
        <v/>
      </c>
      <c r="H60" s="28">
        <f>IF(OR($B60="",$G60=0),"",ROUND($G60-$F60,2))</f>
        <v/>
      </c>
    </row>
    <row r="61">
      <c r="B61" s="16" t="inlineStr">
        <is>
          <t>Criminal Investigations - Crime Scene</t>
        </is>
      </c>
      <c r="E61" s="43" t="inlineStr">
        <is>
          <t>32</t>
        </is>
      </c>
      <c r="F61" s="16" t="n">
        <v>8</v>
      </c>
      <c r="G61" s="17">
        <f>IF($B61="","",ROUND(SUMIFS(nrSCH_Hrs,nrSCH_Act,$B61,nrSCH_TimeCheck,"OK"),2))</f>
        <v/>
      </c>
      <c r="H61" s="28">
        <f>IF(OR($B61="",$G61=0),"",ROUND($G61-$F61,2))</f>
        <v/>
      </c>
    </row>
    <row r="62">
      <c r="B62" s="16" t="inlineStr">
        <is>
          <t>Criminal Investigations - Booking Operations</t>
        </is>
      </c>
      <c r="E62" s="43" t="inlineStr">
        <is>
          <t>32</t>
        </is>
      </c>
      <c r="F62" s="16" t="n">
        <v>8</v>
      </c>
      <c r="G62" s="17">
        <f>IF($B62="","",ROUND(SUMIFS(nrSCH_Hrs,nrSCH_Act,$B62,nrSCH_TimeCheck,"OK"),2))</f>
        <v/>
      </c>
      <c r="H62" s="28">
        <f>IF(OR($B62="",$G62=0),"",ROUND($G62-$F62,2))</f>
        <v/>
      </c>
    </row>
    <row r="63">
      <c r="B63" s="16" t="inlineStr">
        <is>
          <t>Criminal Investigations - Interview Techniques</t>
        </is>
      </c>
      <c r="E63" s="43" t="inlineStr">
        <is>
          <t>32</t>
        </is>
      </c>
      <c r="F63" s="16" t="n">
        <v>4</v>
      </c>
      <c r="G63" s="17">
        <f>IF($B63="","",ROUND(SUMIFS(nrSCH_Hrs,nrSCH_Act,$B63,nrSCH_TimeCheck,"OK"),2))</f>
        <v/>
      </c>
      <c r="H63" s="28">
        <f>IF(OR($B63="",$G63=0),"",ROUND($G63-$F63,2))</f>
        <v/>
      </c>
    </row>
    <row r="64">
      <c r="B64" s="16" t="inlineStr">
        <is>
          <t>Criminal Investigations - Case Management</t>
        </is>
      </c>
      <c r="E64" s="43" t="inlineStr">
        <is>
          <t>32</t>
        </is>
      </c>
      <c r="F64" s="16" t="n">
        <v>4</v>
      </c>
      <c r="G64" s="17">
        <f>IF($B64="","",ROUND(SUMIFS(nrSCH_Hrs,nrSCH_Act,$B64,nrSCH_TimeCheck,"OK"),2))</f>
        <v/>
      </c>
      <c r="H64" s="28">
        <f>IF(OR($B64="",$G64=0),"",ROUND($G64-$F64,2))</f>
        <v/>
      </c>
    </row>
    <row r="65">
      <c r="B65" s="16" t="inlineStr">
        <is>
          <t>Criminal Investigations - Media Relations</t>
        </is>
      </c>
      <c r="E65" s="43" t="inlineStr">
        <is>
          <t>32</t>
        </is>
      </c>
      <c r="F65" s="16" t="n">
        <v>4</v>
      </c>
      <c r="G65" s="17">
        <f>IF($B65="","",ROUND(SUMIFS(nrSCH_Hrs,nrSCH_Act,$B65,nrSCH_TimeCheck,"OK"),2))</f>
        <v/>
      </c>
      <c r="H65" s="28">
        <f>IF(OR($B65="",$G65=0),"",ROUND($G65-$F65,2))</f>
        <v/>
      </c>
    </row>
    <row r="66">
      <c r="B66" s="16" t="n"/>
      <c r="E66" s="43" t="n"/>
      <c r="F66" s="16" t="n"/>
      <c r="G66" s="20">
        <f>IF($B66="","",ROUND(SUMIFS(nrSCH_Hrs,nrSCH_Act,$B66,nrSCH_TimeCheck,"OK"),2))</f>
        <v/>
      </c>
      <c r="H66" s="20">
        <f>IF(OR($B66="",$G66=0),"",ROUND($G66-$F66,2))</f>
        <v/>
      </c>
    </row>
    <row r="67">
      <c r="B67" s="16" t="n"/>
      <c r="E67" s="43" t="n"/>
      <c r="F67" s="16" t="n"/>
      <c r="G67" s="20">
        <f>IF($B67="","",ROUND(SUMIFS(nrSCH_Hrs,nrSCH_Act,$B67,nrSCH_TimeCheck,"OK"),2))</f>
        <v/>
      </c>
      <c r="H67" s="20">
        <f>IF(OR($B67="",$G67=0),"",ROUND($G67-$F67,2))</f>
        <v/>
      </c>
    </row>
    <row r="68">
      <c r="B68" s="16" t="n"/>
      <c r="E68" s="43" t="n"/>
      <c r="F68" s="16" t="n"/>
      <c r="G68" s="20">
        <f>IF($B68="","",ROUND(SUMIFS(nrSCH_Hrs,nrSCH_Act,$B68,nrSCH_TimeCheck,"OK"),2))</f>
        <v/>
      </c>
      <c r="H68" s="20">
        <f>IF(OR($B68="",$G68=0),"",ROUND($G68-$F68,2))</f>
        <v/>
      </c>
    </row>
    <row r="69">
      <c r="B69" s="16" t="n"/>
      <c r="E69" s="43" t="n"/>
      <c r="F69" s="16" t="n"/>
      <c r="G69" s="20">
        <f>IF($B69="","",ROUND(SUMIFS(nrSCH_Hrs,nrSCH_Act,$B69,nrSCH_TimeCheck,"OK"),2))</f>
        <v/>
      </c>
      <c r="H69" s="20">
        <f>IF(OR($B69="",$G69=0),"",ROUND($G69-$F69,2))</f>
        <v/>
      </c>
    </row>
    <row r="70">
      <c r="B70" s="16" t="n"/>
      <c r="E70" s="43" t="n"/>
      <c r="F70" s="16" t="n"/>
      <c r="G70" s="20">
        <f>IF($B70="","",ROUND(SUMIFS(nrSCH_Hrs,nrSCH_Act,$B70,nrSCH_TimeCheck,"OK"),2))</f>
        <v/>
      </c>
      <c r="H70" s="20">
        <f>IF(OR($B70="",$G70=0),"",ROUND($G70-$F70,2))</f>
        <v/>
      </c>
    </row>
  </sheetData>
  <mergeCells count="18">
    <mergeCell ref="B59:D59"/>
    <mergeCell ref="B60:D60"/>
    <mergeCell ref="B66:D66"/>
    <mergeCell ref="D53:K53"/>
    <mergeCell ref="B63:D63"/>
    <mergeCell ref="B61:D61"/>
    <mergeCell ref="B67:D67"/>
    <mergeCell ref="B57:D57"/>
    <mergeCell ref="B54:I54"/>
    <mergeCell ref="B56:D56"/>
    <mergeCell ref="B58:D58"/>
    <mergeCell ref="B70:D70"/>
    <mergeCell ref="B65:D65"/>
    <mergeCell ref="B62:D62"/>
    <mergeCell ref="B68:D68"/>
    <mergeCell ref="B55:D55"/>
    <mergeCell ref="B64:D64"/>
    <mergeCell ref="B69:D69"/>
  </mergeCells>
  <conditionalFormatting sqref="H6:H49">
    <cfRule type="expression" priority="1" dxfId="0">
      <formula>AND($H6&lt;&gt;"",$H6&lt;0)</formula>
    </cfRule>
  </conditionalFormatting>
  <conditionalFormatting sqref="U6:U49">
    <cfRule type="cellIs" priority="2" operator="equal" dxfId="3">
      <formula>"Yes"</formula>
    </cfRule>
    <cfRule type="cellIs" priority="3" operator="equal" dxfId="0">
      <formula>"No"</formula>
    </cfRule>
  </conditionalFormatting>
  <conditionalFormatting sqref="H56:H70">
    <cfRule type="expression" priority="4" dxfId="0">
      <formula>AND($H56&lt;&gt;"",$H56&lt;0)</formula>
    </cfRule>
  </conditionalFormatting>
  <dataValidations count="4">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 sqref="E56:E70" showDropDown="0" showInputMessage="0" showErrorMessage="1" allowBlank="1" type="list">
      <formula1>=nrCHnum</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43"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43"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43"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43"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43"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43"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43"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43"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43"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43"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43"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43"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43"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43"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43"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43"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43"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43"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43"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43"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43"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43"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43"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43"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43"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43"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4" t="inlineStr">
        <is>
          <t>Discuss the ways the Code of Ethics affects the items posted on or to an Officer's social media sites.</t>
        </is>
      </c>
    </row>
    <row r="7" ht="42" customHeight="1">
      <c r="B7" s="16" t="n">
        <v>2</v>
      </c>
      <c r="C7" s="16" t="inlineStr">
        <is>
          <t>Professional Policing</t>
        </is>
      </c>
      <c r="D7" s="43"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4"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 — TCOLE</t>
        </is>
      </c>
      <c r="D8" s="43"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4" t="inlineStr">
        <is>
          <t>Discuss how TCOLE's role in policing supports the information discussed in Professional Policing.</t>
        </is>
      </c>
    </row>
    <row r="9" ht="42" customHeight="1">
      <c r="B9" s="16" t="n">
        <v>4</v>
      </c>
      <c r="C9" s="16" t="inlineStr">
        <is>
          <t>Multiculturalism / Racial Profiling</t>
        </is>
      </c>
      <c r="D9" s="43"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4"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43"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4" t="inlineStr">
        <is>
          <t>Identify all the courts within your jurisdiction, the Judges and the types of cases heard in the court. (local to highest court)</t>
        </is>
      </c>
    </row>
    <row r="11" ht="42" customHeight="1">
      <c r="B11" s="16" t="n">
        <v>6</v>
      </c>
      <c r="C11" s="16" t="inlineStr">
        <is>
          <t>Penal Code</t>
        </is>
      </c>
      <c r="D11" s="43"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4"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43"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4"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43"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4"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43"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4"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43"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4"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43"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4"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43"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4"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43"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4"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43"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4"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43"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4" t="inlineStr">
        <is>
          <t>Interview drivers/witnesses in a vehicle collision. Write a narrative about the collision.</t>
        </is>
      </c>
    </row>
    <row r="21" ht="42" customHeight="1">
      <c r="B21" s="16" t="n">
        <v>16</v>
      </c>
      <c r="C21" s="16" t="inlineStr">
        <is>
          <t>Traffic / Crash — B</t>
        </is>
      </c>
      <c r="D21" s="43"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4" t="inlineStr">
        <is>
          <t>Pick a traffic violation that you have observed. Write a detailed narrative about the violation.</t>
        </is>
      </c>
    </row>
    <row r="22" ht="42" customHeight="1">
      <c r="B22" s="16" t="n">
        <v>17</v>
      </c>
      <c r="C22" s="16" t="inlineStr">
        <is>
          <t>Traffic / Crash — C</t>
        </is>
      </c>
      <c r="D22" s="43"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4" t="inlineStr">
        <is>
          <t>Prepare an arrest warrant affidavit (probable cause narrative) for a subject that you were unable to capture in a pursuit.</t>
        </is>
      </c>
    </row>
    <row r="23" ht="42" customHeight="1">
      <c r="B23" s="16" t="n">
        <v>18</v>
      </c>
      <c r="C23" s="16" t="inlineStr">
        <is>
          <t>Traffic / Crash — D</t>
        </is>
      </c>
      <c r="D23" s="43"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4" t="inlineStr">
        <is>
          <t>Prepare a search warrant affidavit (probable cause narrative) for a vehicle involved in a failure to stop and render aid collision.</t>
        </is>
      </c>
    </row>
    <row r="24" ht="42" customHeight="1">
      <c r="B24" s="16" t="n">
        <v>19</v>
      </c>
      <c r="C24" s="16" t="inlineStr">
        <is>
          <t>SFST</t>
        </is>
      </c>
      <c r="D24" s="43"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4"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43"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4" t="inlineStr">
        <is>
          <t>Submit an offense report narrative from the "Night Watch" painting.</t>
        </is>
      </c>
    </row>
    <row r="26" ht="42" customHeight="1">
      <c r="B26" s="16" t="n">
        <v>21</v>
      </c>
      <c r="C26" s="16" t="inlineStr">
        <is>
          <t>Written Communication — B</t>
        </is>
      </c>
      <c r="D26" s="43"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4" t="inlineStr">
        <is>
          <t>Prepare a full narrative on how to make a peanut butter and jelly sandwich.</t>
        </is>
      </c>
    </row>
    <row r="27" ht="42" customHeight="1">
      <c r="B27" s="16" t="n">
        <v>22</v>
      </c>
      <c r="C27" s="16" t="inlineStr">
        <is>
          <t>Written Communication — C</t>
        </is>
      </c>
      <c r="D27" s="43"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4" t="inlineStr">
        <is>
          <t>Interview witnesses of a shooting (Clint Eastwood). Write a detailed narrative for a case report on the shooting.</t>
        </is>
      </c>
    </row>
    <row r="28" ht="42" customHeight="1">
      <c r="B28" s="16" t="n">
        <v>23</v>
      </c>
      <c r="C28" s="16" t="inlineStr">
        <is>
          <t>Spanish</t>
        </is>
      </c>
      <c r="D28" s="43"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4" t="inlineStr">
        <is>
          <t>Complete a casual contact of a Spanish speaking individual. Document the contact on a Field Information form.</t>
        </is>
      </c>
    </row>
    <row r="29" ht="42" customHeight="1">
      <c r="B29" s="16" t="n">
        <v>24</v>
      </c>
      <c r="C29" s="16" t="inlineStr">
        <is>
          <t>De-escalation</t>
        </is>
      </c>
      <c r="D29" s="43"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4"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43"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4" t="inlineStr">
        <is>
          <t>Watch video. Submit a use of force / subject resistance report.</t>
        </is>
      </c>
    </row>
    <row r="31" ht="42" customHeight="1">
      <c r="B31" s="16" t="n">
        <v>26</v>
      </c>
      <c r="C31" s="16" t="inlineStr">
        <is>
          <t>Use of Force — B</t>
        </is>
      </c>
      <c r="D31" s="43"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4"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43"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4" t="inlineStr">
        <is>
          <t>Complete a Peace Officer Emergency Detention form.</t>
        </is>
      </c>
    </row>
    <row r="33" ht="42" customHeight="1">
      <c r="B33" s="16" t="n">
        <v>28</v>
      </c>
      <c r="C33" s="16" t="inlineStr">
        <is>
          <t>Arrest and Control — A</t>
        </is>
      </c>
      <c r="D33" s="43"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4"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 (ICS certificates)</t>
        </is>
      </c>
      <c r="D34" s="43"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4" t="inlineStr">
        <is>
          <t>Complete the following FEMA online courses and submit your completion certificates: ICS 100, ICS 200, and ICS 700 (training.fema.gov).</t>
        </is>
      </c>
    </row>
    <row r="35" ht="42" customHeight="1">
      <c r="B35" s="16" t="n">
        <v>30</v>
      </c>
      <c r="C35" s="16" t="inlineStr">
        <is>
          <t>Booking Procedures</t>
        </is>
      </c>
      <c r="D35" s="43"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4" t="inlineStr">
        <is>
          <t>Complete a booking form.</t>
        </is>
      </c>
    </row>
    <row r="36" ht="42" customHeight="1">
      <c r="B36" s="16" t="n">
        <v>31</v>
      </c>
      <c r="C36" s="16" t="inlineStr">
        <is>
          <t>Interview</t>
        </is>
      </c>
      <c r="D36" s="43"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4"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43"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4"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43"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4" t="inlineStr">
        <is>
          <t>Complete a crime scene sketch/inventory.</t>
        </is>
      </c>
    </row>
    <row r="39" ht="42" customHeight="1">
      <c r="B39" s="16" t="n">
        <v>34</v>
      </c>
      <c r="C39" s="16" t="inlineStr">
        <is>
          <t>Professional Police Driving — A</t>
        </is>
      </c>
      <c r="D39" s="43"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4"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43"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4"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43"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4"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43"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4" t="inlineStr">
        <is>
          <t>Complete a residential/business security survey.</t>
        </is>
      </c>
    </row>
    <row r="43" ht="42" customHeight="1">
      <c r="B43" s="16" t="n">
        <v>38</v>
      </c>
      <c r="C43" s="16" t="inlineStr">
        <is>
          <t>Radio Communications</t>
        </is>
      </c>
      <c r="D43" s="43"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4" t="inlineStr">
        <is>
          <t>Complete an Amber Alert request form or a Silver Alert request form.</t>
        </is>
      </c>
    </row>
    <row r="44" ht="42" customHeight="1">
      <c r="B44" s="16" t="n">
        <v>39</v>
      </c>
      <c r="C44" s="16" t="inlineStr">
        <is>
          <t>Emergency Medical Assistance</t>
        </is>
      </c>
      <c r="D44" s="43"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4" t="inlineStr">
        <is>
          <t>Complete an emergency action plan that could be employed during the firearms training.</t>
        </is>
      </c>
    </row>
    <row r="45" ht="42" customHeight="1">
      <c r="B45" s="16" t="n">
        <v>40</v>
      </c>
      <c r="C45" s="16" t="inlineStr">
        <is>
          <t>Firearms</t>
        </is>
      </c>
      <c r="D45" s="43"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4"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AF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7">
        <f>IFERROR(N(C6)+0,DATE(1900,1,1))</f>
        <v/>
      </c>
      <c r="P6" s="44">
        <f>YEAR(cfgStartDate)</f>
        <v/>
      </c>
      <c r="Q6" s="44">
        <f>MOD($P6,19)</f>
        <v/>
      </c>
      <c r="R6" s="44">
        <f>INT($P6/100)</f>
        <v/>
      </c>
      <c r="S6" s="44">
        <f>MOD($P6,100)</f>
        <v/>
      </c>
      <c r="T6" s="44">
        <f>INT($R6/4)</f>
        <v/>
      </c>
      <c r="U6" s="44">
        <f>MOD($R6,4)</f>
        <v/>
      </c>
      <c r="V6" s="44">
        <f>INT(($R6+8)/25)</f>
        <v/>
      </c>
      <c r="W6" s="44">
        <f>INT(($R6-$V6+1)/3)</f>
        <v/>
      </c>
      <c r="X6" s="44">
        <f>MOD(19*$Q6+$R6-$T6-$W6+15,30)</f>
        <v/>
      </c>
      <c r="Y6" s="44">
        <f>INT($S6/4)</f>
        <v/>
      </c>
      <c r="Z6" s="44">
        <f>MOD($S6,4)</f>
        <v/>
      </c>
      <c r="AA6" s="44">
        <f>MOD(32+2*$U6+2*$Y6-$X6-$Z6,7)</f>
        <v/>
      </c>
      <c r="AB6" s="44">
        <f>INT(($Q6+11*$X6+22*$AA6)/451)</f>
        <v/>
      </c>
      <c r="AC6" s="44">
        <f>INT(($X6+$AA6-7*$AB6+114)/31)</f>
        <v/>
      </c>
      <c r="AD6" s="44">
        <f>MOD($X6+$AA6-7*$AB6+114,31)+1</f>
        <v/>
      </c>
      <c r="AE6" s="45">
        <f>DATE($P6,$AC6,$AD6)</f>
        <v/>
      </c>
      <c r="AF6" s="45">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7">
        <f>IFERROR(N(C7)+0,DATE(1900,1,1))</f>
        <v/>
      </c>
      <c r="P7" s="44">
        <f>YEAR(cfgStartDate)+1</f>
        <v/>
      </c>
      <c r="Q7" s="44">
        <f>MOD($P7,19)</f>
        <v/>
      </c>
      <c r="R7" s="44">
        <f>INT($P7/100)</f>
        <v/>
      </c>
      <c r="S7" s="44">
        <f>MOD($P7,100)</f>
        <v/>
      </c>
      <c r="T7" s="44">
        <f>INT($R7/4)</f>
        <v/>
      </c>
      <c r="U7" s="44">
        <f>MOD($R7,4)</f>
        <v/>
      </c>
      <c r="V7" s="44">
        <f>INT(($R7+8)/25)</f>
        <v/>
      </c>
      <c r="W7" s="44">
        <f>INT(($R7-$V7+1)/3)</f>
        <v/>
      </c>
      <c r="X7" s="44">
        <f>MOD(19*$Q7+$R7-$T7-$W7+15,30)</f>
        <v/>
      </c>
      <c r="Y7" s="44">
        <f>INT($S7/4)</f>
        <v/>
      </c>
      <c r="Z7" s="44">
        <f>MOD($S7,4)</f>
        <v/>
      </c>
      <c r="AA7" s="44">
        <f>MOD(32+2*$U7+2*$Y7-$X7-$Z7,7)</f>
        <v/>
      </c>
      <c r="AB7" s="44">
        <f>INT(($Q7+11*$X7+22*$AA7)/451)</f>
        <v/>
      </c>
      <c r="AC7" s="44">
        <f>INT(($X7+$AA7-7*$AB7+114)/31)</f>
        <v/>
      </c>
      <c r="AD7" s="44">
        <f>MOD($X7+$AA7-7*$AB7+114,31)+1</f>
        <v/>
      </c>
      <c r="AE7" s="45">
        <f>DATE($P7,$AC7,$AD7)</f>
        <v/>
      </c>
      <c r="AF7" s="45">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7">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7">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7">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7">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7">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7">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7">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7">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7">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7">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7">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7">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7">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7">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7">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7">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7">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7">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7">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7">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7">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7">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7">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7">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7">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7">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7">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7">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7">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7">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7">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7">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7">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7">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7">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fitToPage="1"/>
  </sheetPr>
  <dimension ref="A1:O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3" customWidth="1" min="14" max="14"/>
    <col width="30" customWidth="1" min="15" max="15"/>
  </cols>
  <sheetData>
    <row r="1">
      <c r="B1" s="10">
        <f>HYPERLINK("#Dashboard!B5","◄ Dashboard")</f>
        <v/>
      </c>
    </row>
    <row r="2"/>
    <row r="3"/>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5% attendance cap.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row>
    <row r="6">
      <c r="B6" s="18" t="n"/>
      <c r="C6" s="17">
        <f>IF($B6="","",TEXT($B6,"ddd"))</f>
        <v/>
      </c>
      <c r="D6" s="46" t="n"/>
      <c r="E6" s="46"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row>
    <row r="7">
      <c r="B7" s="18" t="n"/>
      <c r="C7" s="17">
        <f>IF($B7="","",TEXT($B7,"ddd"))</f>
        <v/>
      </c>
      <c r="D7" s="46" t="n"/>
      <c r="E7" s="46"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row>
    <row r="8">
      <c r="B8" s="18" t="n"/>
      <c r="C8" s="17">
        <f>IF($B8="","",TEXT($B8,"ddd"))</f>
        <v/>
      </c>
      <c r="D8" s="46" t="n"/>
      <c r="E8" s="46"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row>
    <row r="9">
      <c r="B9" s="18" t="n"/>
      <c r="C9" s="17">
        <f>IF($B9="","",TEXT($B9,"ddd"))</f>
        <v/>
      </c>
      <c r="D9" s="46" t="n"/>
      <c r="E9" s="46"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row>
    <row r="10">
      <c r="B10" s="18" t="n"/>
      <c r="C10" s="17">
        <f>IF($B10="","",TEXT($B10,"ddd"))</f>
        <v/>
      </c>
      <c r="D10" s="46" t="n"/>
      <c r="E10" s="46"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row>
    <row r="11">
      <c r="B11" s="18" t="n"/>
      <c r="C11" s="17">
        <f>IF($B11="","",TEXT($B11,"ddd"))</f>
        <v/>
      </c>
      <c r="D11" s="46" t="n"/>
      <c r="E11" s="46"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row>
    <row r="12">
      <c r="B12" s="18" t="n"/>
      <c r="C12" s="17">
        <f>IF($B12="","",TEXT($B12,"ddd"))</f>
        <v/>
      </c>
      <c r="D12" s="46" t="n"/>
      <c r="E12" s="46"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row>
    <row r="13">
      <c r="B13" s="18" t="n"/>
      <c r="C13" s="17">
        <f>IF($B13="","",TEXT($B13,"ddd"))</f>
        <v/>
      </c>
      <c r="D13" s="46" t="n"/>
      <c r="E13" s="46"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row>
    <row r="14">
      <c r="B14" s="18" t="n"/>
      <c r="C14" s="17">
        <f>IF($B14="","",TEXT($B14,"ddd"))</f>
        <v/>
      </c>
      <c r="D14" s="46" t="n"/>
      <c r="E14" s="46"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row>
    <row r="15">
      <c r="B15" s="18" t="n"/>
      <c r="C15" s="17">
        <f>IF($B15="","",TEXT($B15,"ddd"))</f>
        <v/>
      </c>
      <c r="D15" s="46" t="n"/>
      <c r="E15" s="46"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row>
    <row r="16">
      <c r="B16" s="18" t="n"/>
      <c r="C16" s="17">
        <f>IF($B16="","",TEXT($B16,"ddd"))</f>
        <v/>
      </c>
      <c r="D16" s="46" t="n"/>
      <c r="E16" s="46"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row>
    <row r="17">
      <c r="B17" s="18" t="n"/>
      <c r="C17" s="17">
        <f>IF($B17="","",TEXT($B17,"ddd"))</f>
        <v/>
      </c>
      <c r="D17" s="46" t="n"/>
      <c r="E17" s="46"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row>
    <row r="18">
      <c r="B18" s="18" t="n"/>
      <c r="C18" s="17">
        <f>IF($B18="","",TEXT($B18,"ddd"))</f>
        <v/>
      </c>
      <c r="D18" s="46" t="n"/>
      <c r="E18" s="46"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row>
    <row r="19">
      <c r="B19" s="18" t="n"/>
      <c r="C19" s="17">
        <f>IF($B19="","",TEXT($B19,"ddd"))</f>
        <v/>
      </c>
      <c r="D19" s="46" t="n"/>
      <c r="E19" s="46"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row>
    <row r="20">
      <c r="B20" s="18" t="n"/>
      <c r="C20" s="17">
        <f>IF($B20="","",TEXT($B20,"ddd"))</f>
        <v/>
      </c>
      <c r="D20" s="46" t="n"/>
      <c r="E20" s="46"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row>
    <row r="21">
      <c r="B21" s="18" t="n"/>
      <c r="C21" s="17">
        <f>IF($B21="","",TEXT($B21,"ddd"))</f>
        <v/>
      </c>
      <c r="D21" s="46" t="n"/>
      <c r="E21" s="46"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row>
    <row r="22">
      <c r="B22" s="18" t="n"/>
      <c r="C22" s="17">
        <f>IF($B22="","",TEXT($B22,"ddd"))</f>
        <v/>
      </c>
      <c r="D22" s="46" t="n"/>
      <c r="E22" s="46"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row>
    <row r="23">
      <c r="B23" s="18" t="n"/>
      <c r="C23" s="17">
        <f>IF($B23="","",TEXT($B23,"ddd"))</f>
        <v/>
      </c>
      <c r="D23" s="46" t="n"/>
      <c r="E23" s="46"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row>
    <row r="24">
      <c r="B24" s="18" t="n"/>
      <c r="C24" s="17">
        <f>IF($B24="","",TEXT($B24,"ddd"))</f>
        <v/>
      </c>
      <c r="D24" s="46" t="n"/>
      <c r="E24" s="46"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row>
    <row r="25">
      <c r="B25" s="18" t="n"/>
      <c r="C25" s="17">
        <f>IF($B25="","",TEXT($B25,"ddd"))</f>
        <v/>
      </c>
      <c r="D25" s="46" t="n"/>
      <c r="E25" s="46"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row>
    <row r="26">
      <c r="B26" s="18" t="n"/>
      <c r="C26" s="17">
        <f>IF($B26="","",TEXT($B26,"ddd"))</f>
        <v/>
      </c>
      <c r="D26" s="46" t="n"/>
      <c r="E26" s="46"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row>
    <row r="27">
      <c r="B27" s="18" t="n"/>
      <c r="C27" s="17">
        <f>IF($B27="","",TEXT($B27,"ddd"))</f>
        <v/>
      </c>
      <c r="D27" s="46" t="n"/>
      <c r="E27" s="46"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row>
    <row r="28">
      <c r="B28" s="18" t="n"/>
      <c r="C28" s="17">
        <f>IF($B28="","",TEXT($B28,"ddd"))</f>
        <v/>
      </c>
      <c r="D28" s="46" t="n"/>
      <c r="E28" s="46"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row>
    <row r="29">
      <c r="B29" s="18" t="n"/>
      <c r="C29" s="17">
        <f>IF($B29="","",TEXT($B29,"ddd"))</f>
        <v/>
      </c>
      <c r="D29" s="46" t="n"/>
      <c r="E29" s="46"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row>
    <row r="30">
      <c r="B30" s="18" t="n"/>
      <c r="C30" s="17">
        <f>IF($B30="","",TEXT($B30,"ddd"))</f>
        <v/>
      </c>
      <c r="D30" s="46" t="n"/>
      <c r="E30" s="46"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row>
    <row r="31">
      <c r="B31" s="18" t="n"/>
      <c r="C31" s="17">
        <f>IF($B31="","",TEXT($B31,"ddd"))</f>
        <v/>
      </c>
      <c r="D31" s="46" t="n"/>
      <c r="E31" s="46"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row>
    <row r="32">
      <c r="B32" s="18" t="n"/>
      <c r="C32" s="17">
        <f>IF($B32="","",TEXT($B32,"ddd"))</f>
        <v/>
      </c>
      <c r="D32" s="46" t="n"/>
      <c r="E32" s="46"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row>
    <row r="33">
      <c r="B33" s="18" t="n"/>
      <c r="C33" s="17">
        <f>IF($B33="","",TEXT($B33,"ddd"))</f>
        <v/>
      </c>
      <c r="D33" s="46" t="n"/>
      <c r="E33" s="46"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row>
    <row r="34">
      <c r="B34" s="18" t="n"/>
      <c r="C34" s="17">
        <f>IF($B34="","",TEXT($B34,"ddd"))</f>
        <v/>
      </c>
      <c r="D34" s="46" t="n"/>
      <c r="E34" s="46"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row>
    <row r="35">
      <c r="B35" s="18" t="n"/>
      <c r="C35" s="17">
        <f>IF($B35="","",TEXT($B35,"ddd"))</f>
        <v/>
      </c>
      <c r="D35" s="46" t="n"/>
      <c r="E35" s="46"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row>
    <row r="36">
      <c r="B36" s="18" t="n"/>
      <c r="C36" s="17">
        <f>IF($B36="","",TEXT($B36,"ddd"))</f>
        <v/>
      </c>
      <c r="D36" s="46" t="n"/>
      <c r="E36" s="46"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row>
    <row r="37">
      <c r="B37" s="18" t="n"/>
      <c r="C37" s="17">
        <f>IF($B37="","",TEXT($B37,"ddd"))</f>
        <v/>
      </c>
      <c r="D37" s="46" t="n"/>
      <c r="E37" s="46"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row>
    <row r="38">
      <c r="B38" s="18" t="n"/>
      <c r="C38" s="17">
        <f>IF($B38="","",TEXT($B38,"ddd"))</f>
        <v/>
      </c>
      <c r="D38" s="46" t="n"/>
      <c r="E38" s="46"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row>
    <row r="39">
      <c r="B39" s="18" t="n"/>
      <c r="C39" s="17">
        <f>IF($B39="","",TEXT($B39,"ddd"))</f>
        <v/>
      </c>
      <c r="D39" s="46" t="n"/>
      <c r="E39" s="46"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row>
    <row r="40">
      <c r="B40" s="18" t="n"/>
      <c r="C40" s="17">
        <f>IF($B40="","",TEXT($B40,"ddd"))</f>
        <v/>
      </c>
      <c r="D40" s="46" t="n"/>
      <c r="E40" s="46"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row>
    <row r="41">
      <c r="B41" s="18" t="n"/>
      <c r="C41" s="17">
        <f>IF($B41="","",TEXT($B41,"ddd"))</f>
        <v/>
      </c>
      <c r="D41" s="46" t="n"/>
      <c r="E41" s="46"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row>
    <row r="42">
      <c r="B42" s="18" t="n"/>
      <c r="C42" s="17">
        <f>IF($B42="","",TEXT($B42,"ddd"))</f>
        <v/>
      </c>
      <c r="D42" s="46" t="n"/>
      <c r="E42" s="46"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row>
    <row r="43">
      <c r="B43" s="18" t="n"/>
      <c r="C43" s="17">
        <f>IF($B43="","",TEXT($B43,"ddd"))</f>
        <v/>
      </c>
      <c r="D43" s="46" t="n"/>
      <c r="E43" s="46"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row>
    <row r="44">
      <c r="B44" s="18" t="n"/>
      <c r="C44" s="17">
        <f>IF($B44="","",TEXT($B44,"ddd"))</f>
        <v/>
      </c>
      <c r="D44" s="46" t="n"/>
      <c r="E44" s="46"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row>
    <row r="45">
      <c r="B45" s="18" t="n"/>
      <c r="C45" s="17">
        <f>IF($B45="","",TEXT($B45,"ddd"))</f>
        <v/>
      </c>
      <c r="D45" s="46" t="n"/>
      <c r="E45" s="46"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row>
    <row r="46">
      <c r="B46" s="18" t="n"/>
      <c r="C46" s="17">
        <f>IF($B46="","",TEXT($B46,"ddd"))</f>
        <v/>
      </c>
      <c r="D46" s="46" t="n"/>
      <c r="E46" s="46"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row>
    <row r="47">
      <c r="B47" s="18" t="n"/>
      <c r="C47" s="17">
        <f>IF($B47="","",TEXT($B47,"ddd"))</f>
        <v/>
      </c>
      <c r="D47" s="46" t="n"/>
      <c r="E47" s="46"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row>
    <row r="48">
      <c r="B48" s="18" t="n"/>
      <c r="C48" s="17">
        <f>IF($B48="","",TEXT($B48,"ddd"))</f>
        <v/>
      </c>
      <c r="D48" s="46" t="n"/>
      <c r="E48" s="46"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row>
    <row r="49">
      <c r="B49" s="18" t="n"/>
      <c r="C49" s="17">
        <f>IF($B49="","",TEXT($B49,"ddd"))</f>
        <v/>
      </c>
      <c r="D49" s="46" t="n"/>
      <c r="E49" s="46"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row>
    <row r="50">
      <c r="B50" s="18" t="n"/>
      <c r="C50" s="17">
        <f>IF($B50="","",TEXT($B50,"ddd"))</f>
        <v/>
      </c>
      <c r="D50" s="46" t="n"/>
      <c r="E50" s="46"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row>
    <row r="51">
      <c r="B51" s="18" t="n"/>
      <c r="C51" s="17">
        <f>IF($B51="","",TEXT($B51,"ddd"))</f>
        <v/>
      </c>
      <c r="D51" s="46" t="n"/>
      <c r="E51" s="46"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row>
    <row r="52">
      <c r="B52" s="18" t="n"/>
      <c r="C52" s="17">
        <f>IF($B52="","",TEXT($B52,"ddd"))</f>
        <v/>
      </c>
      <c r="D52" s="46" t="n"/>
      <c r="E52" s="46"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row>
    <row r="53">
      <c r="B53" s="18" t="n"/>
      <c r="C53" s="17">
        <f>IF($B53="","",TEXT($B53,"ddd"))</f>
        <v/>
      </c>
      <c r="D53" s="46" t="n"/>
      <c r="E53" s="46"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row>
    <row r="54">
      <c r="B54" s="18" t="n"/>
      <c r="C54" s="17">
        <f>IF($B54="","",TEXT($B54,"ddd"))</f>
        <v/>
      </c>
      <c r="D54" s="46" t="n"/>
      <c r="E54" s="46"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row>
    <row r="55">
      <c r="B55" s="18" t="n"/>
      <c r="C55" s="17">
        <f>IF($B55="","",TEXT($B55,"ddd"))</f>
        <v/>
      </c>
      <c r="D55" s="46" t="n"/>
      <c r="E55" s="46"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row>
    <row r="56">
      <c r="B56" s="18" t="n"/>
      <c r="C56" s="17">
        <f>IF($B56="","",TEXT($B56,"ddd"))</f>
        <v/>
      </c>
      <c r="D56" s="46" t="n"/>
      <c r="E56" s="46"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row>
    <row r="57">
      <c r="B57" s="18" t="n"/>
      <c r="C57" s="17">
        <f>IF($B57="","",TEXT($B57,"ddd"))</f>
        <v/>
      </c>
      <c r="D57" s="46" t="n"/>
      <c r="E57" s="46"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row>
    <row r="58">
      <c r="B58" s="18" t="n"/>
      <c r="C58" s="17">
        <f>IF($B58="","",TEXT($B58,"ddd"))</f>
        <v/>
      </c>
      <c r="D58" s="46" t="n"/>
      <c r="E58" s="46"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row>
    <row r="59">
      <c r="B59" s="18" t="n"/>
      <c r="C59" s="17">
        <f>IF($B59="","",TEXT($B59,"ddd"))</f>
        <v/>
      </c>
      <c r="D59" s="46" t="n"/>
      <c r="E59" s="46"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row>
    <row r="60">
      <c r="B60" s="18" t="n"/>
      <c r="C60" s="17">
        <f>IF($B60="","",TEXT($B60,"ddd"))</f>
        <v/>
      </c>
      <c r="D60" s="46" t="n"/>
      <c r="E60" s="46"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row>
    <row r="61">
      <c r="B61" s="18" t="n"/>
      <c r="C61" s="17">
        <f>IF($B61="","",TEXT($B61,"ddd"))</f>
        <v/>
      </c>
      <c r="D61" s="46" t="n"/>
      <c r="E61" s="46"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row>
    <row r="62">
      <c r="B62" s="18" t="n"/>
      <c r="C62" s="17">
        <f>IF($B62="","",TEXT($B62,"ddd"))</f>
        <v/>
      </c>
      <c r="D62" s="46" t="n"/>
      <c r="E62" s="46"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row>
    <row r="63">
      <c r="B63" s="18" t="n"/>
      <c r="C63" s="17">
        <f>IF($B63="","",TEXT($B63,"ddd"))</f>
        <v/>
      </c>
      <c r="D63" s="46" t="n"/>
      <c r="E63" s="46"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row>
    <row r="64">
      <c r="B64" s="18" t="n"/>
      <c r="C64" s="17">
        <f>IF($B64="","",TEXT($B64,"ddd"))</f>
        <v/>
      </c>
      <c r="D64" s="46" t="n"/>
      <c r="E64" s="46"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row>
    <row r="65">
      <c r="B65" s="18" t="n"/>
      <c r="C65" s="17">
        <f>IF($B65="","",TEXT($B65,"ddd"))</f>
        <v/>
      </c>
      <c r="D65" s="46" t="n"/>
      <c r="E65" s="46"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row>
    <row r="66">
      <c r="B66" s="18" t="n"/>
      <c r="C66" s="17">
        <f>IF($B66="","",TEXT($B66,"ddd"))</f>
        <v/>
      </c>
      <c r="D66" s="46" t="n"/>
      <c r="E66" s="46"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row>
    <row r="67">
      <c r="B67" s="18" t="n"/>
      <c r="C67" s="17">
        <f>IF($B67="","",TEXT($B67,"ddd"))</f>
        <v/>
      </c>
      <c r="D67" s="46" t="n"/>
      <c r="E67" s="46"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row>
    <row r="68">
      <c r="B68" s="18" t="n"/>
      <c r="C68" s="17">
        <f>IF($B68="","",TEXT($B68,"ddd"))</f>
        <v/>
      </c>
      <c r="D68" s="46" t="n"/>
      <c r="E68" s="46"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row>
    <row r="69">
      <c r="B69" s="18" t="n"/>
      <c r="C69" s="17">
        <f>IF($B69="","",TEXT($B69,"ddd"))</f>
        <v/>
      </c>
      <c r="D69" s="46" t="n"/>
      <c r="E69" s="46"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row>
    <row r="70">
      <c r="B70" s="18" t="n"/>
      <c r="C70" s="17">
        <f>IF($B70="","",TEXT($B70,"ddd"))</f>
        <v/>
      </c>
      <c r="D70" s="46" t="n"/>
      <c r="E70" s="46"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row>
    <row r="71">
      <c r="B71" s="18" t="n"/>
      <c r="C71" s="17">
        <f>IF($B71="","",TEXT($B71,"ddd"))</f>
        <v/>
      </c>
      <c r="D71" s="46" t="n"/>
      <c r="E71" s="46"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row>
    <row r="72">
      <c r="B72" s="18" t="n"/>
      <c r="C72" s="17">
        <f>IF($B72="","",TEXT($B72,"ddd"))</f>
        <v/>
      </c>
      <c r="D72" s="46" t="n"/>
      <c r="E72" s="46"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row>
    <row r="73">
      <c r="B73" s="18" t="n"/>
      <c r="C73" s="17">
        <f>IF($B73="","",TEXT($B73,"ddd"))</f>
        <v/>
      </c>
      <c r="D73" s="46" t="n"/>
      <c r="E73" s="46"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row>
    <row r="74">
      <c r="B74" s="18" t="n"/>
      <c r="C74" s="17">
        <f>IF($B74="","",TEXT($B74,"ddd"))</f>
        <v/>
      </c>
      <c r="D74" s="46" t="n"/>
      <c r="E74" s="46"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row>
    <row r="75">
      <c r="B75" s="18" t="n"/>
      <c r="C75" s="17">
        <f>IF($B75="","",TEXT($B75,"ddd"))</f>
        <v/>
      </c>
      <c r="D75" s="46" t="n"/>
      <c r="E75" s="46"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row>
    <row r="76">
      <c r="B76" s="18" t="n"/>
      <c r="C76" s="17">
        <f>IF($B76="","",TEXT($B76,"ddd"))</f>
        <v/>
      </c>
      <c r="D76" s="46" t="n"/>
      <c r="E76" s="46"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row>
    <row r="77">
      <c r="B77" s="18" t="n"/>
      <c r="C77" s="17">
        <f>IF($B77="","",TEXT($B77,"ddd"))</f>
        <v/>
      </c>
      <c r="D77" s="46" t="n"/>
      <c r="E77" s="46"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row>
    <row r="78">
      <c r="B78" s="18" t="n"/>
      <c r="C78" s="17">
        <f>IF($B78="","",TEXT($B78,"ddd"))</f>
        <v/>
      </c>
      <c r="D78" s="46" t="n"/>
      <c r="E78" s="46"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row>
    <row r="79">
      <c r="B79" s="18" t="n"/>
      <c r="C79" s="17">
        <f>IF($B79="","",TEXT($B79,"ddd"))</f>
        <v/>
      </c>
      <c r="D79" s="46" t="n"/>
      <c r="E79" s="46"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row>
    <row r="80">
      <c r="B80" s="18" t="n"/>
      <c r="C80" s="17">
        <f>IF($B80="","",TEXT($B80,"ddd"))</f>
        <v/>
      </c>
      <c r="D80" s="46" t="n"/>
      <c r="E80" s="46"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row>
    <row r="81">
      <c r="B81" s="18" t="n"/>
      <c r="C81" s="17">
        <f>IF($B81="","",TEXT($B81,"ddd"))</f>
        <v/>
      </c>
      <c r="D81" s="46" t="n"/>
      <c r="E81" s="46"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row>
    <row r="82">
      <c r="B82" s="18" t="n"/>
      <c r="C82" s="17">
        <f>IF($B82="","",TEXT($B82,"ddd"))</f>
        <v/>
      </c>
      <c r="D82" s="46" t="n"/>
      <c r="E82" s="46"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row>
    <row r="83">
      <c r="B83" s="18" t="n"/>
      <c r="C83" s="17">
        <f>IF($B83="","",TEXT($B83,"ddd"))</f>
        <v/>
      </c>
      <c r="D83" s="46" t="n"/>
      <c r="E83" s="46"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row>
    <row r="84">
      <c r="B84" s="18" t="n"/>
      <c r="C84" s="17">
        <f>IF($B84="","",TEXT($B84,"ddd"))</f>
        <v/>
      </c>
      <c r="D84" s="46" t="n"/>
      <c r="E84" s="46"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row>
    <row r="85">
      <c r="B85" s="18" t="n"/>
      <c r="C85" s="17">
        <f>IF($B85="","",TEXT($B85,"ddd"))</f>
        <v/>
      </c>
      <c r="D85" s="46" t="n"/>
      <c r="E85" s="46"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row>
    <row r="86">
      <c r="B86" s="18" t="n"/>
      <c r="C86" s="17">
        <f>IF($B86="","",TEXT($B86,"ddd"))</f>
        <v/>
      </c>
      <c r="D86" s="46" t="n"/>
      <c r="E86" s="46"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row>
    <row r="87">
      <c r="B87" s="18" t="n"/>
      <c r="C87" s="17">
        <f>IF($B87="","",TEXT($B87,"ddd"))</f>
        <v/>
      </c>
      <c r="D87" s="46" t="n"/>
      <c r="E87" s="46"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row>
    <row r="88">
      <c r="B88" s="18" t="n"/>
      <c r="C88" s="17">
        <f>IF($B88="","",TEXT($B88,"ddd"))</f>
        <v/>
      </c>
      <c r="D88" s="46" t="n"/>
      <c r="E88" s="46"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row>
    <row r="89">
      <c r="B89" s="18" t="n"/>
      <c r="C89" s="17">
        <f>IF($B89="","",TEXT($B89,"ddd"))</f>
        <v/>
      </c>
      <c r="D89" s="46" t="n"/>
      <c r="E89" s="46"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row>
    <row r="90">
      <c r="B90" s="18" t="n"/>
      <c r="C90" s="17">
        <f>IF($B90="","",TEXT($B90,"ddd"))</f>
        <v/>
      </c>
      <c r="D90" s="46" t="n"/>
      <c r="E90" s="46"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row>
    <row r="91">
      <c r="B91" s="18" t="n"/>
      <c r="C91" s="17">
        <f>IF($B91="","",TEXT($B91,"ddd"))</f>
        <v/>
      </c>
      <c r="D91" s="46" t="n"/>
      <c r="E91" s="46"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row>
    <row r="92">
      <c r="B92" s="18" t="n"/>
      <c r="C92" s="17">
        <f>IF($B92="","",TEXT($B92,"ddd"))</f>
        <v/>
      </c>
      <c r="D92" s="46" t="n"/>
      <c r="E92" s="46"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row>
    <row r="93">
      <c r="B93" s="18" t="n"/>
      <c r="C93" s="17">
        <f>IF($B93="","",TEXT($B93,"ddd"))</f>
        <v/>
      </c>
      <c r="D93" s="46" t="n"/>
      <c r="E93" s="46"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row>
    <row r="94">
      <c r="B94" s="18" t="n"/>
      <c r="C94" s="17">
        <f>IF($B94="","",TEXT($B94,"ddd"))</f>
        <v/>
      </c>
      <c r="D94" s="46" t="n"/>
      <c r="E94" s="46"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row>
    <row r="95">
      <c r="B95" s="18" t="n"/>
      <c r="C95" s="17">
        <f>IF($B95="","",TEXT($B95,"ddd"))</f>
        <v/>
      </c>
      <c r="D95" s="46" t="n"/>
      <c r="E95" s="46"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row>
    <row r="96">
      <c r="B96" s="18" t="n"/>
      <c r="C96" s="17">
        <f>IF($B96="","",TEXT($B96,"ddd"))</f>
        <v/>
      </c>
      <c r="D96" s="46" t="n"/>
      <c r="E96" s="46"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row>
    <row r="97">
      <c r="B97" s="18" t="n"/>
      <c r="C97" s="17">
        <f>IF($B97="","",TEXT($B97,"ddd"))</f>
        <v/>
      </c>
      <c r="D97" s="46" t="n"/>
      <c r="E97" s="46"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row>
    <row r="98">
      <c r="B98" s="18" t="n"/>
      <c r="C98" s="17">
        <f>IF($B98="","",TEXT($B98,"ddd"))</f>
        <v/>
      </c>
      <c r="D98" s="46" t="n"/>
      <c r="E98" s="46"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row>
    <row r="99">
      <c r="B99" s="18" t="n"/>
      <c r="C99" s="17">
        <f>IF($B99="","",TEXT($B99,"ddd"))</f>
        <v/>
      </c>
      <c r="D99" s="46" t="n"/>
      <c r="E99" s="46"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row>
    <row r="100">
      <c r="B100" s="18" t="n"/>
      <c r="C100" s="17">
        <f>IF($B100="","",TEXT($B100,"ddd"))</f>
        <v/>
      </c>
      <c r="D100" s="46" t="n"/>
      <c r="E100" s="46"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row>
    <row r="101">
      <c r="B101" s="18" t="n"/>
      <c r="C101" s="17">
        <f>IF($B101="","",TEXT($B101,"ddd"))</f>
        <v/>
      </c>
      <c r="D101" s="46" t="n"/>
      <c r="E101" s="46"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row>
    <row r="102">
      <c r="B102" s="18" t="n"/>
      <c r="C102" s="17">
        <f>IF($B102="","",TEXT($B102,"ddd"))</f>
        <v/>
      </c>
      <c r="D102" s="46" t="n"/>
      <c r="E102" s="46"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row>
    <row r="103">
      <c r="B103" s="18" t="n"/>
      <c r="C103" s="17">
        <f>IF($B103="","",TEXT($B103,"ddd"))</f>
        <v/>
      </c>
      <c r="D103" s="46" t="n"/>
      <c r="E103" s="46"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row>
    <row r="104">
      <c r="B104" s="18" t="n"/>
      <c r="C104" s="17">
        <f>IF($B104="","",TEXT($B104,"ddd"))</f>
        <v/>
      </c>
      <c r="D104" s="46" t="n"/>
      <c r="E104" s="46"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row>
    <row r="105">
      <c r="B105" s="18" t="n"/>
      <c r="C105" s="17">
        <f>IF($B105="","",TEXT($B105,"ddd"))</f>
        <v/>
      </c>
      <c r="D105" s="46" t="n"/>
      <c r="E105" s="46"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row>
    <row r="106">
      <c r="B106" s="18" t="n"/>
      <c r="C106" s="17">
        <f>IF($B106="","",TEXT($B106,"ddd"))</f>
        <v/>
      </c>
      <c r="D106" s="46" t="n"/>
      <c r="E106" s="46"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row>
    <row r="107">
      <c r="B107" s="18" t="n"/>
      <c r="C107" s="17">
        <f>IF($B107="","",TEXT($B107,"ddd"))</f>
        <v/>
      </c>
      <c r="D107" s="46" t="n"/>
      <c r="E107" s="46"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row>
    <row r="108">
      <c r="B108" s="18" t="n"/>
      <c r="C108" s="17">
        <f>IF($B108="","",TEXT($B108,"ddd"))</f>
        <v/>
      </c>
      <c r="D108" s="46" t="n"/>
      <c r="E108" s="46"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row>
    <row r="109">
      <c r="B109" s="18" t="n"/>
      <c r="C109" s="17">
        <f>IF($B109="","",TEXT($B109,"ddd"))</f>
        <v/>
      </c>
      <c r="D109" s="46" t="n"/>
      <c r="E109" s="46"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row>
    <row r="110">
      <c r="B110" s="18" t="n"/>
      <c r="C110" s="17">
        <f>IF($B110="","",TEXT($B110,"ddd"))</f>
        <v/>
      </c>
      <c r="D110" s="46" t="n"/>
      <c r="E110" s="46"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row>
    <row r="111">
      <c r="B111" s="18" t="n"/>
      <c r="C111" s="17">
        <f>IF($B111="","",TEXT($B111,"ddd"))</f>
        <v/>
      </c>
      <c r="D111" s="46" t="n"/>
      <c r="E111" s="46"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row>
    <row r="112">
      <c r="B112" s="18" t="n"/>
      <c r="C112" s="17">
        <f>IF($B112="","",TEXT($B112,"ddd"))</f>
        <v/>
      </c>
      <c r="D112" s="46" t="n"/>
      <c r="E112" s="46"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row>
    <row r="113">
      <c r="B113" s="18" t="n"/>
      <c r="C113" s="17">
        <f>IF($B113="","",TEXT($B113,"ddd"))</f>
        <v/>
      </c>
      <c r="D113" s="46" t="n"/>
      <c r="E113" s="46"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row>
    <row r="114">
      <c r="B114" s="18" t="n"/>
      <c r="C114" s="17">
        <f>IF($B114="","",TEXT($B114,"ddd"))</f>
        <v/>
      </c>
      <c r="D114" s="46" t="n"/>
      <c r="E114" s="46"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row>
    <row r="115">
      <c r="B115" s="18" t="n"/>
      <c r="C115" s="17">
        <f>IF($B115="","",TEXT($B115,"ddd"))</f>
        <v/>
      </c>
      <c r="D115" s="46" t="n"/>
      <c r="E115" s="46"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row>
    <row r="116">
      <c r="B116" s="18" t="n"/>
      <c r="C116" s="17">
        <f>IF($B116="","",TEXT($B116,"ddd"))</f>
        <v/>
      </c>
      <c r="D116" s="46" t="n"/>
      <c r="E116" s="46"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row>
    <row r="117">
      <c r="B117" s="18" t="n"/>
      <c r="C117" s="17">
        <f>IF($B117="","",TEXT($B117,"ddd"))</f>
        <v/>
      </c>
      <c r="D117" s="46" t="n"/>
      <c r="E117" s="46"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row>
    <row r="118">
      <c r="B118" s="18" t="n"/>
      <c r="C118" s="17">
        <f>IF($B118="","",TEXT($B118,"ddd"))</f>
        <v/>
      </c>
      <c r="D118" s="46" t="n"/>
      <c r="E118" s="46"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row>
    <row r="119">
      <c r="B119" s="18" t="n"/>
      <c r="C119" s="17">
        <f>IF($B119="","",TEXT($B119,"ddd"))</f>
        <v/>
      </c>
      <c r="D119" s="46" t="n"/>
      <c r="E119" s="46"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row>
    <row r="120">
      <c r="B120" s="18" t="n"/>
      <c r="C120" s="17">
        <f>IF($B120="","",TEXT($B120,"ddd"))</f>
        <v/>
      </c>
      <c r="D120" s="46" t="n"/>
      <c r="E120" s="46"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row>
    <row r="121">
      <c r="B121" s="18" t="n"/>
      <c r="C121" s="17">
        <f>IF($B121="","",TEXT($B121,"ddd"))</f>
        <v/>
      </c>
      <c r="D121" s="46" t="n"/>
      <c r="E121" s="46"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row>
    <row r="122">
      <c r="B122" s="18" t="n"/>
      <c r="C122" s="17">
        <f>IF($B122="","",TEXT($B122,"ddd"))</f>
        <v/>
      </c>
      <c r="D122" s="46" t="n"/>
      <c r="E122" s="46"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row>
    <row r="123">
      <c r="B123" s="18" t="n"/>
      <c r="C123" s="17">
        <f>IF($B123="","",TEXT($B123,"ddd"))</f>
        <v/>
      </c>
      <c r="D123" s="46" t="n"/>
      <c r="E123" s="46"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row>
    <row r="124">
      <c r="B124" s="18" t="n"/>
      <c r="C124" s="17">
        <f>IF($B124="","",TEXT($B124,"ddd"))</f>
        <v/>
      </c>
      <c r="D124" s="46" t="n"/>
      <c r="E124" s="46"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row>
    <row r="125">
      <c r="B125" s="18" t="n"/>
      <c r="C125" s="17">
        <f>IF($B125="","",TEXT($B125,"ddd"))</f>
        <v/>
      </c>
      <c r="D125" s="46" t="n"/>
      <c r="E125" s="46"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row>
    <row r="126">
      <c r="B126" s="18" t="n"/>
      <c r="C126" s="17">
        <f>IF($B126="","",TEXT($B126,"ddd"))</f>
        <v/>
      </c>
      <c r="D126" s="46" t="n"/>
      <c r="E126" s="46"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row>
    <row r="127">
      <c r="B127" s="18" t="n"/>
      <c r="C127" s="17">
        <f>IF($B127="","",TEXT($B127,"ddd"))</f>
        <v/>
      </c>
      <c r="D127" s="46" t="n"/>
      <c r="E127" s="46"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row>
    <row r="128">
      <c r="B128" s="18" t="n"/>
      <c r="C128" s="17">
        <f>IF($B128="","",TEXT($B128,"ddd"))</f>
        <v/>
      </c>
      <c r="D128" s="46" t="n"/>
      <c r="E128" s="46"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row>
    <row r="129">
      <c r="B129" s="18" t="n"/>
      <c r="C129" s="17">
        <f>IF($B129="","",TEXT($B129,"ddd"))</f>
        <v/>
      </c>
      <c r="D129" s="46" t="n"/>
      <c r="E129" s="46"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row>
    <row r="130">
      <c r="B130" s="18" t="n"/>
      <c r="C130" s="17">
        <f>IF($B130="","",TEXT($B130,"ddd"))</f>
        <v/>
      </c>
      <c r="D130" s="46" t="n"/>
      <c r="E130" s="46"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row>
    <row r="131">
      <c r="B131" s="18" t="n"/>
      <c r="C131" s="17">
        <f>IF($B131="","",TEXT($B131,"ddd"))</f>
        <v/>
      </c>
      <c r="D131" s="46" t="n"/>
      <c r="E131" s="46"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row>
    <row r="132">
      <c r="B132" s="18" t="n"/>
      <c r="C132" s="17">
        <f>IF($B132="","",TEXT($B132,"ddd"))</f>
        <v/>
      </c>
      <c r="D132" s="46" t="n"/>
      <c r="E132" s="46"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row>
    <row r="133">
      <c r="B133" s="18" t="n"/>
      <c r="C133" s="17">
        <f>IF($B133="","",TEXT($B133,"ddd"))</f>
        <v/>
      </c>
      <c r="D133" s="46" t="n"/>
      <c r="E133" s="46"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row>
    <row r="134">
      <c r="B134" s="18" t="n"/>
      <c r="C134" s="17">
        <f>IF($B134="","",TEXT($B134,"ddd"))</f>
        <v/>
      </c>
      <c r="D134" s="46" t="n"/>
      <c r="E134" s="46"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row>
    <row r="135">
      <c r="B135" s="18" t="n"/>
      <c r="C135" s="17">
        <f>IF($B135="","",TEXT($B135,"ddd"))</f>
        <v/>
      </c>
      <c r="D135" s="46" t="n"/>
      <c r="E135" s="46"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row>
    <row r="136">
      <c r="B136" s="18" t="n"/>
      <c r="C136" s="17">
        <f>IF($B136="","",TEXT($B136,"ddd"))</f>
        <v/>
      </c>
      <c r="D136" s="46" t="n"/>
      <c r="E136" s="46"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row>
    <row r="137">
      <c r="B137" s="18" t="n"/>
      <c r="C137" s="17">
        <f>IF($B137="","",TEXT($B137,"ddd"))</f>
        <v/>
      </c>
      <c r="D137" s="46" t="n"/>
      <c r="E137" s="46"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row>
    <row r="138">
      <c r="B138" s="18" t="n"/>
      <c r="C138" s="17">
        <f>IF($B138="","",TEXT($B138,"ddd"))</f>
        <v/>
      </c>
      <c r="D138" s="46" t="n"/>
      <c r="E138" s="46"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row>
    <row r="139">
      <c r="B139" s="18" t="n"/>
      <c r="C139" s="17">
        <f>IF($B139="","",TEXT($B139,"ddd"))</f>
        <v/>
      </c>
      <c r="D139" s="46" t="n"/>
      <c r="E139" s="46"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row>
    <row r="140">
      <c r="B140" s="18" t="n"/>
      <c r="C140" s="17">
        <f>IF($B140="","",TEXT($B140,"ddd"))</f>
        <v/>
      </c>
      <c r="D140" s="46" t="n"/>
      <c r="E140" s="46"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row>
    <row r="141">
      <c r="B141" s="18" t="n"/>
      <c r="C141" s="17">
        <f>IF($B141="","",TEXT($B141,"ddd"))</f>
        <v/>
      </c>
      <c r="D141" s="46" t="n"/>
      <c r="E141" s="46"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row>
    <row r="142">
      <c r="B142" s="18" t="n"/>
      <c r="C142" s="17">
        <f>IF($B142="","",TEXT($B142,"ddd"))</f>
        <v/>
      </c>
      <c r="D142" s="46" t="n"/>
      <c r="E142" s="46"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row>
    <row r="143">
      <c r="B143" s="18" t="n"/>
      <c r="C143" s="17">
        <f>IF($B143="","",TEXT($B143,"ddd"))</f>
        <v/>
      </c>
      <c r="D143" s="46" t="n"/>
      <c r="E143" s="46"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row>
    <row r="144">
      <c r="B144" s="18" t="n"/>
      <c r="C144" s="17">
        <f>IF($B144="","",TEXT($B144,"ddd"))</f>
        <v/>
      </c>
      <c r="D144" s="46" t="n"/>
      <c r="E144" s="46"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row>
    <row r="145">
      <c r="B145" s="18" t="n"/>
      <c r="C145" s="17">
        <f>IF($B145="","",TEXT($B145,"ddd"))</f>
        <v/>
      </c>
      <c r="D145" s="46" t="n"/>
      <c r="E145" s="46"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row>
    <row r="146">
      <c r="B146" s="18" t="n"/>
      <c r="C146" s="17">
        <f>IF($B146="","",TEXT($B146,"ddd"))</f>
        <v/>
      </c>
      <c r="D146" s="46" t="n"/>
      <c r="E146" s="46"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row>
    <row r="147">
      <c r="B147" s="18" t="n"/>
      <c r="C147" s="17">
        <f>IF($B147="","",TEXT($B147,"ddd"))</f>
        <v/>
      </c>
      <c r="D147" s="46" t="n"/>
      <c r="E147" s="46"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row>
    <row r="148">
      <c r="B148" s="18" t="n"/>
      <c r="C148" s="17">
        <f>IF($B148="","",TEXT($B148,"ddd"))</f>
        <v/>
      </c>
      <c r="D148" s="46" t="n"/>
      <c r="E148" s="46"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row>
    <row r="149">
      <c r="B149" s="18" t="n"/>
      <c r="C149" s="17">
        <f>IF($B149="","",TEXT($B149,"ddd"))</f>
        <v/>
      </c>
      <c r="D149" s="46" t="n"/>
      <c r="E149" s="46"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row>
    <row r="150">
      <c r="B150" s="18" t="n"/>
      <c r="C150" s="17">
        <f>IF($B150="","",TEXT($B150,"ddd"))</f>
        <v/>
      </c>
      <c r="D150" s="46" t="n"/>
      <c r="E150" s="46"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row>
    <row r="151">
      <c r="B151" s="18" t="n"/>
      <c r="C151" s="17">
        <f>IF($B151="","",TEXT($B151,"ddd"))</f>
        <v/>
      </c>
      <c r="D151" s="46" t="n"/>
      <c r="E151" s="46"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row>
    <row r="152">
      <c r="B152" s="18" t="n"/>
      <c r="C152" s="17">
        <f>IF($B152="","",TEXT($B152,"ddd"))</f>
        <v/>
      </c>
      <c r="D152" s="46" t="n"/>
      <c r="E152" s="46"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row>
    <row r="153">
      <c r="B153" s="18" t="n"/>
      <c r="C153" s="17">
        <f>IF($B153="","",TEXT($B153,"ddd"))</f>
        <v/>
      </c>
      <c r="D153" s="46" t="n"/>
      <c r="E153" s="46"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row>
    <row r="154">
      <c r="B154" s="18" t="n"/>
      <c r="C154" s="17">
        <f>IF($B154="","",TEXT($B154,"ddd"))</f>
        <v/>
      </c>
      <c r="D154" s="46" t="n"/>
      <c r="E154" s="46"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row>
    <row r="155">
      <c r="B155" s="18" t="n"/>
      <c r="C155" s="17">
        <f>IF($B155="","",TEXT($B155,"ddd"))</f>
        <v/>
      </c>
      <c r="D155" s="46" t="n"/>
      <c r="E155" s="46"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row>
    <row r="156">
      <c r="B156" s="18" t="n"/>
      <c r="C156" s="17">
        <f>IF($B156="","",TEXT($B156,"ddd"))</f>
        <v/>
      </c>
      <c r="D156" s="46" t="n"/>
      <c r="E156" s="46"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row>
    <row r="157">
      <c r="B157" s="18" t="n"/>
      <c r="C157" s="17">
        <f>IF($B157="","",TEXT($B157,"ddd"))</f>
        <v/>
      </c>
      <c r="D157" s="46" t="n"/>
      <c r="E157" s="46"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row>
    <row r="158">
      <c r="B158" s="18" t="n"/>
      <c r="C158" s="17">
        <f>IF($B158="","",TEXT($B158,"ddd"))</f>
        <v/>
      </c>
      <c r="D158" s="46" t="n"/>
      <c r="E158" s="46"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row>
    <row r="159">
      <c r="B159" s="18" t="n"/>
      <c r="C159" s="17">
        <f>IF($B159="","",TEXT($B159,"ddd"))</f>
        <v/>
      </c>
      <c r="D159" s="46" t="n"/>
      <c r="E159" s="46"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row>
    <row r="160">
      <c r="B160" s="18" t="n"/>
      <c r="C160" s="17">
        <f>IF($B160="","",TEXT($B160,"ddd"))</f>
        <v/>
      </c>
      <c r="D160" s="46" t="n"/>
      <c r="E160" s="46"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row>
    <row r="161">
      <c r="B161" s="18" t="n"/>
      <c r="C161" s="17">
        <f>IF($B161="","",TEXT($B161,"ddd"))</f>
        <v/>
      </c>
      <c r="D161" s="46" t="n"/>
      <c r="E161" s="46"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row>
    <row r="162">
      <c r="B162" s="18" t="n"/>
      <c r="C162" s="17">
        <f>IF($B162="","",TEXT($B162,"ddd"))</f>
        <v/>
      </c>
      <c r="D162" s="46" t="n"/>
      <c r="E162" s="46"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row>
    <row r="163">
      <c r="B163" s="18" t="n"/>
      <c r="C163" s="17">
        <f>IF($B163="","",TEXT($B163,"ddd"))</f>
        <v/>
      </c>
      <c r="D163" s="46" t="n"/>
      <c r="E163" s="46"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row>
    <row r="164">
      <c r="B164" s="18" t="n"/>
      <c r="C164" s="17">
        <f>IF($B164="","",TEXT($B164,"ddd"))</f>
        <v/>
      </c>
      <c r="D164" s="46" t="n"/>
      <c r="E164" s="46"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row>
    <row r="165">
      <c r="B165" s="18" t="n"/>
      <c r="C165" s="17">
        <f>IF($B165="","",TEXT($B165,"ddd"))</f>
        <v/>
      </c>
      <c r="D165" s="46" t="n"/>
      <c r="E165" s="46"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row>
    <row r="166">
      <c r="B166" s="18" t="n"/>
      <c r="C166" s="17">
        <f>IF($B166="","",TEXT($B166,"ddd"))</f>
        <v/>
      </c>
      <c r="D166" s="46" t="n"/>
      <c r="E166" s="46"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row>
    <row r="167">
      <c r="B167" s="18" t="n"/>
      <c r="C167" s="17">
        <f>IF($B167="","",TEXT($B167,"ddd"))</f>
        <v/>
      </c>
      <c r="D167" s="46" t="n"/>
      <c r="E167" s="46"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row>
    <row r="168">
      <c r="B168" s="18" t="n"/>
      <c r="C168" s="17">
        <f>IF($B168="","",TEXT($B168,"ddd"))</f>
        <v/>
      </c>
      <c r="D168" s="46" t="n"/>
      <c r="E168" s="46"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row>
    <row r="169">
      <c r="B169" s="18" t="n"/>
      <c r="C169" s="17">
        <f>IF($B169="","",TEXT($B169,"ddd"))</f>
        <v/>
      </c>
      <c r="D169" s="46" t="n"/>
      <c r="E169" s="46"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row>
    <row r="170">
      <c r="B170" s="18" t="n"/>
      <c r="C170" s="17">
        <f>IF($B170="","",TEXT($B170,"ddd"))</f>
        <v/>
      </c>
      <c r="D170" s="46" t="n"/>
      <c r="E170" s="46"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row>
    <row r="171">
      <c r="B171" s="18" t="n"/>
      <c r="C171" s="17">
        <f>IF($B171="","",TEXT($B171,"ddd"))</f>
        <v/>
      </c>
      <c r="D171" s="46" t="n"/>
      <c r="E171" s="46"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row>
    <row r="172">
      <c r="B172" s="18" t="n"/>
      <c r="C172" s="17">
        <f>IF($B172="","",TEXT($B172,"ddd"))</f>
        <v/>
      </c>
      <c r="D172" s="46" t="n"/>
      <c r="E172" s="46"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row>
    <row r="173">
      <c r="B173" s="18" t="n"/>
      <c r="C173" s="17">
        <f>IF($B173="","",TEXT($B173,"ddd"))</f>
        <v/>
      </c>
      <c r="D173" s="46" t="n"/>
      <c r="E173" s="46"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row>
    <row r="174">
      <c r="B174" s="18" t="n"/>
      <c r="C174" s="17">
        <f>IF($B174="","",TEXT($B174,"ddd"))</f>
        <v/>
      </c>
      <c r="D174" s="46" t="n"/>
      <c r="E174" s="46"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row>
    <row r="175">
      <c r="B175" s="18" t="n"/>
      <c r="C175" s="17">
        <f>IF($B175="","",TEXT($B175,"ddd"))</f>
        <v/>
      </c>
      <c r="D175" s="46" t="n"/>
      <c r="E175" s="46"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row>
    <row r="176">
      <c r="B176" s="18" t="n"/>
      <c r="C176" s="17">
        <f>IF($B176="","",TEXT($B176,"ddd"))</f>
        <v/>
      </c>
      <c r="D176" s="46" t="n"/>
      <c r="E176" s="46"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row>
    <row r="177">
      <c r="B177" s="18" t="n"/>
      <c r="C177" s="17">
        <f>IF($B177="","",TEXT($B177,"ddd"))</f>
        <v/>
      </c>
      <c r="D177" s="46" t="n"/>
      <c r="E177" s="46"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row>
    <row r="178">
      <c r="B178" s="18" t="n"/>
      <c r="C178" s="17">
        <f>IF($B178="","",TEXT($B178,"ddd"))</f>
        <v/>
      </c>
      <c r="D178" s="46" t="n"/>
      <c r="E178" s="46"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row>
    <row r="179">
      <c r="B179" s="18" t="n"/>
      <c r="C179" s="17">
        <f>IF($B179="","",TEXT($B179,"ddd"))</f>
        <v/>
      </c>
      <c r="D179" s="46" t="n"/>
      <c r="E179" s="46"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row>
    <row r="180">
      <c r="B180" s="18" t="n"/>
      <c r="C180" s="17">
        <f>IF($B180="","",TEXT($B180,"ddd"))</f>
        <v/>
      </c>
      <c r="D180" s="46" t="n"/>
      <c r="E180" s="46"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row>
    <row r="181">
      <c r="B181" s="18" t="n"/>
      <c r="C181" s="17">
        <f>IF($B181="","",TEXT($B181,"ddd"))</f>
        <v/>
      </c>
      <c r="D181" s="46" t="n"/>
      <c r="E181" s="46"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row>
    <row r="182">
      <c r="B182" s="18" t="n"/>
      <c r="C182" s="17">
        <f>IF($B182="","",TEXT($B182,"ddd"))</f>
        <v/>
      </c>
      <c r="D182" s="46" t="n"/>
      <c r="E182" s="46"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row>
    <row r="183">
      <c r="B183" s="18" t="n"/>
      <c r="C183" s="17">
        <f>IF($B183="","",TEXT($B183,"ddd"))</f>
        <v/>
      </c>
      <c r="D183" s="46" t="n"/>
      <c r="E183" s="46"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row>
    <row r="184">
      <c r="B184" s="18" t="n"/>
      <c r="C184" s="17">
        <f>IF($B184="","",TEXT($B184,"ddd"))</f>
        <v/>
      </c>
      <c r="D184" s="46" t="n"/>
      <c r="E184" s="46"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row>
    <row r="185">
      <c r="B185" s="18" t="n"/>
      <c r="C185" s="17">
        <f>IF($B185="","",TEXT($B185,"ddd"))</f>
        <v/>
      </c>
      <c r="D185" s="46" t="n"/>
      <c r="E185" s="46"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row>
    <row r="186">
      <c r="B186" s="18" t="n"/>
      <c r="C186" s="17">
        <f>IF($B186="","",TEXT($B186,"ddd"))</f>
        <v/>
      </c>
      <c r="D186" s="46" t="n"/>
      <c r="E186" s="46"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row>
    <row r="187">
      <c r="B187" s="18" t="n"/>
      <c r="C187" s="17">
        <f>IF($B187="","",TEXT($B187,"ddd"))</f>
        <v/>
      </c>
      <c r="D187" s="46" t="n"/>
      <c r="E187" s="46"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row>
    <row r="188">
      <c r="B188" s="18" t="n"/>
      <c r="C188" s="17">
        <f>IF($B188="","",TEXT($B188,"ddd"))</f>
        <v/>
      </c>
      <c r="D188" s="46" t="n"/>
      <c r="E188" s="46"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row>
    <row r="189">
      <c r="B189" s="18" t="n"/>
      <c r="C189" s="17">
        <f>IF($B189="","",TEXT($B189,"ddd"))</f>
        <v/>
      </c>
      <c r="D189" s="46" t="n"/>
      <c r="E189" s="46"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row>
    <row r="190">
      <c r="B190" s="18" t="n"/>
      <c r="C190" s="17">
        <f>IF($B190="","",TEXT($B190,"ddd"))</f>
        <v/>
      </c>
      <c r="D190" s="46" t="n"/>
      <c r="E190" s="46"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row>
    <row r="191">
      <c r="B191" s="18" t="n"/>
      <c r="C191" s="17">
        <f>IF($B191="","",TEXT($B191,"ddd"))</f>
        <v/>
      </c>
      <c r="D191" s="46" t="n"/>
      <c r="E191" s="46"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row>
    <row r="192">
      <c r="B192" s="18" t="n"/>
      <c r="C192" s="17">
        <f>IF($B192="","",TEXT($B192,"ddd"))</f>
        <v/>
      </c>
      <c r="D192" s="46" t="n"/>
      <c r="E192" s="46"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row>
    <row r="193">
      <c r="B193" s="18" t="n"/>
      <c r="C193" s="17">
        <f>IF($B193="","",TEXT($B193,"ddd"))</f>
        <v/>
      </c>
      <c r="D193" s="46" t="n"/>
      <c r="E193" s="46"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row>
    <row r="194">
      <c r="B194" s="18" t="n"/>
      <c r="C194" s="17">
        <f>IF($B194="","",TEXT($B194,"ddd"))</f>
        <v/>
      </c>
      <c r="D194" s="46" t="n"/>
      <c r="E194" s="46"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row>
    <row r="195">
      <c r="B195" s="18" t="n"/>
      <c r="C195" s="17">
        <f>IF($B195="","",TEXT($B195,"ddd"))</f>
        <v/>
      </c>
      <c r="D195" s="46" t="n"/>
      <c r="E195" s="46"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row>
    <row r="196">
      <c r="B196" s="18" t="n"/>
      <c r="C196" s="17">
        <f>IF($B196="","",TEXT($B196,"ddd"))</f>
        <v/>
      </c>
      <c r="D196" s="46" t="n"/>
      <c r="E196" s="46"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row>
    <row r="197">
      <c r="B197" s="18" t="n"/>
      <c r="C197" s="17">
        <f>IF($B197="","",TEXT($B197,"ddd"))</f>
        <v/>
      </c>
      <c r="D197" s="46" t="n"/>
      <c r="E197" s="46"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row>
    <row r="198">
      <c r="B198" s="18" t="n"/>
      <c r="C198" s="17">
        <f>IF($B198="","",TEXT($B198,"ddd"))</f>
        <v/>
      </c>
      <c r="D198" s="46" t="n"/>
      <c r="E198" s="46"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row>
    <row r="199">
      <c r="B199" s="18" t="n"/>
      <c r="C199" s="17">
        <f>IF($B199="","",TEXT($B199,"ddd"))</f>
        <v/>
      </c>
      <c r="D199" s="46" t="n"/>
      <c r="E199" s="46"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row>
    <row r="200">
      <c r="B200" s="18" t="n"/>
      <c r="C200" s="17">
        <f>IF($B200="","",TEXT($B200,"ddd"))</f>
        <v/>
      </c>
      <c r="D200" s="46" t="n"/>
      <c r="E200" s="46"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row>
    <row r="201">
      <c r="B201" s="18" t="n"/>
      <c r="C201" s="17">
        <f>IF($B201="","",TEXT($B201,"ddd"))</f>
        <v/>
      </c>
      <c r="D201" s="46" t="n"/>
      <c r="E201" s="46"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row>
    <row r="202">
      <c r="B202" s="18" t="n"/>
      <c r="C202" s="17">
        <f>IF($B202="","",TEXT($B202,"ddd"))</f>
        <v/>
      </c>
      <c r="D202" s="46" t="n"/>
      <c r="E202" s="46"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row>
    <row r="203">
      <c r="B203" s="18" t="n"/>
      <c r="C203" s="17">
        <f>IF($B203="","",TEXT($B203,"ddd"))</f>
        <v/>
      </c>
      <c r="D203" s="46" t="n"/>
      <c r="E203" s="46"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row>
    <row r="204">
      <c r="B204" s="18" t="n"/>
      <c r="C204" s="17">
        <f>IF($B204="","",TEXT($B204,"ddd"))</f>
        <v/>
      </c>
      <c r="D204" s="46" t="n"/>
      <c r="E204" s="46"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row>
    <row r="205">
      <c r="B205" s="18" t="n"/>
      <c r="C205" s="17">
        <f>IF($B205="","",TEXT($B205,"ddd"))</f>
        <v/>
      </c>
      <c r="D205" s="46" t="n"/>
      <c r="E205" s="46"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row>
    <row r="206">
      <c r="B206" s="18" t="n"/>
      <c r="C206" s="17">
        <f>IF($B206="","",TEXT($B206,"ddd"))</f>
        <v/>
      </c>
      <c r="D206" s="46" t="n"/>
      <c r="E206" s="46"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row>
    <row r="207">
      <c r="B207" s="18" t="n"/>
      <c r="C207" s="17">
        <f>IF($B207="","",TEXT($B207,"ddd"))</f>
        <v/>
      </c>
      <c r="D207" s="46" t="n"/>
      <c r="E207" s="46"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row>
    <row r="208">
      <c r="B208" s="18" t="n"/>
      <c r="C208" s="17">
        <f>IF($B208="","",TEXT($B208,"ddd"))</f>
        <v/>
      </c>
      <c r="D208" s="46" t="n"/>
      <c r="E208" s="46"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row>
    <row r="209">
      <c r="B209" s="18" t="n"/>
      <c r="C209" s="17">
        <f>IF($B209="","",TEXT($B209,"ddd"))</f>
        <v/>
      </c>
      <c r="D209" s="46" t="n"/>
      <c r="E209" s="46"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row>
    <row r="210">
      <c r="B210" s="18" t="n"/>
      <c r="C210" s="17">
        <f>IF($B210="","",TEXT($B210,"ddd"))</f>
        <v/>
      </c>
      <c r="D210" s="46" t="n"/>
      <c r="E210" s="46"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row>
    <row r="211">
      <c r="B211" s="18" t="n"/>
      <c r="C211" s="17">
        <f>IF($B211="","",TEXT($B211,"ddd"))</f>
        <v/>
      </c>
      <c r="D211" s="46" t="n"/>
      <c r="E211" s="46"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row>
    <row r="212">
      <c r="B212" s="18" t="n"/>
      <c r="C212" s="17">
        <f>IF($B212="","",TEXT($B212,"ddd"))</f>
        <v/>
      </c>
      <c r="D212" s="46" t="n"/>
      <c r="E212" s="46"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row>
    <row r="213">
      <c r="B213" s="18" t="n"/>
      <c r="C213" s="17">
        <f>IF($B213="","",TEXT($B213,"ddd"))</f>
        <v/>
      </c>
      <c r="D213" s="46" t="n"/>
      <c r="E213" s="46"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row>
    <row r="214">
      <c r="B214" s="18" t="n"/>
      <c r="C214" s="17">
        <f>IF($B214="","",TEXT($B214,"ddd"))</f>
        <v/>
      </c>
      <c r="D214" s="46" t="n"/>
      <c r="E214" s="46"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row>
    <row r="215">
      <c r="B215" s="18" t="n"/>
      <c r="C215" s="17">
        <f>IF($B215="","",TEXT($B215,"ddd"))</f>
        <v/>
      </c>
      <c r="D215" s="46" t="n"/>
      <c r="E215" s="46"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row>
    <row r="216">
      <c r="B216" s="18" t="n"/>
      <c r="C216" s="17">
        <f>IF($B216="","",TEXT($B216,"ddd"))</f>
        <v/>
      </c>
      <c r="D216" s="46" t="n"/>
      <c r="E216" s="46"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row>
    <row r="217">
      <c r="B217" s="18" t="n"/>
      <c r="C217" s="17">
        <f>IF($B217="","",TEXT($B217,"ddd"))</f>
        <v/>
      </c>
      <c r="D217" s="46" t="n"/>
      <c r="E217" s="46"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row>
    <row r="218">
      <c r="B218" s="18" t="n"/>
      <c r="C218" s="17">
        <f>IF($B218="","",TEXT($B218,"ddd"))</f>
        <v/>
      </c>
      <c r="D218" s="46" t="n"/>
      <c r="E218" s="46"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row>
    <row r="219">
      <c r="B219" s="18" t="n"/>
      <c r="C219" s="17">
        <f>IF($B219="","",TEXT($B219,"ddd"))</f>
        <v/>
      </c>
      <c r="D219" s="46" t="n"/>
      <c r="E219" s="46"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row>
    <row r="220">
      <c r="B220" s="18" t="n"/>
      <c r="C220" s="17">
        <f>IF($B220="","",TEXT($B220,"ddd"))</f>
        <v/>
      </c>
      <c r="D220" s="46" t="n"/>
      <c r="E220" s="46"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row>
    <row r="221">
      <c r="B221" s="18" t="n"/>
      <c r="C221" s="17">
        <f>IF($B221="","",TEXT($B221,"ddd"))</f>
        <v/>
      </c>
      <c r="D221" s="46" t="n"/>
      <c r="E221" s="46"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row>
    <row r="222">
      <c r="B222" s="18" t="n"/>
      <c r="C222" s="17">
        <f>IF($B222="","",TEXT($B222,"ddd"))</f>
        <v/>
      </c>
      <c r="D222" s="46" t="n"/>
      <c r="E222" s="46"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row>
    <row r="223">
      <c r="B223" s="18" t="n"/>
      <c r="C223" s="17">
        <f>IF($B223="","",TEXT($B223,"ddd"))</f>
        <v/>
      </c>
      <c r="D223" s="46" t="n"/>
      <c r="E223" s="46"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row>
    <row r="224">
      <c r="B224" s="18" t="n"/>
      <c r="C224" s="17">
        <f>IF($B224="","",TEXT($B224,"ddd"))</f>
        <v/>
      </c>
      <c r="D224" s="46" t="n"/>
      <c r="E224" s="46"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row>
    <row r="225">
      <c r="B225" s="18" t="n"/>
      <c r="C225" s="17">
        <f>IF($B225="","",TEXT($B225,"ddd"))</f>
        <v/>
      </c>
      <c r="D225" s="46" t="n"/>
      <c r="E225" s="46"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row>
    <row r="226">
      <c r="B226" s="18" t="n"/>
      <c r="C226" s="17">
        <f>IF($B226="","",TEXT($B226,"ddd"))</f>
        <v/>
      </c>
      <c r="D226" s="46" t="n"/>
      <c r="E226" s="46"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row>
    <row r="227">
      <c r="B227" s="18" t="n"/>
      <c r="C227" s="17">
        <f>IF($B227="","",TEXT($B227,"ddd"))</f>
        <v/>
      </c>
      <c r="D227" s="46" t="n"/>
      <c r="E227" s="46"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row>
    <row r="228">
      <c r="B228" s="18" t="n"/>
      <c r="C228" s="17">
        <f>IF($B228="","",TEXT($B228,"ddd"))</f>
        <v/>
      </c>
      <c r="D228" s="46" t="n"/>
      <c r="E228" s="46"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row>
    <row r="229">
      <c r="B229" s="18" t="n"/>
      <c r="C229" s="17">
        <f>IF($B229="","",TEXT($B229,"ddd"))</f>
        <v/>
      </c>
      <c r="D229" s="46" t="n"/>
      <c r="E229" s="46"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row>
    <row r="230">
      <c r="B230" s="18" t="n"/>
      <c r="C230" s="17">
        <f>IF($B230="","",TEXT($B230,"ddd"))</f>
        <v/>
      </c>
      <c r="D230" s="46" t="n"/>
      <c r="E230" s="46"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row>
    <row r="231">
      <c r="B231" s="18" t="n"/>
      <c r="C231" s="17">
        <f>IF($B231="","",TEXT($B231,"ddd"))</f>
        <v/>
      </c>
      <c r="D231" s="46" t="n"/>
      <c r="E231" s="46"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row>
    <row r="232">
      <c r="B232" s="18" t="n"/>
      <c r="C232" s="17">
        <f>IF($B232="","",TEXT($B232,"ddd"))</f>
        <v/>
      </c>
      <c r="D232" s="46" t="n"/>
      <c r="E232" s="46"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row>
    <row r="233">
      <c r="B233" s="18" t="n"/>
      <c r="C233" s="17">
        <f>IF($B233="","",TEXT($B233,"ddd"))</f>
        <v/>
      </c>
      <c r="D233" s="46" t="n"/>
      <c r="E233" s="46"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row>
    <row r="234">
      <c r="B234" s="18" t="n"/>
      <c r="C234" s="17">
        <f>IF($B234="","",TEXT($B234,"ddd"))</f>
        <v/>
      </c>
      <c r="D234" s="46" t="n"/>
      <c r="E234" s="46"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row>
    <row r="235">
      <c r="B235" s="18" t="n"/>
      <c r="C235" s="17">
        <f>IF($B235="","",TEXT($B235,"ddd"))</f>
        <v/>
      </c>
      <c r="D235" s="46" t="n"/>
      <c r="E235" s="46"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row>
    <row r="236">
      <c r="B236" s="18" t="n"/>
      <c r="C236" s="17">
        <f>IF($B236="","",TEXT($B236,"ddd"))</f>
        <v/>
      </c>
      <c r="D236" s="46" t="n"/>
      <c r="E236" s="46"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row>
    <row r="237">
      <c r="B237" s="18" t="n"/>
      <c r="C237" s="17">
        <f>IF($B237="","",TEXT($B237,"ddd"))</f>
        <v/>
      </c>
      <c r="D237" s="46" t="n"/>
      <c r="E237" s="46"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row>
    <row r="238">
      <c r="B238" s="18" t="n"/>
      <c r="C238" s="17">
        <f>IF($B238="","",TEXT($B238,"ddd"))</f>
        <v/>
      </c>
      <c r="D238" s="46" t="n"/>
      <c r="E238" s="46"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row>
    <row r="239">
      <c r="B239" s="18" t="n"/>
      <c r="C239" s="17">
        <f>IF($B239="","",TEXT($B239,"ddd"))</f>
        <v/>
      </c>
      <c r="D239" s="46" t="n"/>
      <c r="E239" s="46"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row>
    <row r="240">
      <c r="B240" s="18" t="n"/>
      <c r="C240" s="17">
        <f>IF($B240="","",TEXT($B240,"ddd"))</f>
        <v/>
      </c>
      <c r="D240" s="46" t="n"/>
      <c r="E240" s="46"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row>
    <row r="241">
      <c r="B241" s="18" t="n"/>
      <c r="C241" s="17">
        <f>IF($B241="","",TEXT($B241,"ddd"))</f>
        <v/>
      </c>
      <c r="D241" s="46" t="n"/>
      <c r="E241" s="46"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row>
    <row r="242">
      <c r="B242" s="18" t="n"/>
      <c r="C242" s="17">
        <f>IF($B242="","",TEXT($B242,"ddd"))</f>
        <v/>
      </c>
      <c r="D242" s="46" t="n"/>
      <c r="E242" s="46"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row>
    <row r="243">
      <c r="B243" s="18" t="n"/>
      <c r="C243" s="17">
        <f>IF($B243="","",TEXT($B243,"ddd"))</f>
        <v/>
      </c>
      <c r="D243" s="46" t="n"/>
      <c r="E243" s="46"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row>
    <row r="244">
      <c r="B244" s="18" t="n"/>
      <c r="C244" s="17">
        <f>IF($B244="","",TEXT($B244,"ddd"))</f>
        <v/>
      </c>
      <c r="D244" s="46" t="n"/>
      <c r="E244" s="46"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row>
    <row r="245">
      <c r="B245" s="18" t="n"/>
      <c r="C245" s="17">
        <f>IF($B245="","",TEXT($B245,"ddd"))</f>
        <v/>
      </c>
      <c r="D245" s="46" t="n"/>
      <c r="E245" s="46"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row>
    <row r="246">
      <c r="B246" s="18" t="n"/>
      <c r="C246" s="17">
        <f>IF($B246="","",TEXT($B246,"ddd"))</f>
        <v/>
      </c>
      <c r="D246" s="46" t="n"/>
      <c r="E246" s="46"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row>
    <row r="247">
      <c r="B247" s="18" t="n"/>
      <c r="C247" s="17">
        <f>IF($B247="","",TEXT($B247,"ddd"))</f>
        <v/>
      </c>
      <c r="D247" s="46" t="n"/>
      <c r="E247" s="46"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row>
    <row r="248">
      <c r="B248" s="18" t="n"/>
      <c r="C248" s="17">
        <f>IF($B248="","",TEXT($B248,"ddd"))</f>
        <v/>
      </c>
      <c r="D248" s="46" t="n"/>
      <c r="E248" s="46"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row>
    <row r="249">
      <c r="B249" s="18" t="n"/>
      <c r="C249" s="17">
        <f>IF($B249="","",TEXT($B249,"ddd"))</f>
        <v/>
      </c>
      <c r="D249" s="46" t="n"/>
      <c r="E249" s="46"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row>
    <row r="250">
      <c r="B250" s="18" t="n"/>
      <c r="C250" s="17">
        <f>IF($B250="","",TEXT($B250,"ddd"))</f>
        <v/>
      </c>
      <c r="D250" s="46" t="n"/>
      <c r="E250" s="46"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row>
    <row r="251">
      <c r="B251" s="18" t="n"/>
      <c r="C251" s="17">
        <f>IF($B251="","",TEXT($B251,"ddd"))</f>
        <v/>
      </c>
      <c r="D251" s="46" t="n"/>
      <c r="E251" s="46"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row>
    <row r="252">
      <c r="B252" s="18" t="n"/>
      <c r="C252" s="17">
        <f>IF($B252="","",TEXT($B252,"ddd"))</f>
        <v/>
      </c>
      <c r="D252" s="46" t="n"/>
      <c r="E252" s="46"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row>
    <row r="253">
      <c r="B253" s="18" t="n"/>
      <c r="C253" s="17">
        <f>IF($B253="","",TEXT($B253,"ddd"))</f>
        <v/>
      </c>
      <c r="D253" s="46" t="n"/>
      <c r="E253" s="46"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row>
    <row r="254">
      <c r="B254" s="18" t="n"/>
      <c r="C254" s="17">
        <f>IF($B254="","",TEXT($B254,"ddd"))</f>
        <v/>
      </c>
      <c r="D254" s="46" t="n"/>
      <c r="E254" s="46"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row>
    <row r="255">
      <c r="B255" s="18" t="n"/>
      <c r="C255" s="17">
        <f>IF($B255="","",TEXT($B255,"ddd"))</f>
        <v/>
      </c>
      <c r="D255" s="46" t="n"/>
      <c r="E255" s="46"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row>
    <row r="256">
      <c r="B256" s="18" t="n"/>
      <c r="C256" s="17">
        <f>IF($B256="","",TEXT($B256,"ddd"))</f>
        <v/>
      </c>
      <c r="D256" s="46" t="n"/>
      <c r="E256" s="46"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row>
    <row r="257">
      <c r="B257" s="18" t="n"/>
      <c r="C257" s="17">
        <f>IF($B257="","",TEXT($B257,"ddd"))</f>
        <v/>
      </c>
      <c r="D257" s="46" t="n"/>
      <c r="E257" s="46"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row>
    <row r="258">
      <c r="B258" s="18" t="n"/>
      <c r="C258" s="17">
        <f>IF($B258="","",TEXT($B258,"ddd"))</f>
        <v/>
      </c>
      <c r="D258" s="46" t="n"/>
      <c r="E258" s="46"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row>
    <row r="259">
      <c r="B259" s="18" t="n"/>
      <c r="C259" s="17">
        <f>IF($B259="","",TEXT($B259,"ddd"))</f>
        <v/>
      </c>
      <c r="D259" s="46" t="n"/>
      <c r="E259" s="46"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row>
    <row r="260">
      <c r="B260" s="18" t="n"/>
      <c r="C260" s="17">
        <f>IF($B260="","",TEXT($B260,"ddd"))</f>
        <v/>
      </c>
      <c r="D260" s="46" t="n"/>
      <c r="E260" s="46"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row>
    <row r="261">
      <c r="B261" s="18" t="n"/>
      <c r="C261" s="17">
        <f>IF($B261="","",TEXT($B261,"ddd"))</f>
        <v/>
      </c>
      <c r="D261" s="46" t="n"/>
      <c r="E261" s="46"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row>
    <row r="262">
      <c r="B262" s="18" t="n"/>
      <c r="C262" s="17">
        <f>IF($B262="","",TEXT($B262,"ddd"))</f>
        <v/>
      </c>
      <c r="D262" s="46" t="n"/>
      <c r="E262" s="46"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row>
    <row r="263">
      <c r="B263" s="18" t="n"/>
      <c r="C263" s="17">
        <f>IF($B263="","",TEXT($B263,"ddd"))</f>
        <v/>
      </c>
      <c r="D263" s="46" t="n"/>
      <c r="E263" s="46"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row>
    <row r="264">
      <c r="B264" s="18" t="n"/>
      <c r="C264" s="17">
        <f>IF($B264="","",TEXT($B264,"ddd"))</f>
        <v/>
      </c>
      <c r="D264" s="46" t="n"/>
      <c r="E264" s="46"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row>
    <row r="265">
      <c r="B265" s="18" t="n"/>
      <c r="C265" s="17">
        <f>IF($B265="","",TEXT($B265,"ddd"))</f>
        <v/>
      </c>
      <c r="D265" s="46" t="n"/>
      <c r="E265" s="46"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row>
    <row r="266">
      <c r="B266" s="18" t="n"/>
      <c r="C266" s="17">
        <f>IF($B266="","",TEXT($B266,"ddd"))</f>
        <v/>
      </c>
      <c r="D266" s="46" t="n"/>
      <c r="E266" s="46"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row>
    <row r="267">
      <c r="B267" s="18" t="n"/>
      <c r="C267" s="17">
        <f>IF($B267="","",TEXT($B267,"ddd"))</f>
        <v/>
      </c>
      <c r="D267" s="46" t="n"/>
      <c r="E267" s="46"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row>
    <row r="268">
      <c r="B268" s="18" t="n"/>
      <c r="C268" s="17">
        <f>IF($B268="","",TEXT($B268,"ddd"))</f>
        <v/>
      </c>
      <c r="D268" s="46" t="n"/>
      <c r="E268" s="46"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row>
    <row r="269">
      <c r="B269" s="18" t="n"/>
      <c r="C269" s="17">
        <f>IF($B269="","",TEXT($B269,"ddd"))</f>
        <v/>
      </c>
      <c r="D269" s="46" t="n"/>
      <c r="E269" s="46"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row>
    <row r="270">
      <c r="B270" s="18" t="n"/>
      <c r="C270" s="17">
        <f>IF($B270="","",TEXT($B270,"ddd"))</f>
        <v/>
      </c>
      <c r="D270" s="46" t="n"/>
      <c r="E270" s="46"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row>
    <row r="271">
      <c r="B271" s="18" t="n"/>
      <c r="C271" s="17">
        <f>IF($B271="","",TEXT($B271,"ddd"))</f>
        <v/>
      </c>
      <c r="D271" s="46" t="n"/>
      <c r="E271" s="46"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row>
    <row r="272">
      <c r="B272" s="18" t="n"/>
      <c r="C272" s="17">
        <f>IF($B272="","",TEXT($B272,"ddd"))</f>
        <v/>
      </c>
      <c r="D272" s="46" t="n"/>
      <c r="E272" s="46"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row>
    <row r="273">
      <c r="B273" s="18" t="n"/>
      <c r="C273" s="17">
        <f>IF($B273="","",TEXT($B273,"ddd"))</f>
        <v/>
      </c>
      <c r="D273" s="46" t="n"/>
      <c r="E273" s="46"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row>
    <row r="274">
      <c r="B274" s="18" t="n"/>
      <c r="C274" s="17">
        <f>IF($B274="","",TEXT($B274,"ddd"))</f>
        <v/>
      </c>
      <c r="D274" s="46" t="n"/>
      <c r="E274" s="46"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row>
    <row r="275">
      <c r="B275" s="18" t="n"/>
      <c r="C275" s="17">
        <f>IF($B275="","",TEXT($B275,"ddd"))</f>
        <v/>
      </c>
      <c r="D275" s="46" t="n"/>
      <c r="E275" s="46"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row>
    <row r="276">
      <c r="B276" s="18" t="n"/>
      <c r="C276" s="17">
        <f>IF($B276="","",TEXT($B276,"ddd"))</f>
        <v/>
      </c>
      <c r="D276" s="46" t="n"/>
      <c r="E276" s="46"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row>
    <row r="277">
      <c r="B277" s="18" t="n"/>
      <c r="C277" s="17">
        <f>IF($B277="","",TEXT($B277,"ddd"))</f>
        <v/>
      </c>
      <c r="D277" s="46" t="n"/>
      <c r="E277" s="46"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row>
    <row r="278">
      <c r="B278" s="18" t="n"/>
      <c r="C278" s="17">
        <f>IF($B278="","",TEXT($B278,"ddd"))</f>
        <v/>
      </c>
      <c r="D278" s="46" t="n"/>
      <c r="E278" s="46"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row>
    <row r="279">
      <c r="B279" s="18" t="n"/>
      <c r="C279" s="17">
        <f>IF($B279="","",TEXT($B279,"ddd"))</f>
        <v/>
      </c>
      <c r="D279" s="46" t="n"/>
      <c r="E279" s="46"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row>
    <row r="280">
      <c r="B280" s="18" t="n"/>
      <c r="C280" s="17">
        <f>IF($B280="","",TEXT($B280,"ddd"))</f>
        <v/>
      </c>
      <c r="D280" s="46" t="n"/>
      <c r="E280" s="46"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row>
    <row r="281">
      <c r="B281" s="18" t="n"/>
      <c r="C281" s="17">
        <f>IF($B281="","",TEXT($B281,"ddd"))</f>
        <v/>
      </c>
      <c r="D281" s="46" t="n"/>
      <c r="E281" s="46"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row>
    <row r="282">
      <c r="B282" s="18" t="n"/>
      <c r="C282" s="17">
        <f>IF($B282="","",TEXT($B282,"ddd"))</f>
        <v/>
      </c>
      <c r="D282" s="46" t="n"/>
      <c r="E282" s="46"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row>
    <row r="283">
      <c r="B283" s="18" t="n"/>
      <c r="C283" s="17">
        <f>IF($B283="","",TEXT($B283,"ddd"))</f>
        <v/>
      </c>
      <c r="D283" s="46" t="n"/>
      <c r="E283" s="46"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row>
    <row r="284">
      <c r="B284" s="18" t="n"/>
      <c r="C284" s="17">
        <f>IF($B284="","",TEXT($B284,"ddd"))</f>
        <v/>
      </c>
      <c r="D284" s="46" t="n"/>
      <c r="E284" s="46"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row>
    <row r="285">
      <c r="B285" s="18" t="n"/>
      <c r="C285" s="17">
        <f>IF($B285="","",TEXT($B285,"ddd"))</f>
        <v/>
      </c>
      <c r="D285" s="46" t="n"/>
      <c r="E285" s="46"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row>
    <row r="286">
      <c r="B286" s="18" t="n"/>
      <c r="C286" s="17">
        <f>IF($B286="","",TEXT($B286,"ddd"))</f>
        <v/>
      </c>
      <c r="D286" s="46" t="n"/>
      <c r="E286" s="46"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row>
    <row r="287">
      <c r="B287" s="18" t="n"/>
      <c r="C287" s="17">
        <f>IF($B287="","",TEXT($B287,"ddd"))</f>
        <v/>
      </c>
      <c r="D287" s="46" t="n"/>
      <c r="E287" s="46"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row>
    <row r="288">
      <c r="B288" s="18" t="n"/>
      <c r="C288" s="17">
        <f>IF($B288="","",TEXT($B288,"ddd"))</f>
        <v/>
      </c>
      <c r="D288" s="46" t="n"/>
      <c r="E288" s="46"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row>
    <row r="289">
      <c r="B289" s="18" t="n"/>
      <c r="C289" s="17">
        <f>IF($B289="","",TEXT($B289,"ddd"))</f>
        <v/>
      </c>
      <c r="D289" s="46" t="n"/>
      <c r="E289" s="46"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row>
    <row r="290">
      <c r="B290" s="18" t="n"/>
      <c r="C290" s="17">
        <f>IF($B290="","",TEXT($B290,"ddd"))</f>
        <v/>
      </c>
      <c r="D290" s="46" t="n"/>
      <c r="E290" s="46"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row>
    <row r="291">
      <c r="B291" s="18" t="n"/>
      <c r="C291" s="17">
        <f>IF($B291="","",TEXT($B291,"ddd"))</f>
        <v/>
      </c>
      <c r="D291" s="46" t="n"/>
      <c r="E291" s="46"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row>
    <row r="292">
      <c r="B292" s="18" t="n"/>
      <c r="C292" s="17">
        <f>IF($B292="","",TEXT($B292,"ddd"))</f>
        <v/>
      </c>
      <c r="D292" s="46" t="n"/>
      <c r="E292" s="46"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row>
    <row r="293">
      <c r="B293" s="18" t="n"/>
      <c r="C293" s="17">
        <f>IF($B293="","",TEXT($B293,"ddd"))</f>
        <v/>
      </c>
      <c r="D293" s="46" t="n"/>
      <c r="E293" s="46"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row>
    <row r="294">
      <c r="B294" s="18" t="n"/>
      <c r="C294" s="17">
        <f>IF($B294="","",TEXT($B294,"ddd"))</f>
        <v/>
      </c>
      <c r="D294" s="46" t="n"/>
      <c r="E294" s="46"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row>
    <row r="295">
      <c r="B295" s="18" t="n"/>
      <c r="C295" s="17">
        <f>IF($B295="","",TEXT($B295,"ddd"))</f>
        <v/>
      </c>
      <c r="D295" s="46" t="n"/>
      <c r="E295" s="46"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row>
    <row r="296">
      <c r="B296" s="18" t="n"/>
      <c r="C296" s="17">
        <f>IF($B296="","",TEXT($B296,"ddd"))</f>
        <v/>
      </c>
      <c r="D296" s="46" t="n"/>
      <c r="E296" s="46"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row>
    <row r="297">
      <c r="B297" s="18" t="n"/>
      <c r="C297" s="17">
        <f>IF($B297="","",TEXT($B297,"ddd"))</f>
        <v/>
      </c>
      <c r="D297" s="46" t="n"/>
      <c r="E297" s="46"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row>
    <row r="298">
      <c r="B298" s="18" t="n"/>
      <c r="C298" s="17">
        <f>IF($B298="","",TEXT($B298,"ddd"))</f>
        <v/>
      </c>
      <c r="D298" s="46" t="n"/>
      <c r="E298" s="46"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row>
    <row r="299">
      <c r="B299" s="18" t="n"/>
      <c r="C299" s="17">
        <f>IF($B299="","",TEXT($B299,"ddd"))</f>
        <v/>
      </c>
      <c r="D299" s="46" t="n"/>
      <c r="E299" s="46"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row>
    <row r="300">
      <c r="B300" s="18" t="n"/>
      <c r="C300" s="17">
        <f>IF($B300="","",TEXT($B300,"ddd"))</f>
        <v/>
      </c>
      <c r="D300" s="46" t="n"/>
      <c r="E300" s="46"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row>
    <row r="301">
      <c r="B301" s="18" t="n"/>
      <c r="C301" s="17">
        <f>IF($B301="","",TEXT($B301,"ddd"))</f>
        <v/>
      </c>
      <c r="D301" s="46" t="n"/>
      <c r="E301" s="46"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row>
    <row r="302">
      <c r="B302" s="18" t="n"/>
      <c r="C302" s="17">
        <f>IF($B302="","",TEXT($B302,"ddd"))</f>
        <v/>
      </c>
      <c r="D302" s="46" t="n"/>
      <c r="E302" s="46"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row>
    <row r="303">
      <c r="B303" s="18" t="n"/>
      <c r="C303" s="17">
        <f>IF($B303="","",TEXT($B303,"ddd"))</f>
        <v/>
      </c>
      <c r="D303" s="46" t="n"/>
      <c r="E303" s="46"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row>
    <row r="304">
      <c r="B304" s="18" t="n"/>
      <c r="C304" s="17">
        <f>IF($B304="","",TEXT($B304,"ddd"))</f>
        <v/>
      </c>
      <c r="D304" s="46" t="n"/>
      <c r="E304" s="46"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row>
    <row r="305">
      <c r="B305" s="18" t="n"/>
      <c r="C305" s="17">
        <f>IF($B305="","",TEXT($B305,"ddd"))</f>
        <v/>
      </c>
      <c r="D305" s="46" t="n"/>
      <c r="E305" s="46"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row>
    <row r="306">
      <c r="B306" s="18" t="n"/>
      <c r="C306" s="17">
        <f>IF($B306="","",TEXT($B306,"ddd"))</f>
        <v/>
      </c>
      <c r="D306" s="46" t="n"/>
      <c r="E306" s="46"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row>
    <row r="307">
      <c r="B307" s="18" t="n"/>
      <c r="C307" s="17">
        <f>IF($B307="","",TEXT($B307,"ddd"))</f>
        <v/>
      </c>
      <c r="D307" s="46" t="n"/>
      <c r="E307" s="46"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row>
    <row r="308">
      <c r="B308" s="18" t="n"/>
      <c r="C308" s="17">
        <f>IF($B308="","",TEXT($B308,"ddd"))</f>
        <v/>
      </c>
      <c r="D308" s="46" t="n"/>
      <c r="E308" s="46"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row>
    <row r="309">
      <c r="B309" s="18" t="n"/>
      <c r="C309" s="17">
        <f>IF($B309="","",TEXT($B309,"ddd"))</f>
        <v/>
      </c>
      <c r="D309" s="46" t="n"/>
      <c r="E309" s="46"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row>
    <row r="310">
      <c r="B310" s="18" t="n"/>
      <c r="C310" s="17">
        <f>IF($B310="","",TEXT($B310,"ddd"))</f>
        <v/>
      </c>
      <c r="D310" s="46" t="n"/>
      <c r="E310" s="46"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row>
    <row r="311">
      <c r="B311" s="18" t="n"/>
      <c r="C311" s="17">
        <f>IF($B311="","",TEXT($B311,"ddd"))</f>
        <v/>
      </c>
      <c r="D311" s="46" t="n"/>
      <c r="E311" s="46"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row>
    <row r="312">
      <c r="B312" s="18" t="n"/>
      <c r="C312" s="17">
        <f>IF($B312="","",TEXT($B312,"ddd"))</f>
        <v/>
      </c>
      <c r="D312" s="46" t="n"/>
      <c r="E312" s="46"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row>
    <row r="313">
      <c r="B313" s="18" t="n"/>
      <c r="C313" s="17">
        <f>IF($B313="","",TEXT($B313,"ddd"))</f>
        <v/>
      </c>
      <c r="D313" s="46" t="n"/>
      <c r="E313" s="46"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row>
    <row r="314">
      <c r="B314" s="18" t="n"/>
      <c r="C314" s="17">
        <f>IF($B314="","",TEXT($B314,"ddd"))</f>
        <v/>
      </c>
      <c r="D314" s="46" t="n"/>
      <c r="E314" s="46"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row>
    <row r="315">
      <c r="B315" s="18" t="n"/>
      <c r="C315" s="17">
        <f>IF($B315="","",TEXT($B315,"ddd"))</f>
        <v/>
      </c>
      <c r="D315" s="46" t="n"/>
      <c r="E315" s="46"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row>
    <row r="316">
      <c r="B316" s="18" t="n"/>
      <c r="C316" s="17">
        <f>IF($B316="","",TEXT($B316,"ddd"))</f>
        <v/>
      </c>
      <c r="D316" s="46" t="n"/>
      <c r="E316" s="46"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row>
    <row r="317">
      <c r="B317" s="18" t="n"/>
      <c r="C317" s="17">
        <f>IF($B317="","",TEXT($B317,"ddd"))</f>
        <v/>
      </c>
      <c r="D317" s="46" t="n"/>
      <c r="E317" s="46"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row>
    <row r="318">
      <c r="B318" s="18" t="n"/>
      <c r="C318" s="17">
        <f>IF($B318="","",TEXT($B318,"ddd"))</f>
        <v/>
      </c>
      <c r="D318" s="46" t="n"/>
      <c r="E318" s="46"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row>
    <row r="319">
      <c r="B319" s="18" t="n"/>
      <c r="C319" s="17">
        <f>IF($B319="","",TEXT($B319,"ddd"))</f>
        <v/>
      </c>
      <c r="D319" s="46" t="n"/>
      <c r="E319" s="46"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row>
    <row r="320">
      <c r="B320" s="18" t="n"/>
      <c r="C320" s="17">
        <f>IF($B320="","",TEXT($B320,"ddd"))</f>
        <v/>
      </c>
      <c r="D320" s="46" t="n"/>
      <c r="E320" s="46"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row>
    <row r="321">
      <c r="B321" s="18" t="n"/>
      <c r="C321" s="17">
        <f>IF($B321="","",TEXT($B321,"ddd"))</f>
        <v/>
      </c>
      <c r="D321" s="46" t="n"/>
      <c r="E321" s="46"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row>
    <row r="322">
      <c r="B322" s="18" t="n"/>
      <c r="C322" s="17">
        <f>IF($B322="","",TEXT($B322,"ddd"))</f>
        <v/>
      </c>
      <c r="D322" s="46" t="n"/>
      <c r="E322" s="46"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row>
    <row r="323">
      <c r="B323" s="18" t="n"/>
      <c r="C323" s="17">
        <f>IF($B323="","",TEXT($B323,"ddd"))</f>
        <v/>
      </c>
      <c r="D323" s="46" t="n"/>
      <c r="E323" s="46"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row>
    <row r="324">
      <c r="B324" s="18" t="n"/>
      <c r="C324" s="17">
        <f>IF($B324="","",TEXT($B324,"ddd"))</f>
        <v/>
      </c>
      <c r="D324" s="46" t="n"/>
      <c r="E324" s="46"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row>
    <row r="325">
      <c r="B325" s="18" t="n"/>
      <c r="C325" s="17">
        <f>IF($B325="","",TEXT($B325,"ddd"))</f>
        <v/>
      </c>
      <c r="D325" s="46" t="n"/>
      <c r="E325" s="46"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row>
    <row r="326">
      <c r="B326" s="18" t="n"/>
      <c r="C326" s="17">
        <f>IF($B326="","",TEXT($B326,"ddd"))</f>
        <v/>
      </c>
      <c r="D326" s="46" t="n"/>
      <c r="E326" s="46"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row>
    <row r="327">
      <c r="B327" s="18" t="n"/>
      <c r="C327" s="17">
        <f>IF($B327="","",TEXT($B327,"ddd"))</f>
        <v/>
      </c>
      <c r="D327" s="46" t="n"/>
      <c r="E327" s="46"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row>
    <row r="328">
      <c r="B328" s="18" t="n"/>
      <c r="C328" s="17">
        <f>IF($B328="","",TEXT($B328,"ddd"))</f>
        <v/>
      </c>
      <c r="D328" s="46" t="n"/>
      <c r="E328" s="46"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row>
    <row r="329">
      <c r="B329" s="18" t="n"/>
      <c r="C329" s="17">
        <f>IF($B329="","",TEXT($B329,"ddd"))</f>
        <v/>
      </c>
      <c r="D329" s="46" t="n"/>
      <c r="E329" s="46"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row>
    <row r="330">
      <c r="B330" s="18" t="n"/>
      <c r="C330" s="17">
        <f>IF($B330="","",TEXT($B330,"ddd"))</f>
        <v/>
      </c>
      <c r="D330" s="46" t="n"/>
      <c r="E330" s="46"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row>
    <row r="331">
      <c r="B331" s="18" t="n"/>
      <c r="C331" s="17">
        <f>IF($B331="","",TEXT($B331,"ddd"))</f>
        <v/>
      </c>
      <c r="D331" s="46" t="n"/>
      <c r="E331" s="46"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row>
    <row r="332">
      <c r="B332" s="18" t="n"/>
      <c r="C332" s="17">
        <f>IF($B332="","",TEXT($B332,"ddd"))</f>
        <v/>
      </c>
      <c r="D332" s="46" t="n"/>
      <c r="E332" s="46"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row>
    <row r="333">
      <c r="B333" s="18" t="n"/>
      <c r="C333" s="17">
        <f>IF($B333="","",TEXT($B333,"ddd"))</f>
        <v/>
      </c>
      <c r="D333" s="46" t="n"/>
      <c r="E333" s="46"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row>
    <row r="334">
      <c r="B334" s="18" t="n"/>
      <c r="C334" s="17">
        <f>IF($B334="","",TEXT($B334,"ddd"))</f>
        <v/>
      </c>
      <c r="D334" s="46" t="n"/>
      <c r="E334" s="46"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row>
    <row r="335">
      <c r="B335" s="18" t="n"/>
      <c r="C335" s="17">
        <f>IF($B335="","",TEXT($B335,"ddd"))</f>
        <v/>
      </c>
      <c r="D335" s="46" t="n"/>
      <c r="E335" s="46"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row>
    <row r="336">
      <c r="B336" s="18" t="n"/>
      <c r="C336" s="17">
        <f>IF($B336="","",TEXT($B336,"ddd"))</f>
        <v/>
      </c>
      <c r="D336" s="46" t="n"/>
      <c r="E336" s="46"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row>
    <row r="337">
      <c r="B337" s="18" t="n"/>
      <c r="C337" s="17">
        <f>IF($B337="","",TEXT($B337,"ddd"))</f>
        <v/>
      </c>
      <c r="D337" s="46" t="n"/>
      <c r="E337" s="46"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row>
    <row r="338">
      <c r="B338" s="18" t="n"/>
      <c r="C338" s="17">
        <f>IF($B338="","",TEXT($B338,"ddd"))</f>
        <v/>
      </c>
      <c r="D338" s="46" t="n"/>
      <c r="E338" s="46"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row>
    <row r="339">
      <c r="B339" s="18" t="n"/>
      <c r="C339" s="17">
        <f>IF($B339="","",TEXT($B339,"ddd"))</f>
        <v/>
      </c>
      <c r="D339" s="46" t="n"/>
      <c r="E339" s="46"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row>
    <row r="340">
      <c r="B340" s="18" t="n"/>
      <c r="C340" s="17">
        <f>IF($B340="","",TEXT($B340,"ddd"))</f>
        <v/>
      </c>
      <c r="D340" s="46" t="n"/>
      <c r="E340" s="46"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row>
    <row r="341">
      <c r="B341" s="18" t="n"/>
      <c r="C341" s="17">
        <f>IF($B341="","",TEXT($B341,"ddd"))</f>
        <v/>
      </c>
      <c r="D341" s="46" t="n"/>
      <c r="E341" s="46"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row>
    <row r="342">
      <c r="B342" s="18" t="n"/>
      <c r="C342" s="17">
        <f>IF($B342="","",TEXT($B342,"ddd"))</f>
        <v/>
      </c>
      <c r="D342" s="46" t="n"/>
      <c r="E342" s="46"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row>
    <row r="343">
      <c r="B343" s="18" t="n"/>
      <c r="C343" s="17">
        <f>IF($B343="","",TEXT($B343,"ddd"))</f>
        <v/>
      </c>
      <c r="D343" s="46" t="n"/>
      <c r="E343" s="46"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row>
    <row r="344">
      <c r="B344" s="18" t="n"/>
      <c r="C344" s="17">
        <f>IF($B344="","",TEXT($B344,"ddd"))</f>
        <v/>
      </c>
      <c r="D344" s="46" t="n"/>
      <c r="E344" s="46"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row>
    <row r="345">
      <c r="B345" s="18" t="n"/>
      <c r="C345" s="17">
        <f>IF($B345="","",TEXT($B345,"ddd"))</f>
        <v/>
      </c>
      <c r="D345" s="46" t="n"/>
      <c r="E345" s="46"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row>
    <row r="346">
      <c r="B346" s="18" t="n"/>
      <c r="C346" s="17">
        <f>IF($B346="","",TEXT($B346,"ddd"))</f>
        <v/>
      </c>
      <c r="D346" s="46" t="n"/>
      <c r="E346" s="46"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row>
    <row r="347">
      <c r="B347" s="18" t="n"/>
      <c r="C347" s="17">
        <f>IF($B347="","",TEXT($B347,"ddd"))</f>
        <v/>
      </c>
      <c r="D347" s="46" t="n"/>
      <c r="E347" s="46"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row>
    <row r="348">
      <c r="B348" s="18" t="n"/>
      <c r="C348" s="17">
        <f>IF($B348="","",TEXT($B348,"ddd"))</f>
        <v/>
      </c>
      <c r="D348" s="46" t="n"/>
      <c r="E348" s="46"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row>
    <row r="349">
      <c r="B349" s="18" t="n"/>
      <c r="C349" s="17">
        <f>IF($B349="","",TEXT($B349,"ddd"))</f>
        <v/>
      </c>
      <c r="D349" s="46" t="n"/>
      <c r="E349" s="46"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row>
    <row r="350">
      <c r="B350" s="18" t="n"/>
      <c r="C350" s="17">
        <f>IF($B350="","",TEXT($B350,"ddd"))</f>
        <v/>
      </c>
      <c r="D350" s="46" t="n"/>
      <c r="E350" s="46"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row>
    <row r="351">
      <c r="B351" s="18" t="n"/>
      <c r="C351" s="17">
        <f>IF($B351="","",TEXT($B351,"ddd"))</f>
        <v/>
      </c>
      <c r="D351" s="46" t="n"/>
      <c r="E351" s="46"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row>
    <row r="352">
      <c r="B352" s="18" t="n"/>
      <c r="C352" s="17">
        <f>IF($B352="","",TEXT($B352,"ddd"))</f>
        <v/>
      </c>
      <c r="D352" s="46" t="n"/>
      <c r="E352" s="46"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row>
    <row r="353">
      <c r="B353" s="18" t="n"/>
      <c r="C353" s="17">
        <f>IF($B353="","",TEXT($B353,"ddd"))</f>
        <v/>
      </c>
      <c r="D353" s="46" t="n"/>
      <c r="E353" s="46"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row>
    <row r="354">
      <c r="B354" s="18" t="n"/>
      <c r="C354" s="17">
        <f>IF($B354="","",TEXT($B354,"ddd"))</f>
        <v/>
      </c>
      <c r="D354" s="46" t="n"/>
      <c r="E354" s="46"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row>
    <row r="355">
      <c r="B355" s="18" t="n"/>
      <c r="C355" s="17">
        <f>IF($B355="","",TEXT($B355,"ddd"))</f>
        <v/>
      </c>
      <c r="D355" s="46" t="n"/>
      <c r="E355" s="46"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row>
    <row r="356">
      <c r="B356" s="18" t="n"/>
      <c r="C356" s="17">
        <f>IF($B356="","",TEXT($B356,"ddd"))</f>
        <v/>
      </c>
      <c r="D356" s="46" t="n"/>
      <c r="E356" s="46"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row>
    <row r="357">
      <c r="B357" s="18" t="n"/>
      <c r="C357" s="17">
        <f>IF($B357="","",TEXT($B357,"ddd"))</f>
        <v/>
      </c>
      <c r="D357" s="46" t="n"/>
      <c r="E357" s="46"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row>
    <row r="358">
      <c r="B358" s="18" t="n"/>
      <c r="C358" s="17">
        <f>IF($B358="","",TEXT($B358,"ddd"))</f>
        <v/>
      </c>
      <c r="D358" s="46" t="n"/>
      <c r="E358" s="46"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row>
    <row r="359">
      <c r="B359" s="18" t="n"/>
      <c r="C359" s="17">
        <f>IF($B359="","",TEXT($B359,"ddd"))</f>
        <v/>
      </c>
      <c r="D359" s="46" t="n"/>
      <c r="E359" s="46"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row>
    <row r="360">
      <c r="B360" s="18" t="n"/>
      <c r="C360" s="17">
        <f>IF($B360="","",TEXT($B360,"ddd"))</f>
        <v/>
      </c>
      <c r="D360" s="46" t="n"/>
      <c r="E360" s="46"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row>
    <row r="361">
      <c r="B361" s="18" t="n"/>
      <c r="C361" s="17">
        <f>IF($B361="","",TEXT($B361,"ddd"))</f>
        <v/>
      </c>
      <c r="D361" s="46" t="n"/>
      <c r="E361" s="46"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row>
    <row r="362">
      <c r="B362" s="18" t="n"/>
      <c r="C362" s="17">
        <f>IF($B362="","",TEXT($B362,"ddd"))</f>
        <v/>
      </c>
      <c r="D362" s="46" t="n"/>
      <c r="E362" s="46"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row>
    <row r="363">
      <c r="B363" s="18" t="n"/>
      <c r="C363" s="17">
        <f>IF($B363="","",TEXT($B363,"ddd"))</f>
        <v/>
      </c>
      <c r="D363" s="46" t="n"/>
      <c r="E363" s="46"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row>
    <row r="364">
      <c r="B364" s="18" t="n"/>
      <c r="C364" s="17">
        <f>IF($B364="","",TEXT($B364,"ddd"))</f>
        <v/>
      </c>
      <c r="D364" s="46" t="n"/>
      <c r="E364" s="46"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row>
    <row r="365">
      <c r="B365" s="18" t="n"/>
      <c r="C365" s="17">
        <f>IF($B365="","",TEXT($B365,"ddd"))</f>
        <v/>
      </c>
      <c r="D365" s="46" t="n"/>
      <c r="E365" s="46"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row>
    <row r="366">
      <c r="B366" s="18" t="n"/>
      <c r="C366" s="17">
        <f>IF($B366="","",TEXT($B366,"ddd"))</f>
        <v/>
      </c>
      <c r="D366" s="46" t="n"/>
      <c r="E366" s="46"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row>
    <row r="367">
      <c r="B367" s="18" t="n"/>
      <c r="C367" s="17">
        <f>IF($B367="","",TEXT($B367,"ddd"))</f>
        <v/>
      </c>
      <c r="D367" s="46" t="n"/>
      <c r="E367" s="46"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row>
    <row r="368">
      <c r="B368" s="18" t="n"/>
      <c r="C368" s="17">
        <f>IF($B368="","",TEXT($B368,"ddd"))</f>
        <v/>
      </c>
      <c r="D368" s="46" t="n"/>
      <c r="E368" s="46"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row>
    <row r="369">
      <c r="B369" s="18" t="n"/>
      <c r="C369" s="17">
        <f>IF($B369="","",TEXT($B369,"ddd"))</f>
        <v/>
      </c>
      <c r="D369" s="46" t="n"/>
      <c r="E369" s="46"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row>
    <row r="370">
      <c r="B370" s="18" t="n"/>
      <c r="C370" s="17">
        <f>IF($B370="","",TEXT($B370,"ddd"))</f>
        <v/>
      </c>
      <c r="D370" s="46" t="n"/>
      <c r="E370" s="46"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row>
    <row r="371">
      <c r="B371" s="18" t="n"/>
      <c r="C371" s="17">
        <f>IF($B371="","",TEXT($B371,"ddd"))</f>
        <v/>
      </c>
      <c r="D371" s="46" t="n"/>
      <c r="E371" s="46"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row>
    <row r="372">
      <c r="B372" s="18" t="n"/>
      <c r="C372" s="17">
        <f>IF($B372="","",TEXT($B372,"ddd"))</f>
        <v/>
      </c>
      <c r="D372" s="46" t="n"/>
      <c r="E372" s="46"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row>
    <row r="373">
      <c r="B373" s="18" t="n"/>
      <c r="C373" s="17">
        <f>IF($B373="","",TEXT($B373,"ddd"))</f>
        <v/>
      </c>
      <c r="D373" s="46" t="n"/>
      <c r="E373" s="46"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row>
    <row r="374">
      <c r="B374" s="18" t="n"/>
      <c r="C374" s="17">
        <f>IF($B374="","",TEXT($B374,"ddd"))</f>
        <v/>
      </c>
      <c r="D374" s="46" t="n"/>
      <c r="E374" s="46"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row>
    <row r="375">
      <c r="B375" s="18" t="n"/>
      <c r="C375" s="17">
        <f>IF($B375="","",TEXT($B375,"ddd"))</f>
        <v/>
      </c>
      <c r="D375" s="46" t="n"/>
      <c r="E375" s="46"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row>
    <row r="376">
      <c r="B376" s="18" t="n"/>
      <c r="C376" s="17">
        <f>IF($B376="","",TEXT($B376,"ddd"))</f>
        <v/>
      </c>
      <c r="D376" s="46" t="n"/>
      <c r="E376" s="46"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row>
    <row r="377">
      <c r="B377" s="18" t="n"/>
      <c r="C377" s="17">
        <f>IF($B377="","",TEXT($B377,"ddd"))</f>
        <v/>
      </c>
      <c r="D377" s="46" t="n"/>
      <c r="E377" s="46"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row>
    <row r="378">
      <c r="B378" s="18" t="n"/>
      <c r="C378" s="17">
        <f>IF($B378="","",TEXT($B378,"ddd"))</f>
        <v/>
      </c>
      <c r="D378" s="46" t="n"/>
      <c r="E378" s="46"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row>
    <row r="379">
      <c r="B379" s="18" t="n"/>
      <c r="C379" s="17">
        <f>IF($B379="","",TEXT($B379,"ddd"))</f>
        <v/>
      </c>
      <c r="D379" s="46" t="n"/>
      <c r="E379" s="46"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row>
    <row r="380">
      <c r="B380" s="18" t="n"/>
      <c r="C380" s="17">
        <f>IF($B380="","",TEXT($B380,"ddd"))</f>
        <v/>
      </c>
      <c r="D380" s="46" t="n"/>
      <c r="E380" s="46"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row>
    <row r="381">
      <c r="B381" s="18" t="n"/>
      <c r="C381" s="17">
        <f>IF($B381="","",TEXT($B381,"ddd"))</f>
        <v/>
      </c>
      <c r="D381" s="46" t="n"/>
      <c r="E381" s="46"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row>
    <row r="382">
      <c r="B382" s="18" t="n"/>
      <c r="C382" s="17">
        <f>IF($B382="","",TEXT($B382,"ddd"))</f>
        <v/>
      </c>
      <c r="D382" s="46" t="n"/>
      <c r="E382" s="46"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row>
    <row r="383">
      <c r="B383" s="18" t="n"/>
      <c r="C383" s="17">
        <f>IF($B383="","",TEXT($B383,"ddd"))</f>
        <v/>
      </c>
      <c r="D383" s="46" t="n"/>
      <c r="E383" s="46"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row>
    <row r="384">
      <c r="B384" s="18" t="n"/>
      <c r="C384" s="17">
        <f>IF($B384="","",TEXT($B384,"ddd"))</f>
        <v/>
      </c>
      <c r="D384" s="46" t="n"/>
      <c r="E384" s="46"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row>
    <row r="385">
      <c r="B385" s="18" t="n"/>
      <c r="C385" s="17">
        <f>IF($B385="","",TEXT($B385,"ddd"))</f>
        <v/>
      </c>
      <c r="D385" s="46" t="n"/>
      <c r="E385" s="46"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row>
    <row r="386">
      <c r="B386" s="18" t="n"/>
      <c r="C386" s="17">
        <f>IF($B386="","",TEXT($B386,"ddd"))</f>
        <v/>
      </c>
      <c r="D386" s="46" t="n"/>
      <c r="E386" s="46"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row>
    <row r="387">
      <c r="B387" s="18" t="n"/>
      <c r="C387" s="17">
        <f>IF($B387="","",TEXT($B387,"ddd"))</f>
        <v/>
      </c>
      <c r="D387" s="46" t="n"/>
      <c r="E387" s="46"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row>
    <row r="388">
      <c r="B388" s="18" t="n"/>
      <c r="C388" s="17">
        <f>IF($B388="","",TEXT($B388,"ddd"))</f>
        <v/>
      </c>
      <c r="D388" s="46" t="n"/>
      <c r="E388" s="46"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row>
    <row r="389">
      <c r="B389" s="18" t="n"/>
      <c r="C389" s="17">
        <f>IF($B389="","",TEXT($B389,"ddd"))</f>
        <v/>
      </c>
      <c r="D389" s="46" t="n"/>
      <c r="E389" s="46"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row>
    <row r="390">
      <c r="B390" s="18" t="n"/>
      <c r="C390" s="17">
        <f>IF($B390="","",TEXT($B390,"ddd"))</f>
        <v/>
      </c>
      <c r="D390" s="46" t="n"/>
      <c r="E390" s="46"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row>
    <row r="391">
      <c r="B391" s="18" t="n"/>
      <c r="C391" s="17">
        <f>IF($B391="","",TEXT($B391,"ddd"))</f>
        <v/>
      </c>
      <c r="D391" s="46" t="n"/>
      <c r="E391" s="46"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row>
    <row r="392">
      <c r="B392" s="18" t="n"/>
      <c r="C392" s="17">
        <f>IF($B392="","",TEXT($B392,"ddd"))</f>
        <v/>
      </c>
      <c r="D392" s="46" t="n"/>
      <c r="E392" s="46"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row>
    <row r="393">
      <c r="B393" s="18" t="n"/>
      <c r="C393" s="17">
        <f>IF($B393="","",TEXT($B393,"ddd"))</f>
        <v/>
      </c>
      <c r="D393" s="46" t="n"/>
      <c r="E393" s="46"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row>
    <row r="394">
      <c r="B394" s="18" t="n"/>
      <c r="C394" s="17">
        <f>IF($B394="","",TEXT($B394,"ddd"))</f>
        <v/>
      </c>
      <c r="D394" s="46" t="n"/>
      <c r="E394" s="46"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row>
    <row r="395">
      <c r="B395" s="18" t="n"/>
      <c r="C395" s="17">
        <f>IF($B395="","",TEXT($B395,"ddd"))</f>
        <v/>
      </c>
      <c r="D395" s="46" t="n"/>
      <c r="E395" s="46"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row>
    <row r="396">
      <c r="B396" s="18" t="n"/>
      <c r="C396" s="17">
        <f>IF($B396="","",TEXT($B396,"ddd"))</f>
        <v/>
      </c>
      <c r="D396" s="46" t="n"/>
      <c r="E396" s="46"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row>
    <row r="397">
      <c r="B397" s="18" t="n"/>
      <c r="C397" s="17">
        <f>IF($B397="","",TEXT($B397,"ddd"))</f>
        <v/>
      </c>
      <c r="D397" s="46" t="n"/>
      <c r="E397" s="46"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row>
    <row r="398">
      <c r="B398" s="18" t="n"/>
      <c r="C398" s="17">
        <f>IF($B398="","",TEXT($B398,"ddd"))</f>
        <v/>
      </c>
      <c r="D398" s="46" t="n"/>
      <c r="E398" s="46"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row>
    <row r="399">
      <c r="B399" s="18" t="n"/>
      <c r="C399" s="17">
        <f>IF($B399="","",TEXT($B399,"ddd"))</f>
        <v/>
      </c>
      <c r="D399" s="46" t="n"/>
      <c r="E399" s="46"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row>
    <row r="400">
      <c r="B400" s="18" t="n"/>
      <c r="C400" s="17">
        <f>IF($B400="","",TEXT($B400,"ddd"))</f>
        <v/>
      </c>
      <c r="D400" s="46" t="n"/>
      <c r="E400" s="46"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row>
    <row r="401">
      <c r="B401" s="18" t="n"/>
      <c r="C401" s="17">
        <f>IF($B401="","",TEXT($B401,"ddd"))</f>
        <v/>
      </c>
      <c r="D401" s="46" t="n"/>
      <c r="E401" s="46"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row>
    <row r="402">
      <c r="B402" s="18" t="n"/>
      <c r="C402" s="17">
        <f>IF($B402="","",TEXT($B402,"ddd"))</f>
        <v/>
      </c>
      <c r="D402" s="46" t="n"/>
      <c r="E402" s="46"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row>
    <row r="403">
      <c r="B403" s="18" t="n"/>
      <c r="C403" s="17">
        <f>IF($B403="","",TEXT($B403,"ddd"))</f>
        <v/>
      </c>
      <c r="D403" s="46" t="n"/>
      <c r="E403" s="46"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row>
    <row r="404">
      <c r="B404" s="18" t="n"/>
      <c r="C404" s="17">
        <f>IF($B404="","",TEXT($B404,"ddd"))</f>
        <v/>
      </c>
      <c r="D404" s="46" t="n"/>
      <c r="E404" s="46"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row>
    <row r="405">
      <c r="B405" s="18" t="n"/>
      <c r="C405" s="17">
        <f>IF($B405="","",TEXT($B405,"ddd"))</f>
        <v/>
      </c>
      <c r="D405" s="46" t="n"/>
      <c r="E405" s="46"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row>
    <row r="406">
      <c r="B406" s="18" t="n"/>
      <c r="C406" s="17">
        <f>IF($B406="","",TEXT($B406,"ddd"))</f>
        <v/>
      </c>
      <c r="D406" s="46" t="n"/>
      <c r="E406" s="46"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row>
    <row r="407">
      <c r="B407" s="18" t="n"/>
      <c r="C407" s="17">
        <f>IF($B407="","",TEXT($B407,"ddd"))</f>
        <v/>
      </c>
      <c r="D407" s="46" t="n"/>
      <c r="E407" s="46"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row>
    <row r="408">
      <c r="B408" s="18" t="n"/>
      <c r="C408" s="17">
        <f>IF($B408="","",TEXT($B408,"ddd"))</f>
        <v/>
      </c>
      <c r="D408" s="46" t="n"/>
      <c r="E408" s="46"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row>
    <row r="409">
      <c r="B409" s="18" t="n"/>
      <c r="C409" s="17">
        <f>IF($B409="","",TEXT($B409,"ddd"))</f>
        <v/>
      </c>
      <c r="D409" s="46" t="n"/>
      <c r="E409" s="46"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row>
    <row r="410">
      <c r="B410" s="18" t="n"/>
      <c r="C410" s="17">
        <f>IF($B410="","",TEXT($B410,"ddd"))</f>
        <v/>
      </c>
      <c r="D410" s="46" t="n"/>
      <c r="E410" s="46"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row>
    <row r="411">
      <c r="B411" s="18" t="n"/>
      <c r="C411" s="17">
        <f>IF($B411="","",TEXT($B411,"ddd"))</f>
        <v/>
      </c>
      <c r="D411" s="46" t="n"/>
      <c r="E411" s="46"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row>
    <row r="412">
      <c r="B412" s="18" t="n"/>
      <c r="C412" s="17">
        <f>IF($B412="","",TEXT($B412,"ddd"))</f>
        <v/>
      </c>
      <c r="D412" s="46" t="n"/>
      <c r="E412" s="46"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row>
    <row r="413">
      <c r="B413" s="18" t="n"/>
      <c r="C413" s="17">
        <f>IF($B413="","",TEXT($B413,"ddd"))</f>
        <v/>
      </c>
      <c r="D413" s="46" t="n"/>
      <c r="E413" s="46"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row>
    <row r="414">
      <c r="B414" s="18" t="n"/>
      <c r="C414" s="17">
        <f>IF($B414="","",TEXT($B414,"ddd"))</f>
        <v/>
      </c>
      <c r="D414" s="46" t="n"/>
      <c r="E414" s="46"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row>
    <row r="415">
      <c r="B415" s="18" t="n"/>
      <c r="C415" s="17">
        <f>IF($B415="","",TEXT($B415,"ddd"))</f>
        <v/>
      </c>
      <c r="D415" s="46" t="n"/>
      <c r="E415" s="46"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row>
    <row r="416">
      <c r="B416" s="18" t="n"/>
      <c r="C416" s="17">
        <f>IF($B416="","",TEXT($B416,"ddd"))</f>
        <v/>
      </c>
      <c r="D416" s="46" t="n"/>
      <c r="E416" s="46"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row>
    <row r="417">
      <c r="B417" s="18" t="n"/>
      <c r="C417" s="17">
        <f>IF($B417="","",TEXT($B417,"ddd"))</f>
        <v/>
      </c>
      <c r="D417" s="46" t="n"/>
      <c r="E417" s="46"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row>
    <row r="418">
      <c r="B418" s="18" t="n"/>
      <c r="C418" s="17">
        <f>IF($B418="","",TEXT($B418,"ddd"))</f>
        <v/>
      </c>
      <c r="D418" s="46" t="n"/>
      <c r="E418" s="46"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row>
    <row r="419">
      <c r="B419" s="18" t="n"/>
      <c r="C419" s="17">
        <f>IF($B419="","",TEXT($B419,"ddd"))</f>
        <v/>
      </c>
      <c r="D419" s="46" t="n"/>
      <c r="E419" s="46"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row>
    <row r="420">
      <c r="B420" s="18" t="n"/>
      <c r="C420" s="17">
        <f>IF($B420="","",TEXT($B420,"ddd"))</f>
        <v/>
      </c>
      <c r="D420" s="46" t="n"/>
      <c r="E420" s="46"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row>
    <row r="421">
      <c r="B421" s="18" t="n"/>
      <c r="C421" s="17">
        <f>IF($B421="","",TEXT($B421,"ddd"))</f>
        <v/>
      </c>
      <c r="D421" s="46" t="n"/>
      <c r="E421" s="46"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row>
    <row r="422">
      <c r="B422" s="18" t="n"/>
      <c r="C422" s="17">
        <f>IF($B422="","",TEXT($B422,"ddd"))</f>
        <v/>
      </c>
      <c r="D422" s="46" t="n"/>
      <c r="E422" s="46"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row>
    <row r="423">
      <c r="B423" s="18" t="n"/>
      <c r="C423" s="17">
        <f>IF($B423="","",TEXT($B423,"ddd"))</f>
        <v/>
      </c>
      <c r="D423" s="46" t="n"/>
      <c r="E423" s="46"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row>
    <row r="424">
      <c r="B424" s="18" t="n"/>
      <c r="C424" s="17">
        <f>IF($B424="","",TEXT($B424,"ddd"))</f>
        <v/>
      </c>
      <c r="D424" s="46" t="n"/>
      <c r="E424" s="46"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row>
    <row r="425">
      <c r="B425" s="18" t="n"/>
      <c r="C425" s="17">
        <f>IF($B425="","",TEXT($B425,"ddd"))</f>
        <v/>
      </c>
      <c r="D425" s="46" t="n"/>
      <c r="E425" s="46"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row>
    <row r="426">
      <c r="B426" s="18" t="n"/>
      <c r="C426" s="17">
        <f>IF($B426="","",TEXT($B426,"ddd"))</f>
        <v/>
      </c>
      <c r="D426" s="46" t="n"/>
      <c r="E426" s="46"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row>
    <row r="427">
      <c r="B427" s="18" t="n"/>
      <c r="C427" s="17">
        <f>IF($B427="","",TEXT($B427,"ddd"))</f>
        <v/>
      </c>
      <c r="D427" s="46" t="n"/>
      <c r="E427" s="46"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row>
    <row r="428">
      <c r="B428" s="18" t="n"/>
      <c r="C428" s="17">
        <f>IF($B428="","",TEXT($B428,"ddd"))</f>
        <v/>
      </c>
      <c r="D428" s="46" t="n"/>
      <c r="E428" s="46"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row>
    <row r="429">
      <c r="B429" s="18" t="n"/>
      <c r="C429" s="17">
        <f>IF($B429="","",TEXT($B429,"ddd"))</f>
        <v/>
      </c>
      <c r="D429" s="46" t="n"/>
      <c r="E429" s="46"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row>
    <row r="430">
      <c r="B430" s="18" t="n"/>
      <c r="C430" s="17">
        <f>IF($B430="","",TEXT($B430,"ddd"))</f>
        <v/>
      </c>
      <c r="D430" s="46" t="n"/>
      <c r="E430" s="46"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row>
    <row r="431">
      <c r="B431" s="18" t="n"/>
      <c r="C431" s="17">
        <f>IF($B431="","",TEXT($B431,"ddd"))</f>
        <v/>
      </c>
      <c r="D431" s="46" t="n"/>
      <c r="E431" s="46"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row>
    <row r="432">
      <c r="B432" s="18" t="n"/>
      <c r="C432" s="17">
        <f>IF($B432="","",TEXT($B432,"ddd"))</f>
        <v/>
      </c>
      <c r="D432" s="46" t="n"/>
      <c r="E432" s="46"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row>
    <row r="433">
      <c r="B433" s="18" t="n"/>
      <c r="C433" s="17">
        <f>IF($B433="","",TEXT($B433,"ddd"))</f>
        <v/>
      </c>
      <c r="D433" s="46" t="n"/>
      <c r="E433" s="46"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row>
    <row r="434">
      <c r="B434" s="18" t="n"/>
      <c r="C434" s="17">
        <f>IF($B434="","",TEXT($B434,"ddd"))</f>
        <v/>
      </c>
      <c r="D434" s="46" t="n"/>
      <c r="E434" s="46"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row>
    <row r="435">
      <c r="B435" s="18" t="n"/>
      <c r="C435" s="17">
        <f>IF($B435="","",TEXT($B435,"ddd"))</f>
        <v/>
      </c>
      <c r="D435" s="46" t="n"/>
      <c r="E435" s="46"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row>
    <row r="436">
      <c r="B436" s="18" t="n"/>
      <c r="C436" s="17">
        <f>IF($B436="","",TEXT($B436,"ddd"))</f>
        <v/>
      </c>
      <c r="D436" s="46" t="n"/>
      <c r="E436" s="46"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row>
    <row r="437">
      <c r="B437" s="18" t="n"/>
      <c r="C437" s="17">
        <f>IF($B437="","",TEXT($B437,"ddd"))</f>
        <v/>
      </c>
      <c r="D437" s="46" t="n"/>
      <c r="E437" s="46"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row>
    <row r="438">
      <c r="B438" s="18" t="n"/>
      <c r="C438" s="17">
        <f>IF($B438="","",TEXT($B438,"ddd"))</f>
        <v/>
      </c>
      <c r="D438" s="46" t="n"/>
      <c r="E438" s="46"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row>
    <row r="439">
      <c r="B439" s="18" t="n"/>
      <c r="C439" s="17">
        <f>IF($B439="","",TEXT($B439,"ddd"))</f>
        <v/>
      </c>
      <c r="D439" s="46" t="n"/>
      <c r="E439" s="46"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row>
    <row r="440">
      <c r="B440" s="18" t="n"/>
      <c r="C440" s="17">
        <f>IF($B440="","",TEXT($B440,"ddd"))</f>
        <v/>
      </c>
      <c r="D440" s="46" t="n"/>
      <c r="E440" s="46"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row>
    <row r="441">
      <c r="B441" s="18" t="n"/>
      <c r="C441" s="17">
        <f>IF($B441="","",TEXT($B441,"ddd"))</f>
        <v/>
      </c>
      <c r="D441" s="46" t="n"/>
      <c r="E441" s="46"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row>
    <row r="442">
      <c r="B442" s="18" t="n"/>
      <c r="C442" s="17">
        <f>IF($B442="","",TEXT($B442,"ddd"))</f>
        <v/>
      </c>
      <c r="D442" s="46" t="n"/>
      <c r="E442" s="46"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row>
    <row r="443">
      <c r="B443" s="18" t="n"/>
      <c r="C443" s="17">
        <f>IF($B443="","",TEXT($B443,"ddd"))</f>
        <v/>
      </c>
      <c r="D443" s="46" t="n"/>
      <c r="E443" s="46"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row>
    <row r="444">
      <c r="B444" s="18" t="n"/>
      <c r="C444" s="17">
        <f>IF($B444="","",TEXT($B444,"ddd"))</f>
        <v/>
      </c>
      <c r="D444" s="46" t="n"/>
      <c r="E444" s="46"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row>
    <row r="445">
      <c r="B445" s="18" t="n"/>
      <c r="C445" s="17">
        <f>IF($B445="","",TEXT($B445,"ddd"))</f>
        <v/>
      </c>
      <c r="D445" s="46" t="n"/>
      <c r="E445" s="46"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row>
    <row r="446">
      <c r="B446" s="18" t="n"/>
      <c r="C446" s="17">
        <f>IF($B446="","",TEXT($B446,"ddd"))</f>
        <v/>
      </c>
      <c r="D446" s="46" t="n"/>
      <c r="E446" s="46"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row>
    <row r="447">
      <c r="B447" s="18" t="n"/>
      <c r="C447" s="17">
        <f>IF($B447="","",TEXT($B447,"ddd"))</f>
        <v/>
      </c>
      <c r="D447" s="46" t="n"/>
      <c r="E447" s="46"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row>
    <row r="448">
      <c r="B448" s="18" t="n"/>
      <c r="C448" s="17">
        <f>IF($B448="","",TEXT($B448,"ddd"))</f>
        <v/>
      </c>
      <c r="D448" s="46" t="n"/>
      <c r="E448" s="46"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row>
    <row r="449">
      <c r="B449" s="18" t="n"/>
      <c r="C449" s="17">
        <f>IF($B449="","",TEXT($B449,"ddd"))</f>
        <v/>
      </c>
      <c r="D449" s="46" t="n"/>
      <c r="E449" s="46"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row>
    <row r="450">
      <c r="B450" s="18" t="n"/>
      <c r="C450" s="17">
        <f>IF($B450="","",TEXT($B450,"ddd"))</f>
        <v/>
      </c>
      <c r="D450" s="46" t="n"/>
      <c r="E450" s="46"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row>
    <row r="451">
      <c r="B451" s="18" t="n"/>
      <c r="C451" s="17">
        <f>IF($B451="","",TEXT($B451,"ddd"))</f>
        <v/>
      </c>
      <c r="D451" s="46" t="n"/>
      <c r="E451" s="46"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row>
    <row r="452">
      <c r="B452" s="18" t="n"/>
      <c r="C452" s="17">
        <f>IF($B452="","",TEXT($B452,"ddd"))</f>
        <v/>
      </c>
      <c r="D452" s="46" t="n"/>
      <c r="E452" s="46"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row>
    <row r="453">
      <c r="B453" s="18" t="n"/>
      <c r="C453" s="17">
        <f>IF($B453="","",TEXT($B453,"ddd"))</f>
        <v/>
      </c>
      <c r="D453" s="46" t="n"/>
      <c r="E453" s="46"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row>
    <row r="454">
      <c r="B454" s="18" t="n"/>
      <c r="C454" s="17">
        <f>IF($B454="","",TEXT($B454,"ddd"))</f>
        <v/>
      </c>
      <c r="D454" s="46" t="n"/>
      <c r="E454" s="46"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row>
    <row r="455">
      <c r="B455" s="18" t="n"/>
      <c r="C455" s="17">
        <f>IF($B455="","",TEXT($B455,"ddd"))</f>
        <v/>
      </c>
      <c r="D455" s="46" t="n"/>
      <c r="E455" s="46"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row>
    <row r="456">
      <c r="B456" s="18" t="n"/>
      <c r="C456" s="17">
        <f>IF($B456="","",TEXT($B456,"ddd"))</f>
        <v/>
      </c>
      <c r="D456" s="46" t="n"/>
      <c r="E456" s="46"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row>
    <row r="457">
      <c r="B457" s="18" t="n"/>
      <c r="C457" s="17">
        <f>IF($B457="","",TEXT($B457,"ddd"))</f>
        <v/>
      </c>
      <c r="D457" s="46" t="n"/>
      <c r="E457" s="46"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row>
    <row r="458">
      <c r="B458" s="18" t="n"/>
      <c r="C458" s="17">
        <f>IF($B458="","",TEXT($B458,"ddd"))</f>
        <v/>
      </c>
      <c r="D458" s="46" t="n"/>
      <c r="E458" s="46"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row>
    <row r="459">
      <c r="B459" s="18" t="n"/>
      <c r="C459" s="17">
        <f>IF($B459="","",TEXT($B459,"ddd"))</f>
        <v/>
      </c>
      <c r="D459" s="46" t="n"/>
      <c r="E459" s="46"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row>
    <row r="460">
      <c r="B460" s="18" t="n"/>
      <c r="C460" s="17">
        <f>IF($B460="","",TEXT($B460,"ddd"))</f>
        <v/>
      </c>
      <c r="D460" s="46" t="n"/>
      <c r="E460" s="46"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row>
    <row r="461">
      <c r="B461" s="18" t="n"/>
      <c r="C461" s="17">
        <f>IF($B461="","",TEXT($B461,"ddd"))</f>
        <v/>
      </c>
      <c r="D461" s="46" t="n"/>
      <c r="E461" s="46"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row>
    <row r="462">
      <c r="B462" s="18" t="n"/>
      <c r="C462" s="17">
        <f>IF($B462="","",TEXT($B462,"ddd"))</f>
        <v/>
      </c>
      <c r="D462" s="46" t="n"/>
      <c r="E462" s="46"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row>
    <row r="463">
      <c r="B463" s="18" t="n"/>
      <c r="C463" s="17">
        <f>IF($B463="","",TEXT($B463,"ddd"))</f>
        <v/>
      </c>
      <c r="D463" s="46" t="n"/>
      <c r="E463" s="46"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row>
    <row r="464">
      <c r="B464" s="18" t="n"/>
      <c r="C464" s="17">
        <f>IF($B464="","",TEXT($B464,"ddd"))</f>
        <v/>
      </c>
      <c r="D464" s="46" t="n"/>
      <c r="E464" s="46"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row>
    <row r="465">
      <c r="B465" s="18" t="n"/>
      <c r="C465" s="17">
        <f>IF($B465="","",TEXT($B465,"ddd"))</f>
        <v/>
      </c>
      <c r="D465" s="46" t="n"/>
      <c r="E465" s="46"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row>
    <row r="466">
      <c r="B466" s="18" t="n"/>
      <c r="C466" s="17">
        <f>IF($B466="","",TEXT($B466,"ddd"))</f>
        <v/>
      </c>
      <c r="D466" s="46" t="n"/>
      <c r="E466" s="46"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row>
    <row r="467">
      <c r="B467" s="18" t="n"/>
      <c r="C467" s="17">
        <f>IF($B467="","",TEXT($B467,"ddd"))</f>
        <v/>
      </c>
      <c r="D467" s="46" t="n"/>
      <c r="E467" s="46"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row>
    <row r="468">
      <c r="B468" s="18" t="n"/>
      <c r="C468" s="17">
        <f>IF($B468="","",TEXT($B468,"ddd"))</f>
        <v/>
      </c>
      <c r="D468" s="46" t="n"/>
      <c r="E468" s="46"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row>
    <row r="469">
      <c r="B469" s="18" t="n"/>
      <c r="C469" s="17">
        <f>IF($B469="","",TEXT($B469,"ddd"))</f>
        <v/>
      </c>
      <c r="D469" s="46" t="n"/>
      <c r="E469" s="46"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row>
    <row r="470">
      <c r="B470" s="18" t="n"/>
      <c r="C470" s="17">
        <f>IF($B470="","",TEXT($B470,"ddd"))</f>
        <v/>
      </c>
      <c r="D470" s="46" t="n"/>
      <c r="E470" s="46"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row>
    <row r="471">
      <c r="B471" s="18" t="n"/>
      <c r="C471" s="17">
        <f>IF($B471="","",TEXT($B471,"ddd"))</f>
        <v/>
      </c>
      <c r="D471" s="46" t="n"/>
      <c r="E471" s="46"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row>
    <row r="472">
      <c r="B472" s="18" t="n"/>
      <c r="C472" s="17">
        <f>IF($B472="","",TEXT($B472,"ddd"))</f>
        <v/>
      </c>
      <c r="D472" s="46" t="n"/>
      <c r="E472" s="46"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row>
    <row r="473">
      <c r="B473" s="18" t="n"/>
      <c r="C473" s="17">
        <f>IF($B473="","",TEXT($B473,"ddd"))</f>
        <v/>
      </c>
      <c r="D473" s="46" t="n"/>
      <c r="E473" s="46"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row>
    <row r="474">
      <c r="B474" s="18" t="n"/>
      <c r="C474" s="17">
        <f>IF($B474="","",TEXT($B474,"ddd"))</f>
        <v/>
      </c>
      <c r="D474" s="46" t="n"/>
      <c r="E474" s="46"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row>
    <row r="475">
      <c r="B475" s="18" t="n"/>
      <c r="C475" s="17">
        <f>IF($B475="","",TEXT($B475,"ddd"))</f>
        <v/>
      </c>
      <c r="D475" s="46" t="n"/>
      <c r="E475" s="46"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row>
    <row r="476">
      <c r="B476" s="18" t="n"/>
      <c r="C476" s="17">
        <f>IF($B476="","",TEXT($B476,"ddd"))</f>
        <v/>
      </c>
      <c r="D476" s="46" t="n"/>
      <c r="E476" s="46"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row>
    <row r="477">
      <c r="B477" s="18" t="n"/>
      <c r="C477" s="17">
        <f>IF($B477="","",TEXT($B477,"ddd"))</f>
        <v/>
      </c>
      <c r="D477" s="46" t="n"/>
      <c r="E477" s="46"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row>
    <row r="478">
      <c r="B478" s="18" t="n"/>
      <c r="C478" s="17">
        <f>IF($B478="","",TEXT($B478,"ddd"))</f>
        <v/>
      </c>
      <c r="D478" s="46" t="n"/>
      <c r="E478" s="46"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row>
    <row r="479">
      <c r="B479" s="18" t="n"/>
      <c r="C479" s="17">
        <f>IF($B479="","",TEXT($B479,"ddd"))</f>
        <v/>
      </c>
      <c r="D479" s="46" t="n"/>
      <c r="E479" s="46"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row>
    <row r="480">
      <c r="B480" s="18" t="n"/>
      <c r="C480" s="17">
        <f>IF($B480="","",TEXT($B480,"ddd"))</f>
        <v/>
      </c>
      <c r="D480" s="46" t="n"/>
      <c r="E480" s="46"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row>
    <row r="481">
      <c r="B481" s="18" t="n"/>
      <c r="C481" s="17">
        <f>IF($B481="","",TEXT($B481,"ddd"))</f>
        <v/>
      </c>
      <c r="D481" s="46" t="n"/>
      <c r="E481" s="46"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row>
    <row r="482">
      <c r="B482" s="18" t="n"/>
      <c r="C482" s="17">
        <f>IF($B482="","",TEXT($B482,"ddd"))</f>
        <v/>
      </c>
      <c r="D482" s="46" t="n"/>
      <c r="E482" s="46"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row>
    <row r="483">
      <c r="B483" s="18" t="n"/>
      <c r="C483" s="17">
        <f>IF($B483="","",TEXT($B483,"ddd"))</f>
        <v/>
      </c>
      <c r="D483" s="46" t="n"/>
      <c r="E483" s="46"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row>
    <row r="484">
      <c r="B484" s="18" t="n"/>
      <c r="C484" s="17">
        <f>IF($B484="","",TEXT($B484,"ddd"))</f>
        <v/>
      </c>
      <c r="D484" s="46" t="n"/>
      <c r="E484" s="46"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row>
    <row r="485">
      <c r="B485" s="18" t="n"/>
      <c r="C485" s="17">
        <f>IF($B485="","",TEXT($B485,"ddd"))</f>
        <v/>
      </c>
      <c r="D485" s="46" t="n"/>
      <c r="E485" s="46"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row>
    <row r="486">
      <c r="B486" s="18" t="n"/>
      <c r="C486" s="17">
        <f>IF($B486="","",TEXT($B486,"ddd"))</f>
        <v/>
      </c>
      <c r="D486" s="46" t="n"/>
      <c r="E486" s="46"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row>
    <row r="487">
      <c r="B487" s="18" t="n"/>
      <c r="C487" s="17">
        <f>IF($B487="","",TEXT($B487,"ddd"))</f>
        <v/>
      </c>
      <c r="D487" s="46" t="n"/>
      <c r="E487" s="46"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row>
    <row r="488">
      <c r="B488" s="18" t="n"/>
      <c r="C488" s="17">
        <f>IF($B488="","",TEXT($B488,"ddd"))</f>
        <v/>
      </c>
      <c r="D488" s="46" t="n"/>
      <c r="E488" s="46"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row>
    <row r="489">
      <c r="B489" s="18" t="n"/>
      <c r="C489" s="17">
        <f>IF($B489="","",TEXT($B489,"ddd"))</f>
        <v/>
      </c>
      <c r="D489" s="46" t="n"/>
      <c r="E489" s="46"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row>
    <row r="490">
      <c r="B490" s="18" t="n"/>
      <c r="C490" s="17">
        <f>IF($B490="","",TEXT($B490,"ddd"))</f>
        <v/>
      </c>
      <c r="D490" s="46" t="n"/>
      <c r="E490" s="46"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row>
    <row r="491">
      <c r="B491" s="18" t="n"/>
      <c r="C491" s="17">
        <f>IF($B491="","",TEXT($B491,"ddd"))</f>
        <v/>
      </c>
      <c r="D491" s="46" t="n"/>
      <c r="E491" s="46"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row>
    <row r="492">
      <c r="B492" s="18" t="n"/>
      <c r="C492" s="17">
        <f>IF($B492="","",TEXT($B492,"ddd"))</f>
        <v/>
      </c>
      <c r="D492" s="46" t="n"/>
      <c r="E492" s="46"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row>
    <row r="493">
      <c r="B493" s="18" t="n"/>
      <c r="C493" s="17">
        <f>IF($B493="","",TEXT($B493,"ddd"))</f>
        <v/>
      </c>
      <c r="D493" s="46" t="n"/>
      <c r="E493" s="46"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row>
    <row r="494">
      <c r="B494" s="18" t="n"/>
      <c r="C494" s="17">
        <f>IF($B494="","",TEXT($B494,"ddd"))</f>
        <v/>
      </c>
      <c r="D494" s="46" t="n"/>
      <c r="E494" s="46"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row>
    <row r="495">
      <c r="B495" s="18" t="n"/>
      <c r="C495" s="17">
        <f>IF($B495="","",TEXT($B495,"ddd"))</f>
        <v/>
      </c>
      <c r="D495" s="46" t="n"/>
      <c r="E495" s="46"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row>
    <row r="496">
      <c r="B496" s="18" t="n"/>
      <c r="C496" s="17">
        <f>IF($B496="","",TEXT($B496,"ddd"))</f>
        <v/>
      </c>
      <c r="D496" s="46" t="n"/>
      <c r="E496" s="46"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row>
    <row r="497">
      <c r="B497" s="18" t="n"/>
      <c r="C497" s="17">
        <f>IF($B497="","",TEXT($B497,"ddd"))</f>
        <v/>
      </c>
      <c r="D497" s="46" t="n"/>
      <c r="E497" s="46"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row>
    <row r="498">
      <c r="B498" s="18" t="n"/>
      <c r="C498" s="17">
        <f>IF($B498="","",TEXT($B498,"ddd"))</f>
        <v/>
      </c>
      <c r="D498" s="46" t="n"/>
      <c r="E498" s="46"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row>
    <row r="499">
      <c r="B499" s="18" t="n"/>
      <c r="C499" s="17">
        <f>IF($B499="","",TEXT($B499,"ddd"))</f>
        <v/>
      </c>
      <c r="D499" s="46" t="n"/>
      <c r="E499" s="46"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row>
    <row r="500">
      <c r="B500" s="18" t="n"/>
      <c r="C500" s="17">
        <f>IF($B500="","",TEXT($B500,"ddd"))</f>
        <v/>
      </c>
      <c r="D500" s="46" t="n"/>
      <c r="E500" s="46"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row>
    <row r="501">
      <c r="B501" s="18" t="n"/>
      <c r="C501" s="17">
        <f>IF($B501="","",TEXT($B501,"ddd"))</f>
        <v/>
      </c>
      <c r="D501" s="46" t="n"/>
      <c r="E501" s="46"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row>
    <row r="502">
      <c r="B502" s="18" t="n"/>
      <c r="C502" s="17">
        <f>IF($B502="","",TEXT($B502,"ddd"))</f>
        <v/>
      </c>
      <c r="D502" s="46" t="n"/>
      <c r="E502" s="46"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row>
    <row r="503">
      <c r="B503" s="18" t="n"/>
      <c r="C503" s="17">
        <f>IF($B503="","",TEXT($B503,"ddd"))</f>
        <v/>
      </c>
      <c r="D503" s="46" t="n"/>
      <c r="E503" s="46"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row>
    <row r="504">
      <c r="B504" s="18" t="n"/>
      <c r="C504" s="17">
        <f>IF($B504="","",TEXT($B504,"ddd"))</f>
        <v/>
      </c>
      <c r="D504" s="46" t="n"/>
      <c r="E504" s="46"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row>
    <row r="505">
      <c r="B505" s="18" t="n"/>
      <c r="C505" s="17">
        <f>IF($B505="","",TEXT($B505,"ddd"))</f>
        <v/>
      </c>
      <c r="D505" s="46" t="n"/>
      <c r="E505" s="46"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row>
    <row r="506">
      <c r="B506" s="18" t="n"/>
      <c r="C506" s="17">
        <f>IF($B506="","",TEXT($B506,"ddd"))</f>
        <v/>
      </c>
      <c r="D506" s="46" t="n"/>
      <c r="E506" s="46"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row>
    <row r="507">
      <c r="B507" s="18" t="n"/>
      <c r="C507" s="17">
        <f>IF($B507="","",TEXT($B507,"ddd"))</f>
        <v/>
      </c>
      <c r="D507" s="46" t="n"/>
      <c r="E507" s="46"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row>
    <row r="508">
      <c r="B508" s="18" t="n"/>
      <c r="C508" s="17">
        <f>IF($B508="","",TEXT($B508,"ddd"))</f>
        <v/>
      </c>
      <c r="D508" s="46" t="n"/>
      <c r="E508" s="46"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row>
    <row r="509">
      <c r="B509" s="18" t="n"/>
      <c r="C509" s="17">
        <f>IF($B509="","",TEXT($B509,"ddd"))</f>
        <v/>
      </c>
      <c r="D509" s="46" t="n"/>
      <c r="E509" s="46"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row>
    <row r="510">
      <c r="B510" s="18" t="n"/>
      <c r="C510" s="17">
        <f>IF($B510="","",TEXT($B510,"ddd"))</f>
        <v/>
      </c>
      <c r="D510" s="46" t="n"/>
      <c r="E510" s="46"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row>
    <row r="511">
      <c r="B511" s="18" t="n"/>
      <c r="C511" s="17">
        <f>IF($B511="","",TEXT($B511,"ddd"))</f>
        <v/>
      </c>
      <c r="D511" s="46" t="n"/>
      <c r="E511" s="46"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row>
    <row r="512">
      <c r="B512" s="18" t="n"/>
      <c r="C512" s="17">
        <f>IF($B512="","",TEXT($B512,"ddd"))</f>
        <v/>
      </c>
      <c r="D512" s="46" t="n"/>
      <c r="E512" s="46"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row>
    <row r="513">
      <c r="B513" s="18" t="n"/>
      <c r="C513" s="17">
        <f>IF($B513="","",TEXT($B513,"ddd"))</f>
        <v/>
      </c>
      <c r="D513" s="46" t="n"/>
      <c r="E513" s="46"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row>
    <row r="514">
      <c r="B514" s="18" t="n"/>
      <c r="C514" s="17">
        <f>IF($B514="","",TEXT($B514,"ddd"))</f>
        <v/>
      </c>
      <c r="D514" s="46" t="n"/>
      <c r="E514" s="46"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row>
    <row r="515">
      <c r="B515" s="18" t="n"/>
      <c r="C515" s="17">
        <f>IF($B515="","",TEXT($B515,"ddd"))</f>
        <v/>
      </c>
      <c r="D515" s="46" t="n"/>
      <c r="E515" s="46"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row>
    <row r="516">
      <c r="B516" s="18" t="n"/>
      <c r="C516" s="17">
        <f>IF($B516="","",TEXT($B516,"ddd"))</f>
        <v/>
      </c>
      <c r="D516" s="46" t="n"/>
      <c r="E516" s="46"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row>
    <row r="517">
      <c r="B517" s="18" t="n"/>
      <c r="C517" s="17">
        <f>IF($B517="","",TEXT($B517,"ddd"))</f>
        <v/>
      </c>
      <c r="D517" s="46" t="n"/>
      <c r="E517" s="46"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row>
    <row r="518">
      <c r="B518" s="18" t="n"/>
      <c r="C518" s="17">
        <f>IF($B518="","",TEXT($B518,"ddd"))</f>
        <v/>
      </c>
      <c r="D518" s="46" t="n"/>
      <c r="E518" s="46"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row>
    <row r="519">
      <c r="B519" s="18" t="n"/>
      <c r="C519" s="17">
        <f>IF($B519="","",TEXT($B519,"ddd"))</f>
        <v/>
      </c>
      <c r="D519" s="46" t="n"/>
      <c r="E519" s="46"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row>
    <row r="520">
      <c r="B520" s="18" t="n"/>
      <c r="C520" s="17">
        <f>IF($B520="","",TEXT($B520,"ddd"))</f>
        <v/>
      </c>
      <c r="D520" s="46" t="n"/>
      <c r="E520" s="46"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row>
    <row r="521">
      <c r="B521" s="18" t="n"/>
      <c r="C521" s="17">
        <f>IF($B521="","",TEXT($B521,"ddd"))</f>
        <v/>
      </c>
      <c r="D521" s="46" t="n"/>
      <c r="E521" s="46"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row>
    <row r="522">
      <c r="B522" s="18" t="n"/>
      <c r="C522" s="17">
        <f>IF($B522="","",TEXT($B522,"ddd"))</f>
        <v/>
      </c>
      <c r="D522" s="46" t="n"/>
      <c r="E522" s="46"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row>
    <row r="523">
      <c r="B523" s="18" t="n"/>
      <c r="C523" s="17">
        <f>IF($B523="","",TEXT($B523,"ddd"))</f>
        <v/>
      </c>
      <c r="D523" s="46" t="n"/>
      <c r="E523" s="46"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row>
    <row r="524">
      <c r="B524" s="18" t="n"/>
      <c r="C524" s="17">
        <f>IF($B524="","",TEXT($B524,"ddd"))</f>
        <v/>
      </c>
      <c r="D524" s="46" t="n"/>
      <c r="E524" s="46"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row>
    <row r="525">
      <c r="B525" s="18" t="n"/>
      <c r="C525" s="17">
        <f>IF($B525="","",TEXT($B525,"ddd"))</f>
        <v/>
      </c>
      <c r="D525" s="46" t="n"/>
      <c r="E525" s="46"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row>
    <row r="526">
      <c r="B526" s="18" t="n"/>
      <c r="C526" s="17">
        <f>IF($B526="","",TEXT($B526,"ddd"))</f>
        <v/>
      </c>
      <c r="D526" s="46" t="n"/>
      <c r="E526" s="46"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row>
    <row r="527">
      <c r="B527" s="18" t="n"/>
      <c r="C527" s="17">
        <f>IF($B527="","",TEXT($B527,"ddd"))</f>
        <v/>
      </c>
      <c r="D527" s="46" t="n"/>
      <c r="E527" s="46"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row>
    <row r="528">
      <c r="B528" s="18" t="n"/>
      <c r="C528" s="17">
        <f>IF($B528="","",TEXT($B528,"ddd"))</f>
        <v/>
      </c>
      <c r="D528" s="46" t="n"/>
      <c r="E528" s="46"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row>
    <row r="529">
      <c r="B529" s="18" t="n"/>
      <c r="C529" s="17">
        <f>IF($B529="","",TEXT($B529,"ddd"))</f>
        <v/>
      </c>
      <c r="D529" s="46" t="n"/>
      <c r="E529" s="46"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row>
    <row r="530">
      <c r="B530" s="18" t="n"/>
      <c r="C530" s="17">
        <f>IF($B530="","",TEXT($B530,"ddd"))</f>
        <v/>
      </c>
      <c r="D530" s="46" t="n"/>
      <c r="E530" s="46"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row>
    <row r="531">
      <c r="B531" s="18" t="n"/>
      <c r="C531" s="17">
        <f>IF($B531="","",TEXT($B531,"ddd"))</f>
        <v/>
      </c>
      <c r="D531" s="46" t="n"/>
      <c r="E531" s="46"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row>
    <row r="532">
      <c r="B532" s="18" t="n"/>
      <c r="C532" s="17">
        <f>IF($B532="","",TEXT($B532,"ddd"))</f>
        <v/>
      </c>
      <c r="D532" s="46" t="n"/>
      <c r="E532" s="46"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row>
    <row r="533">
      <c r="B533" s="18" t="n"/>
      <c r="C533" s="17">
        <f>IF($B533="","",TEXT($B533,"ddd"))</f>
        <v/>
      </c>
      <c r="D533" s="46" t="n"/>
      <c r="E533" s="46"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row>
    <row r="534">
      <c r="B534" s="18" t="n"/>
      <c r="C534" s="17">
        <f>IF($B534="","",TEXT($B534,"ddd"))</f>
        <v/>
      </c>
      <c r="D534" s="46" t="n"/>
      <c r="E534" s="46"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row>
    <row r="535">
      <c r="B535" s="18" t="n"/>
      <c r="C535" s="17">
        <f>IF($B535="","",TEXT($B535,"ddd"))</f>
        <v/>
      </c>
      <c r="D535" s="46" t="n"/>
      <c r="E535" s="46"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row>
    <row r="536">
      <c r="B536" s="18" t="n"/>
      <c r="C536" s="17">
        <f>IF($B536="","",TEXT($B536,"ddd"))</f>
        <v/>
      </c>
      <c r="D536" s="46" t="n"/>
      <c r="E536" s="46"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row>
    <row r="537">
      <c r="B537" s="18" t="n"/>
      <c r="C537" s="17">
        <f>IF($B537="","",TEXT($B537,"ddd"))</f>
        <v/>
      </c>
      <c r="D537" s="46" t="n"/>
      <c r="E537" s="46"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row>
    <row r="538">
      <c r="B538" s="18" t="n"/>
      <c r="C538" s="17">
        <f>IF($B538="","",TEXT($B538,"ddd"))</f>
        <v/>
      </c>
      <c r="D538" s="46" t="n"/>
      <c r="E538" s="46"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row>
    <row r="539">
      <c r="B539" s="18" t="n"/>
      <c r="C539" s="17">
        <f>IF($B539="","",TEXT($B539,"ddd"))</f>
        <v/>
      </c>
      <c r="D539" s="46" t="n"/>
      <c r="E539" s="46"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row>
    <row r="540">
      <c r="B540" s="18" t="n"/>
      <c r="C540" s="17">
        <f>IF($B540="","",TEXT($B540,"ddd"))</f>
        <v/>
      </c>
      <c r="D540" s="46" t="n"/>
      <c r="E540" s="46"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row>
    <row r="541">
      <c r="B541" s="18" t="n"/>
      <c r="C541" s="17">
        <f>IF($B541="","",TEXT($B541,"ddd"))</f>
        <v/>
      </c>
      <c r="D541" s="46" t="n"/>
      <c r="E541" s="46"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row>
    <row r="542">
      <c r="B542" s="18" t="n"/>
      <c r="C542" s="17">
        <f>IF($B542="","",TEXT($B542,"ddd"))</f>
        <v/>
      </c>
      <c r="D542" s="46" t="n"/>
      <c r="E542" s="46"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row>
    <row r="543">
      <c r="B543" s="18" t="n"/>
      <c r="C543" s="17">
        <f>IF($B543="","",TEXT($B543,"ddd"))</f>
        <v/>
      </c>
      <c r="D543" s="46" t="n"/>
      <c r="E543" s="46"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row>
    <row r="544">
      <c r="B544" s="18" t="n"/>
      <c r="C544" s="17">
        <f>IF($B544="","",TEXT($B544,"ddd"))</f>
        <v/>
      </c>
      <c r="D544" s="46" t="n"/>
      <c r="E544" s="46"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row>
    <row r="545">
      <c r="B545" s="18" t="n"/>
      <c r="C545" s="17">
        <f>IF($B545="","",TEXT($B545,"ddd"))</f>
        <v/>
      </c>
      <c r="D545" s="46" t="n"/>
      <c r="E545" s="46"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row>
    <row r="546">
      <c r="B546" s="18" t="n"/>
      <c r="C546" s="17">
        <f>IF($B546="","",TEXT($B546,"ddd"))</f>
        <v/>
      </c>
      <c r="D546" s="46" t="n"/>
      <c r="E546" s="46"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row>
    <row r="547">
      <c r="B547" s="18" t="n"/>
      <c r="C547" s="17">
        <f>IF($B547="","",TEXT($B547,"ddd"))</f>
        <v/>
      </c>
      <c r="D547" s="46" t="n"/>
      <c r="E547" s="46"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row>
    <row r="548">
      <c r="B548" s="18" t="n"/>
      <c r="C548" s="17">
        <f>IF($B548="","",TEXT($B548,"ddd"))</f>
        <v/>
      </c>
      <c r="D548" s="46" t="n"/>
      <c r="E548" s="46"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row>
    <row r="549">
      <c r="B549" s="18" t="n"/>
      <c r="C549" s="17">
        <f>IF($B549="","",TEXT($B549,"ddd"))</f>
        <v/>
      </c>
      <c r="D549" s="46" t="n"/>
      <c r="E549" s="46"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row>
    <row r="550">
      <c r="B550" s="18" t="n"/>
      <c r="C550" s="17">
        <f>IF($B550="","",TEXT($B550,"ddd"))</f>
        <v/>
      </c>
      <c r="D550" s="46" t="n"/>
      <c r="E550" s="46"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row>
    <row r="551">
      <c r="B551" s="18" t="n"/>
      <c r="C551" s="17">
        <f>IF($B551="","",TEXT($B551,"ddd"))</f>
        <v/>
      </c>
      <c r="D551" s="46" t="n"/>
      <c r="E551" s="46"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row>
    <row r="552">
      <c r="B552" s="18" t="n"/>
      <c r="C552" s="17">
        <f>IF($B552="","",TEXT($B552,"ddd"))</f>
        <v/>
      </c>
      <c r="D552" s="46" t="n"/>
      <c r="E552" s="46"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row>
    <row r="553">
      <c r="B553" s="18" t="n"/>
      <c r="C553" s="17">
        <f>IF($B553="","",TEXT($B553,"ddd"))</f>
        <v/>
      </c>
      <c r="D553" s="46" t="n"/>
      <c r="E553" s="46"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row>
    <row r="554">
      <c r="B554" s="18" t="n"/>
      <c r="C554" s="17">
        <f>IF($B554="","",TEXT($B554,"ddd"))</f>
        <v/>
      </c>
      <c r="D554" s="46" t="n"/>
      <c r="E554" s="46"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row>
    <row r="555">
      <c r="B555" s="18" t="n"/>
      <c r="C555" s="17">
        <f>IF($B555="","",TEXT($B555,"ddd"))</f>
        <v/>
      </c>
      <c r="D555" s="46" t="n"/>
      <c r="E555" s="46"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row>
    <row r="556">
      <c r="B556" s="18" t="n"/>
      <c r="C556" s="17">
        <f>IF($B556="","",TEXT($B556,"ddd"))</f>
        <v/>
      </c>
      <c r="D556" s="46" t="n"/>
      <c r="E556" s="46"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row>
    <row r="557">
      <c r="B557" s="18" t="n"/>
      <c r="C557" s="17">
        <f>IF($B557="","",TEXT($B557,"ddd"))</f>
        <v/>
      </c>
      <c r="D557" s="46" t="n"/>
      <c r="E557" s="46"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row>
    <row r="558">
      <c r="B558" s="18" t="n"/>
      <c r="C558" s="17">
        <f>IF($B558="","",TEXT($B558,"ddd"))</f>
        <v/>
      </c>
      <c r="D558" s="46" t="n"/>
      <c r="E558" s="46"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row>
    <row r="559">
      <c r="B559" s="18" t="n"/>
      <c r="C559" s="17">
        <f>IF($B559="","",TEXT($B559,"ddd"))</f>
        <v/>
      </c>
      <c r="D559" s="46" t="n"/>
      <c r="E559" s="46"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row>
    <row r="560">
      <c r="B560" s="18" t="n"/>
      <c r="C560" s="17">
        <f>IF($B560="","",TEXT($B560,"ddd"))</f>
        <v/>
      </c>
      <c r="D560" s="46" t="n"/>
      <c r="E560" s="46"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row>
    <row r="561">
      <c r="B561" s="18" t="n"/>
      <c r="C561" s="17">
        <f>IF($B561="","",TEXT($B561,"ddd"))</f>
        <v/>
      </c>
      <c r="D561" s="46" t="n"/>
      <c r="E561" s="46"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row>
    <row r="562">
      <c r="B562" s="18" t="n"/>
      <c r="C562" s="17">
        <f>IF($B562="","",TEXT($B562,"ddd"))</f>
        <v/>
      </c>
      <c r="D562" s="46" t="n"/>
      <c r="E562" s="46"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row>
    <row r="563">
      <c r="B563" s="18" t="n"/>
      <c r="C563" s="17">
        <f>IF($B563="","",TEXT($B563,"ddd"))</f>
        <v/>
      </c>
      <c r="D563" s="46" t="n"/>
      <c r="E563" s="46"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row>
    <row r="564">
      <c r="B564" s="18" t="n"/>
      <c r="C564" s="17">
        <f>IF($B564="","",TEXT($B564,"ddd"))</f>
        <v/>
      </c>
      <c r="D564" s="46" t="n"/>
      <c r="E564" s="46"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row>
    <row r="565">
      <c r="B565" s="18" t="n"/>
      <c r="C565" s="17">
        <f>IF($B565="","",TEXT($B565,"ddd"))</f>
        <v/>
      </c>
      <c r="D565" s="46" t="n"/>
      <c r="E565" s="46"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row>
    <row r="566">
      <c r="B566" s="18" t="n"/>
      <c r="C566" s="17">
        <f>IF($B566="","",TEXT($B566,"ddd"))</f>
        <v/>
      </c>
      <c r="D566" s="46" t="n"/>
      <c r="E566" s="46"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row>
    <row r="567">
      <c r="B567" s="18" t="n"/>
      <c r="C567" s="17">
        <f>IF($B567="","",TEXT($B567,"ddd"))</f>
        <v/>
      </c>
      <c r="D567" s="46" t="n"/>
      <c r="E567" s="46"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row>
    <row r="568">
      <c r="B568" s="18" t="n"/>
      <c r="C568" s="17">
        <f>IF($B568="","",TEXT($B568,"ddd"))</f>
        <v/>
      </c>
      <c r="D568" s="46" t="n"/>
      <c r="E568" s="46"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row>
    <row r="569">
      <c r="B569" s="18" t="n"/>
      <c r="C569" s="17">
        <f>IF($B569="","",TEXT($B569,"ddd"))</f>
        <v/>
      </c>
      <c r="D569" s="46" t="n"/>
      <c r="E569" s="46"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row>
    <row r="570">
      <c r="B570" s="18" t="n"/>
      <c r="C570" s="17">
        <f>IF($B570="","",TEXT($B570,"ddd"))</f>
        <v/>
      </c>
      <c r="D570" s="46" t="n"/>
      <c r="E570" s="46"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row>
    <row r="571">
      <c r="B571" s="18" t="n"/>
      <c r="C571" s="17">
        <f>IF($B571="","",TEXT($B571,"ddd"))</f>
        <v/>
      </c>
      <c r="D571" s="46" t="n"/>
      <c r="E571" s="46"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row>
    <row r="572">
      <c r="B572" s="18" t="n"/>
      <c r="C572" s="17">
        <f>IF($B572="","",TEXT($B572,"ddd"))</f>
        <v/>
      </c>
      <c r="D572" s="46" t="n"/>
      <c r="E572" s="46"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row>
    <row r="573">
      <c r="B573" s="18" t="n"/>
      <c r="C573" s="17">
        <f>IF($B573="","",TEXT($B573,"ddd"))</f>
        <v/>
      </c>
      <c r="D573" s="46" t="n"/>
      <c r="E573" s="46"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row>
    <row r="574">
      <c r="B574" s="18" t="n"/>
      <c r="C574" s="17">
        <f>IF($B574="","",TEXT($B574,"ddd"))</f>
        <v/>
      </c>
      <c r="D574" s="46" t="n"/>
      <c r="E574" s="46"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row>
    <row r="575">
      <c r="B575" s="18" t="n"/>
      <c r="C575" s="17">
        <f>IF($B575="","",TEXT($B575,"ddd"))</f>
        <v/>
      </c>
      <c r="D575" s="46" t="n"/>
      <c r="E575" s="46"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row>
    <row r="576">
      <c r="B576" s="18" t="n"/>
      <c r="C576" s="17">
        <f>IF($B576="","",TEXT($B576,"ddd"))</f>
        <v/>
      </c>
      <c r="D576" s="46" t="n"/>
      <c r="E576" s="46"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row>
    <row r="577">
      <c r="B577" s="18" t="n"/>
      <c r="C577" s="17">
        <f>IF($B577="","",TEXT($B577,"ddd"))</f>
        <v/>
      </c>
      <c r="D577" s="46" t="n"/>
      <c r="E577" s="46"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row>
    <row r="578">
      <c r="B578" s="18" t="n"/>
      <c r="C578" s="17">
        <f>IF($B578="","",TEXT($B578,"ddd"))</f>
        <v/>
      </c>
      <c r="D578" s="46" t="n"/>
      <c r="E578" s="46"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row>
    <row r="579">
      <c r="B579" s="18" t="n"/>
      <c r="C579" s="17">
        <f>IF($B579="","",TEXT($B579,"ddd"))</f>
        <v/>
      </c>
      <c r="D579" s="46" t="n"/>
      <c r="E579" s="46"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row>
    <row r="580">
      <c r="B580" s="18" t="n"/>
      <c r="C580" s="17">
        <f>IF($B580="","",TEXT($B580,"ddd"))</f>
        <v/>
      </c>
      <c r="D580" s="46" t="n"/>
      <c r="E580" s="46"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row>
    <row r="581">
      <c r="B581" s="18" t="n"/>
      <c r="C581" s="17">
        <f>IF($B581="","",TEXT($B581,"ddd"))</f>
        <v/>
      </c>
      <c r="D581" s="46" t="n"/>
      <c r="E581" s="46"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row>
    <row r="582">
      <c r="B582" s="18" t="n"/>
      <c r="C582" s="17">
        <f>IF($B582="","",TEXT($B582,"ddd"))</f>
        <v/>
      </c>
      <c r="D582" s="46" t="n"/>
      <c r="E582" s="46"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row>
    <row r="583">
      <c r="B583" s="18" t="n"/>
      <c r="C583" s="17">
        <f>IF($B583="","",TEXT($B583,"ddd"))</f>
        <v/>
      </c>
      <c r="D583" s="46" t="n"/>
      <c r="E583" s="46"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row>
    <row r="584">
      <c r="B584" s="18" t="n"/>
      <c r="C584" s="17">
        <f>IF($B584="","",TEXT($B584,"ddd"))</f>
        <v/>
      </c>
      <c r="D584" s="46" t="n"/>
      <c r="E584" s="46"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row>
    <row r="585">
      <c r="B585" s="18" t="n"/>
      <c r="C585" s="17">
        <f>IF($B585="","",TEXT($B585,"ddd"))</f>
        <v/>
      </c>
      <c r="D585" s="46" t="n"/>
      <c r="E585" s="46"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row>
    <row r="586">
      <c r="B586" s="18" t="n"/>
      <c r="C586" s="17">
        <f>IF($B586="","",TEXT($B586,"ddd"))</f>
        <v/>
      </c>
      <c r="D586" s="46" t="n"/>
      <c r="E586" s="46"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row>
    <row r="587">
      <c r="B587" s="18" t="n"/>
      <c r="C587" s="17">
        <f>IF($B587="","",TEXT($B587,"ddd"))</f>
        <v/>
      </c>
      <c r="D587" s="46" t="n"/>
      <c r="E587" s="46"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row>
    <row r="588">
      <c r="B588" s="18" t="n"/>
      <c r="C588" s="17">
        <f>IF($B588="","",TEXT($B588,"ddd"))</f>
        <v/>
      </c>
      <c r="D588" s="46" t="n"/>
      <c r="E588" s="46"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row>
    <row r="589">
      <c r="B589" s="18" t="n"/>
      <c r="C589" s="17">
        <f>IF($B589="","",TEXT($B589,"ddd"))</f>
        <v/>
      </c>
      <c r="D589" s="46" t="n"/>
      <c r="E589" s="46"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row>
    <row r="590">
      <c r="B590" s="18" t="n"/>
      <c r="C590" s="17">
        <f>IF($B590="","",TEXT($B590,"ddd"))</f>
        <v/>
      </c>
      <c r="D590" s="46" t="n"/>
      <c r="E590" s="46"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row>
    <row r="591">
      <c r="B591" s="18" t="n"/>
      <c r="C591" s="17">
        <f>IF($B591="","",TEXT($B591,"ddd"))</f>
        <v/>
      </c>
      <c r="D591" s="46" t="n"/>
      <c r="E591" s="46"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row>
    <row r="592">
      <c r="B592" s="18" t="n"/>
      <c r="C592" s="17">
        <f>IF($B592="","",TEXT($B592,"ddd"))</f>
        <v/>
      </c>
      <c r="D592" s="46" t="n"/>
      <c r="E592" s="46"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row>
    <row r="593">
      <c r="B593" s="18" t="n"/>
      <c r="C593" s="17">
        <f>IF($B593="","",TEXT($B593,"ddd"))</f>
        <v/>
      </c>
      <c r="D593" s="46" t="n"/>
      <c r="E593" s="46"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row>
    <row r="594">
      <c r="B594" s="18" t="n"/>
      <c r="C594" s="17">
        <f>IF($B594="","",TEXT($B594,"ddd"))</f>
        <v/>
      </c>
      <c r="D594" s="46" t="n"/>
      <c r="E594" s="46"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row>
    <row r="595">
      <c r="B595" s="18" t="n"/>
      <c r="C595" s="17">
        <f>IF($B595="","",TEXT($B595,"ddd"))</f>
        <v/>
      </c>
      <c r="D595" s="46" t="n"/>
      <c r="E595" s="46"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row>
    <row r="596">
      <c r="B596" s="18" t="n"/>
      <c r="C596" s="17">
        <f>IF($B596="","",TEXT($B596,"ddd"))</f>
        <v/>
      </c>
      <c r="D596" s="46" t="n"/>
      <c r="E596" s="46"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row>
    <row r="597">
      <c r="B597" s="18" t="n"/>
      <c r="C597" s="17">
        <f>IF($B597="","",TEXT($B597,"ddd"))</f>
        <v/>
      </c>
      <c r="D597" s="46" t="n"/>
      <c r="E597" s="46"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row>
    <row r="598">
      <c r="B598" s="18" t="n"/>
      <c r="C598" s="17">
        <f>IF($B598="","",TEXT($B598,"ddd"))</f>
        <v/>
      </c>
      <c r="D598" s="46" t="n"/>
      <c r="E598" s="46"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row>
    <row r="599">
      <c r="B599" s="18" t="n"/>
      <c r="C599" s="17">
        <f>IF($B599="","",TEXT($B599,"ddd"))</f>
        <v/>
      </c>
      <c r="D599" s="46" t="n"/>
      <c r="E599" s="46"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row>
    <row r="600">
      <c r="B600" s="18" t="n"/>
      <c r="C600" s="17">
        <f>IF($B600="","",TEXT($B600,"ddd"))</f>
        <v/>
      </c>
      <c r="D600" s="46" t="n"/>
      <c r="E600" s="46"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row>
    <row r="601">
      <c r="B601" s="18" t="n"/>
      <c r="C601" s="17">
        <f>IF($B601="","",TEXT($B601,"ddd"))</f>
        <v/>
      </c>
      <c r="D601" s="46" t="n"/>
      <c r="E601" s="46"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row>
    <row r="602">
      <c r="B602" s="18" t="n"/>
      <c r="C602" s="17">
        <f>IF($B602="","",TEXT($B602,"ddd"))</f>
        <v/>
      </c>
      <c r="D602" s="46" t="n"/>
      <c r="E602" s="46"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row>
    <row r="603">
      <c r="B603" s="18" t="n"/>
      <c r="C603" s="17">
        <f>IF($B603="","",TEXT($B603,"ddd"))</f>
        <v/>
      </c>
      <c r="D603" s="46" t="n"/>
      <c r="E603" s="46"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row>
    <row r="604">
      <c r="B604" s="18" t="n"/>
      <c r="C604" s="17">
        <f>IF($B604="","",TEXT($B604,"ddd"))</f>
        <v/>
      </c>
      <c r="D604" s="46" t="n"/>
      <c r="E604" s="46"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row>
    <row r="605">
      <c r="B605" s="18" t="n"/>
      <c r="C605" s="17">
        <f>IF($B605="","",TEXT($B605,"ddd"))</f>
        <v/>
      </c>
      <c r="D605" s="46" t="n"/>
      <c r="E605" s="46"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row>
    <row r="606">
      <c r="B606" s="18" t="n"/>
      <c r="C606" s="17">
        <f>IF($B606="","",TEXT($B606,"ddd"))</f>
        <v/>
      </c>
      <c r="D606" s="46" t="n"/>
      <c r="E606" s="46"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row>
    <row r="607">
      <c r="B607" s="18" t="n"/>
      <c r="C607" s="17">
        <f>IF($B607="","",TEXT($B607,"ddd"))</f>
        <v/>
      </c>
      <c r="D607" s="46" t="n"/>
      <c r="E607" s="46"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row>
    <row r="608">
      <c r="B608" s="18" t="n"/>
      <c r="C608" s="17">
        <f>IF($B608="","",TEXT($B608,"ddd"))</f>
        <v/>
      </c>
      <c r="D608" s="46" t="n"/>
      <c r="E608" s="46"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row>
    <row r="609">
      <c r="B609" s="18" t="n"/>
      <c r="C609" s="17">
        <f>IF($B609="","",TEXT($B609,"ddd"))</f>
        <v/>
      </c>
      <c r="D609" s="46" t="n"/>
      <c r="E609" s="46"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row>
    <row r="610">
      <c r="B610" s="18" t="n"/>
      <c r="C610" s="17">
        <f>IF($B610="","",TEXT($B610,"ddd"))</f>
        <v/>
      </c>
      <c r="D610" s="46" t="n"/>
      <c r="E610" s="46"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row>
    <row r="611">
      <c r="B611" s="18" t="n"/>
      <c r="C611" s="17">
        <f>IF($B611="","",TEXT($B611,"ddd"))</f>
        <v/>
      </c>
      <c r="D611" s="46" t="n"/>
      <c r="E611" s="46"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row>
    <row r="612">
      <c r="B612" s="18" t="n"/>
      <c r="C612" s="17">
        <f>IF($B612="","",TEXT($B612,"ddd"))</f>
        <v/>
      </c>
      <c r="D612" s="46" t="n"/>
      <c r="E612" s="46"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row>
    <row r="613">
      <c r="B613" s="18" t="n"/>
      <c r="C613" s="17">
        <f>IF($B613="","",TEXT($B613,"ddd"))</f>
        <v/>
      </c>
      <c r="D613" s="46" t="n"/>
      <c r="E613" s="46"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row>
    <row r="614">
      <c r="B614" s="18" t="n"/>
      <c r="C614" s="17">
        <f>IF($B614="","",TEXT($B614,"ddd"))</f>
        <v/>
      </c>
      <c r="D614" s="46" t="n"/>
      <c r="E614" s="46"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row>
    <row r="615">
      <c r="B615" s="18" t="n"/>
      <c r="C615" s="17">
        <f>IF($B615="","",TEXT($B615,"ddd"))</f>
        <v/>
      </c>
      <c r="D615" s="46" t="n"/>
      <c r="E615" s="46"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row>
    <row r="616">
      <c r="B616" s="18" t="n"/>
      <c r="C616" s="17">
        <f>IF($B616="","",TEXT($B616,"ddd"))</f>
        <v/>
      </c>
      <c r="D616" s="46" t="n"/>
      <c r="E616" s="46"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row>
    <row r="617">
      <c r="B617" s="18" t="n"/>
      <c r="C617" s="17">
        <f>IF($B617="","",TEXT($B617,"ddd"))</f>
        <v/>
      </c>
      <c r="D617" s="46" t="n"/>
      <c r="E617" s="46"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row>
    <row r="618">
      <c r="B618" s="18" t="n"/>
      <c r="C618" s="17">
        <f>IF($B618="","",TEXT($B618,"ddd"))</f>
        <v/>
      </c>
      <c r="D618" s="46" t="n"/>
      <c r="E618" s="46"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row>
    <row r="619">
      <c r="B619" s="18" t="n"/>
      <c r="C619" s="17">
        <f>IF($B619="","",TEXT($B619,"ddd"))</f>
        <v/>
      </c>
      <c r="D619" s="46" t="n"/>
      <c r="E619" s="46"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row>
    <row r="620">
      <c r="B620" s="18" t="n"/>
      <c r="C620" s="17">
        <f>IF($B620="","",TEXT($B620,"ddd"))</f>
        <v/>
      </c>
      <c r="D620" s="46" t="n"/>
      <c r="E620" s="46"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row>
    <row r="621">
      <c r="B621" s="18" t="n"/>
      <c r="C621" s="17">
        <f>IF($B621="","",TEXT($B621,"ddd"))</f>
        <v/>
      </c>
      <c r="D621" s="46" t="n"/>
      <c r="E621" s="46"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row>
    <row r="622">
      <c r="B622" s="18" t="n"/>
      <c r="C622" s="17">
        <f>IF($B622="","",TEXT($B622,"ddd"))</f>
        <v/>
      </c>
      <c r="D622" s="46" t="n"/>
      <c r="E622" s="46"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row>
    <row r="623">
      <c r="B623" s="18" t="n"/>
      <c r="C623" s="17">
        <f>IF($B623="","",TEXT($B623,"ddd"))</f>
        <v/>
      </c>
      <c r="D623" s="46" t="n"/>
      <c r="E623" s="46"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row>
    <row r="624">
      <c r="B624" s="18" t="n"/>
      <c r="C624" s="17">
        <f>IF($B624="","",TEXT($B624,"ddd"))</f>
        <v/>
      </c>
      <c r="D624" s="46" t="n"/>
      <c r="E624" s="46"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row>
    <row r="625">
      <c r="B625" s="18" t="n"/>
      <c r="C625" s="17">
        <f>IF($B625="","",TEXT($B625,"ddd"))</f>
        <v/>
      </c>
      <c r="D625" s="46" t="n"/>
      <c r="E625" s="46"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row>
    <row r="626">
      <c r="B626" s="18" t="n"/>
      <c r="C626" s="17">
        <f>IF($B626="","",TEXT($B626,"ddd"))</f>
        <v/>
      </c>
      <c r="D626" s="46" t="n"/>
      <c r="E626" s="46"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row>
    <row r="627">
      <c r="B627" s="18" t="n"/>
      <c r="C627" s="17">
        <f>IF($B627="","",TEXT($B627,"ddd"))</f>
        <v/>
      </c>
      <c r="D627" s="46" t="n"/>
      <c r="E627" s="46"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row>
    <row r="628">
      <c r="B628" s="18" t="n"/>
      <c r="C628" s="17">
        <f>IF($B628="","",TEXT($B628,"ddd"))</f>
        <v/>
      </c>
      <c r="D628" s="46" t="n"/>
      <c r="E628" s="46"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row>
    <row r="629">
      <c r="B629" s="18" t="n"/>
      <c r="C629" s="17">
        <f>IF($B629="","",TEXT($B629,"ddd"))</f>
        <v/>
      </c>
      <c r="D629" s="46" t="n"/>
      <c r="E629" s="46"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row>
    <row r="630">
      <c r="B630" s="18" t="n"/>
      <c r="C630" s="17">
        <f>IF($B630="","",TEXT($B630,"ddd"))</f>
        <v/>
      </c>
      <c r="D630" s="46" t="n"/>
      <c r="E630" s="46"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row>
    <row r="631">
      <c r="B631" s="18" t="n"/>
      <c r="C631" s="17">
        <f>IF($B631="","",TEXT($B631,"ddd"))</f>
        <v/>
      </c>
      <c r="D631" s="46" t="n"/>
      <c r="E631" s="46"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row>
    <row r="632">
      <c r="B632" s="18" t="n"/>
      <c r="C632" s="17">
        <f>IF($B632="","",TEXT($B632,"ddd"))</f>
        <v/>
      </c>
      <c r="D632" s="46" t="n"/>
      <c r="E632" s="46"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row>
    <row r="633">
      <c r="B633" s="18" t="n"/>
      <c r="C633" s="17">
        <f>IF($B633="","",TEXT($B633,"ddd"))</f>
        <v/>
      </c>
      <c r="D633" s="46" t="n"/>
      <c r="E633" s="46"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row>
    <row r="634">
      <c r="B634" s="18" t="n"/>
      <c r="C634" s="17">
        <f>IF($B634="","",TEXT($B634,"ddd"))</f>
        <v/>
      </c>
      <c r="D634" s="46" t="n"/>
      <c r="E634" s="46"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row>
    <row r="635">
      <c r="B635" s="18" t="n"/>
      <c r="C635" s="17">
        <f>IF($B635="","",TEXT($B635,"ddd"))</f>
        <v/>
      </c>
      <c r="D635" s="46" t="n"/>
      <c r="E635" s="46"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row>
    <row r="636">
      <c r="B636" s="18" t="n"/>
      <c r="C636" s="17">
        <f>IF($B636="","",TEXT($B636,"ddd"))</f>
        <v/>
      </c>
      <c r="D636" s="46" t="n"/>
      <c r="E636" s="46"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row>
    <row r="637">
      <c r="B637" s="18" t="n"/>
      <c r="C637" s="17">
        <f>IF($B637="","",TEXT($B637,"ddd"))</f>
        <v/>
      </c>
      <c r="D637" s="46" t="n"/>
      <c r="E637" s="46"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row>
    <row r="638">
      <c r="B638" s="18" t="n"/>
      <c r="C638" s="17">
        <f>IF($B638="","",TEXT($B638,"ddd"))</f>
        <v/>
      </c>
      <c r="D638" s="46" t="n"/>
      <c r="E638" s="46"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row>
    <row r="639">
      <c r="B639" s="18" t="n"/>
      <c r="C639" s="17">
        <f>IF($B639="","",TEXT($B639,"ddd"))</f>
        <v/>
      </c>
      <c r="D639" s="46" t="n"/>
      <c r="E639" s="46"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row>
    <row r="640">
      <c r="B640" s="18" t="n"/>
      <c r="C640" s="17">
        <f>IF($B640="","",TEXT($B640,"ddd"))</f>
        <v/>
      </c>
      <c r="D640" s="46" t="n"/>
      <c r="E640" s="46"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row>
    <row r="641">
      <c r="B641" s="18" t="n"/>
      <c r="C641" s="17">
        <f>IF($B641="","",TEXT($B641,"ddd"))</f>
        <v/>
      </c>
      <c r="D641" s="46" t="n"/>
      <c r="E641" s="46"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row>
    <row r="642">
      <c r="B642" s="18" t="n"/>
      <c r="C642" s="17">
        <f>IF($B642="","",TEXT($B642,"ddd"))</f>
        <v/>
      </c>
      <c r="D642" s="46" t="n"/>
      <c r="E642" s="46"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row>
    <row r="643">
      <c r="B643" s="18" t="n"/>
      <c r="C643" s="17">
        <f>IF($B643="","",TEXT($B643,"ddd"))</f>
        <v/>
      </c>
      <c r="D643" s="46" t="n"/>
      <c r="E643" s="46"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row>
    <row r="644">
      <c r="B644" s="18" t="n"/>
      <c r="C644" s="17">
        <f>IF($B644="","",TEXT($B644,"ddd"))</f>
        <v/>
      </c>
      <c r="D644" s="46" t="n"/>
      <c r="E644" s="46"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row>
    <row r="645">
      <c r="B645" s="18" t="n"/>
      <c r="C645" s="17">
        <f>IF($B645="","",TEXT($B645,"ddd"))</f>
        <v/>
      </c>
      <c r="D645" s="46" t="n"/>
      <c r="E645" s="46"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row>
    <row r="646">
      <c r="B646" s="18" t="n"/>
      <c r="C646" s="17">
        <f>IF($B646="","",TEXT($B646,"ddd"))</f>
        <v/>
      </c>
      <c r="D646" s="46" t="n"/>
      <c r="E646" s="46"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row>
    <row r="647">
      <c r="B647" s="18" t="n"/>
      <c r="C647" s="17">
        <f>IF($B647="","",TEXT($B647,"ddd"))</f>
        <v/>
      </c>
      <c r="D647" s="46" t="n"/>
      <c r="E647" s="46"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row>
    <row r="648">
      <c r="B648" s="18" t="n"/>
      <c r="C648" s="17">
        <f>IF($B648="","",TEXT($B648,"ddd"))</f>
        <v/>
      </c>
      <c r="D648" s="46" t="n"/>
      <c r="E648" s="46"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row>
    <row r="649">
      <c r="B649" s="18" t="n"/>
      <c r="C649" s="17">
        <f>IF($B649="","",TEXT($B649,"ddd"))</f>
        <v/>
      </c>
      <c r="D649" s="46" t="n"/>
      <c r="E649" s="46"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row>
    <row r="650">
      <c r="B650" s="18" t="n"/>
      <c r="C650" s="17">
        <f>IF($B650="","",TEXT($B650,"ddd"))</f>
        <v/>
      </c>
      <c r="D650" s="46" t="n"/>
      <c r="E650" s="46"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row>
    <row r="651">
      <c r="B651" s="18" t="n"/>
      <c r="C651" s="17">
        <f>IF($B651="","",TEXT($B651,"ddd"))</f>
        <v/>
      </c>
      <c r="D651" s="46" t="n"/>
      <c r="E651" s="46"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row>
    <row r="652">
      <c r="B652" s="18" t="n"/>
      <c r="C652" s="17">
        <f>IF($B652="","",TEXT($B652,"ddd"))</f>
        <v/>
      </c>
      <c r="D652" s="46" t="n"/>
      <c r="E652" s="46"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row>
    <row r="653">
      <c r="B653" s="18" t="n"/>
      <c r="C653" s="17">
        <f>IF($B653="","",TEXT($B653,"ddd"))</f>
        <v/>
      </c>
      <c r="D653" s="46" t="n"/>
      <c r="E653" s="46"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row>
    <row r="654">
      <c r="B654" s="18" t="n"/>
      <c r="C654" s="17">
        <f>IF($B654="","",TEXT($B654,"ddd"))</f>
        <v/>
      </c>
      <c r="D654" s="46" t="n"/>
      <c r="E654" s="46"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row>
    <row r="655">
      <c r="B655" s="18" t="n"/>
      <c r="C655" s="17">
        <f>IF($B655="","",TEXT($B655,"ddd"))</f>
        <v/>
      </c>
      <c r="D655" s="46" t="n"/>
      <c r="E655" s="46"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row>
    <row r="656">
      <c r="B656" s="18" t="n"/>
      <c r="C656" s="17">
        <f>IF($B656="","",TEXT($B656,"ddd"))</f>
        <v/>
      </c>
      <c r="D656" s="46" t="n"/>
      <c r="E656" s="46"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row>
    <row r="657">
      <c r="B657" s="18" t="n"/>
      <c r="C657" s="17">
        <f>IF($B657="","",TEXT($B657,"ddd"))</f>
        <v/>
      </c>
      <c r="D657" s="46" t="n"/>
      <c r="E657" s="46"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row>
    <row r="658">
      <c r="B658" s="18" t="n"/>
      <c r="C658" s="17">
        <f>IF($B658="","",TEXT($B658,"ddd"))</f>
        <v/>
      </c>
      <c r="D658" s="46" t="n"/>
      <c r="E658" s="46"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row>
    <row r="659">
      <c r="B659" s="18" t="n"/>
      <c r="C659" s="17">
        <f>IF($B659="","",TEXT($B659,"ddd"))</f>
        <v/>
      </c>
      <c r="D659" s="46" t="n"/>
      <c r="E659" s="46"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row>
    <row r="660">
      <c r="B660" s="18" t="n"/>
      <c r="C660" s="17">
        <f>IF($B660="","",TEXT($B660,"ddd"))</f>
        <v/>
      </c>
      <c r="D660" s="46" t="n"/>
      <c r="E660" s="46"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row>
    <row r="661">
      <c r="B661" s="18" t="n"/>
      <c r="C661" s="17">
        <f>IF($B661="","",TEXT($B661,"ddd"))</f>
        <v/>
      </c>
      <c r="D661" s="46" t="n"/>
      <c r="E661" s="46"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row>
    <row r="662">
      <c r="B662" s="18" t="n"/>
      <c r="C662" s="17">
        <f>IF($B662="","",TEXT($B662,"ddd"))</f>
        <v/>
      </c>
      <c r="D662" s="46" t="n"/>
      <c r="E662" s="46"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row>
    <row r="663">
      <c r="B663" s="18" t="n"/>
      <c r="C663" s="17">
        <f>IF($B663="","",TEXT($B663,"ddd"))</f>
        <v/>
      </c>
      <c r="D663" s="46" t="n"/>
      <c r="E663" s="46"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row>
    <row r="664">
      <c r="B664" s="18" t="n"/>
      <c r="C664" s="17">
        <f>IF($B664="","",TEXT($B664,"ddd"))</f>
        <v/>
      </c>
      <c r="D664" s="46" t="n"/>
      <c r="E664" s="46"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row>
    <row r="665">
      <c r="B665" s="18" t="n"/>
      <c r="C665" s="17">
        <f>IF($B665="","",TEXT($B665,"ddd"))</f>
        <v/>
      </c>
      <c r="D665" s="46" t="n"/>
      <c r="E665" s="46"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row>
    <row r="666">
      <c r="B666" s="18" t="n"/>
      <c r="C666" s="17">
        <f>IF($B666="","",TEXT($B666,"ddd"))</f>
        <v/>
      </c>
      <c r="D666" s="46" t="n"/>
      <c r="E666" s="46"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row>
    <row r="667">
      <c r="B667" s="18" t="n"/>
      <c r="C667" s="17">
        <f>IF($B667="","",TEXT($B667,"ddd"))</f>
        <v/>
      </c>
      <c r="D667" s="46" t="n"/>
      <c r="E667" s="46"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row>
    <row r="668">
      <c r="B668" s="18" t="n"/>
      <c r="C668" s="17">
        <f>IF($B668="","",TEXT($B668,"ddd"))</f>
        <v/>
      </c>
      <c r="D668" s="46" t="n"/>
      <c r="E668" s="46"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row>
    <row r="669">
      <c r="B669" s="18" t="n"/>
      <c r="C669" s="17">
        <f>IF($B669="","",TEXT($B669,"ddd"))</f>
        <v/>
      </c>
      <c r="D669" s="46" t="n"/>
      <c r="E669" s="46"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row>
    <row r="670">
      <c r="B670" s="18" t="n"/>
      <c r="C670" s="17">
        <f>IF($B670="","",TEXT($B670,"ddd"))</f>
        <v/>
      </c>
      <c r="D670" s="46" t="n"/>
      <c r="E670" s="46"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row>
    <row r="671">
      <c r="B671" s="18" t="n"/>
      <c r="C671" s="17">
        <f>IF($B671="","",TEXT($B671,"ddd"))</f>
        <v/>
      </c>
      <c r="D671" s="46" t="n"/>
      <c r="E671" s="46"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row>
    <row r="672">
      <c r="B672" s="18" t="n"/>
      <c r="C672" s="17">
        <f>IF($B672="","",TEXT($B672,"ddd"))</f>
        <v/>
      </c>
      <c r="D672" s="46" t="n"/>
      <c r="E672" s="46"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row>
    <row r="673">
      <c r="B673" s="18" t="n"/>
      <c r="C673" s="17">
        <f>IF($B673="","",TEXT($B673,"ddd"))</f>
        <v/>
      </c>
      <c r="D673" s="46" t="n"/>
      <c r="E673" s="46"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row>
    <row r="674">
      <c r="B674" s="18" t="n"/>
      <c r="C674" s="17">
        <f>IF($B674="","",TEXT($B674,"ddd"))</f>
        <v/>
      </c>
      <c r="D674" s="46" t="n"/>
      <c r="E674" s="46"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row>
    <row r="675">
      <c r="B675" s="18" t="n"/>
      <c r="C675" s="17">
        <f>IF($B675="","",TEXT($B675,"ddd"))</f>
        <v/>
      </c>
      <c r="D675" s="46" t="n"/>
      <c r="E675" s="46"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row>
    <row r="676">
      <c r="B676" s="18" t="n"/>
      <c r="C676" s="17">
        <f>IF($B676="","",TEXT($B676,"ddd"))</f>
        <v/>
      </c>
      <c r="D676" s="46" t="n"/>
      <c r="E676" s="46"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row>
    <row r="677">
      <c r="B677" s="18" t="n"/>
      <c r="C677" s="17">
        <f>IF($B677="","",TEXT($B677,"ddd"))</f>
        <v/>
      </c>
      <c r="D677" s="46" t="n"/>
      <c r="E677" s="46"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row>
    <row r="678">
      <c r="B678" s="18" t="n"/>
      <c r="C678" s="17">
        <f>IF($B678="","",TEXT($B678,"ddd"))</f>
        <v/>
      </c>
      <c r="D678" s="46" t="n"/>
      <c r="E678" s="46"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row>
    <row r="679">
      <c r="B679" s="18" t="n"/>
      <c r="C679" s="17">
        <f>IF($B679="","",TEXT($B679,"ddd"))</f>
        <v/>
      </c>
      <c r="D679" s="46" t="n"/>
      <c r="E679" s="46"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row>
    <row r="680">
      <c r="B680" s="18" t="n"/>
      <c r="C680" s="17">
        <f>IF($B680="","",TEXT($B680,"ddd"))</f>
        <v/>
      </c>
      <c r="D680" s="46" t="n"/>
      <c r="E680" s="46"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row>
    <row r="681">
      <c r="B681" s="18" t="n"/>
      <c r="C681" s="17">
        <f>IF($B681="","",TEXT($B681,"ddd"))</f>
        <v/>
      </c>
      <c r="D681" s="46" t="n"/>
      <c r="E681" s="46"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row>
    <row r="682">
      <c r="B682" s="18" t="n"/>
      <c r="C682" s="17">
        <f>IF($B682="","",TEXT($B682,"ddd"))</f>
        <v/>
      </c>
      <c r="D682" s="46" t="n"/>
      <c r="E682" s="46"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row>
    <row r="683">
      <c r="B683" s="18" t="n"/>
      <c r="C683" s="17">
        <f>IF($B683="","",TEXT($B683,"ddd"))</f>
        <v/>
      </c>
      <c r="D683" s="46" t="n"/>
      <c r="E683" s="46"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row>
    <row r="684">
      <c r="B684" s="18" t="n"/>
      <c r="C684" s="17">
        <f>IF($B684="","",TEXT($B684,"ddd"))</f>
        <v/>
      </c>
      <c r="D684" s="46" t="n"/>
      <c r="E684" s="46"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row>
    <row r="685">
      <c r="B685" s="18" t="n"/>
      <c r="C685" s="17">
        <f>IF($B685="","",TEXT($B685,"ddd"))</f>
        <v/>
      </c>
      <c r="D685" s="46" t="n"/>
      <c r="E685" s="46"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row>
    <row r="686">
      <c r="B686" s="18" t="n"/>
      <c r="C686" s="17">
        <f>IF($B686="","",TEXT($B686,"ddd"))</f>
        <v/>
      </c>
      <c r="D686" s="46" t="n"/>
      <c r="E686" s="46"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row>
    <row r="687">
      <c r="B687" s="18" t="n"/>
      <c r="C687" s="17">
        <f>IF($B687="","",TEXT($B687,"ddd"))</f>
        <v/>
      </c>
      <c r="D687" s="46" t="n"/>
      <c r="E687" s="46"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row>
    <row r="688">
      <c r="B688" s="18" t="n"/>
      <c r="C688" s="17">
        <f>IF($B688="","",TEXT($B688,"ddd"))</f>
        <v/>
      </c>
      <c r="D688" s="46" t="n"/>
      <c r="E688" s="46"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row>
    <row r="689">
      <c r="B689" s="18" t="n"/>
      <c r="C689" s="17">
        <f>IF($B689="","",TEXT($B689,"ddd"))</f>
        <v/>
      </c>
      <c r="D689" s="46" t="n"/>
      <c r="E689" s="46"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row>
    <row r="690">
      <c r="B690" s="18" t="n"/>
      <c r="C690" s="17">
        <f>IF($B690="","",TEXT($B690,"ddd"))</f>
        <v/>
      </c>
      <c r="D690" s="46" t="n"/>
      <c r="E690" s="46"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row>
    <row r="691">
      <c r="B691" s="18" t="n"/>
      <c r="C691" s="17">
        <f>IF($B691="","",TEXT($B691,"ddd"))</f>
        <v/>
      </c>
      <c r="D691" s="46" t="n"/>
      <c r="E691" s="46"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row>
    <row r="692">
      <c r="B692" s="18" t="n"/>
      <c r="C692" s="17">
        <f>IF($B692="","",TEXT($B692,"ddd"))</f>
        <v/>
      </c>
      <c r="D692" s="46" t="n"/>
      <c r="E692" s="46"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row>
    <row r="693">
      <c r="B693" s="18" t="n"/>
      <c r="C693" s="17">
        <f>IF($B693="","",TEXT($B693,"ddd"))</f>
        <v/>
      </c>
      <c r="D693" s="46" t="n"/>
      <c r="E693" s="46"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row>
    <row r="694">
      <c r="B694" s="18" t="n"/>
      <c r="C694" s="17">
        <f>IF($B694="","",TEXT($B694,"ddd"))</f>
        <v/>
      </c>
      <c r="D694" s="46" t="n"/>
      <c r="E694" s="46"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row>
    <row r="695">
      <c r="B695" s="18" t="n"/>
      <c r="C695" s="17">
        <f>IF($B695="","",TEXT($B695,"ddd"))</f>
        <v/>
      </c>
      <c r="D695" s="46" t="n"/>
      <c r="E695" s="46"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row>
    <row r="696">
      <c r="B696" s="18" t="n"/>
      <c r="C696" s="17">
        <f>IF($B696="","",TEXT($B696,"ddd"))</f>
        <v/>
      </c>
      <c r="D696" s="46" t="n"/>
      <c r="E696" s="46"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row>
    <row r="697">
      <c r="B697" s="18" t="n"/>
      <c r="C697" s="17">
        <f>IF($B697="","",TEXT($B697,"ddd"))</f>
        <v/>
      </c>
      <c r="D697" s="46" t="n"/>
      <c r="E697" s="46"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row>
    <row r="698">
      <c r="B698" s="18" t="n"/>
      <c r="C698" s="17">
        <f>IF($B698="","",TEXT($B698,"ddd"))</f>
        <v/>
      </c>
      <c r="D698" s="46" t="n"/>
      <c r="E698" s="46"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row>
    <row r="699">
      <c r="B699" s="18" t="n"/>
      <c r="C699" s="17">
        <f>IF($B699="","",TEXT($B699,"ddd"))</f>
        <v/>
      </c>
      <c r="D699" s="46" t="n"/>
      <c r="E699" s="46"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row>
    <row r="700">
      <c r="B700" s="18" t="n"/>
      <c r="C700" s="17">
        <f>IF($B700="","",TEXT($B700,"ddd"))</f>
        <v/>
      </c>
      <c r="D700" s="46" t="n"/>
      <c r="E700" s="46"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row>
    <row r="701">
      <c r="B701" s="18" t="n"/>
      <c r="C701" s="17">
        <f>IF($B701="","",TEXT($B701,"ddd"))</f>
        <v/>
      </c>
      <c r="D701" s="46" t="n"/>
      <c r="E701" s="46"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row>
    <row r="702">
      <c r="B702" s="18" t="n"/>
      <c r="C702" s="17">
        <f>IF($B702="","",TEXT($B702,"ddd"))</f>
        <v/>
      </c>
      <c r="D702" s="46" t="n"/>
      <c r="E702" s="46"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row>
    <row r="703">
      <c r="B703" s="18" t="n"/>
      <c r="C703" s="17">
        <f>IF($B703="","",TEXT($B703,"ddd"))</f>
        <v/>
      </c>
      <c r="D703" s="46" t="n"/>
      <c r="E703" s="46"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row>
    <row r="704">
      <c r="B704" s="18" t="n"/>
      <c r="C704" s="17">
        <f>IF($B704="","",TEXT($B704,"ddd"))</f>
        <v/>
      </c>
      <c r="D704" s="46" t="n"/>
      <c r="E704" s="46"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row>
    <row r="705">
      <c r="B705" s="18" t="n"/>
      <c r="C705" s="17">
        <f>IF($B705="","",TEXT($B705,"ddd"))</f>
        <v/>
      </c>
      <c r="D705" s="46" t="n"/>
      <c r="E705" s="46"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row>
    <row r="706">
      <c r="B706" s="18" t="n"/>
      <c r="C706" s="17">
        <f>IF($B706="","",TEXT($B706,"ddd"))</f>
        <v/>
      </c>
      <c r="D706" s="46" t="n"/>
      <c r="E706" s="46"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row>
    <row r="707">
      <c r="B707" s="18" t="n"/>
      <c r="C707" s="17">
        <f>IF($B707="","",TEXT($B707,"ddd"))</f>
        <v/>
      </c>
      <c r="D707" s="46" t="n"/>
      <c r="E707" s="46"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row>
    <row r="708">
      <c r="B708" s="18" t="n"/>
      <c r="C708" s="17">
        <f>IF($B708="","",TEXT($B708,"ddd"))</f>
        <v/>
      </c>
      <c r="D708" s="46" t="n"/>
      <c r="E708" s="46"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row>
    <row r="709">
      <c r="B709" s="18" t="n"/>
      <c r="C709" s="17">
        <f>IF($B709="","",TEXT($B709,"ddd"))</f>
        <v/>
      </c>
      <c r="D709" s="46" t="n"/>
      <c r="E709" s="46"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row>
    <row r="710">
      <c r="B710" s="18" t="n"/>
      <c r="C710" s="17">
        <f>IF($B710="","",TEXT($B710,"ddd"))</f>
        <v/>
      </c>
      <c r="D710" s="46" t="n"/>
      <c r="E710" s="46"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row>
    <row r="711">
      <c r="B711" s="18" t="n"/>
      <c r="C711" s="17">
        <f>IF($B711="","",TEXT($B711,"ddd"))</f>
        <v/>
      </c>
      <c r="D711" s="46" t="n"/>
      <c r="E711" s="46"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row>
    <row r="712">
      <c r="B712" s="18" t="n"/>
      <c r="C712" s="17">
        <f>IF($B712="","",TEXT($B712,"ddd"))</f>
        <v/>
      </c>
      <c r="D712" s="46" t="n"/>
      <c r="E712" s="46"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row>
    <row r="713">
      <c r="B713" s="18" t="n"/>
      <c r="C713" s="17">
        <f>IF($B713="","",TEXT($B713,"ddd"))</f>
        <v/>
      </c>
      <c r="D713" s="46" t="n"/>
      <c r="E713" s="46"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row>
    <row r="714">
      <c r="B714" s="18" t="n"/>
      <c r="C714" s="17">
        <f>IF($B714="","",TEXT($B714,"ddd"))</f>
        <v/>
      </c>
      <c r="D714" s="46" t="n"/>
      <c r="E714" s="46"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row>
    <row r="715">
      <c r="B715" s="18" t="n"/>
      <c r="C715" s="17">
        <f>IF($B715="","",TEXT($B715,"ddd"))</f>
        <v/>
      </c>
      <c r="D715" s="46" t="n"/>
      <c r="E715" s="46"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row>
    <row r="716">
      <c r="B716" s="18" t="n"/>
      <c r="C716" s="17">
        <f>IF($B716="","",TEXT($B716,"ddd"))</f>
        <v/>
      </c>
      <c r="D716" s="46" t="n"/>
      <c r="E716" s="46"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row>
    <row r="717">
      <c r="B717" s="18" t="n"/>
      <c r="C717" s="17">
        <f>IF($B717="","",TEXT($B717,"ddd"))</f>
        <v/>
      </c>
      <c r="D717" s="46" t="n"/>
      <c r="E717" s="46"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row>
    <row r="718">
      <c r="B718" s="18" t="n"/>
      <c r="C718" s="17">
        <f>IF($B718="","",TEXT($B718,"ddd"))</f>
        <v/>
      </c>
      <c r="D718" s="46" t="n"/>
      <c r="E718" s="46"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row>
    <row r="719">
      <c r="B719" s="18" t="n"/>
      <c r="C719" s="17">
        <f>IF($B719="","",TEXT($B719,"ddd"))</f>
        <v/>
      </c>
      <c r="D719" s="46" t="n"/>
      <c r="E719" s="46"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row>
    <row r="720">
      <c r="B720" s="18" t="n"/>
      <c r="C720" s="17">
        <f>IF($B720="","",TEXT($B720,"ddd"))</f>
        <v/>
      </c>
      <c r="D720" s="46" t="n"/>
      <c r="E720" s="46"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row>
    <row r="721">
      <c r="B721" s="18" t="n"/>
      <c r="C721" s="17">
        <f>IF($B721="","",TEXT($B721,"ddd"))</f>
        <v/>
      </c>
      <c r="D721" s="46" t="n"/>
      <c r="E721" s="46"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row>
    <row r="722">
      <c r="B722" s="18" t="n"/>
      <c r="C722" s="17">
        <f>IF($B722="","",TEXT($B722,"ddd"))</f>
        <v/>
      </c>
      <c r="D722" s="46" t="n"/>
      <c r="E722" s="46"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row>
    <row r="723">
      <c r="B723" s="18" t="n"/>
      <c r="C723" s="17">
        <f>IF($B723="","",TEXT($B723,"ddd"))</f>
        <v/>
      </c>
      <c r="D723" s="46" t="n"/>
      <c r="E723" s="46"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row>
    <row r="724">
      <c r="B724" s="18" t="n"/>
      <c r="C724" s="17">
        <f>IF($B724="","",TEXT($B724,"ddd"))</f>
        <v/>
      </c>
      <c r="D724" s="46" t="n"/>
      <c r="E724" s="46"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row>
    <row r="725">
      <c r="B725" s="18" t="n"/>
      <c r="C725" s="17">
        <f>IF($B725="","",TEXT($B725,"ddd"))</f>
        <v/>
      </c>
      <c r="D725" s="46" t="n"/>
      <c r="E725" s="46"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row>
    <row r="726">
      <c r="B726" s="18" t="n"/>
      <c r="C726" s="17">
        <f>IF($B726="","",TEXT($B726,"ddd"))</f>
        <v/>
      </c>
      <c r="D726" s="46" t="n"/>
      <c r="E726" s="46"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row>
    <row r="727">
      <c r="B727" s="18" t="n"/>
      <c r="C727" s="17">
        <f>IF($B727="","",TEXT($B727,"ddd"))</f>
        <v/>
      </c>
      <c r="D727" s="46" t="n"/>
      <c r="E727" s="46"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row>
    <row r="728">
      <c r="B728" s="18" t="n"/>
      <c r="C728" s="17">
        <f>IF($B728="","",TEXT($B728,"ddd"))</f>
        <v/>
      </c>
      <c r="D728" s="46" t="n"/>
      <c r="E728" s="46"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row>
    <row r="729">
      <c r="B729" s="18" t="n"/>
      <c r="C729" s="17">
        <f>IF($B729="","",TEXT($B729,"ddd"))</f>
        <v/>
      </c>
      <c r="D729" s="46" t="n"/>
      <c r="E729" s="46"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row>
    <row r="730">
      <c r="B730" s="18" t="n"/>
      <c r="C730" s="17">
        <f>IF($B730="","",TEXT($B730,"ddd"))</f>
        <v/>
      </c>
      <c r="D730" s="46" t="n"/>
      <c r="E730" s="46"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row>
    <row r="731">
      <c r="B731" s="18" t="n"/>
      <c r="C731" s="17">
        <f>IF($B731="","",TEXT($B731,"ddd"))</f>
        <v/>
      </c>
      <c r="D731" s="46" t="n"/>
      <c r="E731" s="46"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row>
    <row r="732">
      <c r="B732" s="18" t="n"/>
      <c r="C732" s="17">
        <f>IF($B732="","",TEXT($B732,"ddd"))</f>
        <v/>
      </c>
      <c r="D732" s="46" t="n"/>
      <c r="E732" s="46"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row>
    <row r="733">
      <c r="B733" s="18" t="n"/>
      <c r="C733" s="17">
        <f>IF($B733="","",TEXT($B733,"ddd"))</f>
        <v/>
      </c>
      <c r="D733" s="46" t="n"/>
      <c r="E733" s="46"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row>
    <row r="734">
      <c r="B734" s="18" t="n"/>
      <c r="C734" s="17">
        <f>IF($B734="","",TEXT($B734,"ddd"))</f>
        <v/>
      </c>
      <c r="D734" s="46" t="n"/>
      <c r="E734" s="46"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row>
    <row r="735">
      <c r="B735" s="18" t="n"/>
      <c r="C735" s="17">
        <f>IF($B735="","",TEXT($B735,"ddd"))</f>
        <v/>
      </c>
      <c r="D735" s="46" t="n"/>
      <c r="E735" s="46"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row>
    <row r="736">
      <c r="B736" s="18" t="n"/>
      <c r="C736" s="17">
        <f>IF($B736="","",TEXT($B736,"ddd"))</f>
        <v/>
      </c>
      <c r="D736" s="46" t="n"/>
      <c r="E736" s="46"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row>
    <row r="737">
      <c r="B737" s="18" t="n"/>
      <c r="C737" s="17">
        <f>IF($B737="","",TEXT($B737,"ddd"))</f>
        <v/>
      </c>
      <c r="D737" s="46" t="n"/>
      <c r="E737" s="46"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row>
    <row r="738">
      <c r="B738" s="18" t="n"/>
      <c r="C738" s="17">
        <f>IF($B738="","",TEXT($B738,"ddd"))</f>
        <v/>
      </c>
      <c r="D738" s="46" t="n"/>
      <c r="E738" s="46"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row>
    <row r="739">
      <c r="B739" s="18" t="n"/>
      <c r="C739" s="17">
        <f>IF($B739="","",TEXT($B739,"ddd"))</f>
        <v/>
      </c>
      <c r="D739" s="46" t="n"/>
      <c r="E739" s="46"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row>
    <row r="740">
      <c r="B740" s="18" t="n"/>
      <c r="C740" s="17">
        <f>IF($B740="","",TEXT($B740,"ddd"))</f>
        <v/>
      </c>
      <c r="D740" s="46" t="n"/>
      <c r="E740" s="46"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row>
    <row r="741">
      <c r="B741" s="18" t="n"/>
      <c r="C741" s="17">
        <f>IF($B741="","",TEXT($B741,"ddd"))</f>
        <v/>
      </c>
      <c r="D741" s="46" t="n"/>
      <c r="E741" s="46"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row>
    <row r="742">
      <c r="B742" s="18" t="n"/>
      <c r="C742" s="17">
        <f>IF($B742="","",TEXT($B742,"ddd"))</f>
        <v/>
      </c>
      <c r="D742" s="46" t="n"/>
      <c r="E742" s="46"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row>
    <row r="743">
      <c r="B743" s="18" t="n"/>
      <c r="C743" s="17">
        <f>IF($B743="","",TEXT($B743,"ddd"))</f>
        <v/>
      </c>
      <c r="D743" s="46" t="n"/>
      <c r="E743" s="46"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row>
    <row r="744">
      <c r="B744" s="18" t="n"/>
      <c r="C744" s="17">
        <f>IF($B744="","",TEXT($B744,"ddd"))</f>
        <v/>
      </c>
      <c r="D744" s="46" t="n"/>
      <c r="E744" s="46"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row>
    <row r="745">
      <c r="B745" s="18" t="n"/>
      <c r="C745" s="17">
        <f>IF($B745="","",TEXT($B745,"ddd"))</f>
        <v/>
      </c>
      <c r="D745" s="46" t="n"/>
      <c r="E745" s="46"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row>
    <row r="746">
      <c r="B746" s="18" t="n"/>
      <c r="C746" s="17">
        <f>IF($B746="","",TEXT($B746,"ddd"))</f>
        <v/>
      </c>
      <c r="D746" s="46" t="n"/>
      <c r="E746" s="46"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row>
    <row r="747">
      <c r="B747" s="18" t="n"/>
      <c r="C747" s="17">
        <f>IF($B747="","",TEXT($B747,"ddd"))</f>
        <v/>
      </c>
      <c r="D747" s="46" t="n"/>
      <c r="E747" s="46"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row>
    <row r="748">
      <c r="B748" s="18" t="n"/>
      <c r="C748" s="17">
        <f>IF($B748="","",TEXT($B748,"ddd"))</f>
        <v/>
      </c>
      <c r="D748" s="46" t="n"/>
      <c r="E748" s="46"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row>
    <row r="749">
      <c r="B749" s="18" t="n"/>
      <c r="C749" s="17">
        <f>IF($B749="","",TEXT($B749,"ddd"))</f>
        <v/>
      </c>
      <c r="D749" s="46" t="n"/>
      <c r="E749" s="46"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row>
    <row r="750">
      <c r="B750" s="18" t="n"/>
      <c r="C750" s="17">
        <f>IF($B750="","",TEXT($B750,"ddd"))</f>
        <v/>
      </c>
      <c r="D750" s="46" t="n"/>
      <c r="E750" s="46"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row>
    <row r="751">
      <c r="B751" s="18" t="n"/>
      <c r="C751" s="17">
        <f>IF($B751="","",TEXT($B751,"ddd"))</f>
        <v/>
      </c>
      <c r="D751" s="46" t="n"/>
      <c r="E751" s="46"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row>
    <row r="752">
      <c r="B752" s="18" t="n"/>
      <c r="C752" s="17">
        <f>IF($B752="","",TEXT($B752,"ddd"))</f>
        <v/>
      </c>
      <c r="D752" s="46" t="n"/>
      <c r="E752" s="46"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row>
    <row r="753">
      <c r="B753" s="18" t="n"/>
      <c r="C753" s="17">
        <f>IF($B753="","",TEXT($B753,"ddd"))</f>
        <v/>
      </c>
      <c r="D753" s="46" t="n"/>
      <c r="E753" s="46"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row>
    <row r="754">
      <c r="B754" s="18" t="n"/>
      <c r="C754" s="17">
        <f>IF($B754="","",TEXT($B754,"ddd"))</f>
        <v/>
      </c>
      <c r="D754" s="46" t="n"/>
      <c r="E754" s="46"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row>
    <row r="755">
      <c r="B755" s="18" t="n"/>
      <c r="C755" s="17">
        <f>IF($B755="","",TEXT($B755,"ddd"))</f>
        <v/>
      </c>
      <c r="D755" s="46" t="n"/>
      <c r="E755" s="46"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row>
    <row r="756">
      <c r="B756" s="18" t="n"/>
      <c r="C756" s="17">
        <f>IF($B756="","",TEXT($B756,"ddd"))</f>
        <v/>
      </c>
      <c r="D756" s="46" t="n"/>
      <c r="E756" s="46"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row>
    <row r="757">
      <c r="B757" s="18" t="n"/>
      <c r="C757" s="17">
        <f>IF($B757="","",TEXT($B757,"ddd"))</f>
        <v/>
      </c>
      <c r="D757" s="46" t="n"/>
      <c r="E757" s="46"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row>
    <row r="758">
      <c r="B758" s="18" t="n"/>
      <c r="C758" s="17">
        <f>IF($B758="","",TEXT($B758,"ddd"))</f>
        <v/>
      </c>
      <c r="D758" s="46" t="n"/>
      <c r="E758" s="46"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row>
    <row r="759">
      <c r="B759" s="18" t="n"/>
      <c r="C759" s="17">
        <f>IF($B759="","",TEXT($B759,"ddd"))</f>
        <v/>
      </c>
      <c r="D759" s="46" t="n"/>
      <c r="E759" s="46"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row>
    <row r="760">
      <c r="B760" s="18" t="n"/>
      <c r="C760" s="17">
        <f>IF($B760="","",TEXT($B760,"ddd"))</f>
        <v/>
      </c>
      <c r="D760" s="46" t="n"/>
      <c r="E760" s="46"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row>
    <row r="761">
      <c r="B761" s="18" t="n"/>
      <c r="C761" s="17">
        <f>IF($B761="","",TEXT($B761,"ddd"))</f>
        <v/>
      </c>
      <c r="D761" s="46" t="n"/>
      <c r="E761" s="46"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row>
    <row r="762">
      <c r="B762" s="18" t="n"/>
      <c r="C762" s="17">
        <f>IF($B762="","",TEXT($B762,"ddd"))</f>
        <v/>
      </c>
      <c r="D762" s="46" t="n"/>
      <c r="E762" s="46"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row>
    <row r="763">
      <c r="B763" s="18" t="n"/>
      <c r="C763" s="17">
        <f>IF($B763="","",TEXT($B763,"ddd"))</f>
        <v/>
      </c>
      <c r="D763" s="46" t="n"/>
      <c r="E763" s="46"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row>
    <row r="764">
      <c r="B764" s="18" t="n"/>
      <c r="C764" s="17">
        <f>IF($B764="","",TEXT($B764,"ddd"))</f>
        <v/>
      </c>
      <c r="D764" s="46" t="n"/>
      <c r="E764" s="46"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row>
    <row r="765">
      <c r="B765" s="18" t="n"/>
      <c r="C765" s="17">
        <f>IF($B765="","",TEXT($B765,"ddd"))</f>
        <v/>
      </c>
      <c r="D765" s="46" t="n"/>
      <c r="E765" s="46"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row>
    <row r="766">
      <c r="B766" s="18" t="n"/>
      <c r="C766" s="17">
        <f>IF($B766="","",TEXT($B766,"ddd"))</f>
        <v/>
      </c>
      <c r="D766" s="46" t="n"/>
      <c r="E766" s="46"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row>
    <row r="767">
      <c r="B767" s="18" t="n"/>
      <c r="C767" s="17">
        <f>IF($B767="","",TEXT($B767,"ddd"))</f>
        <v/>
      </c>
      <c r="D767" s="46" t="n"/>
      <c r="E767" s="46"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row>
    <row r="768">
      <c r="B768" s="18" t="n"/>
      <c r="C768" s="17">
        <f>IF($B768="","",TEXT($B768,"ddd"))</f>
        <v/>
      </c>
      <c r="D768" s="46" t="n"/>
      <c r="E768" s="46"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row>
    <row r="769">
      <c r="B769" s="18" t="n"/>
      <c r="C769" s="17">
        <f>IF($B769="","",TEXT($B769,"ddd"))</f>
        <v/>
      </c>
      <c r="D769" s="46" t="n"/>
      <c r="E769" s="46"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row>
    <row r="770">
      <c r="B770" s="18" t="n"/>
      <c r="C770" s="17">
        <f>IF($B770="","",TEXT($B770,"ddd"))</f>
        <v/>
      </c>
      <c r="D770" s="46" t="n"/>
      <c r="E770" s="46"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row>
    <row r="771">
      <c r="B771" s="18" t="n"/>
      <c r="C771" s="17">
        <f>IF($B771="","",TEXT($B771,"ddd"))</f>
        <v/>
      </c>
      <c r="D771" s="46" t="n"/>
      <c r="E771" s="46"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row>
    <row r="772">
      <c r="B772" s="18" t="n"/>
      <c r="C772" s="17">
        <f>IF($B772="","",TEXT($B772,"ddd"))</f>
        <v/>
      </c>
      <c r="D772" s="46" t="n"/>
      <c r="E772" s="46"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row>
    <row r="773">
      <c r="B773" s="18" t="n"/>
      <c r="C773" s="17">
        <f>IF($B773="","",TEXT($B773,"ddd"))</f>
        <v/>
      </c>
      <c r="D773" s="46" t="n"/>
      <c r="E773" s="46"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row>
    <row r="774">
      <c r="B774" s="18" t="n"/>
      <c r="C774" s="17">
        <f>IF($B774="","",TEXT($B774,"ddd"))</f>
        <v/>
      </c>
      <c r="D774" s="46" t="n"/>
      <c r="E774" s="46"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row>
    <row r="775">
      <c r="B775" s="18" t="n"/>
      <c r="C775" s="17">
        <f>IF($B775="","",TEXT($B775,"ddd"))</f>
        <v/>
      </c>
      <c r="D775" s="46" t="n"/>
      <c r="E775" s="46"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row>
    <row r="776">
      <c r="B776" s="18" t="n"/>
      <c r="C776" s="17">
        <f>IF($B776="","",TEXT($B776,"ddd"))</f>
        <v/>
      </c>
      <c r="D776" s="46" t="n"/>
      <c r="E776" s="46"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row>
    <row r="777">
      <c r="B777" s="18" t="n"/>
      <c r="C777" s="17">
        <f>IF($B777="","",TEXT($B777,"ddd"))</f>
        <v/>
      </c>
      <c r="D777" s="46" t="n"/>
      <c r="E777" s="46"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row>
    <row r="778">
      <c r="B778" s="18" t="n"/>
      <c r="C778" s="17">
        <f>IF($B778="","",TEXT($B778,"ddd"))</f>
        <v/>
      </c>
      <c r="D778" s="46" t="n"/>
      <c r="E778" s="46"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row>
    <row r="779">
      <c r="B779" s="18" t="n"/>
      <c r="C779" s="17">
        <f>IF($B779="","",TEXT($B779,"ddd"))</f>
        <v/>
      </c>
      <c r="D779" s="46" t="n"/>
      <c r="E779" s="46"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row>
    <row r="780">
      <c r="B780" s="18" t="n"/>
      <c r="C780" s="17">
        <f>IF($B780="","",TEXT($B780,"ddd"))</f>
        <v/>
      </c>
      <c r="D780" s="46" t="n"/>
      <c r="E780" s="46"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row>
    <row r="781">
      <c r="B781" s="18" t="n"/>
      <c r="C781" s="17">
        <f>IF($B781="","",TEXT($B781,"ddd"))</f>
        <v/>
      </c>
      <c r="D781" s="46" t="n"/>
      <c r="E781" s="46"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row>
    <row r="782">
      <c r="B782" s="18" t="n"/>
      <c r="C782" s="17">
        <f>IF($B782="","",TEXT($B782,"ddd"))</f>
        <v/>
      </c>
      <c r="D782" s="46" t="n"/>
      <c r="E782" s="46"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row>
    <row r="783">
      <c r="B783" s="18" t="n"/>
      <c r="C783" s="17">
        <f>IF($B783="","",TEXT($B783,"ddd"))</f>
        <v/>
      </c>
      <c r="D783" s="46" t="n"/>
      <c r="E783" s="46"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row>
    <row r="784">
      <c r="B784" s="18" t="n"/>
      <c r="C784" s="17">
        <f>IF($B784="","",TEXT($B784,"ddd"))</f>
        <v/>
      </c>
      <c r="D784" s="46" t="n"/>
      <c r="E784" s="46"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row>
    <row r="785">
      <c r="B785" s="18" t="n"/>
      <c r="C785" s="17">
        <f>IF($B785="","",TEXT($B785,"ddd"))</f>
        <v/>
      </c>
      <c r="D785" s="46" t="n"/>
      <c r="E785" s="46"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row>
    <row r="786">
      <c r="B786" s="18" t="n"/>
      <c r="C786" s="17">
        <f>IF($B786="","",TEXT($B786,"ddd"))</f>
        <v/>
      </c>
      <c r="D786" s="46" t="n"/>
      <c r="E786" s="46"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row>
    <row r="787">
      <c r="B787" s="18" t="n"/>
      <c r="C787" s="17">
        <f>IF($B787="","",TEXT($B787,"ddd"))</f>
        <v/>
      </c>
      <c r="D787" s="46" t="n"/>
      <c r="E787" s="46"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row>
    <row r="788">
      <c r="B788" s="18" t="n"/>
      <c r="C788" s="17">
        <f>IF($B788="","",TEXT($B788,"ddd"))</f>
        <v/>
      </c>
      <c r="D788" s="46" t="n"/>
      <c r="E788" s="46"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row>
    <row r="789">
      <c r="B789" s="18" t="n"/>
      <c r="C789" s="17">
        <f>IF($B789="","",TEXT($B789,"ddd"))</f>
        <v/>
      </c>
      <c r="D789" s="46" t="n"/>
      <c r="E789" s="46"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row>
    <row r="790">
      <c r="B790" s="18" t="n"/>
      <c r="C790" s="17">
        <f>IF($B790="","",TEXT($B790,"ddd"))</f>
        <v/>
      </c>
      <c r="D790" s="46" t="n"/>
      <c r="E790" s="46"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row>
    <row r="791">
      <c r="B791" s="18" t="n"/>
      <c r="C791" s="17">
        <f>IF($B791="","",TEXT($B791,"ddd"))</f>
        <v/>
      </c>
      <c r="D791" s="46" t="n"/>
      <c r="E791" s="46"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row>
    <row r="792">
      <c r="B792" s="18" t="n"/>
      <c r="C792" s="17">
        <f>IF($B792="","",TEXT($B792,"ddd"))</f>
        <v/>
      </c>
      <c r="D792" s="46" t="n"/>
      <c r="E792" s="46"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row>
    <row r="793">
      <c r="B793" s="18" t="n"/>
      <c r="C793" s="17">
        <f>IF($B793="","",TEXT($B793,"ddd"))</f>
        <v/>
      </c>
      <c r="D793" s="46" t="n"/>
      <c r="E793" s="46"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row>
    <row r="794">
      <c r="B794" s="18" t="n"/>
      <c r="C794" s="17">
        <f>IF($B794="","",TEXT($B794,"ddd"))</f>
        <v/>
      </c>
      <c r="D794" s="46" t="n"/>
      <c r="E794" s="46"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row>
    <row r="795">
      <c r="B795" s="18" t="n"/>
      <c r="C795" s="17">
        <f>IF($B795="","",TEXT($B795,"ddd"))</f>
        <v/>
      </c>
      <c r="D795" s="46" t="n"/>
      <c r="E795" s="46"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row>
    <row r="796">
      <c r="B796" s="18" t="n"/>
      <c r="C796" s="17">
        <f>IF($B796="","",TEXT($B796,"ddd"))</f>
        <v/>
      </c>
      <c r="D796" s="46" t="n"/>
      <c r="E796" s="46"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row>
    <row r="797">
      <c r="B797" s="18" t="n"/>
      <c r="C797" s="17">
        <f>IF($B797="","",TEXT($B797,"ddd"))</f>
        <v/>
      </c>
      <c r="D797" s="46" t="n"/>
      <c r="E797" s="46"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row>
    <row r="798">
      <c r="B798" s="18" t="n"/>
      <c r="C798" s="17">
        <f>IF($B798="","",TEXT($B798,"ddd"))</f>
        <v/>
      </c>
      <c r="D798" s="46" t="n"/>
      <c r="E798" s="46"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row>
    <row r="799">
      <c r="B799" s="18" t="n"/>
      <c r="C799" s="17">
        <f>IF($B799="","",TEXT($B799,"ddd"))</f>
        <v/>
      </c>
      <c r="D799" s="46" t="n"/>
      <c r="E799" s="46"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row>
    <row r="800">
      <c r="B800" s="18" t="n"/>
      <c r="C800" s="17">
        <f>IF($B800="","",TEXT($B800,"ddd"))</f>
        <v/>
      </c>
      <c r="D800" s="46" t="n"/>
      <c r="E800" s="46"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row>
    <row r="801">
      <c r="B801" s="18" t="n"/>
      <c r="C801" s="17">
        <f>IF($B801="","",TEXT($B801,"ddd"))</f>
        <v/>
      </c>
      <c r="D801" s="46" t="n"/>
      <c r="E801" s="46"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row>
    <row r="802">
      <c r="B802" s="18" t="n"/>
      <c r="C802" s="17">
        <f>IF($B802="","",TEXT($B802,"ddd"))</f>
        <v/>
      </c>
      <c r="D802" s="46" t="n"/>
      <c r="E802" s="46"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row>
    <row r="803">
      <c r="B803" s="18" t="n"/>
      <c r="C803" s="17">
        <f>IF($B803="","",TEXT($B803,"ddd"))</f>
        <v/>
      </c>
      <c r="D803" s="46" t="n"/>
      <c r="E803" s="46"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row>
    <row r="804">
      <c r="B804" s="18" t="n"/>
      <c r="C804" s="17">
        <f>IF($B804="","",TEXT($B804,"ddd"))</f>
        <v/>
      </c>
      <c r="D804" s="46" t="n"/>
      <c r="E804" s="46"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row>
    <row r="805">
      <c r="B805" s="18" t="n"/>
      <c r="C805" s="17">
        <f>IF($B805="","",TEXT($B805,"ddd"))</f>
        <v/>
      </c>
      <c r="D805" s="46" t="n"/>
      <c r="E805" s="46"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row>
    <row r="806">
      <c r="B806" s="18" t="n"/>
      <c r="C806" s="17">
        <f>IF($B806="","",TEXT($B806,"ddd"))</f>
        <v/>
      </c>
      <c r="D806" s="46" t="n"/>
      <c r="E806" s="46"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row>
    <row r="807">
      <c r="B807" s="18" t="n"/>
      <c r="C807" s="17">
        <f>IF($B807="","",TEXT($B807,"ddd"))</f>
        <v/>
      </c>
      <c r="D807" s="46" t="n"/>
      <c r="E807" s="46"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row>
    <row r="808">
      <c r="B808" s="18" t="n"/>
      <c r="C808" s="17">
        <f>IF($B808="","",TEXT($B808,"ddd"))</f>
        <v/>
      </c>
      <c r="D808" s="46" t="n"/>
      <c r="E808" s="46"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row>
    <row r="809">
      <c r="B809" s="18" t="n"/>
      <c r="C809" s="17">
        <f>IF($B809="","",TEXT($B809,"ddd"))</f>
        <v/>
      </c>
      <c r="D809" s="46" t="n"/>
      <c r="E809" s="46"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row>
    <row r="810">
      <c r="B810" s="18" t="n"/>
      <c r="C810" s="17">
        <f>IF($B810="","",TEXT($B810,"ddd"))</f>
        <v/>
      </c>
      <c r="D810" s="46" t="n"/>
      <c r="E810" s="46"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row>
    <row r="811">
      <c r="B811" s="18" t="n"/>
      <c r="C811" s="17">
        <f>IF($B811="","",TEXT($B811,"ddd"))</f>
        <v/>
      </c>
      <c r="D811" s="46" t="n"/>
      <c r="E811" s="46"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row>
    <row r="812">
      <c r="B812" s="18" t="n"/>
      <c r="C812" s="17">
        <f>IF($B812="","",TEXT($B812,"ddd"))</f>
        <v/>
      </c>
      <c r="D812" s="46" t="n"/>
      <c r="E812" s="46"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row>
    <row r="813">
      <c r="B813" s="18" t="n"/>
      <c r="C813" s="17">
        <f>IF($B813="","",TEXT($B813,"ddd"))</f>
        <v/>
      </c>
      <c r="D813" s="46" t="n"/>
      <c r="E813" s="46"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row>
    <row r="814">
      <c r="B814" s="18" t="n"/>
      <c r="C814" s="17">
        <f>IF($B814="","",TEXT($B814,"ddd"))</f>
        <v/>
      </c>
      <c r="D814" s="46" t="n"/>
      <c r="E814" s="46"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row>
    <row r="815">
      <c r="B815" s="18" t="n"/>
      <c r="C815" s="17">
        <f>IF($B815="","",TEXT($B815,"ddd"))</f>
        <v/>
      </c>
      <c r="D815" s="46" t="n"/>
      <c r="E815" s="46"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row>
    <row r="816">
      <c r="B816" s="18" t="n"/>
      <c r="C816" s="17">
        <f>IF($B816="","",TEXT($B816,"ddd"))</f>
        <v/>
      </c>
      <c r="D816" s="46" t="n"/>
      <c r="E816" s="46"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row>
    <row r="817">
      <c r="B817" s="18" t="n"/>
      <c r="C817" s="17">
        <f>IF($B817="","",TEXT($B817,"ddd"))</f>
        <v/>
      </c>
      <c r="D817" s="46" t="n"/>
      <c r="E817" s="46"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row>
    <row r="818">
      <c r="B818" s="18" t="n"/>
      <c r="C818" s="17">
        <f>IF($B818="","",TEXT($B818,"ddd"))</f>
        <v/>
      </c>
      <c r="D818" s="46" t="n"/>
      <c r="E818" s="46"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row>
    <row r="819">
      <c r="B819" s="18" t="n"/>
      <c r="C819" s="17">
        <f>IF($B819="","",TEXT($B819,"ddd"))</f>
        <v/>
      </c>
      <c r="D819" s="46" t="n"/>
      <c r="E819" s="46"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row>
    <row r="820">
      <c r="B820" s="18" t="n"/>
      <c r="C820" s="17">
        <f>IF($B820="","",TEXT($B820,"ddd"))</f>
        <v/>
      </c>
      <c r="D820" s="46" t="n"/>
      <c r="E820" s="46"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row>
    <row r="821">
      <c r="B821" s="18" t="n"/>
      <c r="C821" s="17">
        <f>IF($B821="","",TEXT($B821,"ddd"))</f>
        <v/>
      </c>
      <c r="D821" s="46" t="n"/>
      <c r="E821" s="46"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row>
    <row r="822">
      <c r="B822" s="18" t="n"/>
      <c r="C822" s="17">
        <f>IF($B822="","",TEXT($B822,"ddd"))</f>
        <v/>
      </c>
      <c r="D822" s="46" t="n"/>
      <c r="E822" s="46"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row>
    <row r="823">
      <c r="B823" s="18" t="n"/>
      <c r="C823" s="17">
        <f>IF($B823="","",TEXT($B823,"ddd"))</f>
        <v/>
      </c>
      <c r="D823" s="46" t="n"/>
      <c r="E823" s="46"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row>
    <row r="824">
      <c r="B824" s="18" t="n"/>
      <c r="C824" s="17">
        <f>IF($B824="","",TEXT($B824,"ddd"))</f>
        <v/>
      </c>
      <c r="D824" s="46" t="n"/>
      <c r="E824" s="46"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row>
    <row r="825">
      <c r="B825" s="18" t="n"/>
      <c r="C825" s="17">
        <f>IF($B825="","",TEXT($B825,"ddd"))</f>
        <v/>
      </c>
      <c r="D825" s="46" t="n"/>
      <c r="E825" s="46"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row>
    <row r="826">
      <c r="B826" s="18" t="n"/>
      <c r="C826" s="17">
        <f>IF($B826="","",TEXT($B826,"ddd"))</f>
        <v/>
      </c>
      <c r="D826" s="46" t="n"/>
      <c r="E826" s="46"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row>
    <row r="827">
      <c r="B827" s="18" t="n"/>
      <c r="C827" s="17">
        <f>IF($B827="","",TEXT($B827,"ddd"))</f>
        <v/>
      </c>
      <c r="D827" s="46" t="n"/>
      <c r="E827" s="46"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row>
    <row r="828">
      <c r="B828" s="18" t="n"/>
      <c r="C828" s="17">
        <f>IF($B828="","",TEXT($B828,"ddd"))</f>
        <v/>
      </c>
      <c r="D828" s="46" t="n"/>
      <c r="E828" s="46"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row>
    <row r="829">
      <c r="B829" s="18" t="n"/>
      <c r="C829" s="17">
        <f>IF($B829="","",TEXT($B829,"ddd"))</f>
        <v/>
      </c>
      <c r="D829" s="46" t="n"/>
      <c r="E829" s="46"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row>
    <row r="830">
      <c r="B830" s="18" t="n"/>
      <c r="C830" s="17">
        <f>IF($B830="","",TEXT($B830,"ddd"))</f>
        <v/>
      </c>
      <c r="D830" s="46" t="n"/>
      <c r="E830" s="46"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row>
    <row r="831">
      <c r="B831" s="18" t="n"/>
      <c r="C831" s="17">
        <f>IF($B831="","",TEXT($B831,"ddd"))</f>
        <v/>
      </c>
      <c r="D831" s="46" t="n"/>
      <c r="E831" s="46"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row>
    <row r="832">
      <c r="B832" s="18" t="n"/>
      <c r="C832" s="17">
        <f>IF($B832="","",TEXT($B832,"ddd"))</f>
        <v/>
      </c>
      <c r="D832" s="46" t="n"/>
      <c r="E832" s="46"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row>
    <row r="833">
      <c r="B833" s="18" t="n"/>
      <c r="C833" s="17">
        <f>IF($B833="","",TEXT($B833,"ddd"))</f>
        <v/>
      </c>
      <c r="D833" s="46" t="n"/>
      <c r="E833" s="46"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row>
    <row r="834">
      <c r="B834" s="18" t="n"/>
      <c r="C834" s="17">
        <f>IF($B834="","",TEXT($B834,"ddd"))</f>
        <v/>
      </c>
      <c r="D834" s="46" t="n"/>
      <c r="E834" s="46"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row>
    <row r="835">
      <c r="B835" s="18" t="n"/>
      <c r="C835" s="17">
        <f>IF($B835="","",TEXT($B835,"ddd"))</f>
        <v/>
      </c>
      <c r="D835" s="46" t="n"/>
      <c r="E835" s="46"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row>
    <row r="836">
      <c r="B836" s="18" t="n"/>
      <c r="C836" s="17">
        <f>IF($B836="","",TEXT($B836,"ddd"))</f>
        <v/>
      </c>
      <c r="D836" s="46" t="n"/>
      <c r="E836" s="46"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row>
    <row r="837">
      <c r="B837" s="18" t="n"/>
      <c r="C837" s="17">
        <f>IF($B837="","",TEXT($B837,"ddd"))</f>
        <v/>
      </c>
      <c r="D837" s="46" t="n"/>
      <c r="E837" s="46"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row>
    <row r="838">
      <c r="B838" s="18" t="n"/>
      <c r="C838" s="17">
        <f>IF($B838="","",TEXT($B838,"ddd"))</f>
        <v/>
      </c>
      <c r="D838" s="46" t="n"/>
      <c r="E838" s="46"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row>
    <row r="839">
      <c r="B839" s="18" t="n"/>
      <c r="C839" s="17">
        <f>IF($B839="","",TEXT($B839,"ddd"))</f>
        <v/>
      </c>
      <c r="D839" s="46" t="n"/>
      <c r="E839" s="46"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row>
    <row r="840">
      <c r="B840" s="18" t="n"/>
      <c r="C840" s="17">
        <f>IF($B840="","",TEXT($B840,"ddd"))</f>
        <v/>
      </c>
      <c r="D840" s="46" t="n"/>
      <c r="E840" s="46"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row>
    <row r="841">
      <c r="B841" s="18" t="n"/>
      <c r="C841" s="17">
        <f>IF($B841="","",TEXT($B841,"ddd"))</f>
        <v/>
      </c>
      <c r="D841" s="46" t="n"/>
      <c r="E841" s="46"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row>
    <row r="842">
      <c r="B842" s="18" t="n"/>
      <c r="C842" s="17">
        <f>IF($B842="","",TEXT($B842,"ddd"))</f>
        <v/>
      </c>
      <c r="D842" s="46" t="n"/>
      <c r="E842" s="46"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row>
    <row r="843">
      <c r="B843" s="18" t="n"/>
      <c r="C843" s="17">
        <f>IF($B843="","",TEXT($B843,"ddd"))</f>
        <v/>
      </c>
      <c r="D843" s="46" t="n"/>
      <c r="E843" s="46"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row>
    <row r="844">
      <c r="B844" s="18" t="n"/>
      <c r="C844" s="17">
        <f>IF($B844="","",TEXT($B844,"ddd"))</f>
        <v/>
      </c>
      <c r="D844" s="46" t="n"/>
      <c r="E844" s="46"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row>
    <row r="845">
      <c r="B845" s="18" t="n"/>
      <c r="C845" s="17">
        <f>IF($B845="","",TEXT($B845,"ddd"))</f>
        <v/>
      </c>
      <c r="D845" s="46" t="n"/>
      <c r="E845" s="46"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row>
    <row r="846">
      <c r="B846" s="18" t="n"/>
      <c r="C846" s="17">
        <f>IF($B846="","",TEXT($B846,"ddd"))</f>
        <v/>
      </c>
      <c r="D846" s="46" t="n"/>
      <c r="E846" s="46"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row>
    <row r="847">
      <c r="B847" s="18" t="n"/>
      <c r="C847" s="17">
        <f>IF($B847="","",TEXT($B847,"ddd"))</f>
        <v/>
      </c>
      <c r="D847" s="46" t="n"/>
      <c r="E847" s="46"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row>
    <row r="848">
      <c r="B848" s="18" t="n"/>
      <c r="C848" s="17">
        <f>IF($B848="","",TEXT($B848,"ddd"))</f>
        <v/>
      </c>
      <c r="D848" s="46" t="n"/>
      <c r="E848" s="46"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row>
    <row r="849">
      <c r="B849" s="18" t="n"/>
      <c r="C849" s="17">
        <f>IF($B849="","",TEXT($B849,"ddd"))</f>
        <v/>
      </c>
      <c r="D849" s="46" t="n"/>
      <c r="E849" s="46"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row>
    <row r="850">
      <c r="B850" s="18" t="n"/>
      <c r="C850" s="17">
        <f>IF($B850="","",TEXT($B850,"ddd"))</f>
        <v/>
      </c>
      <c r="D850" s="46" t="n"/>
      <c r="E850" s="46"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row>
    <row r="851">
      <c r="B851" s="18" t="n"/>
      <c r="C851" s="17">
        <f>IF($B851="","",TEXT($B851,"ddd"))</f>
        <v/>
      </c>
      <c r="D851" s="46" t="n"/>
      <c r="E851" s="46"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row>
    <row r="852">
      <c r="B852" s="18" t="n"/>
      <c r="C852" s="17">
        <f>IF($B852="","",TEXT($B852,"ddd"))</f>
        <v/>
      </c>
      <c r="D852" s="46" t="n"/>
      <c r="E852" s="46"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row>
    <row r="853">
      <c r="B853" s="18" t="n"/>
      <c r="C853" s="17">
        <f>IF($B853="","",TEXT($B853,"ddd"))</f>
        <v/>
      </c>
      <c r="D853" s="46" t="n"/>
      <c r="E853" s="46"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row>
    <row r="854">
      <c r="B854" s="18" t="n"/>
      <c r="C854" s="17">
        <f>IF($B854="","",TEXT($B854,"ddd"))</f>
        <v/>
      </c>
      <c r="D854" s="46" t="n"/>
      <c r="E854" s="46"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row>
    <row r="855">
      <c r="B855" s="18" t="n"/>
      <c r="C855" s="17">
        <f>IF($B855="","",TEXT($B855,"ddd"))</f>
        <v/>
      </c>
      <c r="D855" s="46" t="n"/>
      <c r="E855" s="46"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row>
    <row r="856">
      <c r="B856" s="18" t="n"/>
      <c r="C856" s="17">
        <f>IF($B856="","",TEXT($B856,"ddd"))</f>
        <v/>
      </c>
      <c r="D856" s="46" t="n"/>
      <c r="E856" s="46"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row>
    <row r="857">
      <c r="B857" s="18" t="n"/>
      <c r="C857" s="17">
        <f>IF($B857="","",TEXT($B857,"ddd"))</f>
        <v/>
      </c>
      <c r="D857" s="46" t="n"/>
      <c r="E857" s="46"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row>
    <row r="858">
      <c r="B858" s="18" t="n"/>
      <c r="C858" s="17">
        <f>IF($B858="","",TEXT($B858,"ddd"))</f>
        <v/>
      </c>
      <c r="D858" s="46" t="n"/>
      <c r="E858" s="46"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row>
    <row r="859">
      <c r="B859" s="18" t="n"/>
      <c r="C859" s="17">
        <f>IF($B859="","",TEXT($B859,"ddd"))</f>
        <v/>
      </c>
      <c r="D859" s="46" t="n"/>
      <c r="E859" s="46"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row>
    <row r="860">
      <c r="B860" s="18" t="n"/>
      <c r="C860" s="17">
        <f>IF($B860="","",TEXT($B860,"ddd"))</f>
        <v/>
      </c>
      <c r="D860" s="46" t="n"/>
      <c r="E860" s="46"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row>
    <row r="861">
      <c r="B861" s="18" t="n"/>
      <c r="C861" s="17">
        <f>IF($B861="","",TEXT($B861,"ddd"))</f>
        <v/>
      </c>
      <c r="D861" s="46" t="n"/>
      <c r="E861" s="46"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row>
    <row r="862">
      <c r="B862" s="18" t="n"/>
      <c r="C862" s="17">
        <f>IF($B862="","",TEXT($B862,"ddd"))</f>
        <v/>
      </c>
      <c r="D862" s="46" t="n"/>
      <c r="E862" s="46"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row>
    <row r="863">
      <c r="B863" s="18" t="n"/>
      <c r="C863" s="17">
        <f>IF($B863="","",TEXT($B863,"ddd"))</f>
        <v/>
      </c>
      <c r="D863" s="46" t="n"/>
      <c r="E863" s="46"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row>
    <row r="864">
      <c r="B864" s="18" t="n"/>
      <c r="C864" s="17">
        <f>IF($B864="","",TEXT($B864,"ddd"))</f>
        <v/>
      </c>
      <c r="D864" s="46" t="n"/>
      <c r="E864" s="46"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row>
    <row r="865">
      <c r="B865" s="18" t="n"/>
      <c r="C865" s="17">
        <f>IF($B865="","",TEXT($B865,"ddd"))</f>
        <v/>
      </c>
      <c r="D865" s="46" t="n"/>
      <c r="E865" s="46"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row>
    <row r="866">
      <c r="B866" s="18" t="n"/>
      <c r="C866" s="17">
        <f>IF($B866="","",TEXT($B866,"ddd"))</f>
        <v/>
      </c>
      <c r="D866" s="46" t="n"/>
      <c r="E866" s="46"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row>
    <row r="867">
      <c r="B867" s="18" t="n"/>
      <c r="C867" s="17">
        <f>IF($B867="","",TEXT($B867,"ddd"))</f>
        <v/>
      </c>
      <c r="D867" s="46" t="n"/>
      <c r="E867" s="46"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row>
    <row r="868">
      <c r="B868" s="18" t="n"/>
      <c r="C868" s="17">
        <f>IF($B868="","",TEXT($B868,"ddd"))</f>
        <v/>
      </c>
      <c r="D868" s="46" t="n"/>
      <c r="E868" s="46"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row>
    <row r="869">
      <c r="B869" s="18" t="n"/>
      <c r="C869" s="17">
        <f>IF($B869="","",TEXT($B869,"ddd"))</f>
        <v/>
      </c>
      <c r="D869" s="46" t="n"/>
      <c r="E869" s="46"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row>
    <row r="870">
      <c r="B870" s="18" t="n"/>
      <c r="C870" s="17">
        <f>IF($B870="","",TEXT($B870,"ddd"))</f>
        <v/>
      </c>
      <c r="D870" s="46" t="n"/>
      <c r="E870" s="46"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row>
    <row r="871">
      <c r="B871" s="18" t="n"/>
      <c r="C871" s="17">
        <f>IF($B871="","",TEXT($B871,"ddd"))</f>
        <v/>
      </c>
      <c r="D871" s="46" t="n"/>
      <c r="E871" s="46"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row>
    <row r="872">
      <c r="B872" s="18" t="n"/>
      <c r="C872" s="17">
        <f>IF($B872="","",TEXT($B872,"ddd"))</f>
        <v/>
      </c>
      <c r="D872" s="46" t="n"/>
      <c r="E872" s="46"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row>
    <row r="873">
      <c r="B873" s="18" t="n"/>
      <c r="C873" s="17">
        <f>IF($B873="","",TEXT($B873,"ddd"))</f>
        <v/>
      </c>
      <c r="D873" s="46" t="n"/>
      <c r="E873" s="46"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row>
    <row r="874">
      <c r="B874" s="18" t="n"/>
      <c r="C874" s="17">
        <f>IF($B874="","",TEXT($B874,"ddd"))</f>
        <v/>
      </c>
      <c r="D874" s="46" t="n"/>
      <c r="E874" s="46"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row>
    <row r="875">
      <c r="B875" s="18" t="n"/>
      <c r="C875" s="17">
        <f>IF($B875="","",TEXT($B875,"ddd"))</f>
        <v/>
      </c>
      <c r="D875" s="46" t="n"/>
      <c r="E875" s="46"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row>
    <row r="876">
      <c r="B876" s="18" t="n"/>
      <c r="C876" s="17">
        <f>IF($B876="","",TEXT($B876,"ddd"))</f>
        <v/>
      </c>
      <c r="D876" s="46" t="n"/>
      <c r="E876" s="46"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row>
    <row r="877">
      <c r="B877" s="18" t="n"/>
      <c r="C877" s="17">
        <f>IF($B877="","",TEXT($B877,"ddd"))</f>
        <v/>
      </c>
      <c r="D877" s="46" t="n"/>
      <c r="E877" s="46"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row>
    <row r="878">
      <c r="B878" s="18" t="n"/>
      <c r="C878" s="17">
        <f>IF($B878="","",TEXT($B878,"ddd"))</f>
        <v/>
      </c>
      <c r="D878" s="46" t="n"/>
      <c r="E878" s="46"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row>
    <row r="879">
      <c r="B879" s="18" t="n"/>
      <c r="C879" s="17">
        <f>IF($B879="","",TEXT($B879,"ddd"))</f>
        <v/>
      </c>
      <c r="D879" s="46" t="n"/>
      <c r="E879" s="46"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row>
    <row r="880">
      <c r="B880" s="18" t="n"/>
      <c r="C880" s="17">
        <f>IF($B880="","",TEXT($B880,"ddd"))</f>
        <v/>
      </c>
      <c r="D880" s="46" t="n"/>
      <c r="E880" s="46"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row>
    <row r="881">
      <c r="B881" s="18" t="n"/>
      <c r="C881" s="17">
        <f>IF($B881="","",TEXT($B881,"ddd"))</f>
        <v/>
      </c>
      <c r="D881" s="46" t="n"/>
      <c r="E881" s="46"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row>
    <row r="882">
      <c r="B882" s="18" t="n"/>
      <c r="C882" s="17">
        <f>IF($B882="","",TEXT($B882,"ddd"))</f>
        <v/>
      </c>
      <c r="D882" s="46" t="n"/>
      <c r="E882" s="46"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row>
    <row r="883">
      <c r="B883" s="18" t="n"/>
      <c r="C883" s="17">
        <f>IF($B883="","",TEXT($B883,"ddd"))</f>
        <v/>
      </c>
      <c r="D883" s="46" t="n"/>
      <c r="E883" s="46"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row>
    <row r="884">
      <c r="B884" s="18" t="n"/>
      <c r="C884" s="17">
        <f>IF($B884="","",TEXT($B884,"ddd"))</f>
        <v/>
      </c>
      <c r="D884" s="46" t="n"/>
      <c r="E884" s="46"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row>
    <row r="885">
      <c r="B885" s="18" t="n"/>
      <c r="C885" s="17">
        <f>IF($B885="","",TEXT($B885,"ddd"))</f>
        <v/>
      </c>
      <c r="D885" s="46" t="n"/>
      <c r="E885" s="46"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row>
    <row r="886">
      <c r="B886" s="18" t="n"/>
      <c r="C886" s="17">
        <f>IF($B886="","",TEXT($B886,"ddd"))</f>
        <v/>
      </c>
      <c r="D886" s="46" t="n"/>
      <c r="E886" s="46"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row>
    <row r="887">
      <c r="B887" s="18" t="n"/>
      <c r="C887" s="17">
        <f>IF($B887="","",TEXT($B887,"ddd"))</f>
        <v/>
      </c>
      <c r="D887" s="46" t="n"/>
      <c r="E887" s="46"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row>
    <row r="888">
      <c r="B888" s="18" t="n"/>
      <c r="C888" s="17">
        <f>IF($B888="","",TEXT($B888,"ddd"))</f>
        <v/>
      </c>
      <c r="D888" s="46" t="n"/>
      <c r="E888" s="46"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row>
    <row r="889">
      <c r="B889" s="18" t="n"/>
      <c r="C889" s="17">
        <f>IF($B889="","",TEXT($B889,"ddd"))</f>
        <v/>
      </c>
      <c r="D889" s="46" t="n"/>
      <c r="E889" s="46"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row>
    <row r="890">
      <c r="B890" s="18" t="n"/>
      <c r="C890" s="17">
        <f>IF($B890="","",TEXT($B890,"ddd"))</f>
        <v/>
      </c>
      <c r="D890" s="46" t="n"/>
      <c r="E890" s="46"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row>
    <row r="891">
      <c r="B891" s="18" t="n"/>
      <c r="C891" s="17">
        <f>IF($B891="","",TEXT($B891,"ddd"))</f>
        <v/>
      </c>
      <c r="D891" s="46" t="n"/>
      <c r="E891" s="46"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row>
    <row r="892">
      <c r="B892" s="18" t="n"/>
      <c r="C892" s="17">
        <f>IF($B892="","",TEXT($B892,"ddd"))</f>
        <v/>
      </c>
      <c r="D892" s="46" t="n"/>
      <c r="E892" s="46"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row>
    <row r="893">
      <c r="B893" s="18" t="n"/>
      <c r="C893" s="17">
        <f>IF($B893="","",TEXT($B893,"ddd"))</f>
        <v/>
      </c>
      <c r="D893" s="46" t="n"/>
      <c r="E893" s="46"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row>
    <row r="894">
      <c r="B894" s="18" t="n"/>
      <c r="C894" s="17">
        <f>IF($B894="","",TEXT($B894,"ddd"))</f>
        <v/>
      </c>
      <c r="D894" s="46" t="n"/>
      <c r="E894" s="46"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row>
    <row r="895">
      <c r="B895" s="18" t="n"/>
      <c r="C895" s="17">
        <f>IF($B895="","",TEXT($B895,"ddd"))</f>
        <v/>
      </c>
      <c r="D895" s="46" t="n"/>
      <c r="E895" s="46"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row>
    <row r="896">
      <c r="B896" s="18" t="n"/>
      <c r="C896" s="17">
        <f>IF($B896="","",TEXT($B896,"ddd"))</f>
        <v/>
      </c>
      <c r="D896" s="46" t="n"/>
      <c r="E896" s="46"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row>
    <row r="897">
      <c r="B897" s="18" t="n"/>
      <c r="C897" s="17">
        <f>IF($B897="","",TEXT($B897,"ddd"))</f>
        <v/>
      </c>
      <c r="D897" s="46" t="n"/>
      <c r="E897" s="46"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row>
    <row r="898">
      <c r="B898" s="18" t="n"/>
      <c r="C898" s="17">
        <f>IF($B898="","",TEXT($B898,"ddd"))</f>
        <v/>
      </c>
      <c r="D898" s="46" t="n"/>
      <c r="E898" s="46"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row>
    <row r="899">
      <c r="B899" s="18" t="n"/>
      <c r="C899" s="17">
        <f>IF($B899="","",TEXT($B899,"ddd"))</f>
        <v/>
      </c>
      <c r="D899" s="46" t="n"/>
      <c r="E899" s="46"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row>
    <row r="900">
      <c r="B900" s="18" t="n"/>
      <c r="C900" s="17">
        <f>IF($B900="","",TEXT($B900,"ddd"))</f>
        <v/>
      </c>
      <c r="D900" s="46" t="n"/>
      <c r="E900" s="46"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row>
    <row r="901">
      <c r="B901" s="18" t="n"/>
      <c r="C901" s="17">
        <f>IF($B901="","",TEXT($B901,"ddd"))</f>
        <v/>
      </c>
      <c r="D901" s="46" t="n"/>
      <c r="E901" s="46"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row>
    <row r="902">
      <c r="B902" s="18" t="n"/>
      <c r="C902" s="17">
        <f>IF($B902="","",TEXT($B902,"ddd"))</f>
        <v/>
      </c>
      <c r="D902" s="46" t="n"/>
      <c r="E902" s="46"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row>
    <row r="903">
      <c r="B903" s="18" t="n"/>
      <c r="C903" s="17">
        <f>IF($B903="","",TEXT($B903,"ddd"))</f>
        <v/>
      </c>
      <c r="D903" s="46" t="n"/>
      <c r="E903" s="46"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row>
    <row r="904">
      <c r="B904" s="18" t="n"/>
      <c r="C904" s="17">
        <f>IF($B904="","",TEXT($B904,"ddd"))</f>
        <v/>
      </c>
      <c r="D904" s="46" t="n"/>
      <c r="E904" s="46"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row>
    <row r="905">
      <c r="B905" s="18" t="n"/>
      <c r="C905" s="17">
        <f>IF($B905="","",TEXT($B905,"ddd"))</f>
        <v/>
      </c>
      <c r="D905" s="46" t="n"/>
      <c r="E905" s="46"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row>
  </sheetData>
  <autoFilter ref="B5:O5"/>
  <conditionalFormatting sqref="N6:N905">
    <cfRule type="expression" priority="1" dxfId="0">
      <formula>$N6="UNRECOGNIZED"</formula>
    </cfRule>
  </conditionalFormatting>
  <conditionalFormatting sqref="O6:O905">
    <cfRule type="expression" priority="2"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1.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nrES_Raw,"&gt;=0"),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nrES_Raw,"&gt;=0"),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nrES_Raw,"&gt;=0"),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nrES_Raw,"&gt;=0"),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nrES_Raw,"&gt;=0"),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nrES_Raw,"&gt;=0"),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nrES_Raw,"&gt;=0"),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nrES_Raw,"&gt;=0"),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nrES_Raw,"&gt;=0"),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nrES_Raw,"&gt;=0"),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nrES_Raw,"&gt;=0"),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nrES_Raw,"&gt;=0"),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nrES_Raw,"&gt;=0"),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nrES_Raw,"&gt;=0"),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nrES_Raw,"&gt;=0"),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nrES_Raw,"&gt;=0"),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nrES_Raw,"&gt;=0"),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nrES_Raw,"&gt;=0"),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nrES_Raw,"&gt;=0"),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nrES_Raw,"&gt;=0"),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nrES_Raw,"&gt;=0"),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nrES_Raw,"&gt;=0"),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nrES_Raw,"&gt;=0"),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nrES_Raw,"&gt;=0"),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nrES_Raw,"&gt;=0"),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nrES_Raw,"&gt;=0"),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nrES_Raw,"&gt;=0"),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nrES_Raw,"&gt;=0"),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nrES_Raw,"&gt;=0"),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nrES_Raw,"&gt;=0"),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nrES_Raw,"&gt;=0"),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nrES_Raw,"&gt;=0"),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nrES_Raw,"&gt;=0"),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nrES_Raw,"&gt;=0"),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nrES_Raw,"&gt;=0"),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nrES_Raw,"&gt;=0"),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nrES_Raw,"&gt;=0"),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nrES_Raw,"&gt;=0"),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nrES_Raw,"&gt;=0"),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nrES_Raw,"&gt;=0"),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nrES_Raw,"&gt;=0"),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nrES_Raw,"&gt;=0"),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nrES_Raw,"&gt;=0"),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nrES_Raw,"&gt;=0"),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nrES_Raw,"&gt;=0"),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nrES_Raw,"&gt;=0"),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nrES_Raw,"&gt;=0"),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nrES_Raw,"&gt;=0"),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nrES_Raw,"&gt;=0"),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nrES_Raw,"&gt;=0"),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nrES_Raw,"&gt;=0"),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nrES_Raw,"&gt;=0"),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nrES_Raw,"&gt;=0"),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nrES_Raw,"&gt;=0"),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nrES_Raw,"&gt;=0"),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nrES_Raw,"&gt;=0"),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nrES_Raw,"&gt;=0"),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nrES_Raw,"&gt;=0"),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nrES_Raw,"&gt;=0"),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nrES_Raw,"&gt;=0"),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nrES_Raw,"&gt;=0"),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nrES_Raw,"&gt;=0"),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nrES_Raw,"&gt;=0"),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nrES_Raw,"&gt;=0"),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nrES_Raw,"&gt;=0"),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nrES_Raw,"&gt;=0"),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nrES_Raw,"&gt;=0"),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nrES_Raw,"&gt;=0"),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nrES_Raw,"&gt;=0"),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nrES_Raw,"&gt;=0"),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nrES_Raw,"&gt;=0"),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nrES_Raw,"&gt;=0"),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nrES_Raw,"&gt;=0"),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nrES_Raw,"&gt;=0"),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nrES_Raw,"&gt;=0"),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nrES_Raw,"&gt;=0"),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nrES_Raw,"&gt;=0"),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nrES_Raw,"&gt;=0"),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nrES_Raw,"&gt;=0"),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nrES_Raw,"&gt;=0"),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nrES_Raw,"&gt;=0"),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nrES_Raw,"&gt;=0"),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nrES_Raw,"&gt;=0"),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nrES_Raw,"&gt;=0"),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nrES_Raw,"&gt;=0"),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nrES_Raw,"&gt;=0"),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nrES_Raw,"&gt;=0"),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nrES_Raw,"&gt;=0"),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nrES_Raw,"&gt;=0"),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nrES_Raw,"&gt;=0"),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nrES_Raw,"&gt;=0"),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nrES_Raw,"&gt;=0"),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nrES_Raw,"&gt;=0"),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nrES_Raw,"&gt;=0"),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nrES_Raw,"&gt;=0"),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nrES_Raw,"&gt;=0"),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nrES_Raw,"&gt;=0"),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nrES_Raw,"&gt;=0"),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nrES_Raw,"&gt;=0"),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Minutes vs the 5% classroom cap;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Cl Cap</t>
        </is>
      </c>
      <c r="I5" s="12" t="inlineStr">
        <is>
          <t>Cl %</t>
        </is>
      </c>
      <c r="J5" s="12" t="inlineStr">
        <is>
          <t>Cl Tier</t>
        </is>
      </c>
      <c r="K5" s="12" t="inlineStr">
        <is>
          <t>Cl Elig</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IF($B6="","",cfgClassroomCapMinutes)</f>
        <v/>
      </c>
      <c r="I6" s="47">
        <f>IF($B6="","",IF($H6=0,0,$G6/$H6))</f>
        <v/>
      </c>
      <c r="J6" s="17">
        <f>IF($B6="","",IF($I6&gt;=1,"At Cap",IF($I6&gt;=cfgAttendanceCriticalPct,"Critical",IF($I6&gt;=cfgAttendanceAdvisoryPct,"Advisory","OK"))))</f>
        <v/>
      </c>
      <c r="K6" s="17">
        <f>IF($B6="","",IF($H6=0,"Yes",IF($G6&lt;$H6,"Yes","No")))</f>
        <v/>
      </c>
      <c r="L6" s="17">
        <f>IF($B6="","",MAX(0,$E6-$F6))</f>
        <v/>
      </c>
      <c r="M6" s="17">
        <f>IF($B6="","",SUMIFS(nrAT_Sess,nrAT_PID,$B6,nrAT_Counts,"Yes",nrAT_IsPT,"Yes"))</f>
        <v/>
      </c>
      <c r="N6" s="17">
        <f>IF($B6="","",SUMIFS(nrAT_MadeUpSess,nrAT_PID,$B6,nrAT_Counts,"Yes",nrAT_IsPT,"Yes"))</f>
        <v/>
      </c>
      <c r="O6" s="17">
        <f>IF($B6="","",MAX(0,$M6-$N6))</f>
        <v/>
      </c>
      <c r="P6" s="17">
        <f>IF($B6="","",cfgPTCapSessions)</f>
        <v/>
      </c>
      <c r="Q6" s="47">
        <f>IF($B6="","",IF($P6=0,0,$O6/$P6))</f>
        <v/>
      </c>
      <c r="R6" s="17">
        <f>IF($B6="","",IF($Q6&gt;=1,"At Cap",IF($Q6&gt;=cfgAttendanceCriticalPct,"Critical",IF($Q6&gt;=cfgAttendanceAdvisoryPct,"Advisory","OK"))))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IF($B7="","",cfgClassroomCapMinutes)</f>
        <v/>
      </c>
      <c r="I7" s="47">
        <f>IF($B7="","",IF($H7=0,0,$G7/$H7))</f>
        <v/>
      </c>
      <c r="J7" s="17">
        <f>IF($B7="","",IF($I7&gt;=1,"At Cap",IF($I7&gt;=cfgAttendanceCriticalPct,"Critical",IF($I7&gt;=cfgAttendanceAdvisoryPct,"Advisory","OK"))))</f>
        <v/>
      </c>
      <c r="K7" s="17">
        <f>IF($B7="","",IF($H7=0,"Yes",IF($G7&lt;$H7,"Yes","No")))</f>
        <v/>
      </c>
      <c r="L7" s="17">
        <f>IF($B7="","",MAX(0,$E7-$F7))</f>
        <v/>
      </c>
      <c r="M7" s="17">
        <f>IF($B7="","",SUMIFS(nrAT_Sess,nrAT_PID,$B7,nrAT_Counts,"Yes",nrAT_IsPT,"Yes"))</f>
        <v/>
      </c>
      <c r="N7" s="17">
        <f>IF($B7="","",SUMIFS(nrAT_MadeUpSess,nrAT_PID,$B7,nrAT_Counts,"Yes",nrAT_IsPT,"Yes"))</f>
        <v/>
      </c>
      <c r="O7" s="17">
        <f>IF($B7="","",MAX(0,$M7-$N7))</f>
        <v/>
      </c>
      <c r="P7" s="17">
        <f>IF($B7="","",cfgPTCapSessions)</f>
        <v/>
      </c>
      <c r="Q7" s="47">
        <f>IF($B7="","",IF($P7=0,0,$O7/$P7))</f>
        <v/>
      </c>
      <c r="R7" s="17">
        <f>IF($B7="","",IF($Q7&gt;=1,"At Cap",IF($Q7&gt;=cfgAttendanceCriticalPct,"Critical",IF($Q7&gt;=cfgAttendanceAdvisoryPct,"Advisory","OK"))))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IF($B8="","",cfgClassroomCapMinutes)</f>
        <v/>
      </c>
      <c r="I8" s="47">
        <f>IF($B8="","",IF($H8=0,0,$G8/$H8))</f>
        <v/>
      </c>
      <c r="J8" s="17">
        <f>IF($B8="","",IF($I8&gt;=1,"At Cap",IF($I8&gt;=cfgAttendanceCriticalPct,"Critical",IF($I8&gt;=cfgAttendanceAdvisoryPct,"Advisory","OK"))))</f>
        <v/>
      </c>
      <c r="K8" s="17">
        <f>IF($B8="","",IF($H8=0,"Yes",IF($G8&lt;$H8,"Yes","No")))</f>
        <v/>
      </c>
      <c r="L8" s="17">
        <f>IF($B8="","",MAX(0,$E8-$F8))</f>
        <v/>
      </c>
      <c r="M8" s="17">
        <f>IF($B8="","",SUMIFS(nrAT_Sess,nrAT_PID,$B8,nrAT_Counts,"Yes",nrAT_IsPT,"Yes"))</f>
        <v/>
      </c>
      <c r="N8" s="17">
        <f>IF($B8="","",SUMIFS(nrAT_MadeUpSess,nrAT_PID,$B8,nrAT_Counts,"Yes",nrAT_IsPT,"Yes"))</f>
        <v/>
      </c>
      <c r="O8" s="17">
        <f>IF($B8="","",MAX(0,$M8-$N8))</f>
        <v/>
      </c>
      <c r="P8" s="17">
        <f>IF($B8="","",cfgPTCapSessions)</f>
        <v/>
      </c>
      <c r="Q8" s="47">
        <f>IF($B8="","",IF($P8=0,0,$O8/$P8))</f>
        <v/>
      </c>
      <c r="R8" s="17">
        <f>IF($B8="","",IF($Q8&gt;=1,"At Cap",IF($Q8&gt;=cfgAttendanceCriticalPct,"Critical",IF($Q8&gt;=cfgAttendanceAdvisoryPct,"Advisory","OK"))))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IF($B9="","",cfgClassroomCapMinutes)</f>
        <v/>
      </c>
      <c r="I9" s="47">
        <f>IF($B9="","",IF($H9=0,0,$G9/$H9))</f>
        <v/>
      </c>
      <c r="J9" s="17">
        <f>IF($B9="","",IF($I9&gt;=1,"At Cap",IF($I9&gt;=cfgAttendanceCriticalPct,"Critical",IF($I9&gt;=cfgAttendanceAdvisoryPct,"Advisory","OK"))))</f>
        <v/>
      </c>
      <c r="K9" s="17">
        <f>IF($B9="","",IF($H9=0,"Yes",IF($G9&lt;$H9,"Yes","No")))</f>
        <v/>
      </c>
      <c r="L9" s="17">
        <f>IF($B9="","",MAX(0,$E9-$F9))</f>
        <v/>
      </c>
      <c r="M9" s="17">
        <f>IF($B9="","",SUMIFS(nrAT_Sess,nrAT_PID,$B9,nrAT_Counts,"Yes",nrAT_IsPT,"Yes"))</f>
        <v/>
      </c>
      <c r="N9" s="17">
        <f>IF($B9="","",SUMIFS(nrAT_MadeUpSess,nrAT_PID,$B9,nrAT_Counts,"Yes",nrAT_IsPT,"Yes"))</f>
        <v/>
      </c>
      <c r="O9" s="17">
        <f>IF($B9="","",MAX(0,$M9-$N9))</f>
        <v/>
      </c>
      <c r="P9" s="17">
        <f>IF($B9="","",cfgPTCapSessions)</f>
        <v/>
      </c>
      <c r="Q9" s="47">
        <f>IF($B9="","",IF($P9=0,0,$O9/$P9))</f>
        <v/>
      </c>
      <c r="R9" s="17">
        <f>IF($B9="","",IF($Q9&gt;=1,"At Cap",IF($Q9&gt;=cfgAttendanceCriticalPct,"Critical",IF($Q9&gt;=cfgAttendanceAdvisoryPct,"Advisory","OK"))))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IF($B10="","",cfgClassroomCapMinutes)</f>
        <v/>
      </c>
      <c r="I10" s="47">
        <f>IF($B10="","",IF($H10=0,0,$G10/$H10))</f>
        <v/>
      </c>
      <c r="J10" s="17">
        <f>IF($B10="","",IF($I10&gt;=1,"At Cap",IF($I10&gt;=cfgAttendanceCriticalPct,"Critical",IF($I10&gt;=cfgAttendanceAdvisoryPct,"Advisory","OK"))))</f>
        <v/>
      </c>
      <c r="K10" s="17">
        <f>IF($B10="","",IF($H10=0,"Yes",IF($G10&lt;$H10,"Yes","No")))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7">
        <f>IF($B10="","",IF($P10=0,0,$O10/$P10))</f>
        <v/>
      </c>
      <c r="R10" s="17">
        <f>IF($B10="","",IF($Q10&gt;=1,"At Cap",IF($Q10&gt;=cfgAttendanceCriticalPct,"Critical",IF($Q10&gt;=cfgAttendanceAdvisoryPct,"Advisory","OK"))))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IF($B11="","",cfgClassroomCapMinutes)</f>
        <v/>
      </c>
      <c r="I11" s="47">
        <f>IF($B11="","",IF($H11=0,0,$G11/$H11))</f>
        <v/>
      </c>
      <c r="J11" s="17">
        <f>IF($B11="","",IF($I11&gt;=1,"At Cap",IF($I11&gt;=cfgAttendanceCriticalPct,"Critical",IF($I11&gt;=cfgAttendanceAdvisoryPct,"Advisory","OK"))))</f>
        <v/>
      </c>
      <c r="K11" s="17">
        <f>IF($B11="","",IF($H11=0,"Yes",IF($G11&lt;$H11,"Yes","No")))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7">
        <f>IF($B11="","",IF($P11=0,0,$O11/$P11))</f>
        <v/>
      </c>
      <c r="R11" s="17">
        <f>IF($B11="","",IF($Q11&gt;=1,"At Cap",IF($Q11&gt;=cfgAttendanceCriticalPct,"Critical",IF($Q11&gt;=cfgAttendanceAdvisoryPct,"Advisory","OK"))))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IF($B12="","",cfgClassroomCapMinutes)</f>
        <v/>
      </c>
      <c r="I12" s="47">
        <f>IF($B12="","",IF($H12=0,0,$G12/$H12))</f>
        <v/>
      </c>
      <c r="J12" s="17">
        <f>IF($B12="","",IF($I12&gt;=1,"At Cap",IF($I12&gt;=cfgAttendanceCriticalPct,"Critical",IF($I12&gt;=cfgAttendanceAdvisoryPct,"Advisory","OK"))))</f>
        <v/>
      </c>
      <c r="K12" s="17">
        <f>IF($B12="","",IF($H12=0,"Yes",IF($G12&lt;$H12,"Yes","No")))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7">
        <f>IF($B12="","",IF($P12=0,0,$O12/$P12))</f>
        <v/>
      </c>
      <c r="R12" s="17">
        <f>IF($B12="","",IF($Q12&gt;=1,"At Cap",IF($Q12&gt;=cfgAttendanceCriticalPct,"Critical",IF($Q12&gt;=cfgAttendanceAdvisoryPct,"Advisory","OK"))))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IF($B13="","",cfgClassroomCapMinutes)</f>
        <v/>
      </c>
      <c r="I13" s="47">
        <f>IF($B13="","",IF($H13=0,0,$G13/$H13))</f>
        <v/>
      </c>
      <c r="J13" s="17">
        <f>IF($B13="","",IF($I13&gt;=1,"At Cap",IF($I13&gt;=cfgAttendanceCriticalPct,"Critical",IF($I13&gt;=cfgAttendanceAdvisoryPct,"Advisory","OK"))))</f>
        <v/>
      </c>
      <c r="K13" s="17">
        <f>IF($B13="","",IF($H13=0,"Yes",IF($G13&lt;$H13,"Yes","No")))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7">
        <f>IF($B13="","",IF($P13=0,0,$O13/$P13))</f>
        <v/>
      </c>
      <c r="R13" s="17">
        <f>IF($B13="","",IF($Q13&gt;=1,"At Cap",IF($Q13&gt;=cfgAttendanceCriticalPct,"Critical",IF($Q13&gt;=cfgAttendanceAdvisoryPct,"Advisory","OK"))))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IF($B14="","",cfgClassroomCapMinutes)</f>
        <v/>
      </c>
      <c r="I14" s="47">
        <f>IF($B14="","",IF($H14=0,0,$G14/$H14))</f>
        <v/>
      </c>
      <c r="J14" s="17">
        <f>IF($B14="","",IF($I14&gt;=1,"At Cap",IF($I14&gt;=cfgAttendanceCriticalPct,"Critical",IF($I14&gt;=cfgAttendanceAdvisoryPct,"Advisory","OK"))))</f>
        <v/>
      </c>
      <c r="K14" s="17">
        <f>IF($B14="","",IF($H14=0,"Yes",IF($G14&lt;$H14,"Yes","No")))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7">
        <f>IF($B14="","",IF($P14=0,0,$O14/$P14))</f>
        <v/>
      </c>
      <c r="R14" s="17">
        <f>IF($B14="","",IF($Q14&gt;=1,"At Cap",IF($Q14&gt;=cfgAttendanceCriticalPct,"Critical",IF($Q14&gt;=cfgAttendanceAdvisoryPct,"Advisory","OK"))))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IF($B15="","",cfgClassroomCapMinutes)</f>
        <v/>
      </c>
      <c r="I15" s="47">
        <f>IF($B15="","",IF($H15=0,0,$G15/$H15))</f>
        <v/>
      </c>
      <c r="J15" s="17">
        <f>IF($B15="","",IF($I15&gt;=1,"At Cap",IF($I15&gt;=cfgAttendanceCriticalPct,"Critical",IF($I15&gt;=cfgAttendanceAdvisoryPct,"Advisory","OK"))))</f>
        <v/>
      </c>
      <c r="K15" s="17">
        <f>IF($B15="","",IF($H15=0,"Yes",IF($G15&lt;$H15,"Yes","No")))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7">
        <f>IF($B15="","",IF($P15=0,0,$O15/$P15))</f>
        <v/>
      </c>
      <c r="R15" s="17">
        <f>IF($B15="","",IF($Q15&gt;=1,"At Cap",IF($Q15&gt;=cfgAttendanceCriticalPct,"Critical",IF($Q15&gt;=cfgAttendanceAdvisoryPct,"Advisory","OK"))))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IF($B16="","",cfgClassroomCapMinutes)</f>
        <v/>
      </c>
      <c r="I16" s="47">
        <f>IF($B16="","",IF($H16=0,0,$G16/$H16))</f>
        <v/>
      </c>
      <c r="J16" s="17">
        <f>IF($B16="","",IF($I16&gt;=1,"At Cap",IF($I16&gt;=cfgAttendanceCriticalPct,"Critical",IF($I16&gt;=cfgAttendanceAdvisoryPct,"Advisory","OK"))))</f>
        <v/>
      </c>
      <c r="K16" s="17">
        <f>IF($B16="","",IF($H16=0,"Yes",IF($G16&lt;$H16,"Yes","No")))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7">
        <f>IF($B16="","",IF($P16=0,0,$O16/$P16))</f>
        <v/>
      </c>
      <c r="R16" s="17">
        <f>IF($B16="","",IF($Q16&gt;=1,"At Cap",IF($Q16&gt;=cfgAttendanceCriticalPct,"Critical",IF($Q16&gt;=cfgAttendanceAdvisoryPct,"Advisory","OK"))))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IF($B17="","",cfgClassroomCapMinutes)</f>
        <v/>
      </c>
      <c r="I17" s="47">
        <f>IF($B17="","",IF($H17=0,0,$G17/$H17))</f>
        <v/>
      </c>
      <c r="J17" s="17">
        <f>IF($B17="","",IF($I17&gt;=1,"At Cap",IF($I17&gt;=cfgAttendanceCriticalPct,"Critical",IF($I17&gt;=cfgAttendanceAdvisoryPct,"Advisory","OK"))))</f>
        <v/>
      </c>
      <c r="K17" s="17">
        <f>IF($B17="","",IF($H17=0,"Yes",IF($G17&lt;$H17,"Yes","No")))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7">
        <f>IF($B17="","",IF($P17=0,0,$O17/$P17))</f>
        <v/>
      </c>
      <c r="R17" s="17">
        <f>IF($B17="","",IF($Q17&gt;=1,"At Cap",IF($Q17&gt;=cfgAttendanceCriticalPct,"Critical",IF($Q17&gt;=cfgAttendanceAdvisoryPct,"Advisory","OK"))))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IF($B18="","",cfgClassroomCapMinutes)</f>
        <v/>
      </c>
      <c r="I18" s="47">
        <f>IF($B18="","",IF($H18=0,0,$G18/$H18))</f>
        <v/>
      </c>
      <c r="J18" s="17">
        <f>IF($B18="","",IF($I18&gt;=1,"At Cap",IF($I18&gt;=cfgAttendanceCriticalPct,"Critical",IF($I18&gt;=cfgAttendanceAdvisoryPct,"Advisory","OK"))))</f>
        <v/>
      </c>
      <c r="K18" s="17">
        <f>IF($B18="","",IF($H18=0,"Yes",IF($G18&lt;$H18,"Yes","No")))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7">
        <f>IF($B18="","",IF($P18=0,0,$O18/$P18))</f>
        <v/>
      </c>
      <c r="R18" s="17">
        <f>IF($B18="","",IF($Q18&gt;=1,"At Cap",IF($Q18&gt;=cfgAttendanceCriticalPct,"Critical",IF($Q18&gt;=cfgAttendanceAdvisoryPct,"Advisory","OK"))))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IF($B19="","",cfgClassroomCapMinutes)</f>
        <v/>
      </c>
      <c r="I19" s="47">
        <f>IF($B19="","",IF($H19=0,0,$G19/$H19))</f>
        <v/>
      </c>
      <c r="J19" s="17">
        <f>IF($B19="","",IF($I19&gt;=1,"At Cap",IF($I19&gt;=cfgAttendanceCriticalPct,"Critical",IF($I19&gt;=cfgAttendanceAdvisoryPct,"Advisory","OK"))))</f>
        <v/>
      </c>
      <c r="K19" s="17">
        <f>IF($B19="","",IF($H19=0,"Yes",IF($G19&lt;$H19,"Yes","No")))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7">
        <f>IF($B19="","",IF($P19=0,0,$O19/$P19))</f>
        <v/>
      </c>
      <c r="R19" s="17">
        <f>IF($B19="","",IF($Q19&gt;=1,"At Cap",IF($Q19&gt;=cfgAttendanceCriticalPct,"Critical",IF($Q19&gt;=cfgAttendanceAdvisoryPct,"Advisory","OK"))))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IF($B20="","",cfgClassroomCapMinutes)</f>
        <v/>
      </c>
      <c r="I20" s="47">
        <f>IF($B20="","",IF($H20=0,0,$G20/$H20))</f>
        <v/>
      </c>
      <c r="J20" s="17">
        <f>IF($B20="","",IF($I20&gt;=1,"At Cap",IF($I20&gt;=cfgAttendanceCriticalPct,"Critical",IF($I20&gt;=cfgAttendanceAdvisoryPct,"Advisory","OK"))))</f>
        <v/>
      </c>
      <c r="K20" s="17">
        <f>IF($B20="","",IF($H20=0,"Yes",IF($G20&lt;$H20,"Yes","No")))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7">
        <f>IF($B20="","",IF($P20=0,0,$O20/$P20))</f>
        <v/>
      </c>
      <c r="R20" s="17">
        <f>IF($B20="","",IF($Q20&gt;=1,"At Cap",IF($Q20&gt;=cfgAttendanceCriticalPct,"Critical",IF($Q20&gt;=cfgAttendanceAdvisoryPct,"Advisory","OK"))))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IF($B21="","",cfgClassroomCapMinutes)</f>
        <v/>
      </c>
      <c r="I21" s="47">
        <f>IF($B21="","",IF($H21=0,0,$G21/$H21))</f>
        <v/>
      </c>
      <c r="J21" s="17">
        <f>IF($B21="","",IF($I21&gt;=1,"At Cap",IF($I21&gt;=cfgAttendanceCriticalPct,"Critical",IF($I21&gt;=cfgAttendanceAdvisoryPct,"Advisory","OK"))))</f>
        <v/>
      </c>
      <c r="K21" s="17">
        <f>IF($B21="","",IF($H21=0,"Yes",IF($G21&lt;$H21,"Yes","No")))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7">
        <f>IF($B21="","",IF($P21=0,0,$O21/$P21))</f>
        <v/>
      </c>
      <c r="R21" s="17">
        <f>IF($B21="","",IF($Q21&gt;=1,"At Cap",IF($Q21&gt;=cfgAttendanceCriticalPct,"Critical",IF($Q21&gt;=cfgAttendanceAdvisoryPct,"Advisory","OK"))))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IF($B22="","",cfgClassroomCapMinutes)</f>
        <v/>
      </c>
      <c r="I22" s="47">
        <f>IF($B22="","",IF($H22=0,0,$G22/$H22))</f>
        <v/>
      </c>
      <c r="J22" s="17">
        <f>IF($B22="","",IF($I22&gt;=1,"At Cap",IF($I22&gt;=cfgAttendanceCriticalPct,"Critical",IF($I22&gt;=cfgAttendanceAdvisoryPct,"Advisory","OK"))))</f>
        <v/>
      </c>
      <c r="K22" s="17">
        <f>IF($B22="","",IF($H22=0,"Yes",IF($G22&lt;$H22,"Yes","No")))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7">
        <f>IF($B22="","",IF($P22=0,0,$O22/$P22))</f>
        <v/>
      </c>
      <c r="R22" s="17">
        <f>IF($B22="","",IF($Q22&gt;=1,"At Cap",IF($Q22&gt;=cfgAttendanceCriticalPct,"Critical",IF($Q22&gt;=cfgAttendanceAdvisoryPct,"Advisory","OK"))))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IF($B23="","",cfgClassroomCapMinutes)</f>
        <v/>
      </c>
      <c r="I23" s="47">
        <f>IF($B23="","",IF($H23=0,0,$G23/$H23))</f>
        <v/>
      </c>
      <c r="J23" s="17">
        <f>IF($B23="","",IF($I23&gt;=1,"At Cap",IF($I23&gt;=cfgAttendanceCriticalPct,"Critical",IF($I23&gt;=cfgAttendanceAdvisoryPct,"Advisory","OK"))))</f>
        <v/>
      </c>
      <c r="K23" s="17">
        <f>IF($B23="","",IF($H23=0,"Yes",IF($G23&lt;$H23,"Yes","No")))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7">
        <f>IF($B23="","",IF($P23=0,0,$O23/$P23))</f>
        <v/>
      </c>
      <c r="R23" s="17">
        <f>IF($B23="","",IF($Q23&gt;=1,"At Cap",IF($Q23&gt;=cfgAttendanceCriticalPct,"Critical",IF($Q23&gt;=cfgAttendanceAdvisoryPct,"Advisory","OK"))))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IF($B24="","",cfgClassroomCapMinutes)</f>
        <v/>
      </c>
      <c r="I24" s="47">
        <f>IF($B24="","",IF($H24=0,0,$G24/$H24))</f>
        <v/>
      </c>
      <c r="J24" s="17">
        <f>IF($B24="","",IF($I24&gt;=1,"At Cap",IF($I24&gt;=cfgAttendanceCriticalPct,"Critical",IF($I24&gt;=cfgAttendanceAdvisoryPct,"Advisory","OK"))))</f>
        <v/>
      </c>
      <c r="K24" s="17">
        <f>IF($B24="","",IF($H24=0,"Yes",IF($G24&lt;$H24,"Yes","No")))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7">
        <f>IF($B24="","",IF($P24=0,0,$O24/$P24))</f>
        <v/>
      </c>
      <c r="R24" s="17">
        <f>IF($B24="","",IF($Q24&gt;=1,"At Cap",IF($Q24&gt;=cfgAttendanceCriticalPct,"Critical",IF($Q24&gt;=cfgAttendanceAdvisoryPct,"Advisory","OK"))))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IF($B25="","",cfgClassroomCapMinutes)</f>
        <v/>
      </c>
      <c r="I25" s="47">
        <f>IF($B25="","",IF($H25=0,0,$G25/$H25))</f>
        <v/>
      </c>
      <c r="J25" s="17">
        <f>IF($B25="","",IF($I25&gt;=1,"At Cap",IF($I25&gt;=cfgAttendanceCriticalPct,"Critical",IF($I25&gt;=cfgAttendanceAdvisoryPct,"Advisory","OK"))))</f>
        <v/>
      </c>
      <c r="K25" s="17">
        <f>IF($B25="","",IF($H25=0,"Yes",IF($G25&lt;$H25,"Yes","No")))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7">
        <f>IF($B25="","",IF($P25=0,0,$O25/$P25))</f>
        <v/>
      </c>
      <c r="R25" s="17">
        <f>IF($B25="","",IF($Q25&gt;=1,"At Cap",IF($Q25&gt;=cfgAttendanceCriticalPct,"Critical",IF($Q25&gt;=cfgAttendanceAdvisoryPct,"Advisory","OK"))))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IF($B26="","",cfgClassroomCapMinutes)</f>
        <v/>
      </c>
      <c r="I26" s="47">
        <f>IF($B26="","",IF($H26=0,0,$G26/$H26))</f>
        <v/>
      </c>
      <c r="J26" s="17">
        <f>IF($B26="","",IF($I26&gt;=1,"At Cap",IF($I26&gt;=cfgAttendanceCriticalPct,"Critical",IF($I26&gt;=cfgAttendanceAdvisoryPct,"Advisory","OK"))))</f>
        <v/>
      </c>
      <c r="K26" s="17">
        <f>IF($B26="","",IF($H26=0,"Yes",IF($G26&lt;$H26,"Yes","No")))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7">
        <f>IF($B26="","",IF($P26=0,0,$O26/$P26))</f>
        <v/>
      </c>
      <c r="R26" s="17">
        <f>IF($B26="","",IF($Q26&gt;=1,"At Cap",IF($Q26&gt;=cfgAttendanceCriticalPct,"Critical",IF($Q26&gt;=cfgAttendanceAdvisoryPct,"Advisory","OK"))))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IF($B27="","",cfgClassroomCapMinutes)</f>
        <v/>
      </c>
      <c r="I27" s="47">
        <f>IF($B27="","",IF($H27=0,0,$G27/$H27))</f>
        <v/>
      </c>
      <c r="J27" s="17">
        <f>IF($B27="","",IF($I27&gt;=1,"At Cap",IF($I27&gt;=cfgAttendanceCriticalPct,"Critical",IF($I27&gt;=cfgAttendanceAdvisoryPct,"Advisory","OK"))))</f>
        <v/>
      </c>
      <c r="K27" s="17">
        <f>IF($B27="","",IF($H27=0,"Yes",IF($G27&lt;$H27,"Yes","No")))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7">
        <f>IF($B27="","",IF($P27=0,0,$O27/$P27))</f>
        <v/>
      </c>
      <c r="R27" s="17">
        <f>IF($B27="","",IF($Q27&gt;=1,"At Cap",IF($Q27&gt;=cfgAttendanceCriticalPct,"Critical",IF($Q27&gt;=cfgAttendanceAdvisoryPct,"Advisory","OK"))))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IF($B28="","",cfgClassroomCapMinutes)</f>
        <v/>
      </c>
      <c r="I28" s="47">
        <f>IF($B28="","",IF($H28=0,0,$G28/$H28))</f>
        <v/>
      </c>
      <c r="J28" s="17">
        <f>IF($B28="","",IF($I28&gt;=1,"At Cap",IF($I28&gt;=cfgAttendanceCriticalPct,"Critical",IF($I28&gt;=cfgAttendanceAdvisoryPct,"Advisory","OK"))))</f>
        <v/>
      </c>
      <c r="K28" s="17">
        <f>IF($B28="","",IF($H28=0,"Yes",IF($G28&lt;$H28,"Yes","No")))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7">
        <f>IF($B28="","",IF($P28=0,0,$O28/$P28))</f>
        <v/>
      </c>
      <c r="R28" s="17">
        <f>IF($B28="","",IF($Q28&gt;=1,"At Cap",IF($Q28&gt;=cfgAttendanceCriticalPct,"Critical",IF($Q28&gt;=cfgAttendanceAdvisoryPct,"Advisory","OK"))))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IF($B29="","",cfgClassroomCapMinutes)</f>
        <v/>
      </c>
      <c r="I29" s="47">
        <f>IF($B29="","",IF($H29=0,0,$G29/$H29))</f>
        <v/>
      </c>
      <c r="J29" s="17">
        <f>IF($B29="","",IF($I29&gt;=1,"At Cap",IF($I29&gt;=cfgAttendanceCriticalPct,"Critical",IF($I29&gt;=cfgAttendanceAdvisoryPct,"Advisory","OK"))))</f>
        <v/>
      </c>
      <c r="K29" s="17">
        <f>IF($B29="","",IF($H29=0,"Yes",IF($G29&lt;$H29,"Yes","No")))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7">
        <f>IF($B29="","",IF($P29=0,0,$O29/$P29))</f>
        <v/>
      </c>
      <c r="R29" s="17">
        <f>IF($B29="","",IF($Q29&gt;=1,"At Cap",IF($Q29&gt;=cfgAttendanceCriticalPct,"Critical",IF($Q29&gt;=cfgAttendanceAdvisoryPct,"Advisory","OK"))))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IF($B30="","",cfgClassroomCapMinutes)</f>
        <v/>
      </c>
      <c r="I30" s="47">
        <f>IF($B30="","",IF($H30=0,0,$G30/$H30))</f>
        <v/>
      </c>
      <c r="J30" s="17">
        <f>IF($B30="","",IF($I30&gt;=1,"At Cap",IF($I30&gt;=cfgAttendanceCriticalPct,"Critical",IF($I30&gt;=cfgAttendanceAdvisoryPct,"Advisory","OK"))))</f>
        <v/>
      </c>
      <c r="K30" s="17">
        <f>IF($B30="","",IF($H30=0,"Yes",IF($G30&lt;$H30,"Yes","No")))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7">
        <f>IF($B30="","",IF($P30=0,0,$O30/$P30))</f>
        <v/>
      </c>
      <c r="R30" s="17">
        <f>IF($B30="","",IF($Q30&gt;=1,"At Cap",IF($Q30&gt;=cfgAttendanceCriticalPct,"Critical",IF($Q30&gt;=cfgAttendanceAdvisoryPct,"Advisory","OK"))))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IF($B31="","",cfgClassroomCapMinutes)</f>
        <v/>
      </c>
      <c r="I31" s="47">
        <f>IF($B31="","",IF($H31=0,0,$G31/$H31))</f>
        <v/>
      </c>
      <c r="J31" s="17">
        <f>IF($B31="","",IF($I31&gt;=1,"At Cap",IF($I31&gt;=cfgAttendanceCriticalPct,"Critical",IF($I31&gt;=cfgAttendanceAdvisoryPct,"Advisory","OK"))))</f>
        <v/>
      </c>
      <c r="K31" s="17">
        <f>IF($B31="","",IF($H31=0,"Yes",IF($G31&lt;$H31,"Yes","No")))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7">
        <f>IF($B31="","",IF($P31=0,0,$O31/$P31))</f>
        <v/>
      </c>
      <c r="R31" s="17">
        <f>IF($B31="","",IF($Q31&gt;=1,"At Cap",IF($Q31&gt;=cfgAttendanceCriticalPct,"Critical",IF($Q31&gt;=cfgAttendanceAdvisoryPct,"Advisory","OK"))))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IF($B32="","",cfgClassroomCapMinutes)</f>
        <v/>
      </c>
      <c r="I32" s="47">
        <f>IF($B32="","",IF($H32=0,0,$G32/$H32))</f>
        <v/>
      </c>
      <c r="J32" s="17">
        <f>IF($B32="","",IF($I32&gt;=1,"At Cap",IF($I32&gt;=cfgAttendanceCriticalPct,"Critical",IF($I32&gt;=cfgAttendanceAdvisoryPct,"Advisory","OK"))))</f>
        <v/>
      </c>
      <c r="K32" s="17">
        <f>IF($B32="","",IF($H32=0,"Yes",IF($G32&lt;$H32,"Yes","No")))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7">
        <f>IF($B32="","",IF($P32=0,0,$O32/$P32))</f>
        <v/>
      </c>
      <c r="R32" s="17">
        <f>IF($B32="","",IF($Q32&gt;=1,"At Cap",IF($Q32&gt;=cfgAttendanceCriticalPct,"Critical",IF($Q32&gt;=cfgAttendanceAdvisoryPct,"Advisory","OK"))))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IF($B33="","",cfgClassroomCapMinutes)</f>
        <v/>
      </c>
      <c r="I33" s="47">
        <f>IF($B33="","",IF($H33=0,0,$G33/$H33))</f>
        <v/>
      </c>
      <c r="J33" s="17">
        <f>IF($B33="","",IF($I33&gt;=1,"At Cap",IF($I33&gt;=cfgAttendanceCriticalPct,"Critical",IF($I33&gt;=cfgAttendanceAdvisoryPct,"Advisory","OK"))))</f>
        <v/>
      </c>
      <c r="K33" s="17">
        <f>IF($B33="","",IF($H33=0,"Yes",IF($G33&lt;$H33,"Yes","No")))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7">
        <f>IF($B33="","",IF($P33=0,0,$O33/$P33))</f>
        <v/>
      </c>
      <c r="R33" s="17">
        <f>IF($B33="","",IF($Q33&gt;=1,"At Cap",IF($Q33&gt;=cfgAttendanceCriticalPct,"Critical",IF($Q33&gt;=cfgAttendanceAdvisoryPct,"Advisory","OK"))))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IF($B34="","",cfgClassroomCapMinutes)</f>
        <v/>
      </c>
      <c r="I34" s="47">
        <f>IF($B34="","",IF($H34=0,0,$G34/$H34))</f>
        <v/>
      </c>
      <c r="J34" s="17">
        <f>IF($B34="","",IF($I34&gt;=1,"At Cap",IF($I34&gt;=cfgAttendanceCriticalPct,"Critical",IF($I34&gt;=cfgAttendanceAdvisoryPct,"Advisory","OK"))))</f>
        <v/>
      </c>
      <c r="K34" s="17">
        <f>IF($B34="","",IF($H34=0,"Yes",IF($G34&lt;$H34,"Yes","No")))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7">
        <f>IF($B34="","",IF($P34=0,0,$O34/$P34))</f>
        <v/>
      </c>
      <c r="R34" s="17">
        <f>IF($B34="","",IF($Q34&gt;=1,"At Cap",IF($Q34&gt;=cfgAttendanceCriticalPct,"Critical",IF($Q34&gt;=cfgAttendanceAdvisoryPct,"Advisory","OK"))))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IF($B35="","",cfgClassroomCapMinutes)</f>
        <v/>
      </c>
      <c r="I35" s="47">
        <f>IF($B35="","",IF($H35=0,0,$G35/$H35))</f>
        <v/>
      </c>
      <c r="J35" s="17">
        <f>IF($B35="","",IF($I35&gt;=1,"At Cap",IF($I35&gt;=cfgAttendanceCriticalPct,"Critical",IF($I35&gt;=cfgAttendanceAdvisoryPct,"Advisory","OK"))))</f>
        <v/>
      </c>
      <c r="K35" s="17">
        <f>IF($B35="","",IF($H35=0,"Yes",IF($G35&lt;$H35,"Yes","No")))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7">
        <f>IF($B35="","",IF($P35=0,0,$O35/$P35))</f>
        <v/>
      </c>
      <c r="R35" s="17">
        <f>IF($B35="","",IF($Q35&gt;=1,"At Cap",IF($Q35&gt;=cfgAttendanceCriticalPct,"Critical",IF($Q35&gt;=cfgAttendanceAdvisoryPct,"Advisory","OK"))))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IF($B36="","",cfgClassroomCapMinutes)</f>
        <v/>
      </c>
      <c r="I36" s="47">
        <f>IF($B36="","",IF($H36=0,0,$G36/$H36))</f>
        <v/>
      </c>
      <c r="J36" s="17">
        <f>IF($B36="","",IF($I36&gt;=1,"At Cap",IF($I36&gt;=cfgAttendanceCriticalPct,"Critical",IF($I36&gt;=cfgAttendanceAdvisoryPct,"Advisory","OK"))))</f>
        <v/>
      </c>
      <c r="K36" s="17">
        <f>IF($B36="","",IF($H36=0,"Yes",IF($G36&lt;$H36,"Yes","No")))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7">
        <f>IF($B36="","",IF($P36=0,0,$O36/$P36))</f>
        <v/>
      </c>
      <c r="R36" s="17">
        <f>IF($B36="","",IF($Q36&gt;=1,"At Cap",IF($Q36&gt;=cfgAttendanceCriticalPct,"Critical",IF($Q36&gt;=cfgAttendanceAdvisoryPct,"Advisory","OK"))))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IF($B37="","",cfgClassroomCapMinutes)</f>
        <v/>
      </c>
      <c r="I37" s="47">
        <f>IF($B37="","",IF($H37=0,0,$G37/$H37))</f>
        <v/>
      </c>
      <c r="J37" s="17">
        <f>IF($B37="","",IF($I37&gt;=1,"At Cap",IF($I37&gt;=cfgAttendanceCriticalPct,"Critical",IF($I37&gt;=cfgAttendanceAdvisoryPct,"Advisory","OK"))))</f>
        <v/>
      </c>
      <c r="K37" s="17">
        <f>IF($B37="","",IF($H37=0,"Yes",IF($G37&lt;$H37,"Yes","No")))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7">
        <f>IF($B37="","",IF($P37=0,0,$O37/$P37))</f>
        <v/>
      </c>
      <c r="R37" s="17">
        <f>IF($B37="","",IF($Q37&gt;=1,"At Cap",IF($Q37&gt;=cfgAttendanceCriticalPct,"Critical",IF($Q37&gt;=cfgAttendanceAdvisoryPct,"Advisory","OK"))))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IF($B38="","",cfgClassroomCapMinutes)</f>
        <v/>
      </c>
      <c r="I38" s="47">
        <f>IF($B38="","",IF($H38=0,0,$G38/$H38))</f>
        <v/>
      </c>
      <c r="J38" s="17">
        <f>IF($B38="","",IF($I38&gt;=1,"At Cap",IF($I38&gt;=cfgAttendanceCriticalPct,"Critical",IF($I38&gt;=cfgAttendanceAdvisoryPct,"Advisory","OK"))))</f>
        <v/>
      </c>
      <c r="K38" s="17">
        <f>IF($B38="","",IF($H38=0,"Yes",IF($G38&lt;$H38,"Yes","No")))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7">
        <f>IF($B38="","",IF($P38=0,0,$O38/$P38))</f>
        <v/>
      </c>
      <c r="R38" s="17">
        <f>IF($B38="","",IF($Q38&gt;=1,"At Cap",IF($Q38&gt;=cfgAttendanceCriticalPct,"Critical",IF($Q38&gt;=cfgAttendanceAdvisoryPct,"Advisory","OK"))))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IF($B39="","",cfgClassroomCapMinutes)</f>
        <v/>
      </c>
      <c r="I39" s="47">
        <f>IF($B39="","",IF($H39=0,0,$G39/$H39))</f>
        <v/>
      </c>
      <c r="J39" s="17">
        <f>IF($B39="","",IF($I39&gt;=1,"At Cap",IF($I39&gt;=cfgAttendanceCriticalPct,"Critical",IF($I39&gt;=cfgAttendanceAdvisoryPct,"Advisory","OK"))))</f>
        <v/>
      </c>
      <c r="K39" s="17">
        <f>IF($B39="","",IF($H39=0,"Yes",IF($G39&lt;$H39,"Yes","No")))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7">
        <f>IF($B39="","",IF($P39=0,0,$O39/$P39))</f>
        <v/>
      </c>
      <c r="R39" s="17">
        <f>IF($B39="","",IF($Q39&gt;=1,"At Cap",IF($Q39&gt;=cfgAttendanceCriticalPct,"Critical",IF($Q39&gt;=cfgAttendanceAdvisoryPct,"Advisory","OK"))))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IF($B40="","",cfgClassroomCapMinutes)</f>
        <v/>
      </c>
      <c r="I40" s="47">
        <f>IF($B40="","",IF($H40=0,0,$G40/$H40))</f>
        <v/>
      </c>
      <c r="J40" s="17">
        <f>IF($B40="","",IF($I40&gt;=1,"At Cap",IF($I40&gt;=cfgAttendanceCriticalPct,"Critical",IF($I40&gt;=cfgAttendanceAdvisoryPct,"Advisory","OK"))))</f>
        <v/>
      </c>
      <c r="K40" s="17">
        <f>IF($B40="","",IF($H40=0,"Yes",IF($G40&lt;$H40,"Yes","No")))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7">
        <f>IF($B40="","",IF($P40=0,0,$O40/$P40))</f>
        <v/>
      </c>
      <c r="R40" s="17">
        <f>IF($B40="","",IF($Q40&gt;=1,"At Cap",IF($Q40&gt;=cfgAttendanceCriticalPct,"Critical",IF($Q40&gt;=cfgAttendanceAdvisoryPct,"Advisory","OK"))))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IF($B41="","",cfgClassroomCapMinutes)</f>
        <v/>
      </c>
      <c r="I41" s="47">
        <f>IF($B41="","",IF($H41=0,0,$G41/$H41))</f>
        <v/>
      </c>
      <c r="J41" s="17">
        <f>IF($B41="","",IF($I41&gt;=1,"At Cap",IF($I41&gt;=cfgAttendanceCriticalPct,"Critical",IF($I41&gt;=cfgAttendanceAdvisoryPct,"Advisory","OK"))))</f>
        <v/>
      </c>
      <c r="K41" s="17">
        <f>IF($B41="","",IF($H41=0,"Yes",IF($G41&lt;$H41,"Yes","No")))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7">
        <f>IF($B41="","",IF($P41=0,0,$O41/$P41))</f>
        <v/>
      </c>
      <c r="R41" s="17">
        <f>IF($B41="","",IF($Q41&gt;=1,"At Cap",IF($Q41&gt;=cfgAttendanceCriticalPct,"Critical",IF($Q41&gt;=cfgAttendanceAdvisoryPct,"Advisory","OK"))))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IF($B42="","",cfgClassroomCapMinutes)</f>
        <v/>
      </c>
      <c r="I42" s="47">
        <f>IF($B42="","",IF($H42=0,0,$G42/$H42))</f>
        <v/>
      </c>
      <c r="J42" s="17">
        <f>IF($B42="","",IF($I42&gt;=1,"At Cap",IF($I42&gt;=cfgAttendanceCriticalPct,"Critical",IF($I42&gt;=cfgAttendanceAdvisoryPct,"Advisory","OK"))))</f>
        <v/>
      </c>
      <c r="K42" s="17">
        <f>IF($B42="","",IF($H42=0,"Yes",IF($G42&lt;$H42,"Yes","No")))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7">
        <f>IF($B42="","",IF($P42=0,0,$O42/$P42))</f>
        <v/>
      </c>
      <c r="R42" s="17">
        <f>IF($B42="","",IF($Q42&gt;=1,"At Cap",IF($Q42&gt;=cfgAttendanceCriticalPct,"Critical",IF($Q42&gt;=cfgAttendanceAdvisoryPct,"Advisory","OK"))))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IF($B43="","",cfgClassroomCapMinutes)</f>
        <v/>
      </c>
      <c r="I43" s="47">
        <f>IF($B43="","",IF($H43=0,0,$G43/$H43))</f>
        <v/>
      </c>
      <c r="J43" s="17">
        <f>IF($B43="","",IF($I43&gt;=1,"At Cap",IF($I43&gt;=cfgAttendanceCriticalPct,"Critical",IF($I43&gt;=cfgAttendanceAdvisoryPct,"Advisory","OK"))))</f>
        <v/>
      </c>
      <c r="K43" s="17">
        <f>IF($B43="","",IF($H43=0,"Yes",IF($G43&lt;$H43,"Yes","No")))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7">
        <f>IF($B43="","",IF($P43=0,0,$O43/$P43))</f>
        <v/>
      </c>
      <c r="R43" s="17">
        <f>IF($B43="","",IF($Q43&gt;=1,"At Cap",IF($Q43&gt;=cfgAttendanceCriticalPct,"Critical",IF($Q43&gt;=cfgAttendanceAdvisoryPct,"Advisory","OK"))))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IF($B44="","",cfgClassroomCapMinutes)</f>
        <v/>
      </c>
      <c r="I44" s="47">
        <f>IF($B44="","",IF($H44=0,0,$G44/$H44))</f>
        <v/>
      </c>
      <c r="J44" s="17">
        <f>IF($B44="","",IF($I44&gt;=1,"At Cap",IF($I44&gt;=cfgAttendanceCriticalPct,"Critical",IF($I44&gt;=cfgAttendanceAdvisoryPct,"Advisory","OK"))))</f>
        <v/>
      </c>
      <c r="K44" s="17">
        <f>IF($B44="","",IF($H44=0,"Yes",IF($G44&lt;$H44,"Yes","No")))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7">
        <f>IF($B44="","",IF($P44=0,0,$O44/$P44))</f>
        <v/>
      </c>
      <c r="R44" s="17">
        <f>IF($B44="","",IF($Q44&gt;=1,"At Cap",IF($Q44&gt;=cfgAttendanceCriticalPct,"Critical",IF($Q44&gt;=cfgAttendanceAdvisoryPct,"Advisory","OK"))))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IF($B45="","",cfgClassroomCapMinutes)</f>
        <v/>
      </c>
      <c r="I45" s="47">
        <f>IF($B45="","",IF($H45=0,0,$G45/$H45))</f>
        <v/>
      </c>
      <c r="J45" s="17">
        <f>IF($B45="","",IF($I45&gt;=1,"At Cap",IF($I45&gt;=cfgAttendanceCriticalPct,"Critical",IF($I45&gt;=cfgAttendanceAdvisoryPct,"Advisory","OK"))))</f>
        <v/>
      </c>
      <c r="K45" s="17">
        <f>IF($B45="","",IF($H45=0,"Yes",IF($G45&lt;$H45,"Yes","No")))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7">
        <f>IF($B45="","",IF($P45=0,0,$O45/$P45))</f>
        <v/>
      </c>
      <c r="R45" s="17">
        <f>IF($B45="","",IF($Q45&gt;=1,"At Cap",IF($Q45&gt;=cfgAttendanceCriticalPct,"Critical",IF($Q45&gt;=cfgAttendanceAdvisoryPct,"Advisory","OK"))))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IF($B46="","",cfgClassroomCapMinutes)</f>
        <v/>
      </c>
      <c r="I46" s="47">
        <f>IF($B46="","",IF($H46=0,0,$G46/$H46))</f>
        <v/>
      </c>
      <c r="J46" s="17">
        <f>IF($B46="","",IF($I46&gt;=1,"At Cap",IF($I46&gt;=cfgAttendanceCriticalPct,"Critical",IF($I46&gt;=cfgAttendanceAdvisoryPct,"Advisory","OK"))))</f>
        <v/>
      </c>
      <c r="K46" s="17">
        <f>IF($B46="","",IF($H46=0,"Yes",IF($G46&lt;$H46,"Yes","No")))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7">
        <f>IF($B46="","",IF($P46=0,0,$O46/$P46))</f>
        <v/>
      </c>
      <c r="R46" s="17">
        <f>IF($B46="","",IF($Q46&gt;=1,"At Cap",IF($Q46&gt;=cfgAttendanceCriticalPct,"Critical",IF($Q46&gt;=cfgAttendanceAdvisoryPct,"Advisory","OK"))))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IF($B47="","",cfgClassroomCapMinutes)</f>
        <v/>
      </c>
      <c r="I47" s="47">
        <f>IF($B47="","",IF($H47=0,0,$G47/$H47))</f>
        <v/>
      </c>
      <c r="J47" s="17">
        <f>IF($B47="","",IF($I47&gt;=1,"At Cap",IF($I47&gt;=cfgAttendanceCriticalPct,"Critical",IF($I47&gt;=cfgAttendanceAdvisoryPct,"Advisory","OK"))))</f>
        <v/>
      </c>
      <c r="K47" s="17">
        <f>IF($B47="","",IF($H47=0,"Yes",IF($G47&lt;$H47,"Yes","No")))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7">
        <f>IF($B47="","",IF($P47=0,0,$O47/$P47))</f>
        <v/>
      </c>
      <c r="R47" s="17">
        <f>IF($B47="","",IF($Q47&gt;=1,"At Cap",IF($Q47&gt;=cfgAttendanceCriticalPct,"Critical",IF($Q47&gt;=cfgAttendanceAdvisoryPct,"Advisory","OK"))))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IF($B48="","",cfgClassroomCapMinutes)</f>
        <v/>
      </c>
      <c r="I48" s="47">
        <f>IF($B48="","",IF($H48=0,0,$G48/$H48))</f>
        <v/>
      </c>
      <c r="J48" s="17">
        <f>IF($B48="","",IF($I48&gt;=1,"At Cap",IF($I48&gt;=cfgAttendanceCriticalPct,"Critical",IF($I48&gt;=cfgAttendanceAdvisoryPct,"Advisory","OK"))))</f>
        <v/>
      </c>
      <c r="K48" s="17">
        <f>IF($B48="","",IF($H48=0,"Yes",IF($G48&lt;$H48,"Yes","No")))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7">
        <f>IF($B48="","",IF($P48=0,0,$O48/$P48))</f>
        <v/>
      </c>
      <c r="R48" s="17">
        <f>IF($B48="","",IF($Q48&gt;=1,"At Cap",IF($Q48&gt;=cfgAttendanceCriticalPct,"Critical",IF($Q48&gt;=cfgAttendanceAdvisoryPct,"Advisory","OK"))))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IF($B49="","",cfgClassroomCapMinutes)</f>
        <v/>
      </c>
      <c r="I49" s="47">
        <f>IF($B49="","",IF($H49=0,0,$G49/$H49))</f>
        <v/>
      </c>
      <c r="J49" s="17">
        <f>IF($B49="","",IF($I49&gt;=1,"At Cap",IF($I49&gt;=cfgAttendanceCriticalPct,"Critical",IF($I49&gt;=cfgAttendanceAdvisoryPct,"Advisory","OK"))))</f>
        <v/>
      </c>
      <c r="K49" s="17">
        <f>IF($B49="","",IF($H49=0,"Yes",IF($G49&lt;$H49,"Yes","No")))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7">
        <f>IF($B49="","",IF($P49=0,0,$O49/$P49))</f>
        <v/>
      </c>
      <c r="R49" s="17">
        <f>IF($B49="","",IF($Q49&gt;=1,"At Cap",IF($Q49&gt;=cfgAttendanceCriticalPct,"Critical",IF($Q49&gt;=cfgAttendanceAdvisoryPct,"Advisory","OK"))))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IF($B50="","",cfgClassroomCapMinutes)</f>
        <v/>
      </c>
      <c r="I50" s="47">
        <f>IF($B50="","",IF($H50=0,0,$G50/$H50))</f>
        <v/>
      </c>
      <c r="J50" s="17">
        <f>IF($B50="","",IF($I50&gt;=1,"At Cap",IF($I50&gt;=cfgAttendanceCriticalPct,"Critical",IF($I50&gt;=cfgAttendanceAdvisoryPct,"Advisory","OK"))))</f>
        <v/>
      </c>
      <c r="K50" s="17">
        <f>IF($B50="","",IF($H50=0,"Yes",IF($G50&lt;$H50,"Yes","No")))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7">
        <f>IF($B50="","",IF($P50=0,0,$O50/$P50))</f>
        <v/>
      </c>
      <c r="R50" s="17">
        <f>IF($B50="","",IF($Q50&gt;=1,"At Cap",IF($Q50&gt;=cfgAttendanceCriticalPct,"Critical",IF($Q50&gt;=cfgAttendanceAdvisoryPct,"Advisory","OK"))))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IF($B51="","",cfgClassroomCapMinutes)</f>
        <v/>
      </c>
      <c r="I51" s="47">
        <f>IF($B51="","",IF($H51=0,0,$G51/$H51))</f>
        <v/>
      </c>
      <c r="J51" s="17">
        <f>IF($B51="","",IF($I51&gt;=1,"At Cap",IF($I51&gt;=cfgAttendanceCriticalPct,"Critical",IF($I51&gt;=cfgAttendanceAdvisoryPct,"Advisory","OK"))))</f>
        <v/>
      </c>
      <c r="K51" s="17">
        <f>IF($B51="","",IF($H51=0,"Yes",IF($G51&lt;$H51,"Yes","No")))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7">
        <f>IF($B51="","",IF($P51=0,0,$O51/$P51))</f>
        <v/>
      </c>
      <c r="R51" s="17">
        <f>IF($B51="","",IF($Q51&gt;=1,"At Cap",IF($Q51&gt;=cfgAttendanceCriticalPct,"Critical",IF($Q51&gt;=cfgAttendanceAdvisoryPct,"Advisory","OK"))))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IF($B52="","",cfgClassroomCapMinutes)</f>
        <v/>
      </c>
      <c r="I52" s="47">
        <f>IF($B52="","",IF($H52=0,0,$G52/$H52))</f>
        <v/>
      </c>
      <c r="J52" s="17">
        <f>IF($B52="","",IF($I52&gt;=1,"At Cap",IF($I52&gt;=cfgAttendanceCriticalPct,"Critical",IF($I52&gt;=cfgAttendanceAdvisoryPct,"Advisory","OK"))))</f>
        <v/>
      </c>
      <c r="K52" s="17">
        <f>IF($B52="","",IF($H52=0,"Yes",IF($G52&lt;$H52,"Yes","No")))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7">
        <f>IF($B52="","",IF($P52=0,0,$O52/$P52))</f>
        <v/>
      </c>
      <c r="R52" s="17">
        <f>IF($B52="","",IF($Q52&gt;=1,"At Cap",IF($Q52&gt;=cfgAttendanceCriticalPct,"Critical",IF($Q52&gt;=cfgAttendanceAdvisoryPct,"Advisory","OK"))))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IF($B53="","",cfgClassroomCapMinutes)</f>
        <v/>
      </c>
      <c r="I53" s="47">
        <f>IF($B53="","",IF($H53=0,0,$G53/$H53))</f>
        <v/>
      </c>
      <c r="J53" s="17">
        <f>IF($B53="","",IF($I53&gt;=1,"At Cap",IF($I53&gt;=cfgAttendanceCriticalPct,"Critical",IF($I53&gt;=cfgAttendanceAdvisoryPct,"Advisory","OK"))))</f>
        <v/>
      </c>
      <c r="K53" s="17">
        <f>IF($B53="","",IF($H53=0,"Yes",IF($G53&lt;$H53,"Yes","No")))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7">
        <f>IF($B53="","",IF($P53=0,0,$O53/$P53))</f>
        <v/>
      </c>
      <c r="R53" s="17">
        <f>IF($B53="","",IF($Q53&gt;=1,"At Cap",IF($Q53&gt;=cfgAttendanceCriticalPct,"Critical",IF($Q53&gt;=cfgAttendanceAdvisoryPct,"Advisory","OK"))))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IF($B54="","",cfgClassroomCapMinutes)</f>
        <v/>
      </c>
      <c r="I54" s="47">
        <f>IF($B54="","",IF($H54=0,0,$G54/$H54))</f>
        <v/>
      </c>
      <c r="J54" s="17">
        <f>IF($B54="","",IF($I54&gt;=1,"At Cap",IF($I54&gt;=cfgAttendanceCriticalPct,"Critical",IF($I54&gt;=cfgAttendanceAdvisoryPct,"Advisory","OK"))))</f>
        <v/>
      </c>
      <c r="K54" s="17">
        <f>IF($B54="","",IF($H54=0,"Yes",IF($G54&lt;$H54,"Yes","No")))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7">
        <f>IF($B54="","",IF($P54=0,0,$O54/$P54))</f>
        <v/>
      </c>
      <c r="R54" s="17">
        <f>IF($B54="","",IF($Q54&gt;=1,"At Cap",IF($Q54&gt;=cfgAttendanceCriticalPct,"Critical",IF($Q54&gt;=cfgAttendanceAdvisoryPct,"Advisory","OK"))))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IF($B55="","",cfgClassroomCapMinutes)</f>
        <v/>
      </c>
      <c r="I55" s="47">
        <f>IF($B55="","",IF($H55=0,0,$G55/$H55))</f>
        <v/>
      </c>
      <c r="J55" s="17">
        <f>IF($B55="","",IF($I55&gt;=1,"At Cap",IF($I55&gt;=cfgAttendanceCriticalPct,"Critical",IF($I55&gt;=cfgAttendanceAdvisoryPct,"Advisory","OK"))))</f>
        <v/>
      </c>
      <c r="K55" s="17">
        <f>IF($B55="","",IF($H55=0,"Yes",IF($G55&lt;$H55,"Yes","No")))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7">
        <f>IF($B55="","",IF($P55=0,0,$O55/$P55))</f>
        <v/>
      </c>
      <c r="R55" s="17">
        <f>IF($B55="","",IF($Q55&gt;=1,"At Cap",IF($Q55&gt;=cfgAttendanceCriticalPct,"Critical",IF($Q55&gt;=cfgAttendanceAdvisoryPct,"Advisory","OK"))))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IF($B6="","",IFERROR(ROUND(AVERAGEIFS(nrSK_Score,nrSK_PID,$B6,nrSK_Cat,"Firearms",nrSK_Score,"&gt;=0",nrSK_Score,"&lt;=100"),2),""))</f>
        <v/>
      </c>
      <c r="M6" s="17">
        <f>IF($B6="","",IFERROR(_xlfn.MAXIFS(nrSK_Score,nrSK_PID,$B6,nrSK_Cat,"Firearms",nrSK_Score,"&gt;=0",nrSK_Score,"&lt;=100"),""))</f>
        <v/>
      </c>
      <c r="N6" s="17">
        <f>IF($B6="","",_xlfn.LET(_xlpm.v,_xlfn.MAXIFS(nrSK_Score,nrSK_PID,$B6,nrSK_Cat,"Firearms",nrSK_CoF,1,nrSK_Score,"&gt;=0",nrSK_Score,"&lt;=100"),IF(_xlpm.v=0,"",_xlpm.v)))</f>
        <v/>
      </c>
      <c r="O6" s="17">
        <f>IF($B6="","",_xlfn.LET(_xlpm.v,_xlfn.MAXIFS(nrSK_Score,nrSK_PID,$B6,nrSK_Cat,"Firearms",nrSK_CoF,2,nrSK_Score,"&gt;=0",nrSK_Score,"&lt;=100"),IF(_xlpm.v=0,"",_xlpm.v)))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IF($B7="","",IFERROR(ROUND(AVERAGEIFS(nrSK_Score,nrSK_PID,$B7,nrSK_Cat,"Firearms",nrSK_Score,"&gt;=0",nrSK_Score,"&lt;=100"),2),""))</f>
        <v/>
      </c>
      <c r="M7" s="17">
        <f>IF($B7="","",IFERROR(_xlfn.MAXIFS(nrSK_Score,nrSK_PID,$B7,nrSK_Cat,"Firearms",nrSK_Score,"&gt;=0",nrSK_Score,"&lt;=100"),""))</f>
        <v/>
      </c>
      <c r="N7" s="17">
        <f>IF($B7="","",_xlfn.LET(_xlpm.v,_xlfn.MAXIFS(nrSK_Score,nrSK_PID,$B7,nrSK_Cat,"Firearms",nrSK_CoF,1,nrSK_Score,"&gt;=0",nrSK_Score,"&lt;=100"),IF(_xlpm.v=0,"",_xlpm.v)))</f>
        <v/>
      </c>
      <c r="O7" s="17">
        <f>IF($B7="","",_xlfn.LET(_xlpm.v,_xlfn.MAXIFS(nrSK_Score,nrSK_PID,$B7,nrSK_Cat,"Firearms",nrSK_CoF,2,nrSK_Score,"&gt;=0",nrSK_Score,"&lt;=100"),IF(_xlpm.v=0,"",_xlpm.v)))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IF($B8="","",IFERROR(ROUND(AVERAGEIFS(nrSK_Score,nrSK_PID,$B8,nrSK_Cat,"Firearms",nrSK_Score,"&gt;=0",nrSK_Score,"&lt;=100"),2),""))</f>
        <v/>
      </c>
      <c r="M8" s="17">
        <f>IF($B8="","",IFERROR(_xlfn.MAXIFS(nrSK_Score,nrSK_PID,$B8,nrSK_Cat,"Firearms",nrSK_Score,"&gt;=0",nrSK_Score,"&lt;=100"),""))</f>
        <v/>
      </c>
      <c r="N8" s="17">
        <f>IF($B8="","",_xlfn.LET(_xlpm.v,_xlfn.MAXIFS(nrSK_Score,nrSK_PID,$B8,nrSK_Cat,"Firearms",nrSK_CoF,1,nrSK_Score,"&gt;=0",nrSK_Score,"&lt;=100"),IF(_xlpm.v=0,"",_xlpm.v)))</f>
        <v/>
      </c>
      <c r="O8" s="17">
        <f>IF($B8="","",_xlfn.LET(_xlpm.v,_xlfn.MAXIFS(nrSK_Score,nrSK_PID,$B8,nrSK_Cat,"Firearms",nrSK_CoF,2,nrSK_Score,"&gt;=0",nrSK_Score,"&lt;=100"),IF(_xlpm.v=0,"",_xlpm.v)))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IF($B9="","",IFERROR(ROUND(AVERAGEIFS(nrSK_Score,nrSK_PID,$B9,nrSK_Cat,"Firearms",nrSK_Score,"&gt;=0",nrSK_Score,"&lt;=100"),2),""))</f>
        <v/>
      </c>
      <c r="M9" s="17">
        <f>IF($B9="","",IFERROR(_xlfn.MAXIFS(nrSK_Score,nrSK_PID,$B9,nrSK_Cat,"Firearms",nrSK_Score,"&gt;=0",nrSK_Score,"&lt;=100"),""))</f>
        <v/>
      </c>
      <c r="N9" s="17">
        <f>IF($B9="","",_xlfn.LET(_xlpm.v,_xlfn.MAXIFS(nrSK_Score,nrSK_PID,$B9,nrSK_Cat,"Firearms",nrSK_CoF,1,nrSK_Score,"&gt;=0",nrSK_Score,"&lt;=100"),IF(_xlpm.v=0,"",_xlpm.v)))</f>
        <v/>
      </c>
      <c r="O9" s="17">
        <f>IF($B9="","",_xlfn.LET(_xlpm.v,_xlfn.MAXIFS(nrSK_Score,nrSK_PID,$B9,nrSK_Cat,"Firearms",nrSK_CoF,2,nrSK_Score,"&gt;=0",nrSK_Score,"&lt;=100"),IF(_xlpm.v=0,"",_xlpm.v)))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IF($B10="","",IFERROR(ROUND(AVERAGEIFS(nrSK_Score,nrSK_PID,$B10,nrSK_Cat,"Firearms",nrSK_Score,"&gt;=0",nrSK_Score,"&lt;=100"),2),""))</f>
        <v/>
      </c>
      <c r="M10" s="17">
        <f>IF($B10="","",IFERROR(_xlfn.MAXIFS(nrSK_Score,nrSK_PID,$B10,nrSK_Cat,"Firearms",nrSK_Score,"&gt;=0",nrSK_Score,"&lt;=100"),""))</f>
        <v/>
      </c>
      <c r="N10" s="17">
        <f>IF($B10="","",_xlfn.LET(_xlpm.v,_xlfn.MAXIFS(nrSK_Score,nrSK_PID,$B10,nrSK_Cat,"Firearms",nrSK_CoF,1,nrSK_Score,"&gt;=0",nrSK_Score,"&lt;=100"),IF(_xlpm.v=0,"",_xlpm.v)))</f>
        <v/>
      </c>
      <c r="O10" s="17">
        <f>IF($B10="","",_xlfn.LET(_xlpm.v,_xlfn.MAXIFS(nrSK_Score,nrSK_PID,$B10,nrSK_Cat,"Firearms",nrSK_CoF,2,nrSK_Score,"&gt;=0",nrSK_Score,"&lt;=100"),IF(_xlpm.v=0,"",_xlpm.v)))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IF($B11="","",IFERROR(ROUND(AVERAGEIFS(nrSK_Score,nrSK_PID,$B11,nrSK_Cat,"Firearms",nrSK_Score,"&gt;=0",nrSK_Score,"&lt;=100"),2),""))</f>
        <v/>
      </c>
      <c r="M11" s="17">
        <f>IF($B11="","",IFERROR(_xlfn.MAXIFS(nrSK_Score,nrSK_PID,$B11,nrSK_Cat,"Firearms",nrSK_Score,"&gt;=0",nrSK_Score,"&lt;=100"),""))</f>
        <v/>
      </c>
      <c r="N11" s="17">
        <f>IF($B11="","",_xlfn.LET(_xlpm.v,_xlfn.MAXIFS(nrSK_Score,nrSK_PID,$B11,nrSK_Cat,"Firearms",nrSK_CoF,1,nrSK_Score,"&gt;=0",nrSK_Score,"&lt;=100"),IF(_xlpm.v=0,"",_xlpm.v)))</f>
        <v/>
      </c>
      <c r="O11" s="17">
        <f>IF($B11="","",_xlfn.LET(_xlpm.v,_xlfn.MAXIFS(nrSK_Score,nrSK_PID,$B11,nrSK_Cat,"Firearms",nrSK_CoF,2,nrSK_Score,"&gt;=0",nrSK_Score,"&lt;=100"),IF(_xlpm.v=0,"",_xlpm.v)))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IF($B12="","",IFERROR(ROUND(AVERAGEIFS(nrSK_Score,nrSK_PID,$B12,nrSK_Cat,"Firearms",nrSK_Score,"&gt;=0",nrSK_Score,"&lt;=100"),2),""))</f>
        <v/>
      </c>
      <c r="M12" s="17">
        <f>IF($B12="","",IFERROR(_xlfn.MAXIFS(nrSK_Score,nrSK_PID,$B12,nrSK_Cat,"Firearms",nrSK_Score,"&gt;=0",nrSK_Score,"&lt;=100"),""))</f>
        <v/>
      </c>
      <c r="N12" s="17">
        <f>IF($B12="","",_xlfn.LET(_xlpm.v,_xlfn.MAXIFS(nrSK_Score,nrSK_PID,$B12,nrSK_Cat,"Firearms",nrSK_CoF,1,nrSK_Score,"&gt;=0",nrSK_Score,"&lt;=100"),IF(_xlpm.v=0,"",_xlpm.v)))</f>
        <v/>
      </c>
      <c r="O12" s="17">
        <f>IF($B12="","",_xlfn.LET(_xlpm.v,_xlfn.MAXIFS(nrSK_Score,nrSK_PID,$B12,nrSK_Cat,"Firearms",nrSK_CoF,2,nrSK_Score,"&gt;=0",nrSK_Score,"&lt;=100"),IF(_xlpm.v=0,"",_xlpm.v)))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IF($B13="","",IFERROR(ROUND(AVERAGEIFS(nrSK_Score,nrSK_PID,$B13,nrSK_Cat,"Firearms",nrSK_Score,"&gt;=0",nrSK_Score,"&lt;=100"),2),""))</f>
        <v/>
      </c>
      <c r="M13" s="17">
        <f>IF($B13="","",IFERROR(_xlfn.MAXIFS(nrSK_Score,nrSK_PID,$B13,nrSK_Cat,"Firearms",nrSK_Score,"&gt;=0",nrSK_Score,"&lt;=100"),""))</f>
        <v/>
      </c>
      <c r="N13" s="17">
        <f>IF($B13="","",_xlfn.LET(_xlpm.v,_xlfn.MAXIFS(nrSK_Score,nrSK_PID,$B13,nrSK_Cat,"Firearms",nrSK_CoF,1,nrSK_Score,"&gt;=0",nrSK_Score,"&lt;=100"),IF(_xlpm.v=0,"",_xlpm.v)))</f>
        <v/>
      </c>
      <c r="O13" s="17">
        <f>IF($B13="","",_xlfn.LET(_xlpm.v,_xlfn.MAXIFS(nrSK_Score,nrSK_PID,$B13,nrSK_Cat,"Firearms",nrSK_CoF,2,nrSK_Score,"&gt;=0",nrSK_Score,"&lt;=100"),IF(_xlpm.v=0,"",_xlpm.v)))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IF($B14="","",IFERROR(ROUND(AVERAGEIFS(nrSK_Score,nrSK_PID,$B14,nrSK_Cat,"Firearms",nrSK_Score,"&gt;=0",nrSK_Score,"&lt;=100"),2),""))</f>
        <v/>
      </c>
      <c r="M14" s="17">
        <f>IF($B14="","",IFERROR(_xlfn.MAXIFS(nrSK_Score,nrSK_PID,$B14,nrSK_Cat,"Firearms",nrSK_Score,"&gt;=0",nrSK_Score,"&lt;=100"),""))</f>
        <v/>
      </c>
      <c r="N14" s="17">
        <f>IF($B14="","",_xlfn.LET(_xlpm.v,_xlfn.MAXIFS(nrSK_Score,nrSK_PID,$B14,nrSK_Cat,"Firearms",nrSK_CoF,1,nrSK_Score,"&gt;=0",nrSK_Score,"&lt;=100"),IF(_xlpm.v=0,"",_xlpm.v)))</f>
        <v/>
      </c>
      <c r="O14" s="17">
        <f>IF($B14="","",_xlfn.LET(_xlpm.v,_xlfn.MAXIFS(nrSK_Score,nrSK_PID,$B14,nrSK_Cat,"Firearms",nrSK_CoF,2,nrSK_Score,"&gt;=0",nrSK_Score,"&lt;=100"),IF(_xlpm.v=0,"",_xlpm.v)))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IF($B15="","",IFERROR(ROUND(AVERAGEIFS(nrSK_Score,nrSK_PID,$B15,nrSK_Cat,"Firearms",nrSK_Score,"&gt;=0",nrSK_Score,"&lt;=100"),2),""))</f>
        <v/>
      </c>
      <c r="M15" s="17">
        <f>IF($B15="","",IFERROR(_xlfn.MAXIFS(nrSK_Score,nrSK_PID,$B15,nrSK_Cat,"Firearms",nrSK_Score,"&gt;=0",nrSK_Score,"&lt;=100"),""))</f>
        <v/>
      </c>
      <c r="N15" s="17">
        <f>IF($B15="","",_xlfn.LET(_xlpm.v,_xlfn.MAXIFS(nrSK_Score,nrSK_PID,$B15,nrSK_Cat,"Firearms",nrSK_CoF,1,nrSK_Score,"&gt;=0",nrSK_Score,"&lt;=100"),IF(_xlpm.v=0,"",_xlpm.v)))</f>
        <v/>
      </c>
      <c r="O15" s="17">
        <f>IF($B15="","",_xlfn.LET(_xlpm.v,_xlfn.MAXIFS(nrSK_Score,nrSK_PID,$B15,nrSK_Cat,"Firearms",nrSK_CoF,2,nrSK_Score,"&gt;=0",nrSK_Score,"&lt;=100"),IF(_xlpm.v=0,"",_xlpm.v)))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IF($B16="","",IFERROR(ROUND(AVERAGEIFS(nrSK_Score,nrSK_PID,$B16,nrSK_Cat,"Firearms",nrSK_Score,"&gt;=0",nrSK_Score,"&lt;=100"),2),""))</f>
        <v/>
      </c>
      <c r="M16" s="17">
        <f>IF($B16="","",IFERROR(_xlfn.MAXIFS(nrSK_Score,nrSK_PID,$B16,nrSK_Cat,"Firearms",nrSK_Score,"&gt;=0",nrSK_Score,"&lt;=100"),""))</f>
        <v/>
      </c>
      <c r="N16" s="17">
        <f>IF($B16="","",_xlfn.LET(_xlpm.v,_xlfn.MAXIFS(nrSK_Score,nrSK_PID,$B16,nrSK_Cat,"Firearms",nrSK_CoF,1,nrSK_Score,"&gt;=0",nrSK_Score,"&lt;=100"),IF(_xlpm.v=0,"",_xlpm.v)))</f>
        <v/>
      </c>
      <c r="O16" s="17">
        <f>IF($B16="","",_xlfn.LET(_xlpm.v,_xlfn.MAXIFS(nrSK_Score,nrSK_PID,$B16,nrSK_Cat,"Firearms",nrSK_CoF,2,nrSK_Score,"&gt;=0",nrSK_Score,"&lt;=100"),IF(_xlpm.v=0,"",_xlpm.v)))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IF($B17="","",IFERROR(ROUND(AVERAGEIFS(nrSK_Score,nrSK_PID,$B17,nrSK_Cat,"Firearms",nrSK_Score,"&gt;=0",nrSK_Score,"&lt;=100"),2),""))</f>
        <v/>
      </c>
      <c r="M17" s="17">
        <f>IF($B17="","",IFERROR(_xlfn.MAXIFS(nrSK_Score,nrSK_PID,$B17,nrSK_Cat,"Firearms",nrSK_Score,"&gt;=0",nrSK_Score,"&lt;=100"),""))</f>
        <v/>
      </c>
      <c r="N17" s="17">
        <f>IF($B17="","",_xlfn.LET(_xlpm.v,_xlfn.MAXIFS(nrSK_Score,nrSK_PID,$B17,nrSK_Cat,"Firearms",nrSK_CoF,1,nrSK_Score,"&gt;=0",nrSK_Score,"&lt;=100"),IF(_xlpm.v=0,"",_xlpm.v)))</f>
        <v/>
      </c>
      <c r="O17" s="17">
        <f>IF($B17="","",_xlfn.LET(_xlpm.v,_xlfn.MAXIFS(nrSK_Score,nrSK_PID,$B17,nrSK_Cat,"Firearms",nrSK_CoF,2,nrSK_Score,"&gt;=0",nrSK_Score,"&lt;=100"),IF(_xlpm.v=0,"",_xlpm.v)))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IF($B18="","",IFERROR(ROUND(AVERAGEIFS(nrSK_Score,nrSK_PID,$B18,nrSK_Cat,"Firearms",nrSK_Score,"&gt;=0",nrSK_Score,"&lt;=100"),2),""))</f>
        <v/>
      </c>
      <c r="M18" s="17">
        <f>IF($B18="","",IFERROR(_xlfn.MAXIFS(nrSK_Score,nrSK_PID,$B18,nrSK_Cat,"Firearms",nrSK_Score,"&gt;=0",nrSK_Score,"&lt;=100"),""))</f>
        <v/>
      </c>
      <c r="N18" s="17">
        <f>IF($B18="","",_xlfn.LET(_xlpm.v,_xlfn.MAXIFS(nrSK_Score,nrSK_PID,$B18,nrSK_Cat,"Firearms",nrSK_CoF,1,nrSK_Score,"&gt;=0",nrSK_Score,"&lt;=100"),IF(_xlpm.v=0,"",_xlpm.v)))</f>
        <v/>
      </c>
      <c r="O18" s="17">
        <f>IF($B18="","",_xlfn.LET(_xlpm.v,_xlfn.MAXIFS(nrSK_Score,nrSK_PID,$B18,nrSK_Cat,"Firearms",nrSK_CoF,2,nrSK_Score,"&gt;=0",nrSK_Score,"&lt;=100"),IF(_xlpm.v=0,"",_xlpm.v)))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IF($B19="","",IFERROR(ROUND(AVERAGEIFS(nrSK_Score,nrSK_PID,$B19,nrSK_Cat,"Firearms",nrSK_Score,"&gt;=0",nrSK_Score,"&lt;=100"),2),""))</f>
        <v/>
      </c>
      <c r="M19" s="17">
        <f>IF($B19="","",IFERROR(_xlfn.MAXIFS(nrSK_Score,nrSK_PID,$B19,nrSK_Cat,"Firearms",nrSK_Score,"&gt;=0",nrSK_Score,"&lt;=100"),""))</f>
        <v/>
      </c>
      <c r="N19" s="17">
        <f>IF($B19="","",_xlfn.LET(_xlpm.v,_xlfn.MAXIFS(nrSK_Score,nrSK_PID,$B19,nrSK_Cat,"Firearms",nrSK_CoF,1,nrSK_Score,"&gt;=0",nrSK_Score,"&lt;=100"),IF(_xlpm.v=0,"",_xlpm.v)))</f>
        <v/>
      </c>
      <c r="O19" s="17">
        <f>IF($B19="","",_xlfn.LET(_xlpm.v,_xlfn.MAXIFS(nrSK_Score,nrSK_PID,$B19,nrSK_Cat,"Firearms",nrSK_CoF,2,nrSK_Score,"&gt;=0",nrSK_Score,"&lt;=100"),IF(_xlpm.v=0,"",_xlpm.v)))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IF($B20="","",IFERROR(ROUND(AVERAGEIFS(nrSK_Score,nrSK_PID,$B20,nrSK_Cat,"Firearms",nrSK_Score,"&gt;=0",nrSK_Score,"&lt;=100"),2),""))</f>
        <v/>
      </c>
      <c r="M20" s="17">
        <f>IF($B20="","",IFERROR(_xlfn.MAXIFS(nrSK_Score,nrSK_PID,$B20,nrSK_Cat,"Firearms",nrSK_Score,"&gt;=0",nrSK_Score,"&lt;=100"),""))</f>
        <v/>
      </c>
      <c r="N20" s="17">
        <f>IF($B20="","",_xlfn.LET(_xlpm.v,_xlfn.MAXIFS(nrSK_Score,nrSK_PID,$B20,nrSK_Cat,"Firearms",nrSK_CoF,1,nrSK_Score,"&gt;=0",nrSK_Score,"&lt;=100"),IF(_xlpm.v=0,"",_xlpm.v)))</f>
        <v/>
      </c>
      <c r="O20" s="17">
        <f>IF($B20="","",_xlfn.LET(_xlpm.v,_xlfn.MAXIFS(nrSK_Score,nrSK_PID,$B20,nrSK_Cat,"Firearms",nrSK_CoF,2,nrSK_Score,"&gt;=0",nrSK_Score,"&lt;=100"),IF(_xlpm.v=0,"",_xlpm.v)))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IF($B21="","",IFERROR(ROUND(AVERAGEIFS(nrSK_Score,nrSK_PID,$B21,nrSK_Cat,"Firearms",nrSK_Score,"&gt;=0",nrSK_Score,"&lt;=100"),2),""))</f>
        <v/>
      </c>
      <c r="M21" s="17">
        <f>IF($B21="","",IFERROR(_xlfn.MAXIFS(nrSK_Score,nrSK_PID,$B21,nrSK_Cat,"Firearms",nrSK_Score,"&gt;=0",nrSK_Score,"&lt;=100"),""))</f>
        <v/>
      </c>
      <c r="N21" s="17">
        <f>IF($B21="","",_xlfn.LET(_xlpm.v,_xlfn.MAXIFS(nrSK_Score,nrSK_PID,$B21,nrSK_Cat,"Firearms",nrSK_CoF,1,nrSK_Score,"&gt;=0",nrSK_Score,"&lt;=100"),IF(_xlpm.v=0,"",_xlpm.v)))</f>
        <v/>
      </c>
      <c r="O21" s="17">
        <f>IF($B21="","",_xlfn.LET(_xlpm.v,_xlfn.MAXIFS(nrSK_Score,nrSK_PID,$B21,nrSK_Cat,"Firearms",nrSK_CoF,2,nrSK_Score,"&gt;=0",nrSK_Score,"&lt;=100"),IF(_xlpm.v=0,"",_xlpm.v)))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IF($B22="","",IFERROR(ROUND(AVERAGEIFS(nrSK_Score,nrSK_PID,$B22,nrSK_Cat,"Firearms",nrSK_Score,"&gt;=0",nrSK_Score,"&lt;=100"),2),""))</f>
        <v/>
      </c>
      <c r="M22" s="17">
        <f>IF($B22="","",IFERROR(_xlfn.MAXIFS(nrSK_Score,nrSK_PID,$B22,nrSK_Cat,"Firearms",nrSK_Score,"&gt;=0",nrSK_Score,"&lt;=100"),""))</f>
        <v/>
      </c>
      <c r="N22" s="17">
        <f>IF($B22="","",_xlfn.LET(_xlpm.v,_xlfn.MAXIFS(nrSK_Score,nrSK_PID,$B22,nrSK_Cat,"Firearms",nrSK_CoF,1,nrSK_Score,"&gt;=0",nrSK_Score,"&lt;=100"),IF(_xlpm.v=0,"",_xlpm.v)))</f>
        <v/>
      </c>
      <c r="O22" s="17">
        <f>IF($B22="","",_xlfn.LET(_xlpm.v,_xlfn.MAXIFS(nrSK_Score,nrSK_PID,$B22,nrSK_Cat,"Firearms",nrSK_CoF,2,nrSK_Score,"&gt;=0",nrSK_Score,"&lt;=100"),IF(_xlpm.v=0,"",_xlpm.v)))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IF($B23="","",IFERROR(ROUND(AVERAGEIFS(nrSK_Score,nrSK_PID,$B23,nrSK_Cat,"Firearms",nrSK_Score,"&gt;=0",nrSK_Score,"&lt;=100"),2),""))</f>
        <v/>
      </c>
      <c r="M23" s="17">
        <f>IF($B23="","",IFERROR(_xlfn.MAXIFS(nrSK_Score,nrSK_PID,$B23,nrSK_Cat,"Firearms",nrSK_Score,"&gt;=0",nrSK_Score,"&lt;=100"),""))</f>
        <v/>
      </c>
      <c r="N23" s="17">
        <f>IF($B23="","",_xlfn.LET(_xlpm.v,_xlfn.MAXIFS(nrSK_Score,nrSK_PID,$B23,nrSK_Cat,"Firearms",nrSK_CoF,1,nrSK_Score,"&gt;=0",nrSK_Score,"&lt;=100"),IF(_xlpm.v=0,"",_xlpm.v)))</f>
        <v/>
      </c>
      <c r="O23" s="17">
        <f>IF($B23="","",_xlfn.LET(_xlpm.v,_xlfn.MAXIFS(nrSK_Score,nrSK_PID,$B23,nrSK_Cat,"Firearms",nrSK_CoF,2,nrSK_Score,"&gt;=0",nrSK_Score,"&lt;=100"),IF(_xlpm.v=0,"",_xlpm.v)))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IF($B24="","",IFERROR(ROUND(AVERAGEIFS(nrSK_Score,nrSK_PID,$B24,nrSK_Cat,"Firearms",nrSK_Score,"&gt;=0",nrSK_Score,"&lt;=100"),2),""))</f>
        <v/>
      </c>
      <c r="M24" s="17">
        <f>IF($B24="","",IFERROR(_xlfn.MAXIFS(nrSK_Score,nrSK_PID,$B24,nrSK_Cat,"Firearms",nrSK_Score,"&gt;=0",nrSK_Score,"&lt;=100"),""))</f>
        <v/>
      </c>
      <c r="N24" s="17">
        <f>IF($B24="","",_xlfn.LET(_xlpm.v,_xlfn.MAXIFS(nrSK_Score,nrSK_PID,$B24,nrSK_Cat,"Firearms",nrSK_CoF,1,nrSK_Score,"&gt;=0",nrSK_Score,"&lt;=100"),IF(_xlpm.v=0,"",_xlpm.v)))</f>
        <v/>
      </c>
      <c r="O24" s="17">
        <f>IF($B24="","",_xlfn.LET(_xlpm.v,_xlfn.MAXIFS(nrSK_Score,nrSK_PID,$B24,nrSK_Cat,"Firearms",nrSK_CoF,2,nrSK_Score,"&gt;=0",nrSK_Score,"&lt;=100"),IF(_xlpm.v=0,"",_xlpm.v)))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IF($B25="","",IFERROR(ROUND(AVERAGEIFS(nrSK_Score,nrSK_PID,$B25,nrSK_Cat,"Firearms",nrSK_Score,"&gt;=0",nrSK_Score,"&lt;=100"),2),""))</f>
        <v/>
      </c>
      <c r="M25" s="17">
        <f>IF($B25="","",IFERROR(_xlfn.MAXIFS(nrSK_Score,nrSK_PID,$B25,nrSK_Cat,"Firearms",nrSK_Score,"&gt;=0",nrSK_Score,"&lt;=100"),""))</f>
        <v/>
      </c>
      <c r="N25" s="17">
        <f>IF($B25="","",_xlfn.LET(_xlpm.v,_xlfn.MAXIFS(nrSK_Score,nrSK_PID,$B25,nrSK_Cat,"Firearms",nrSK_CoF,1,nrSK_Score,"&gt;=0",nrSK_Score,"&lt;=100"),IF(_xlpm.v=0,"",_xlpm.v)))</f>
        <v/>
      </c>
      <c r="O25" s="17">
        <f>IF($B25="","",_xlfn.LET(_xlpm.v,_xlfn.MAXIFS(nrSK_Score,nrSK_PID,$B25,nrSK_Cat,"Firearms",nrSK_CoF,2,nrSK_Score,"&gt;=0",nrSK_Score,"&lt;=100"),IF(_xlpm.v=0,"",_xlpm.v)))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IF($B26="","",IFERROR(ROUND(AVERAGEIFS(nrSK_Score,nrSK_PID,$B26,nrSK_Cat,"Firearms",nrSK_Score,"&gt;=0",nrSK_Score,"&lt;=100"),2),""))</f>
        <v/>
      </c>
      <c r="M26" s="17">
        <f>IF($B26="","",IFERROR(_xlfn.MAXIFS(nrSK_Score,nrSK_PID,$B26,nrSK_Cat,"Firearms",nrSK_Score,"&gt;=0",nrSK_Score,"&lt;=100"),""))</f>
        <v/>
      </c>
      <c r="N26" s="17">
        <f>IF($B26="","",_xlfn.LET(_xlpm.v,_xlfn.MAXIFS(nrSK_Score,nrSK_PID,$B26,nrSK_Cat,"Firearms",nrSK_CoF,1,nrSK_Score,"&gt;=0",nrSK_Score,"&lt;=100"),IF(_xlpm.v=0,"",_xlpm.v)))</f>
        <v/>
      </c>
      <c r="O26" s="17">
        <f>IF($B26="","",_xlfn.LET(_xlpm.v,_xlfn.MAXIFS(nrSK_Score,nrSK_PID,$B26,nrSK_Cat,"Firearms",nrSK_CoF,2,nrSK_Score,"&gt;=0",nrSK_Score,"&lt;=100"),IF(_xlpm.v=0,"",_xlpm.v)))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IF($B27="","",IFERROR(ROUND(AVERAGEIFS(nrSK_Score,nrSK_PID,$B27,nrSK_Cat,"Firearms",nrSK_Score,"&gt;=0",nrSK_Score,"&lt;=100"),2),""))</f>
        <v/>
      </c>
      <c r="M27" s="17">
        <f>IF($B27="","",IFERROR(_xlfn.MAXIFS(nrSK_Score,nrSK_PID,$B27,nrSK_Cat,"Firearms",nrSK_Score,"&gt;=0",nrSK_Score,"&lt;=100"),""))</f>
        <v/>
      </c>
      <c r="N27" s="17">
        <f>IF($B27="","",_xlfn.LET(_xlpm.v,_xlfn.MAXIFS(nrSK_Score,nrSK_PID,$B27,nrSK_Cat,"Firearms",nrSK_CoF,1,nrSK_Score,"&gt;=0",nrSK_Score,"&lt;=100"),IF(_xlpm.v=0,"",_xlpm.v)))</f>
        <v/>
      </c>
      <c r="O27" s="17">
        <f>IF($B27="","",_xlfn.LET(_xlpm.v,_xlfn.MAXIFS(nrSK_Score,nrSK_PID,$B27,nrSK_Cat,"Firearms",nrSK_CoF,2,nrSK_Score,"&gt;=0",nrSK_Score,"&lt;=100"),IF(_xlpm.v=0,"",_xlpm.v)))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IF($B28="","",IFERROR(ROUND(AVERAGEIFS(nrSK_Score,nrSK_PID,$B28,nrSK_Cat,"Firearms",nrSK_Score,"&gt;=0",nrSK_Score,"&lt;=100"),2),""))</f>
        <v/>
      </c>
      <c r="M28" s="17">
        <f>IF($B28="","",IFERROR(_xlfn.MAXIFS(nrSK_Score,nrSK_PID,$B28,nrSK_Cat,"Firearms",nrSK_Score,"&gt;=0",nrSK_Score,"&lt;=100"),""))</f>
        <v/>
      </c>
      <c r="N28" s="17">
        <f>IF($B28="","",_xlfn.LET(_xlpm.v,_xlfn.MAXIFS(nrSK_Score,nrSK_PID,$B28,nrSK_Cat,"Firearms",nrSK_CoF,1,nrSK_Score,"&gt;=0",nrSK_Score,"&lt;=100"),IF(_xlpm.v=0,"",_xlpm.v)))</f>
        <v/>
      </c>
      <c r="O28" s="17">
        <f>IF($B28="","",_xlfn.LET(_xlpm.v,_xlfn.MAXIFS(nrSK_Score,nrSK_PID,$B28,nrSK_Cat,"Firearms",nrSK_CoF,2,nrSK_Score,"&gt;=0",nrSK_Score,"&lt;=100"),IF(_xlpm.v=0,"",_xlpm.v)))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IF($B29="","",IFERROR(ROUND(AVERAGEIFS(nrSK_Score,nrSK_PID,$B29,nrSK_Cat,"Firearms",nrSK_Score,"&gt;=0",nrSK_Score,"&lt;=100"),2),""))</f>
        <v/>
      </c>
      <c r="M29" s="17">
        <f>IF($B29="","",IFERROR(_xlfn.MAXIFS(nrSK_Score,nrSK_PID,$B29,nrSK_Cat,"Firearms",nrSK_Score,"&gt;=0",nrSK_Score,"&lt;=100"),""))</f>
        <v/>
      </c>
      <c r="N29" s="17">
        <f>IF($B29="","",_xlfn.LET(_xlpm.v,_xlfn.MAXIFS(nrSK_Score,nrSK_PID,$B29,nrSK_Cat,"Firearms",nrSK_CoF,1,nrSK_Score,"&gt;=0",nrSK_Score,"&lt;=100"),IF(_xlpm.v=0,"",_xlpm.v)))</f>
        <v/>
      </c>
      <c r="O29" s="17">
        <f>IF($B29="","",_xlfn.LET(_xlpm.v,_xlfn.MAXIFS(nrSK_Score,nrSK_PID,$B29,nrSK_Cat,"Firearms",nrSK_CoF,2,nrSK_Score,"&gt;=0",nrSK_Score,"&lt;=100"),IF(_xlpm.v=0,"",_xlpm.v)))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IF($B30="","",IFERROR(ROUND(AVERAGEIFS(nrSK_Score,nrSK_PID,$B30,nrSK_Cat,"Firearms",nrSK_Score,"&gt;=0",nrSK_Score,"&lt;=100"),2),""))</f>
        <v/>
      </c>
      <c r="M30" s="17">
        <f>IF($B30="","",IFERROR(_xlfn.MAXIFS(nrSK_Score,nrSK_PID,$B30,nrSK_Cat,"Firearms",nrSK_Score,"&gt;=0",nrSK_Score,"&lt;=100"),""))</f>
        <v/>
      </c>
      <c r="N30" s="17">
        <f>IF($B30="","",_xlfn.LET(_xlpm.v,_xlfn.MAXIFS(nrSK_Score,nrSK_PID,$B30,nrSK_Cat,"Firearms",nrSK_CoF,1,nrSK_Score,"&gt;=0",nrSK_Score,"&lt;=100"),IF(_xlpm.v=0,"",_xlpm.v)))</f>
        <v/>
      </c>
      <c r="O30" s="17">
        <f>IF($B30="","",_xlfn.LET(_xlpm.v,_xlfn.MAXIFS(nrSK_Score,nrSK_PID,$B30,nrSK_Cat,"Firearms",nrSK_CoF,2,nrSK_Score,"&gt;=0",nrSK_Score,"&lt;=100"),IF(_xlpm.v=0,"",_xlpm.v)))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IF($B31="","",IFERROR(ROUND(AVERAGEIFS(nrSK_Score,nrSK_PID,$B31,nrSK_Cat,"Firearms",nrSK_Score,"&gt;=0",nrSK_Score,"&lt;=100"),2),""))</f>
        <v/>
      </c>
      <c r="M31" s="17">
        <f>IF($B31="","",IFERROR(_xlfn.MAXIFS(nrSK_Score,nrSK_PID,$B31,nrSK_Cat,"Firearms",nrSK_Score,"&gt;=0",nrSK_Score,"&lt;=100"),""))</f>
        <v/>
      </c>
      <c r="N31" s="17">
        <f>IF($B31="","",_xlfn.LET(_xlpm.v,_xlfn.MAXIFS(nrSK_Score,nrSK_PID,$B31,nrSK_Cat,"Firearms",nrSK_CoF,1,nrSK_Score,"&gt;=0",nrSK_Score,"&lt;=100"),IF(_xlpm.v=0,"",_xlpm.v)))</f>
        <v/>
      </c>
      <c r="O31" s="17">
        <f>IF($B31="","",_xlfn.LET(_xlpm.v,_xlfn.MAXIFS(nrSK_Score,nrSK_PID,$B31,nrSK_Cat,"Firearms",nrSK_CoF,2,nrSK_Score,"&gt;=0",nrSK_Score,"&lt;=100"),IF(_xlpm.v=0,"",_xlpm.v)))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IF($B32="","",IFERROR(ROUND(AVERAGEIFS(nrSK_Score,nrSK_PID,$B32,nrSK_Cat,"Firearms",nrSK_Score,"&gt;=0",nrSK_Score,"&lt;=100"),2),""))</f>
        <v/>
      </c>
      <c r="M32" s="17">
        <f>IF($B32="","",IFERROR(_xlfn.MAXIFS(nrSK_Score,nrSK_PID,$B32,nrSK_Cat,"Firearms",nrSK_Score,"&gt;=0",nrSK_Score,"&lt;=100"),""))</f>
        <v/>
      </c>
      <c r="N32" s="17">
        <f>IF($B32="","",_xlfn.LET(_xlpm.v,_xlfn.MAXIFS(nrSK_Score,nrSK_PID,$B32,nrSK_Cat,"Firearms",nrSK_CoF,1,nrSK_Score,"&gt;=0",nrSK_Score,"&lt;=100"),IF(_xlpm.v=0,"",_xlpm.v)))</f>
        <v/>
      </c>
      <c r="O32" s="17">
        <f>IF($B32="","",_xlfn.LET(_xlpm.v,_xlfn.MAXIFS(nrSK_Score,nrSK_PID,$B32,nrSK_Cat,"Firearms",nrSK_CoF,2,nrSK_Score,"&gt;=0",nrSK_Score,"&lt;=100"),IF(_xlpm.v=0,"",_xlpm.v)))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IF($B33="","",IFERROR(ROUND(AVERAGEIFS(nrSK_Score,nrSK_PID,$B33,nrSK_Cat,"Firearms",nrSK_Score,"&gt;=0",nrSK_Score,"&lt;=100"),2),""))</f>
        <v/>
      </c>
      <c r="M33" s="17">
        <f>IF($B33="","",IFERROR(_xlfn.MAXIFS(nrSK_Score,nrSK_PID,$B33,nrSK_Cat,"Firearms",nrSK_Score,"&gt;=0",nrSK_Score,"&lt;=100"),""))</f>
        <v/>
      </c>
      <c r="N33" s="17">
        <f>IF($B33="","",_xlfn.LET(_xlpm.v,_xlfn.MAXIFS(nrSK_Score,nrSK_PID,$B33,nrSK_Cat,"Firearms",nrSK_CoF,1,nrSK_Score,"&gt;=0",nrSK_Score,"&lt;=100"),IF(_xlpm.v=0,"",_xlpm.v)))</f>
        <v/>
      </c>
      <c r="O33" s="17">
        <f>IF($B33="","",_xlfn.LET(_xlpm.v,_xlfn.MAXIFS(nrSK_Score,nrSK_PID,$B33,nrSK_Cat,"Firearms",nrSK_CoF,2,nrSK_Score,"&gt;=0",nrSK_Score,"&lt;=100"),IF(_xlpm.v=0,"",_xlpm.v)))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IF($B34="","",IFERROR(ROUND(AVERAGEIFS(nrSK_Score,nrSK_PID,$B34,nrSK_Cat,"Firearms",nrSK_Score,"&gt;=0",nrSK_Score,"&lt;=100"),2),""))</f>
        <v/>
      </c>
      <c r="M34" s="17">
        <f>IF($B34="","",IFERROR(_xlfn.MAXIFS(nrSK_Score,nrSK_PID,$B34,nrSK_Cat,"Firearms",nrSK_Score,"&gt;=0",nrSK_Score,"&lt;=100"),""))</f>
        <v/>
      </c>
      <c r="N34" s="17">
        <f>IF($B34="","",_xlfn.LET(_xlpm.v,_xlfn.MAXIFS(nrSK_Score,nrSK_PID,$B34,nrSK_Cat,"Firearms",nrSK_CoF,1,nrSK_Score,"&gt;=0",nrSK_Score,"&lt;=100"),IF(_xlpm.v=0,"",_xlpm.v)))</f>
        <v/>
      </c>
      <c r="O34" s="17">
        <f>IF($B34="","",_xlfn.LET(_xlpm.v,_xlfn.MAXIFS(nrSK_Score,nrSK_PID,$B34,nrSK_Cat,"Firearms",nrSK_CoF,2,nrSK_Score,"&gt;=0",nrSK_Score,"&lt;=100"),IF(_xlpm.v=0,"",_xlpm.v)))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IF($B35="","",IFERROR(ROUND(AVERAGEIFS(nrSK_Score,nrSK_PID,$B35,nrSK_Cat,"Firearms",nrSK_Score,"&gt;=0",nrSK_Score,"&lt;=100"),2),""))</f>
        <v/>
      </c>
      <c r="M35" s="17">
        <f>IF($B35="","",IFERROR(_xlfn.MAXIFS(nrSK_Score,nrSK_PID,$B35,nrSK_Cat,"Firearms",nrSK_Score,"&gt;=0",nrSK_Score,"&lt;=100"),""))</f>
        <v/>
      </c>
      <c r="N35" s="17">
        <f>IF($B35="","",_xlfn.LET(_xlpm.v,_xlfn.MAXIFS(nrSK_Score,nrSK_PID,$B35,nrSK_Cat,"Firearms",nrSK_CoF,1,nrSK_Score,"&gt;=0",nrSK_Score,"&lt;=100"),IF(_xlpm.v=0,"",_xlpm.v)))</f>
        <v/>
      </c>
      <c r="O35" s="17">
        <f>IF($B35="","",_xlfn.LET(_xlpm.v,_xlfn.MAXIFS(nrSK_Score,nrSK_PID,$B35,nrSK_Cat,"Firearms",nrSK_CoF,2,nrSK_Score,"&gt;=0",nrSK_Score,"&lt;=100"),IF(_xlpm.v=0,"",_xlpm.v)))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IF($B36="","",IFERROR(ROUND(AVERAGEIFS(nrSK_Score,nrSK_PID,$B36,nrSK_Cat,"Firearms",nrSK_Score,"&gt;=0",nrSK_Score,"&lt;=100"),2),""))</f>
        <v/>
      </c>
      <c r="M36" s="17">
        <f>IF($B36="","",IFERROR(_xlfn.MAXIFS(nrSK_Score,nrSK_PID,$B36,nrSK_Cat,"Firearms",nrSK_Score,"&gt;=0",nrSK_Score,"&lt;=100"),""))</f>
        <v/>
      </c>
      <c r="N36" s="17">
        <f>IF($B36="","",_xlfn.LET(_xlpm.v,_xlfn.MAXIFS(nrSK_Score,nrSK_PID,$B36,nrSK_Cat,"Firearms",nrSK_CoF,1,nrSK_Score,"&gt;=0",nrSK_Score,"&lt;=100"),IF(_xlpm.v=0,"",_xlpm.v)))</f>
        <v/>
      </c>
      <c r="O36" s="17">
        <f>IF($B36="","",_xlfn.LET(_xlpm.v,_xlfn.MAXIFS(nrSK_Score,nrSK_PID,$B36,nrSK_Cat,"Firearms",nrSK_CoF,2,nrSK_Score,"&gt;=0",nrSK_Score,"&lt;=100"),IF(_xlpm.v=0,"",_xlpm.v)))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IF($B37="","",IFERROR(ROUND(AVERAGEIFS(nrSK_Score,nrSK_PID,$B37,nrSK_Cat,"Firearms",nrSK_Score,"&gt;=0",nrSK_Score,"&lt;=100"),2),""))</f>
        <v/>
      </c>
      <c r="M37" s="17">
        <f>IF($B37="","",IFERROR(_xlfn.MAXIFS(nrSK_Score,nrSK_PID,$B37,nrSK_Cat,"Firearms",nrSK_Score,"&gt;=0",nrSK_Score,"&lt;=100"),""))</f>
        <v/>
      </c>
      <c r="N37" s="17">
        <f>IF($B37="","",_xlfn.LET(_xlpm.v,_xlfn.MAXIFS(nrSK_Score,nrSK_PID,$B37,nrSK_Cat,"Firearms",nrSK_CoF,1,nrSK_Score,"&gt;=0",nrSK_Score,"&lt;=100"),IF(_xlpm.v=0,"",_xlpm.v)))</f>
        <v/>
      </c>
      <c r="O37" s="17">
        <f>IF($B37="","",_xlfn.LET(_xlpm.v,_xlfn.MAXIFS(nrSK_Score,nrSK_PID,$B37,nrSK_Cat,"Firearms",nrSK_CoF,2,nrSK_Score,"&gt;=0",nrSK_Score,"&lt;=100"),IF(_xlpm.v=0,"",_xlpm.v)))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IF($B38="","",IFERROR(ROUND(AVERAGEIFS(nrSK_Score,nrSK_PID,$B38,nrSK_Cat,"Firearms",nrSK_Score,"&gt;=0",nrSK_Score,"&lt;=100"),2),""))</f>
        <v/>
      </c>
      <c r="M38" s="17">
        <f>IF($B38="","",IFERROR(_xlfn.MAXIFS(nrSK_Score,nrSK_PID,$B38,nrSK_Cat,"Firearms",nrSK_Score,"&gt;=0",nrSK_Score,"&lt;=100"),""))</f>
        <v/>
      </c>
      <c r="N38" s="17">
        <f>IF($B38="","",_xlfn.LET(_xlpm.v,_xlfn.MAXIFS(nrSK_Score,nrSK_PID,$B38,nrSK_Cat,"Firearms",nrSK_CoF,1,nrSK_Score,"&gt;=0",nrSK_Score,"&lt;=100"),IF(_xlpm.v=0,"",_xlpm.v)))</f>
        <v/>
      </c>
      <c r="O38" s="17">
        <f>IF($B38="","",_xlfn.LET(_xlpm.v,_xlfn.MAXIFS(nrSK_Score,nrSK_PID,$B38,nrSK_Cat,"Firearms",nrSK_CoF,2,nrSK_Score,"&gt;=0",nrSK_Score,"&lt;=100"),IF(_xlpm.v=0,"",_xlpm.v)))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IF($B39="","",IFERROR(ROUND(AVERAGEIFS(nrSK_Score,nrSK_PID,$B39,nrSK_Cat,"Firearms",nrSK_Score,"&gt;=0",nrSK_Score,"&lt;=100"),2),""))</f>
        <v/>
      </c>
      <c r="M39" s="17">
        <f>IF($B39="","",IFERROR(_xlfn.MAXIFS(nrSK_Score,nrSK_PID,$B39,nrSK_Cat,"Firearms",nrSK_Score,"&gt;=0",nrSK_Score,"&lt;=100"),""))</f>
        <v/>
      </c>
      <c r="N39" s="17">
        <f>IF($B39="","",_xlfn.LET(_xlpm.v,_xlfn.MAXIFS(nrSK_Score,nrSK_PID,$B39,nrSK_Cat,"Firearms",nrSK_CoF,1,nrSK_Score,"&gt;=0",nrSK_Score,"&lt;=100"),IF(_xlpm.v=0,"",_xlpm.v)))</f>
        <v/>
      </c>
      <c r="O39" s="17">
        <f>IF($B39="","",_xlfn.LET(_xlpm.v,_xlfn.MAXIFS(nrSK_Score,nrSK_PID,$B39,nrSK_Cat,"Firearms",nrSK_CoF,2,nrSK_Score,"&gt;=0",nrSK_Score,"&lt;=100"),IF(_xlpm.v=0,"",_xlpm.v)))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IF($B40="","",IFERROR(ROUND(AVERAGEIFS(nrSK_Score,nrSK_PID,$B40,nrSK_Cat,"Firearms",nrSK_Score,"&gt;=0",nrSK_Score,"&lt;=100"),2),""))</f>
        <v/>
      </c>
      <c r="M40" s="17">
        <f>IF($B40="","",IFERROR(_xlfn.MAXIFS(nrSK_Score,nrSK_PID,$B40,nrSK_Cat,"Firearms",nrSK_Score,"&gt;=0",nrSK_Score,"&lt;=100"),""))</f>
        <v/>
      </c>
      <c r="N40" s="17">
        <f>IF($B40="","",_xlfn.LET(_xlpm.v,_xlfn.MAXIFS(nrSK_Score,nrSK_PID,$B40,nrSK_Cat,"Firearms",nrSK_CoF,1,nrSK_Score,"&gt;=0",nrSK_Score,"&lt;=100"),IF(_xlpm.v=0,"",_xlpm.v)))</f>
        <v/>
      </c>
      <c r="O40" s="17">
        <f>IF($B40="","",_xlfn.LET(_xlpm.v,_xlfn.MAXIFS(nrSK_Score,nrSK_PID,$B40,nrSK_Cat,"Firearms",nrSK_CoF,2,nrSK_Score,"&gt;=0",nrSK_Score,"&lt;=100"),IF(_xlpm.v=0,"",_xlpm.v)))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IF($B41="","",IFERROR(ROUND(AVERAGEIFS(nrSK_Score,nrSK_PID,$B41,nrSK_Cat,"Firearms",nrSK_Score,"&gt;=0",nrSK_Score,"&lt;=100"),2),""))</f>
        <v/>
      </c>
      <c r="M41" s="17">
        <f>IF($B41="","",IFERROR(_xlfn.MAXIFS(nrSK_Score,nrSK_PID,$B41,nrSK_Cat,"Firearms",nrSK_Score,"&gt;=0",nrSK_Score,"&lt;=100"),""))</f>
        <v/>
      </c>
      <c r="N41" s="17">
        <f>IF($B41="","",_xlfn.LET(_xlpm.v,_xlfn.MAXIFS(nrSK_Score,nrSK_PID,$B41,nrSK_Cat,"Firearms",nrSK_CoF,1,nrSK_Score,"&gt;=0",nrSK_Score,"&lt;=100"),IF(_xlpm.v=0,"",_xlpm.v)))</f>
        <v/>
      </c>
      <c r="O41" s="17">
        <f>IF($B41="","",_xlfn.LET(_xlpm.v,_xlfn.MAXIFS(nrSK_Score,nrSK_PID,$B41,nrSK_Cat,"Firearms",nrSK_CoF,2,nrSK_Score,"&gt;=0",nrSK_Score,"&lt;=100"),IF(_xlpm.v=0,"",_xlpm.v)))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IF($B42="","",IFERROR(ROUND(AVERAGEIFS(nrSK_Score,nrSK_PID,$B42,nrSK_Cat,"Firearms",nrSK_Score,"&gt;=0",nrSK_Score,"&lt;=100"),2),""))</f>
        <v/>
      </c>
      <c r="M42" s="17">
        <f>IF($B42="","",IFERROR(_xlfn.MAXIFS(nrSK_Score,nrSK_PID,$B42,nrSK_Cat,"Firearms",nrSK_Score,"&gt;=0",nrSK_Score,"&lt;=100"),""))</f>
        <v/>
      </c>
      <c r="N42" s="17">
        <f>IF($B42="","",_xlfn.LET(_xlpm.v,_xlfn.MAXIFS(nrSK_Score,nrSK_PID,$B42,nrSK_Cat,"Firearms",nrSK_CoF,1,nrSK_Score,"&gt;=0",nrSK_Score,"&lt;=100"),IF(_xlpm.v=0,"",_xlpm.v)))</f>
        <v/>
      </c>
      <c r="O42" s="17">
        <f>IF($B42="","",_xlfn.LET(_xlpm.v,_xlfn.MAXIFS(nrSK_Score,nrSK_PID,$B42,nrSK_Cat,"Firearms",nrSK_CoF,2,nrSK_Score,"&gt;=0",nrSK_Score,"&lt;=100"),IF(_xlpm.v=0,"",_xlpm.v)))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IF($B43="","",IFERROR(ROUND(AVERAGEIFS(nrSK_Score,nrSK_PID,$B43,nrSK_Cat,"Firearms",nrSK_Score,"&gt;=0",nrSK_Score,"&lt;=100"),2),""))</f>
        <v/>
      </c>
      <c r="M43" s="17">
        <f>IF($B43="","",IFERROR(_xlfn.MAXIFS(nrSK_Score,nrSK_PID,$B43,nrSK_Cat,"Firearms",nrSK_Score,"&gt;=0",nrSK_Score,"&lt;=100"),""))</f>
        <v/>
      </c>
      <c r="N43" s="17">
        <f>IF($B43="","",_xlfn.LET(_xlpm.v,_xlfn.MAXIFS(nrSK_Score,nrSK_PID,$B43,nrSK_Cat,"Firearms",nrSK_CoF,1,nrSK_Score,"&gt;=0",nrSK_Score,"&lt;=100"),IF(_xlpm.v=0,"",_xlpm.v)))</f>
        <v/>
      </c>
      <c r="O43" s="17">
        <f>IF($B43="","",_xlfn.LET(_xlpm.v,_xlfn.MAXIFS(nrSK_Score,nrSK_PID,$B43,nrSK_Cat,"Firearms",nrSK_CoF,2,nrSK_Score,"&gt;=0",nrSK_Score,"&lt;=100"),IF(_xlpm.v=0,"",_xlpm.v)))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IF($B44="","",IFERROR(ROUND(AVERAGEIFS(nrSK_Score,nrSK_PID,$B44,nrSK_Cat,"Firearms",nrSK_Score,"&gt;=0",nrSK_Score,"&lt;=100"),2),""))</f>
        <v/>
      </c>
      <c r="M44" s="17">
        <f>IF($B44="","",IFERROR(_xlfn.MAXIFS(nrSK_Score,nrSK_PID,$B44,nrSK_Cat,"Firearms",nrSK_Score,"&gt;=0",nrSK_Score,"&lt;=100"),""))</f>
        <v/>
      </c>
      <c r="N44" s="17">
        <f>IF($B44="","",_xlfn.LET(_xlpm.v,_xlfn.MAXIFS(nrSK_Score,nrSK_PID,$B44,nrSK_Cat,"Firearms",nrSK_CoF,1,nrSK_Score,"&gt;=0",nrSK_Score,"&lt;=100"),IF(_xlpm.v=0,"",_xlpm.v)))</f>
        <v/>
      </c>
      <c r="O44" s="17">
        <f>IF($B44="","",_xlfn.LET(_xlpm.v,_xlfn.MAXIFS(nrSK_Score,nrSK_PID,$B44,nrSK_Cat,"Firearms",nrSK_CoF,2,nrSK_Score,"&gt;=0",nrSK_Score,"&lt;=100"),IF(_xlpm.v=0,"",_xlpm.v)))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IF($B45="","",IFERROR(ROUND(AVERAGEIFS(nrSK_Score,nrSK_PID,$B45,nrSK_Cat,"Firearms",nrSK_Score,"&gt;=0",nrSK_Score,"&lt;=100"),2),""))</f>
        <v/>
      </c>
      <c r="M45" s="17">
        <f>IF($B45="","",IFERROR(_xlfn.MAXIFS(nrSK_Score,nrSK_PID,$B45,nrSK_Cat,"Firearms",nrSK_Score,"&gt;=0",nrSK_Score,"&lt;=100"),""))</f>
        <v/>
      </c>
      <c r="N45" s="17">
        <f>IF($B45="","",_xlfn.LET(_xlpm.v,_xlfn.MAXIFS(nrSK_Score,nrSK_PID,$B45,nrSK_Cat,"Firearms",nrSK_CoF,1,nrSK_Score,"&gt;=0",nrSK_Score,"&lt;=100"),IF(_xlpm.v=0,"",_xlpm.v)))</f>
        <v/>
      </c>
      <c r="O45" s="17">
        <f>IF($B45="","",_xlfn.LET(_xlpm.v,_xlfn.MAXIFS(nrSK_Score,nrSK_PID,$B45,nrSK_Cat,"Firearms",nrSK_CoF,2,nrSK_Score,"&gt;=0",nrSK_Score,"&lt;=100"),IF(_xlpm.v=0,"",_xlpm.v)))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IF($B46="","",IFERROR(ROUND(AVERAGEIFS(nrSK_Score,nrSK_PID,$B46,nrSK_Cat,"Firearms",nrSK_Score,"&gt;=0",nrSK_Score,"&lt;=100"),2),""))</f>
        <v/>
      </c>
      <c r="M46" s="17">
        <f>IF($B46="","",IFERROR(_xlfn.MAXIFS(nrSK_Score,nrSK_PID,$B46,nrSK_Cat,"Firearms",nrSK_Score,"&gt;=0",nrSK_Score,"&lt;=100"),""))</f>
        <v/>
      </c>
      <c r="N46" s="17">
        <f>IF($B46="","",_xlfn.LET(_xlpm.v,_xlfn.MAXIFS(nrSK_Score,nrSK_PID,$B46,nrSK_Cat,"Firearms",nrSK_CoF,1,nrSK_Score,"&gt;=0",nrSK_Score,"&lt;=100"),IF(_xlpm.v=0,"",_xlpm.v)))</f>
        <v/>
      </c>
      <c r="O46" s="17">
        <f>IF($B46="","",_xlfn.LET(_xlpm.v,_xlfn.MAXIFS(nrSK_Score,nrSK_PID,$B46,nrSK_Cat,"Firearms",nrSK_CoF,2,nrSK_Score,"&gt;=0",nrSK_Score,"&lt;=100"),IF(_xlpm.v=0,"",_xlpm.v)))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IF($B47="","",IFERROR(ROUND(AVERAGEIFS(nrSK_Score,nrSK_PID,$B47,nrSK_Cat,"Firearms",nrSK_Score,"&gt;=0",nrSK_Score,"&lt;=100"),2),""))</f>
        <v/>
      </c>
      <c r="M47" s="17">
        <f>IF($B47="","",IFERROR(_xlfn.MAXIFS(nrSK_Score,nrSK_PID,$B47,nrSK_Cat,"Firearms",nrSK_Score,"&gt;=0",nrSK_Score,"&lt;=100"),""))</f>
        <v/>
      </c>
      <c r="N47" s="17">
        <f>IF($B47="","",_xlfn.LET(_xlpm.v,_xlfn.MAXIFS(nrSK_Score,nrSK_PID,$B47,nrSK_Cat,"Firearms",nrSK_CoF,1,nrSK_Score,"&gt;=0",nrSK_Score,"&lt;=100"),IF(_xlpm.v=0,"",_xlpm.v)))</f>
        <v/>
      </c>
      <c r="O47" s="17">
        <f>IF($B47="","",_xlfn.LET(_xlpm.v,_xlfn.MAXIFS(nrSK_Score,nrSK_PID,$B47,nrSK_Cat,"Firearms",nrSK_CoF,2,nrSK_Score,"&gt;=0",nrSK_Score,"&lt;=100"),IF(_xlpm.v=0,"",_xlpm.v)))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IF($B48="","",IFERROR(ROUND(AVERAGEIFS(nrSK_Score,nrSK_PID,$B48,nrSK_Cat,"Firearms",nrSK_Score,"&gt;=0",nrSK_Score,"&lt;=100"),2),""))</f>
        <v/>
      </c>
      <c r="M48" s="17">
        <f>IF($B48="","",IFERROR(_xlfn.MAXIFS(nrSK_Score,nrSK_PID,$B48,nrSK_Cat,"Firearms",nrSK_Score,"&gt;=0",nrSK_Score,"&lt;=100"),""))</f>
        <v/>
      </c>
      <c r="N48" s="17">
        <f>IF($B48="","",_xlfn.LET(_xlpm.v,_xlfn.MAXIFS(nrSK_Score,nrSK_PID,$B48,nrSK_Cat,"Firearms",nrSK_CoF,1,nrSK_Score,"&gt;=0",nrSK_Score,"&lt;=100"),IF(_xlpm.v=0,"",_xlpm.v)))</f>
        <v/>
      </c>
      <c r="O48" s="17">
        <f>IF($B48="","",_xlfn.LET(_xlpm.v,_xlfn.MAXIFS(nrSK_Score,nrSK_PID,$B48,nrSK_Cat,"Firearms",nrSK_CoF,2,nrSK_Score,"&gt;=0",nrSK_Score,"&lt;=100"),IF(_xlpm.v=0,"",_xlpm.v)))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IF($B49="","",IFERROR(ROUND(AVERAGEIFS(nrSK_Score,nrSK_PID,$B49,nrSK_Cat,"Firearms",nrSK_Score,"&gt;=0",nrSK_Score,"&lt;=100"),2),""))</f>
        <v/>
      </c>
      <c r="M49" s="17">
        <f>IF($B49="","",IFERROR(_xlfn.MAXIFS(nrSK_Score,nrSK_PID,$B49,nrSK_Cat,"Firearms",nrSK_Score,"&gt;=0",nrSK_Score,"&lt;=100"),""))</f>
        <v/>
      </c>
      <c r="N49" s="17">
        <f>IF($B49="","",_xlfn.LET(_xlpm.v,_xlfn.MAXIFS(nrSK_Score,nrSK_PID,$B49,nrSK_Cat,"Firearms",nrSK_CoF,1,nrSK_Score,"&gt;=0",nrSK_Score,"&lt;=100"),IF(_xlpm.v=0,"",_xlpm.v)))</f>
        <v/>
      </c>
      <c r="O49" s="17">
        <f>IF($B49="","",_xlfn.LET(_xlpm.v,_xlfn.MAXIFS(nrSK_Score,nrSK_PID,$B49,nrSK_Cat,"Firearms",nrSK_CoF,2,nrSK_Score,"&gt;=0",nrSK_Score,"&lt;=100"),IF(_xlpm.v=0,"",_xlpm.v)))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IF($B50="","",IFERROR(ROUND(AVERAGEIFS(nrSK_Score,nrSK_PID,$B50,nrSK_Cat,"Firearms",nrSK_Score,"&gt;=0",nrSK_Score,"&lt;=100"),2),""))</f>
        <v/>
      </c>
      <c r="M50" s="17">
        <f>IF($B50="","",IFERROR(_xlfn.MAXIFS(nrSK_Score,nrSK_PID,$B50,nrSK_Cat,"Firearms",nrSK_Score,"&gt;=0",nrSK_Score,"&lt;=100"),""))</f>
        <v/>
      </c>
      <c r="N50" s="17">
        <f>IF($B50="","",_xlfn.LET(_xlpm.v,_xlfn.MAXIFS(nrSK_Score,nrSK_PID,$B50,nrSK_Cat,"Firearms",nrSK_CoF,1,nrSK_Score,"&gt;=0",nrSK_Score,"&lt;=100"),IF(_xlpm.v=0,"",_xlpm.v)))</f>
        <v/>
      </c>
      <c r="O50" s="17">
        <f>IF($B50="","",_xlfn.LET(_xlpm.v,_xlfn.MAXIFS(nrSK_Score,nrSK_PID,$B50,nrSK_Cat,"Firearms",nrSK_CoF,2,nrSK_Score,"&gt;=0",nrSK_Score,"&lt;=100"),IF(_xlpm.v=0,"",_xlpm.v)))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IF($B51="","",IFERROR(ROUND(AVERAGEIFS(nrSK_Score,nrSK_PID,$B51,nrSK_Cat,"Firearms",nrSK_Score,"&gt;=0",nrSK_Score,"&lt;=100"),2),""))</f>
        <v/>
      </c>
      <c r="M51" s="17">
        <f>IF($B51="","",IFERROR(_xlfn.MAXIFS(nrSK_Score,nrSK_PID,$B51,nrSK_Cat,"Firearms",nrSK_Score,"&gt;=0",nrSK_Score,"&lt;=100"),""))</f>
        <v/>
      </c>
      <c r="N51" s="17">
        <f>IF($B51="","",_xlfn.LET(_xlpm.v,_xlfn.MAXIFS(nrSK_Score,nrSK_PID,$B51,nrSK_Cat,"Firearms",nrSK_CoF,1,nrSK_Score,"&gt;=0",nrSK_Score,"&lt;=100"),IF(_xlpm.v=0,"",_xlpm.v)))</f>
        <v/>
      </c>
      <c r="O51" s="17">
        <f>IF($B51="","",_xlfn.LET(_xlpm.v,_xlfn.MAXIFS(nrSK_Score,nrSK_PID,$B51,nrSK_Cat,"Firearms",nrSK_CoF,2,nrSK_Score,"&gt;=0",nrSK_Score,"&lt;=100"),IF(_xlpm.v=0,"",_xlpm.v)))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IF($B52="","",IFERROR(ROUND(AVERAGEIFS(nrSK_Score,nrSK_PID,$B52,nrSK_Cat,"Firearms",nrSK_Score,"&gt;=0",nrSK_Score,"&lt;=100"),2),""))</f>
        <v/>
      </c>
      <c r="M52" s="17">
        <f>IF($B52="","",IFERROR(_xlfn.MAXIFS(nrSK_Score,nrSK_PID,$B52,nrSK_Cat,"Firearms",nrSK_Score,"&gt;=0",nrSK_Score,"&lt;=100"),""))</f>
        <v/>
      </c>
      <c r="N52" s="17">
        <f>IF($B52="","",_xlfn.LET(_xlpm.v,_xlfn.MAXIFS(nrSK_Score,nrSK_PID,$B52,nrSK_Cat,"Firearms",nrSK_CoF,1,nrSK_Score,"&gt;=0",nrSK_Score,"&lt;=100"),IF(_xlpm.v=0,"",_xlpm.v)))</f>
        <v/>
      </c>
      <c r="O52" s="17">
        <f>IF($B52="","",_xlfn.LET(_xlpm.v,_xlfn.MAXIFS(nrSK_Score,nrSK_PID,$B52,nrSK_Cat,"Firearms",nrSK_CoF,2,nrSK_Score,"&gt;=0",nrSK_Score,"&lt;=100"),IF(_xlpm.v=0,"",_xlpm.v)))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IF($B53="","",IFERROR(ROUND(AVERAGEIFS(nrSK_Score,nrSK_PID,$B53,nrSK_Cat,"Firearms",nrSK_Score,"&gt;=0",nrSK_Score,"&lt;=100"),2),""))</f>
        <v/>
      </c>
      <c r="M53" s="17">
        <f>IF($B53="","",IFERROR(_xlfn.MAXIFS(nrSK_Score,nrSK_PID,$B53,nrSK_Cat,"Firearms",nrSK_Score,"&gt;=0",nrSK_Score,"&lt;=100"),""))</f>
        <v/>
      </c>
      <c r="N53" s="17">
        <f>IF($B53="","",_xlfn.LET(_xlpm.v,_xlfn.MAXIFS(nrSK_Score,nrSK_PID,$B53,nrSK_Cat,"Firearms",nrSK_CoF,1,nrSK_Score,"&gt;=0",nrSK_Score,"&lt;=100"),IF(_xlpm.v=0,"",_xlpm.v)))</f>
        <v/>
      </c>
      <c r="O53" s="17">
        <f>IF($B53="","",_xlfn.LET(_xlpm.v,_xlfn.MAXIFS(nrSK_Score,nrSK_PID,$B53,nrSK_Cat,"Firearms",nrSK_CoF,2,nrSK_Score,"&gt;=0",nrSK_Score,"&lt;=100"),IF(_xlpm.v=0,"",_xlpm.v)))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IF($B54="","",IFERROR(ROUND(AVERAGEIFS(nrSK_Score,nrSK_PID,$B54,nrSK_Cat,"Firearms",nrSK_Score,"&gt;=0",nrSK_Score,"&lt;=100"),2),""))</f>
        <v/>
      </c>
      <c r="M54" s="17">
        <f>IF($B54="","",IFERROR(_xlfn.MAXIFS(nrSK_Score,nrSK_PID,$B54,nrSK_Cat,"Firearms",nrSK_Score,"&gt;=0",nrSK_Score,"&lt;=100"),""))</f>
        <v/>
      </c>
      <c r="N54" s="17">
        <f>IF($B54="","",_xlfn.LET(_xlpm.v,_xlfn.MAXIFS(nrSK_Score,nrSK_PID,$B54,nrSK_Cat,"Firearms",nrSK_CoF,1,nrSK_Score,"&gt;=0",nrSK_Score,"&lt;=100"),IF(_xlpm.v=0,"",_xlpm.v)))</f>
        <v/>
      </c>
      <c r="O54" s="17">
        <f>IF($B54="","",_xlfn.LET(_xlpm.v,_xlfn.MAXIFS(nrSK_Score,nrSK_PID,$B54,nrSK_Cat,"Firearms",nrSK_CoF,2,nrSK_Score,"&gt;=0",nrSK_Score,"&lt;=100"),IF(_xlpm.v=0,"",_xlpm.v)))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IF($B55="","",IFERROR(ROUND(AVERAGEIFS(nrSK_Score,nrSK_PID,$B55,nrSK_Cat,"Firearms",nrSK_Score,"&gt;=0",nrSK_Score,"&lt;=100"),2),""))</f>
        <v/>
      </c>
      <c r="M55" s="17">
        <f>IF($B55="","",IFERROR(_xlfn.MAXIFS(nrSK_Score,nrSK_PID,$B55,nrSK_Cat,"Firearms",nrSK_Score,"&gt;=0",nrSK_Score,"&lt;=100"),""))</f>
        <v/>
      </c>
      <c r="N55" s="17">
        <f>IF($B55="","",_xlfn.LET(_xlpm.v,_xlfn.MAXIFS(nrSK_Score,nrSK_PID,$B55,nrSK_Cat,"Firearms",nrSK_CoF,1,nrSK_Score,"&gt;=0",nrSK_Score,"&lt;=100"),IF(_xlpm.v=0,"",_xlpm.v)))</f>
        <v/>
      </c>
      <c r="O55" s="17">
        <f>IF($B55="","",_xlfn.LET(_xlpm.v,_xlfn.MAXIFS(nrSK_Score,nrSK_PID,$B55,nrSK_Cat,"Firearms",nrSK_CoF,2,nrSK_Score,"&gt;=0",nrSK_Score,"&lt;=100"),IF(_xlpm.v=0,"",_xlpm.v)))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U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c r="U5" s="12" t="inlineStr">
        <is>
          <t>F:MissedExam</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IF($B6="","",IF(OR(sysAttendance!$I6&gt;=cfgFlagAttendancePct,sysAttendance!$Q6&gt;=cfgFlagAttendancePct),1,0))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IF($B6="","",SUM($E6:$R6)+N($U6))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("&amp;sysChecks!$U6&amp;")",""),IF($U6=1,_xlfn.LET(_xlpm.n,COUNTIFS(nrES_PID,$B6,nrES_Absence,"Unexcused"),IF(_xlpm.n&gt;=2,_xlpm.n&amp;" unexcused missed exams (removal review)","unexcused missed exam (0 recorded)")),""))))</f>
        <v/>
      </c>
      <c r="U6" s="17">
        <f>IF($B6="","",IF(COUNTIFS(nrES_PID,$B6,nrES_Absence,"Unexcused")&gt;0,1,0))</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IF($B7="","",IF(OR(sysAttendance!$I7&gt;=cfgFlagAttendancePct,sysAttendance!$Q7&gt;=cfgFlagAttendancePct),1,0))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IF($B7="","",SUM($E7:$R7)+N($U7))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("&amp;sysChecks!$U7&amp;")",""),IF($U7=1,_xlfn.LET(_xlpm.n,COUNTIFS(nrES_PID,$B7,nrES_Absence,"Unexcused"),IF(_xlpm.n&gt;=2,_xlpm.n&amp;" unexcused missed exams (removal review)","unexcused missed exam (0 recorded)")),""))))</f>
        <v/>
      </c>
      <c r="U7" s="17">
        <f>IF($B7="","",IF(COUNTIFS(nrES_PID,$B7,nrES_Absence,"Unexcused")&gt;0,1,0))</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IF($B8="","",IF(OR(sysAttendance!$I8&gt;=cfgFlagAttendancePct,sysAttendance!$Q8&gt;=cfgFlagAttendancePct),1,0))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IF($B8="","",SUM($E8:$R8)+N($U8))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("&amp;sysChecks!$U8&amp;")",""),IF($U8=1,_xlfn.LET(_xlpm.n,COUNTIFS(nrES_PID,$B8,nrES_Absence,"Unexcused"),IF(_xlpm.n&gt;=2,_xlpm.n&amp;" unexcused missed exams (removal review)","unexcused missed exam (0 recorded)")),""))))</f>
        <v/>
      </c>
      <c r="U8" s="17">
        <f>IF($B8="","",IF(COUNTIFS(nrES_PID,$B8,nrES_Absence,"Unexcused")&gt;0,1,0))</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IF($B9="","",IF(OR(sysAttendance!$I9&gt;=cfgFlagAttendancePct,sysAttendance!$Q9&gt;=cfgFlagAttendancePct),1,0))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IF($B9="","",SUM($E9:$R9)+N($U9))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("&amp;sysChecks!$U9&amp;")",""),IF($U9=1,_xlfn.LET(_xlpm.n,COUNTIFS(nrES_PID,$B9,nrES_Absence,"Unexcused"),IF(_xlpm.n&gt;=2,_xlpm.n&amp;" unexcused missed exams (removal review)","unexcused missed exam (0 recorded)")),""))))</f>
        <v/>
      </c>
      <c r="U9" s="17">
        <f>IF($B9="","",IF(COUNTIFS(nrES_PID,$B9,nrES_Absence,"Unexcused")&gt;0,1,0))</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IF($B10="","",IF(OR(sysAttendance!$I10&gt;=cfgFlagAttendancePct,sysAttendance!$Q10&gt;=cfgFlagAttendancePct),1,0))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IF($B10="","",SUM($E10:$R10)+N($U10))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("&amp;sysChecks!$U10&amp;")",""),IF($U10=1,_xlfn.LET(_xlpm.n,COUNTIFS(nrES_PID,$B10,nrES_Absence,"Unexcused"),IF(_xlpm.n&gt;=2,_xlpm.n&amp;" unexcused missed exams (removal review)","unexcused missed exam (0 recorded)")),""))))</f>
        <v/>
      </c>
      <c r="U10" s="17">
        <f>IF($B10="","",IF(COUNTIFS(nrES_PID,$B10,nrES_Absence,"Unexcused")&gt;0,1,0))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IF($B11="","",IF(OR(sysAttendance!$I11&gt;=cfgFlagAttendancePct,sysAttendance!$Q11&gt;=cfgFlagAttendancePct),1,0))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IF($B11="","",SUM($E11:$R11)+N($U11))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("&amp;sysChecks!$U11&amp;")",""),IF($U11=1,_xlfn.LET(_xlpm.n,COUNTIFS(nrES_PID,$B11,nrES_Absence,"Unexcused"),IF(_xlpm.n&gt;=2,_xlpm.n&amp;" unexcused missed exams (removal review)","unexcused missed exam (0 recorded)")),""))))</f>
        <v/>
      </c>
      <c r="U11" s="17">
        <f>IF($B11="","",IF(COUNTIFS(nrES_PID,$B11,nrES_Absence,"Unexcused")&gt;0,1,0))</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IF($B12="","",IF(OR(sysAttendance!$I12&gt;=cfgFlagAttendancePct,sysAttendance!$Q12&gt;=cfgFlagAttendancePct),1,0))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IF($B12="","",SUM($E12:$R12)+N($U12))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("&amp;sysChecks!$U12&amp;")",""),IF($U12=1,_xlfn.LET(_xlpm.n,COUNTIFS(nrES_PID,$B12,nrES_Absence,"Unexcused"),IF(_xlpm.n&gt;=2,_xlpm.n&amp;" unexcused missed exams (removal review)","unexcused missed exam (0 recorded)")),""))))</f>
        <v/>
      </c>
      <c r="U12" s="17">
        <f>IF($B12="","",IF(COUNTIFS(nrES_PID,$B12,nrES_Absence,"Unexcused")&gt;0,1,0))</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IF($B13="","",IF(OR(sysAttendance!$I13&gt;=cfgFlagAttendancePct,sysAttendance!$Q13&gt;=cfgFlagAttendancePct),1,0))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IF($B13="","",SUM($E13:$R13)+N($U13))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("&amp;sysChecks!$U13&amp;")",""),IF($U13=1,_xlfn.LET(_xlpm.n,COUNTIFS(nrES_PID,$B13,nrES_Absence,"Unexcused"),IF(_xlpm.n&gt;=2,_xlpm.n&amp;" unexcused missed exams (removal review)","unexcused missed exam (0 recorded)")),""))))</f>
        <v/>
      </c>
      <c r="U13" s="17">
        <f>IF($B13="","",IF(COUNTIFS(nrES_PID,$B13,nrES_Absence,"Unexcused")&gt;0,1,0))</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IF($B14="","",IF(OR(sysAttendance!$I14&gt;=cfgFlagAttendancePct,sysAttendance!$Q14&gt;=cfgFlagAttendancePct),1,0))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IF($B14="","",SUM($E14:$R14)+N($U14))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("&amp;sysChecks!$U14&amp;")",""),IF($U14=1,_xlfn.LET(_xlpm.n,COUNTIFS(nrES_PID,$B14,nrES_Absence,"Unexcused"),IF(_xlpm.n&gt;=2,_xlpm.n&amp;" unexcused missed exams (removal review)","unexcused missed exam (0 recorded)")),""))))</f>
        <v/>
      </c>
      <c r="U14" s="17">
        <f>IF($B14="","",IF(COUNTIFS(nrES_PID,$B14,nrES_Absence,"Unexcused")&gt;0,1,0))</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IF($B15="","",IF(OR(sysAttendance!$I15&gt;=cfgFlagAttendancePct,sysAttendance!$Q15&gt;=cfgFlagAttendancePct),1,0))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IF($B15="","",SUM($E15:$R15)+N($U15))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("&amp;sysChecks!$U15&amp;")",""),IF($U15=1,_xlfn.LET(_xlpm.n,COUNTIFS(nrES_PID,$B15,nrES_Absence,"Unexcused"),IF(_xlpm.n&gt;=2,_xlpm.n&amp;" unexcused missed exams (removal review)","unexcused missed exam (0 recorded)")),""))))</f>
        <v/>
      </c>
      <c r="U15" s="17">
        <f>IF($B15="","",IF(COUNTIFS(nrES_PID,$B15,nrES_Absence,"Unexcused")&gt;0,1,0))</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IF($B16="","",IF(OR(sysAttendance!$I16&gt;=cfgFlagAttendancePct,sysAttendance!$Q16&gt;=cfgFlagAttendancePct),1,0))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IF($B16="","",SUM($E16:$R16)+N($U16))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("&amp;sysChecks!$U16&amp;")",""),IF($U16=1,_xlfn.LET(_xlpm.n,COUNTIFS(nrES_PID,$B16,nrES_Absence,"Unexcused"),IF(_xlpm.n&gt;=2,_xlpm.n&amp;" unexcused missed exams (removal review)","unexcused missed exam (0 recorded)")),""))))</f>
        <v/>
      </c>
      <c r="U16" s="17">
        <f>IF($B16="","",IF(COUNTIFS(nrES_PID,$B16,nrES_Absence,"Unexcused")&gt;0,1,0))</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IF($B17="","",IF(OR(sysAttendance!$I17&gt;=cfgFlagAttendancePct,sysAttendance!$Q17&gt;=cfgFlagAttendancePct),1,0))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IF($B17="","",SUM($E17:$R17)+N($U17))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("&amp;sysChecks!$U17&amp;")",""),IF($U17=1,_xlfn.LET(_xlpm.n,COUNTIFS(nrES_PID,$B17,nrES_Absence,"Unexcused"),IF(_xlpm.n&gt;=2,_xlpm.n&amp;" unexcused missed exams (removal review)","unexcused missed exam (0 recorded)")),""))))</f>
        <v/>
      </c>
      <c r="U17" s="17">
        <f>IF($B17="","",IF(COUNTIFS(nrES_PID,$B17,nrES_Absence,"Unexcused")&gt;0,1,0))</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IF($B18="","",IF(OR(sysAttendance!$I18&gt;=cfgFlagAttendancePct,sysAttendance!$Q18&gt;=cfgFlagAttendancePct),1,0))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IF($B18="","",SUM($E18:$R18)+N($U18))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("&amp;sysChecks!$U18&amp;")",""),IF($U18=1,_xlfn.LET(_xlpm.n,COUNTIFS(nrES_PID,$B18,nrES_Absence,"Unexcused"),IF(_xlpm.n&gt;=2,_xlpm.n&amp;" unexcused missed exams (removal review)","unexcused missed exam (0 recorded)")),""))))</f>
        <v/>
      </c>
      <c r="U18" s="17">
        <f>IF($B18="","",IF(COUNTIFS(nrES_PID,$B18,nrES_Absence,"Unexcused")&gt;0,1,0))</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IF($B19="","",IF(OR(sysAttendance!$I19&gt;=cfgFlagAttendancePct,sysAttendance!$Q19&gt;=cfgFlagAttendancePct),1,0))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IF($B19="","",SUM($E19:$R19)+N($U19))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("&amp;sysChecks!$U19&amp;")",""),IF($U19=1,_xlfn.LET(_xlpm.n,COUNTIFS(nrES_PID,$B19,nrES_Absence,"Unexcused"),IF(_xlpm.n&gt;=2,_xlpm.n&amp;" unexcused missed exams (removal review)","unexcused missed exam (0 recorded)")),""))))</f>
        <v/>
      </c>
      <c r="U19" s="17">
        <f>IF($B19="","",IF(COUNTIFS(nrES_PID,$B19,nrES_Absence,"Unexcused")&gt;0,1,0))</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IF($B20="","",IF(OR(sysAttendance!$I20&gt;=cfgFlagAttendancePct,sysAttendance!$Q20&gt;=cfgFlagAttendancePct),1,0))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IF($B20="","",SUM($E20:$R20)+N($U20))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("&amp;sysChecks!$U20&amp;")",""),IF($U20=1,_xlfn.LET(_xlpm.n,COUNTIFS(nrES_PID,$B20,nrES_Absence,"Unexcused"),IF(_xlpm.n&gt;=2,_xlpm.n&amp;" unexcused missed exams (removal review)","unexcused missed exam (0 recorded)")),""))))</f>
        <v/>
      </c>
      <c r="U20" s="17">
        <f>IF($B20="","",IF(COUNTIFS(nrES_PID,$B20,nrES_Absence,"Unexcused")&gt;0,1,0))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IF($B21="","",IF(OR(sysAttendance!$I21&gt;=cfgFlagAttendancePct,sysAttendance!$Q21&gt;=cfgFlagAttendancePct),1,0))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IF($B21="","",SUM($E21:$R21)+N($U21))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("&amp;sysChecks!$U21&amp;")",""),IF($U21=1,_xlfn.LET(_xlpm.n,COUNTIFS(nrES_PID,$B21,nrES_Absence,"Unexcused"),IF(_xlpm.n&gt;=2,_xlpm.n&amp;" unexcused missed exams (removal review)","unexcused missed exam (0 recorded)")),""))))</f>
        <v/>
      </c>
      <c r="U21" s="17">
        <f>IF($B21="","",IF(COUNTIFS(nrES_PID,$B21,nrES_Absence,"Unexcused")&gt;0,1,0))</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IF($B22="","",IF(OR(sysAttendance!$I22&gt;=cfgFlagAttendancePct,sysAttendance!$Q22&gt;=cfgFlagAttendancePct),1,0))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IF($B22="","",SUM($E22:$R22)+N($U22))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("&amp;sysChecks!$U22&amp;")",""),IF($U22=1,_xlfn.LET(_xlpm.n,COUNTIFS(nrES_PID,$B22,nrES_Absence,"Unexcused"),IF(_xlpm.n&gt;=2,_xlpm.n&amp;" unexcused missed exams (removal review)","unexcused missed exam (0 recorded)")),""))))</f>
        <v/>
      </c>
      <c r="U22" s="17">
        <f>IF($B22="","",IF(COUNTIFS(nrES_PID,$B22,nrES_Absence,"Unexcused")&gt;0,1,0))</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IF($B23="","",IF(OR(sysAttendance!$I23&gt;=cfgFlagAttendancePct,sysAttendance!$Q23&gt;=cfgFlagAttendancePct),1,0))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IF($B23="","",SUM($E23:$R23)+N($U23))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("&amp;sysChecks!$U23&amp;")",""),IF($U23=1,_xlfn.LET(_xlpm.n,COUNTIFS(nrES_PID,$B23,nrES_Absence,"Unexcused"),IF(_xlpm.n&gt;=2,_xlpm.n&amp;" unexcused missed exams (removal review)","unexcused missed exam (0 recorded)")),""))))</f>
        <v/>
      </c>
      <c r="U23" s="17">
        <f>IF($B23="","",IF(COUNTIFS(nrES_PID,$B23,nrES_Absence,"Unexcused")&gt;0,1,0))</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IF($B24="","",IF(OR(sysAttendance!$I24&gt;=cfgFlagAttendancePct,sysAttendance!$Q24&gt;=cfgFlagAttendancePct),1,0))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IF($B24="","",SUM($E24:$R24)+N($U24))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("&amp;sysChecks!$U24&amp;")",""),IF($U24=1,_xlfn.LET(_xlpm.n,COUNTIFS(nrES_PID,$B24,nrES_Absence,"Unexcused"),IF(_xlpm.n&gt;=2,_xlpm.n&amp;" unexcused missed exams (removal review)","unexcused missed exam (0 recorded)")),""))))</f>
        <v/>
      </c>
      <c r="U24" s="17">
        <f>IF($B24="","",IF(COUNTIFS(nrES_PID,$B24,nrES_Absence,"Unexcused")&gt;0,1,0))</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IF($B25="","",IF(OR(sysAttendance!$I25&gt;=cfgFlagAttendancePct,sysAttendance!$Q25&gt;=cfgFlagAttendancePct),1,0))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IF($B25="","",SUM($E25:$R25)+N($U25))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("&amp;sysChecks!$U25&amp;")",""),IF($U25=1,_xlfn.LET(_xlpm.n,COUNTIFS(nrES_PID,$B25,nrES_Absence,"Unexcused"),IF(_xlpm.n&gt;=2,_xlpm.n&amp;" unexcused missed exams (removal review)","unexcused missed exam (0 recorded)")),""))))</f>
        <v/>
      </c>
      <c r="U25" s="17">
        <f>IF($B25="","",IF(COUNTIFS(nrES_PID,$B25,nrES_Absence,"Unexcused")&gt;0,1,0))</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IF($B26="","",IF(OR(sysAttendance!$I26&gt;=cfgFlagAttendancePct,sysAttendance!$Q26&gt;=cfgFlagAttendancePct),1,0))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IF($B26="","",SUM($E26:$R26)+N($U26))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("&amp;sysChecks!$U26&amp;")",""),IF($U26=1,_xlfn.LET(_xlpm.n,COUNTIFS(nrES_PID,$B26,nrES_Absence,"Unexcused"),IF(_xlpm.n&gt;=2,_xlpm.n&amp;" unexcused missed exams (removal review)","unexcused missed exam (0 recorded)")),""))))</f>
        <v/>
      </c>
      <c r="U26" s="17">
        <f>IF($B26="","",IF(COUNTIFS(nrES_PID,$B26,nrES_Absence,"Unexcused")&gt;0,1,0))</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IF($B27="","",IF(OR(sysAttendance!$I27&gt;=cfgFlagAttendancePct,sysAttendance!$Q27&gt;=cfgFlagAttendancePct),1,0))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IF($B27="","",SUM($E27:$R27)+N($U27))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("&amp;sysChecks!$U27&amp;")",""),IF($U27=1,_xlfn.LET(_xlpm.n,COUNTIFS(nrES_PID,$B27,nrES_Absence,"Unexcused"),IF(_xlpm.n&gt;=2,_xlpm.n&amp;" unexcused missed exams (removal review)","unexcused missed exam (0 recorded)")),""))))</f>
        <v/>
      </c>
      <c r="U27" s="17">
        <f>IF($B27="","",IF(COUNTIFS(nrES_PID,$B27,nrES_Absence,"Unexcused")&gt;0,1,0))</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IF($B28="","",IF(OR(sysAttendance!$I28&gt;=cfgFlagAttendancePct,sysAttendance!$Q28&gt;=cfgFlagAttendancePct),1,0))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IF($B28="","",SUM($E28:$R28)+N($U28))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("&amp;sysChecks!$U28&amp;")",""),IF($U28=1,_xlfn.LET(_xlpm.n,COUNTIFS(nrES_PID,$B28,nrES_Absence,"Unexcused"),IF(_xlpm.n&gt;=2,_xlpm.n&amp;" unexcused missed exams (removal review)","unexcused missed exam (0 recorded)")),""))))</f>
        <v/>
      </c>
      <c r="U28" s="17">
        <f>IF($B28="","",IF(COUNTIFS(nrES_PID,$B28,nrES_Absence,"Unexcused")&gt;0,1,0))</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IF($B29="","",IF(OR(sysAttendance!$I29&gt;=cfgFlagAttendancePct,sysAttendance!$Q29&gt;=cfgFlagAttendancePct),1,0))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IF($B29="","",SUM($E29:$R29)+N($U29))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("&amp;sysChecks!$U29&amp;")",""),IF($U29=1,_xlfn.LET(_xlpm.n,COUNTIFS(nrES_PID,$B29,nrES_Absence,"Unexcused"),IF(_xlpm.n&gt;=2,_xlpm.n&amp;" unexcused missed exams (removal review)","unexcused missed exam (0 recorded)")),""))))</f>
        <v/>
      </c>
      <c r="U29" s="17">
        <f>IF($B29="","",IF(COUNTIFS(nrES_PID,$B29,nrES_Absence,"Unexcused")&gt;0,1,0))</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IF($B30="","",IF(OR(sysAttendance!$I30&gt;=cfgFlagAttendancePct,sysAttendance!$Q30&gt;=cfgFlagAttendancePct),1,0))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IF($B30="","",SUM($E30:$R30)+N($U30))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("&amp;sysChecks!$U30&amp;")",""),IF($U30=1,_xlfn.LET(_xlpm.n,COUNTIFS(nrES_PID,$B30,nrES_Absence,"Unexcused"),IF(_xlpm.n&gt;=2,_xlpm.n&amp;" unexcused missed exams (removal review)","unexcused missed exam (0 recorded)")),""))))</f>
        <v/>
      </c>
      <c r="U30" s="17">
        <f>IF($B30="","",IF(COUNTIFS(nrES_PID,$B30,nrES_Absence,"Unexcused")&gt;0,1,0))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IF($B31="","",IF(OR(sysAttendance!$I31&gt;=cfgFlagAttendancePct,sysAttendance!$Q31&gt;=cfgFlagAttendancePct),1,0))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IF($B31="","",SUM($E31:$R31)+N($U31))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("&amp;sysChecks!$U31&amp;")",""),IF($U31=1,_xlfn.LET(_xlpm.n,COUNTIFS(nrES_PID,$B31,nrES_Absence,"Unexcused"),IF(_xlpm.n&gt;=2,_xlpm.n&amp;" unexcused missed exams (removal review)","unexcused missed exam (0 recorded)")),""))))</f>
        <v/>
      </c>
      <c r="U31" s="17">
        <f>IF($B31="","",IF(COUNTIFS(nrES_PID,$B31,nrES_Absence,"Unexcused")&gt;0,1,0))</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IF($B32="","",IF(OR(sysAttendance!$I32&gt;=cfgFlagAttendancePct,sysAttendance!$Q32&gt;=cfgFlagAttendancePct),1,0))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IF($B32="","",SUM($E32:$R32)+N($U32))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("&amp;sysChecks!$U32&amp;")",""),IF($U32=1,_xlfn.LET(_xlpm.n,COUNTIFS(nrES_PID,$B32,nrES_Absence,"Unexcused"),IF(_xlpm.n&gt;=2,_xlpm.n&amp;" unexcused missed exams (removal review)","unexcused missed exam (0 recorded)")),""))))</f>
        <v/>
      </c>
      <c r="U32" s="17">
        <f>IF($B32="","",IF(COUNTIFS(nrES_PID,$B32,nrES_Absence,"Unexcused")&gt;0,1,0))</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IF($B33="","",IF(OR(sysAttendance!$I33&gt;=cfgFlagAttendancePct,sysAttendance!$Q33&gt;=cfgFlagAttendancePct),1,0))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IF($B33="","",SUM($E33:$R33)+N($U33))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("&amp;sysChecks!$U33&amp;")",""),IF($U33=1,_xlfn.LET(_xlpm.n,COUNTIFS(nrES_PID,$B33,nrES_Absence,"Unexcused"),IF(_xlpm.n&gt;=2,_xlpm.n&amp;" unexcused missed exams (removal review)","unexcused missed exam (0 recorded)")),""))))</f>
        <v/>
      </c>
      <c r="U33" s="17">
        <f>IF($B33="","",IF(COUNTIFS(nrES_PID,$B33,nrES_Absence,"Unexcused")&gt;0,1,0))</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IF($B34="","",IF(OR(sysAttendance!$I34&gt;=cfgFlagAttendancePct,sysAttendance!$Q34&gt;=cfgFlagAttendancePct),1,0))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IF($B34="","",SUM($E34:$R34)+N($U34))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("&amp;sysChecks!$U34&amp;")",""),IF($U34=1,_xlfn.LET(_xlpm.n,COUNTIFS(nrES_PID,$B34,nrES_Absence,"Unexcused"),IF(_xlpm.n&gt;=2,_xlpm.n&amp;" unexcused missed exams (removal review)","unexcused missed exam (0 recorded)")),""))))</f>
        <v/>
      </c>
      <c r="U34" s="17">
        <f>IF($B34="","",IF(COUNTIFS(nrES_PID,$B34,nrES_Absence,"Unexcused")&gt;0,1,0))</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IF($B35="","",IF(OR(sysAttendance!$I35&gt;=cfgFlagAttendancePct,sysAttendance!$Q35&gt;=cfgFlagAttendancePct),1,0))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IF($B35="","",SUM($E35:$R35)+N($U35))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("&amp;sysChecks!$U35&amp;")",""),IF($U35=1,_xlfn.LET(_xlpm.n,COUNTIFS(nrES_PID,$B35,nrES_Absence,"Unexcused"),IF(_xlpm.n&gt;=2,_xlpm.n&amp;" unexcused missed exams (removal review)","unexcused missed exam (0 recorded)")),""))))</f>
        <v/>
      </c>
      <c r="U35" s="17">
        <f>IF($B35="","",IF(COUNTIFS(nrES_PID,$B35,nrES_Absence,"Unexcused")&gt;0,1,0))</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IF($B36="","",IF(OR(sysAttendance!$I36&gt;=cfgFlagAttendancePct,sysAttendance!$Q36&gt;=cfgFlagAttendancePct),1,0))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IF($B36="","",SUM($E36:$R36)+N($U36))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("&amp;sysChecks!$U36&amp;")",""),IF($U36=1,_xlfn.LET(_xlpm.n,COUNTIFS(nrES_PID,$B36,nrES_Absence,"Unexcused"),IF(_xlpm.n&gt;=2,_xlpm.n&amp;" unexcused missed exams (removal review)","unexcused missed exam (0 recorded)")),""))))</f>
        <v/>
      </c>
      <c r="U36" s="17">
        <f>IF($B36="","",IF(COUNTIFS(nrES_PID,$B36,nrES_Absence,"Unexcused")&gt;0,1,0))</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IF($B37="","",IF(OR(sysAttendance!$I37&gt;=cfgFlagAttendancePct,sysAttendance!$Q37&gt;=cfgFlagAttendancePct),1,0))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IF($B37="","",SUM($E37:$R37)+N($U37))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("&amp;sysChecks!$U37&amp;")",""),IF($U37=1,_xlfn.LET(_xlpm.n,COUNTIFS(nrES_PID,$B37,nrES_Absence,"Unexcused"),IF(_xlpm.n&gt;=2,_xlpm.n&amp;" unexcused missed exams (removal review)","unexcused missed exam (0 recorded)")),""))))</f>
        <v/>
      </c>
      <c r="U37" s="17">
        <f>IF($B37="","",IF(COUNTIFS(nrES_PID,$B37,nrES_Absence,"Unexcused")&gt;0,1,0))</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IF($B38="","",IF(OR(sysAttendance!$I38&gt;=cfgFlagAttendancePct,sysAttendance!$Q38&gt;=cfgFlagAttendancePct),1,0))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IF($B38="","",SUM($E38:$R38)+N($U38))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("&amp;sysChecks!$U38&amp;")",""),IF($U38=1,_xlfn.LET(_xlpm.n,COUNTIFS(nrES_PID,$B38,nrES_Absence,"Unexcused"),IF(_xlpm.n&gt;=2,_xlpm.n&amp;" unexcused missed exams (removal review)","unexcused missed exam (0 recorded)")),""))))</f>
        <v/>
      </c>
      <c r="U38" s="17">
        <f>IF($B38="","",IF(COUNTIFS(nrES_PID,$B38,nrES_Absence,"Unexcused")&gt;0,1,0))</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IF($B39="","",IF(OR(sysAttendance!$I39&gt;=cfgFlagAttendancePct,sysAttendance!$Q39&gt;=cfgFlagAttendancePct),1,0))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IF($B39="","",SUM($E39:$R39)+N($U39))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("&amp;sysChecks!$U39&amp;")",""),IF($U39=1,_xlfn.LET(_xlpm.n,COUNTIFS(nrES_PID,$B39,nrES_Absence,"Unexcused"),IF(_xlpm.n&gt;=2,_xlpm.n&amp;" unexcused missed exams (removal review)","unexcused missed exam (0 recorded)")),""))))</f>
        <v/>
      </c>
      <c r="U39" s="17">
        <f>IF($B39="","",IF(COUNTIFS(nrES_PID,$B39,nrES_Absence,"Unexcused")&gt;0,1,0))</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IF($B40="","",IF(OR(sysAttendance!$I40&gt;=cfgFlagAttendancePct,sysAttendance!$Q40&gt;=cfgFlagAttendancePct),1,0))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IF($B40="","",SUM($E40:$R40)+N($U40))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("&amp;sysChecks!$U40&amp;")",""),IF($U40=1,_xlfn.LET(_xlpm.n,COUNTIFS(nrES_PID,$B40,nrES_Absence,"Unexcused"),IF(_xlpm.n&gt;=2,_xlpm.n&amp;" unexcused missed exams (removal review)","unexcused missed exam (0 recorded)")),""))))</f>
        <v/>
      </c>
      <c r="U40" s="17">
        <f>IF($B40="","",IF(COUNTIFS(nrES_PID,$B40,nrES_Absence,"Unexcused")&gt;0,1,0))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IF($B41="","",IF(OR(sysAttendance!$I41&gt;=cfgFlagAttendancePct,sysAttendance!$Q41&gt;=cfgFlagAttendancePct),1,0))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IF($B41="","",SUM($E41:$R41)+N($U41))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("&amp;sysChecks!$U41&amp;")",""),IF($U41=1,_xlfn.LET(_xlpm.n,COUNTIFS(nrES_PID,$B41,nrES_Absence,"Unexcused"),IF(_xlpm.n&gt;=2,_xlpm.n&amp;" unexcused missed exams (removal review)","unexcused missed exam (0 recorded)")),""))))</f>
        <v/>
      </c>
      <c r="U41" s="17">
        <f>IF($B41="","",IF(COUNTIFS(nrES_PID,$B41,nrES_Absence,"Unexcused")&gt;0,1,0))</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IF($B42="","",IF(OR(sysAttendance!$I42&gt;=cfgFlagAttendancePct,sysAttendance!$Q42&gt;=cfgFlagAttendancePct),1,0))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IF($B42="","",SUM($E42:$R42)+N($U42))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("&amp;sysChecks!$U42&amp;")",""),IF($U42=1,_xlfn.LET(_xlpm.n,COUNTIFS(nrES_PID,$B42,nrES_Absence,"Unexcused"),IF(_xlpm.n&gt;=2,_xlpm.n&amp;" unexcused missed exams (removal review)","unexcused missed exam (0 recorded)")),""))))</f>
        <v/>
      </c>
      <c r="U42" s="17">
        <f>IF($B42="","",IF(COUNTIFS(nrES_PID,$B42,nrES_Absence,"Unexcused")&gt;0,1,0))</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IF($B43="","",IF(OR(sysAttendance!$I43&gt;=cfgFlagAttendancePct,sysAttendance!$Q43&gt;=cfgFlagAttendancePct),1,0))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IF($B43="","",SUM($E43:$R43)+N($U43))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("&amp;sysChecks!$U43&amp;")",""),IF($U43=1,_xlfn.LET(_xlpm.n,COUNTIFS(nrES_PID,$B43,nrES_Absence,"Unexcused"),IF(_xlpm.n&gt;=2,_xlpm.n&amp;" unexcused missed exams (removal review)","unexcused missed exam (0 recorded)")),""))))</f>
        <v/>
      </c>
      <c r="U43" s="17">
        <f>IF($B43="","",IF(COUNTIFS(nrES_PID,$B43,nrES_Absence,"Unexcused")&gt;0,1,0))</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IF($B44="","",IF(OR(sysAttendance!$I44&gt;=cfgFlagAttendancePct,sysAttendance!$Q44&gt;=cfgFlagAttendancePct),1,0))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IF($B44="","",SUM($E44:$R44)+N($U44))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("&amp;sysChecks!$U44&amp;")",""),IF($U44=1,_xlfn.LET(_xlpm.n,COUNTIFS(nrES_PID,$B44,nrES_Absence,"Unexcused"),IF(_xlpm.n&gt;=2,_xlpm.n&amp;" unexcused missed exams (removal review)","unexcused missed exam (0 recorded)")),""))))</f>
        <v/>
      </c>
      <c r="U44" s="17">
        <f>IF($B44="","",IF(COUNTIFS(nrES_PID,$B44,nrES_Absence,"Unexcused")&gt;0,1,0))</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IF($B45="","",IF(OR(sysAttendance!$I45&gt;=cfgFlagAttendancePct,sysAttendance!$Q45&gt;=cfgFlagAttendancePct),1,0))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IF($B45="","",SUM($E45:$R45)+N($U45))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("&amp;sysChecks!$U45&amp;")",""),IF($U45=1,_xlfn.LET(_xlpm.n,COUNTIFS(nrES_PID,$B45,nrES_Absence,"Unexcused"),IF(_xlpm.n&gt;=2,_xlpm.n&amp;" unexcused missed exams (removal review)","unexcused missed exam (0 recorded)")),""))))</f>
        <v/>
      </c>
      <c r="U45" s="17">
        <f>IF($B45="","",IF(COUNTIFS(nrES_PID,$B45,nrES_Absence,"Unexcused")&gt;0,1,0))</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IF($B46="","",IF(OR(sysAttendance!$I46&gt;=cfgFlagAttendancePct,sysAttendance!$Q46&gt;=cfgFlagAttendancePct),1,0))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IF($B46="","",SUM($E46:$R46)+N($U46))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("&amp;sysChecks!$U46&amp;")",""),IF($U46=1,_xlfn.LET(_xlpm.n,COUNTIFS(nrES_PID,$B46,nrES_Absence,"Unexcused"),IF(_xlpm.n&gt;=2,_xlpm.n&amp;" unexcused missed exams (removal review)","unexcused missed exam (0 recorded)")),""))))</f>
        <v/>
      </c>
      <c r="U46" s="17">
        <f>IF($B46="","",IF(COUNTIFS(nrES_PID,$B46,nrES_Absence,"Unexcused")&gt;0,1,0))</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IF($B47="","",IF(OR(sysAttendance!$I47&gt;=cfgFlagAttendancePct,sysAttendance!$Q47&gt;=cfgFlagAttendancePct),1,0))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IF($B47="","",SUM($E47:$R47)+N($U47))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("&amp;sysChecks!$U47&amp;")",""),IF($U47=1,_xlfn.LET(_xlpm.n,COUNTIFS(nrES_PID,$B47,nrES_Absence,"Unexcused"),IF(_xlpm.n&gt;=2,_xlpm.n&amp;" unexcused missed exams (removal review)","unexcused missed exam (0 recorded)")),""))))</f>
        <v/>
      </c>
      <c r="U47" s="17">
        <f>IF($B47="","",IF(COUNTIFS(nrES_PID,$B47,nrES_Absence,"Unexcused")&gt;0,1,0))</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IF($B48="","",IF(OR(sysAttendance!$I48&gt;=cfgFlagAttendancePct,sysAttendance!$Q48&gt;=cfgFlagAttendancePct),1,0))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IF($B48="","",SUM($E48:$R48)+N($U48))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("&amp;sysChecks!$U48&amp;")",""),IF($U48=1,_xlfn.LET(_xlpm.n,COUNTIFS(nrES_PID,$B48,nrES_Absence,"Unexcused"),IF(_xlpm.n&gt;=2,_xlpm.n&amp;" unexcused missed exams (removal review)","unexcused missed exam (0 recorded)")),""))))</f>
        <v/>
      </c>
      <c r="U48" s="17">
        <f>IF($B48="","",IF(COUNTIFS(nrES_PID,$B48,nrES_Absence,"Unexcused")&gt;0,1,0))</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IF($B49="","",IF(OR(sysAttendance!$I49&gt;=cfgFlagAttendancePct,sysAttendance!$Q49&gt;=cfgFlagAttendancePct),1,0))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IF($B49="","",SUM($E49:$R49)+N($U49))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("&amp;sysChecks!$U49&amp;")",""),IF($U49=1,_xlfn.LET(_xlpm.n,COUNTIFS(nrES_PID,$B49,nrES_Absence,"Unexcused"),IF(_xlpm.n&gt;=2,_xlpm.n&amp;" unexcused missed exams (removal review)","unexcused missed exam (0 recorded)")),""))))</f>
        <v/>
      </c>
      <c r="U49" s="17">
        <f>IF($B49="","",IF(COUNTIFS(nrES_PID,$B49,nrES_Absence,"Unexcused")&gt;0,1,0))</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IF($B50="","",IF(OR(sysAttendance!$I50&gt;=cfgFlagAttendancePct,sysAttendance!$Q50&gt;=cfgFlagAttendancePct),1,0))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IF($B50="","",SUM($E50:$R50)+N($U50))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("&amp;sysChecks!$U50&amp;")",""),IF($U50=1,_xlfn.LET(_xlpm.n,COUNTIFS(nrES_PID,$B50,nrES_Absence,"Unexcused"),IF(_xlpm.n&gt;=2,_xlpm.n&amp;" unexcused missed exams (removal review)","unexcused missed exam (0 recorded)")),""))))</f>
        <v/>
      </c>
      <c r="U50" s="17">
        <f>IF($B50="","",IF(COUNTIFS(nrES_PID,$B50,nrES_Absence,"Unexcused")&gt;0,1,0))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IF($B51="","",IF(OR(sysAttendance!$I51&gt;=cfgFlagAttendancePct,sysAttendance!$Q51&gt;=cfgFlagAttendancePct),1,0))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IF($B51="","",SUM($E51:$R51)+N($U51))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("&amp;sysChecks!$U51&amp;")",""),IF($U51=1,_xlfn.LET(_xlpm.n,COUNTIFS(nrES_PID,$B51,nrES_Absence,"Unexcused"),IF(_xlpm.n&gt;=2,_xlpm.n&amp;" unexcused missed exams (removal review)","unexcused missed exam (0 recorded)")),""))))</f>
        <v/>
      </c>
      <c r="U51" s="17">
        <f>IF($B51="","",IF(COUNTIFS(nrES_PID,$B51,nrES_Absence,"Unexcused")&gt;0,1,0))</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IF($B52="","",IF(OR(sysAttendance!$I52&gt;=cfgFlagAttendancePct,sysAttendance!$Q52&gt;=cfgFlagAttendancePct),1,0))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IF($B52="","",SUM($E52:$R52)+N($U52))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("&amp;sysChecks!$U52&amp;")",""),IF($U52=1,_xlfn.LET(_xlpm.n,COUNTIFS(nrES_PID,$B52,nrES_Absence,"Unexcused"),IF(_xlpm.n&gt;=2,_xlpm.n&amp;" unexcused missed exams (removal review)","unexcused missed exam (0 recorded)")),""))))</f>
        <v/>
      </c>
      <c r="U52" s="17">
        <f>IF($B52="","",IF(COUNTIFS(nrES_PID,$B52,nrES_Absence,"Unexcused")&gt;0,1,0))</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IF($B53="","",IF(OR(sysAttendance!$I53&gt;=cfgFlagAttendancePct,sysAttendance!$Q53&gt;=cfgFlagAttendancePct),1,0))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IF($B53="","",SUM($E53:$R53)+N($U53))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("&amp;sysChecks!$U53&amp;")",""),IF($U53=1,_xlfn.LET(_xlpm.n,COUNTIFS(nrES_PID,$B53,nrES_Absence,"Unexcused"),IF(_xlpm.n&gt;=2,_xlpm.n&amp;" unexcused missed exams (removal review)","unexcused missed exam (0 recorded)")),""))))</f>
        <v/>
      </c>
      <c r="U53" s="17">
        <f>IF($B53="","",IF(COUNTIFS(nrES_PID,$B53,nrES_Absence,"Unexcused")&gt;0,1,0))</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IF($B54="","",IF(OR(sysAttendance!$I54&gt;=cfgFlagAttendancePct,sysAttendance!$Q54&gt;=cfgFlagAttendancePct),1,0))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IF($B54="","",SUM($E54:$R54)+N($U54))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("&amp;sysChecks!$U54&amp;")",""),IF($U54=1,_xlfn.LET(_xlpm.n,COUNTIFS(nrES_PID,$B54,nrES_Absence,"Unexcused"),IF(_xlpm.n&gt;=2,_xlpm.n&amp;" unexcused missed exams (removal review)","unexcused missed exam (0 recorded)")),""))))</f>
        <v/>
      </c>
      <c r="U54" s="17">
        <f>IF($B54="","",IF(COUNTIFS(nrES_PID,$B54,nrES_Absence,"Unexcused")&gt;0,1,0))</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IF($B55="","",IF(OR(sysAttendance!$I55&gt;=cfgFlagAttendancePct,sysAttendance!$Q55&gt;=cfgFlagAttendancePct),1,0))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IF($B55="","",SUM($E55:$R55)+N($U55))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("&amp;sysChecks!$U55&amp;")",""),IF($U55=1,_xlfn.LET(_xlpm.n,COUNTIFS(nrES_PID,$B55,nrES_Absence,"Unexcused"),IF(_xlpm.n&gt;=2,_xlpm.n&amp;" unexcused missed exams (removal review)","unexcused missed exam (0 recorded)")),""))))</f>
        <v/>
      </c>
      <c r="U55" s="17">
        <f>IF($B55="","",IF(COUNTIFS(nrES_PID,$B55,nrES_Absence,"Unexcused")&gt;0,1,0))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W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 width="12" customWidth="1" min="23" max="23"/>
  </cols>
  <sheetData>
    <row r="1">
      <c r="B1" s="10">
        <f>HYPERLINK("#Dashboard!B5","◄ Dashboard")</f>
        <v/>
      </c>
    </row>
    <row r="2"/>
    <row r="3"/>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the Audit sheet's enrollment-document checklist complete for the cadet (Enroll Docs),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c r="V5" s="12" t="inlineStr">
        <is>
          <t>Exams Pending</t>
        </is>
      </c>
      <c r="W5" s="12" t="inlineStr">
        <is>
          <t>Enroll Docs</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IF($B6="","",IF(AND($E6="Yes",$F6="Yes",$G6="Yes",$H6="Yes",$I6="Yes",$J6="Yes",$K6="Yes",$L6="Yes",$Q6="Yes",$R6="Yes",$S6="Yes",$T6="Yes",$M6="No",$V6="Yes",$W6="Yes"),"Yes","No"))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","")&amp;IF($V6&lt;&gt;"Yes","Exam pending (excused absence); ","")&amp;IF($W6&lt;&gt;"Yes","Enrollment documents;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Plan",nrDIS_Approval,"Yes"),_xlpm.om,MAX(0,COUNTIFS(nrES_PID,$B6,nrES_Absence,"Unexcused")-1),_xlpm.cm,COUNTIFS(nrDIS_PID,$B6,nrDIS_Closes,"Unexcused missed exams",nrDIS_Outcome,"Retained",nrDIS_Approval,"Yes")+COUNTIFS(nrDIS_PID,$B6,nrDIS_Closes,"Unexcused missed exams",nrDIS_Outcome,"Retained w/ Plan",nrDIS_Approval,"Yes"),TRIM(IF(_xlpm.oe&gt;_xlpm.ce,"failed retest; ","")&amp;IF(_xlpm.os&gt;_xlpm.cs,"skills failed out; ","")&amp;IF(_xlpm.om&gt;_xlpm.cm,"unexcused missed exams; ","")&amp;IF(_xlpm.oi&gt;_xlpm.ci,"chain-of-command incident review; ",""))))</f>
        <v/>
      </c>
      <c r="V6" s="17">
        <f>IF($B6="","",IF(COUNTIFS(nrES_PID,$B6,nrES_Absence,"Excused",nrES_Raw,"")=0,"Yes","No"))</f>
        <v/>
      </c>
      <c r="W6" s="17">
        <f>IF($B6="","",IF(IFERROR(INDEX(nrENRall,MATCH($B6,rngCadetPIDs,0)),"")="Yes","Yes","No"))</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IF($B7="","",IF(AND($E7="Yes",$F7="Yes",$G7="Yes",$H7="Yes",$I7="Yes",$J7="Yes",$K7="Yes",$L7="Yes",$Q7="Yes",$R7="Yes",$S7="Yes",$T7="Yes",$M7="No",$V7="Yes",$W7="Yes"),"Yes","No"))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","")&amp;IF($V7&lt;&gt;"Yes","Exam pending (excused absence); ","")&amp;IF($W7&lt;&gt;"Yes","Enrollment documents;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Plan",nrDIS_Approval,"Yes"),_xlpm.om,MAX(0,COUNTIFS(nrES_PID,$B7,nrES_Absence,"Unexcused")-1),_xlpm.cm,COUNTIFS(nrDIS_PID,$B7,nrDIS_Closes,"Unexcused missed exams",nrDIS_Outcome,"Retained",nrDIS_Approval,"Yes")+COUNTIFS(nrDIS_PID,$B7,nrDIS_Closes,"Unexcused missed exams",nrDIS_Outcome,"Retained w/ Plan",nrDIS_Approval,"Yes"),TRIM(IF(_xlpm.oe&gt;_xlpm.ce,"failed retest; ","")&amp;IF(_xlpm.os&gt;_xlpm.cs,"skills failed out; ","")&amp;IF(_xlpm.om&gt;_xlpm.cm,"unexcused missed exams; ","")&amp;IF(_xlpm.oi&gt;_xlpm.ci,"chain-of-command incident review; ",""))))</f>
        <v/>
      </c>
      <c r="V7" s="17">
        <f>IF($B7="","",IF(COUNTIFS(nrES_PID,$B7,nrES_Absence,"Excused",nrES_Raw,"")=0,"Yes","No"))</f>
        <v/>
      </c>
      <c r="W7" s="17">
        <f>IF($B7="","",IF(IFERROR(INDEX(nrENRall,MATCH($B7,rngCadetPIDs,0)),"")="Yes","Yes","No"))</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IF($B8="","",IF(AND($E8="Yes",$F8="Yes",$G8="Yes",$H8="Yes",$I8="Yes",$J8="Yes",$K8="Yes",$L8="Yes",$Q8="Yes",$R8="Yes",$S8="Yes",$T8="Yes",$M8="No",$V8="Yes",$W8="Yes"),"Yes","No"))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","")&amp;IF($V8&lt;&gt;"Yes","Exam pending (excused absence); ","")&amp;IF($W8&lt;&gt;"Yes","Enrollment documents;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Plan",nrDIS_Approval,"Yes"),_xlpm.om,MAX(0,COUNTIFS(nrES_PID,$B8,nrES_Absence,"Unexcused")-1),_xlpm.cm,COUNTIFS(nrDIS_PID,$B8,nrDIS_Closes,"Unexcused missed exams",nrDIS_Outcome,"Retained",nrDIS_Approval,"Yes")+COUNTIFS(nrDIS_PID,$B8,nrDIS_Closes,"Unexcused missed exams",nrDIS_Outcome,"Retained w/ Plan",nrDIS_Approval,"Yes"),TRIM(IF(_xlpm.oe&gt;_xlpm.ce,"failed retest; ","")&amp;IF(_xlpm.os&gt;_xlpm.cs,"skills failed out; ","")&amp;IF(_xlpm.om&gt;_xlpm.cm,"unexcused missed exams; ","")&amp;IF(_xlpm.oi&gt;_xlpm.ci,"chain-of-command incident review; ",""))))</f>
        <v/>
      </c>
      <c r="V8" s="17">
        <f>IF($B8="","",IF(COUNTIFS(nrES_PID,$B8,nrES_Absence,"Excused",nrES_Raw,"")=0,"Yes","No"))</f>
        <v/>
      </c>
      <c r="W8" s="17">
        <f>IF($B8="","",IF(IFERROR(INDEX(nrENRall,MATCH($B8,rngCadetPIDs,0)),"")="Yes","Yes","No"))</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IF($B9="","",IF(AND($E9="Yes",$F9="Yes",$G9="Yes",$H9="Yes",$I9="Yes",$J9="Yes",$K9="Yes",$L9="Yes",$Q9="Yes",$R9="Yes",$S9="Yes",$T9="Yes",$M9="No",$V9="Yes",$W9="Yes"),"Yes","No"))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","")&amp;IF($V9&lt;&gt;"Yes","Exam pending (excused absence); ","")&amp;IF($W9&lt;&gt;"Yes","Enrollment documents;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Plan",nrDIS_Approval,"Yes"),_xlpm.om,MAX(0,COUNTIFS(nrES_PID,$B9,nrES_Absence,"Unexcused")-1),_xlpm.cm,COUNTIFS(nrDIS_PID,$B9,nrDIS_Closes,"Unexcused missed exams",nrDIS_Outcome,"Retained",nrDIS_Approval,"Yes")+COUNTIFS(nrDIS_PID,$B9,nrDIS_Closes,"Unexcused missed exams",nrDIS_Outcome,"Retained w/ Plan",nrDIS_Approval,"Yes"),TRIM(IF(_xlpm.oe&gt;_xlpm.ce,"failed retest; ","")&amp;IF(_xlpm.os&gt;_xlpm.cs,"skills failed out; ","")&amp;IF(_xlpm.om&gt;_xlpm.cm,"unexcused missed exams; ","")&amp;IF(_xlpm.oi&gt;_xlpm.ci,"chain-of-command incident review; ",""))))</f>
        <v/>
      </c>
      <c r="V9" s="17">
        <f>IF($B9="","",IF(COUNTIFS(nrES_PID,$B9,nrES_Absence,"Excused",nrES_Raw,"")=0,"Yes","No"))</f>
        <v/>
      </c>
      <c r="W9" s="17">
        <f>IF($B9="","",IF(IFERROR(INDEX(nrENRall,MATCH($B9,rngCadetPIDs,0)),"")="Yes","Yes","No"))</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IF($B10="","",IF(AND($E10="Yes",$F10="Yes",$G10="Yes",$H10="Yes",$I10="Yes",$J10="Yes",$K10="Yes",$L10="Yes",$Q10="Yes",$R10="Yes",$S10="Yes",$T10="Yes",$M10="No",$V10="Yes",$W10="Yes"),"Yes","No"))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","")&amp;IF($V10&lt;&gt;"Yes","Exam pending (excused absence); ","")&amp;IF($W10&lt;&gt;"Yes","Enrollment documents;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Plan",nrDIS_Approval,"Yes"),_xlpm.om,MAX(0,COUNTIFS(nrES_PID,$B10,nrES_Absence,"Unexcused")-1),_xlpm.cm,COUNTIFS(nrDIS_PID,$B10,nrDIS_Closes,"Unexcused missed exams",nrDIS_Outcome,"Retained",nrDIS_Approval,"Yes")+COUNTIFS(nrDIS_PID,$B10,nrDIS_Closes,"Unexcused missed exams",nrDIS_Outcome,"Retained w/ Plan",nrDIS_Approval,"Yes"),TRIM(IF(_xlpm.oe&gt;_xlpm.ce,"failed retest; ","")&amp;IF(_xlpm.os&gt;_xlpm.cs,"skills failed out; ","")&amp;IF(_xlpm.om&gt;_xlpm.cm,"unexcused missed exams; ","")&amp;IF(_xlpm.oi&gt;_xlpm.ci,"chain-of-command incident review; ",""))))</f>
        <v/>
      </c>
      <c r="V10" s="17">
        <f>IF($B10="","",IF(COUNTIFS(nrES_PID,$B10,nrES_Absence,"Excused",nrES_Raw,"")=0,"Yes","No"))</f>
        <v/>
      </c>
      <c r="W10" s="17">
        <f>IF($B10="","",IF(IFERROR(INDEX(nrENRall,MATCH($B10,rngCadetPIDs,0)),"")="Yes","Yes","No"))</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IF($B11="","",IF(AND($E11="Yes",$F11="Yes",$G11="Yes",$H11="Yes",$I11="Yes",$J11="Yes",$K11="Yes",$L11="Yes",$Q11="Yes",$R11="Yes",$S11="Yes",$T11="Yes",$M11="No",$V11="Yes",$W11="Yes"),"Yes","No"))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","")&amp;IF($V11&lt;&gt;"Yes","Exam pending (excused absence); ","")&amp;IF($W11&lt;&gt;"Yes","Enrollment documents;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Plan",nrDIS_Approval,"Yes"),_xlpm.om,MAX(0,COUNTIFS(nrES_PID,$B11,nrES_Absence,"Unexcused")-1),_xlpm.cm,COUNTIFS(nrDIS_PID,$B11,nrDIS_Closes,"Unexcused missed exams",nrDIS_Outcome,"Retained",nrDIS_Approval,"Yes")+COUNTIFS(nrDIS_PID,$B11,nrDIS_Closes,"Unexcused missed exams",nrDIS_Outcome,"Retained w/ Plan",nrDIS_Approval,"Yes"),TRIM(IF(_xlpm.oe&gt;_xlpm.ce,"failed retest; ","")&amp;IF(_xlpm.os&gt;_xlpm.cs,"skills failed out; ","")&amp;IF(_xlpm.om&gt;_xlpm.cm,"unexcused missed exams; ","")&amp;IF(_xlpm.oi&gt;_xlpm.ci,"chain-of-command incident review; ",""))))</f>
        <v/>
      </c>
      <c r="V11" s="17">
        <f>IF($B11="","",IF(COUNTIFS(nrES_PID,$B11,nrES_Absence,"Excused",nrES_Raw,"")=0,"Yes","No"))</f>
        <v/>
      </c>
      <c r="W11" s="17">
        <f>IF($B11="","",IF(IFERROR(INDEX(nrENRall,MATCH($B11,rngCadetPIDs,0)),"")="Yes","Yes","No"))</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IF($B12="","",IF(AND($E12="Yes",$F12="Yes",$G12="Yes",$H12="Yes",$I12="Yes",$J12="Yes",$K12="Yes",$L12="Yes",$Q12="Yes",$R12="Yes",$S12="Yes",$T12="Yes",$M12="No",$V12="Yes",$W12="Yes"),"Yes","No"))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","")&amp;IF($V12&lt;&gt;"Yes","Exam pending (excused absence); ","")&amp;IF($W12&lt;&gt;"Yes","Enrollment documents;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Plan",nrDIS_Approval,"Yes"),_xlpm.om,MAX(0,COUNTIFS(nrES_PID,$B12,nrES_Absence,"Unexcused")-1),_xlpm.cm,COUNTIFS(nrDIS_PID,$B12,nrDIS_Closes,"Unexcused missed exams",nrDIS_Outcome,"Retained",nrDIS_Approval,"Yes")+COUNTIFS(nrDIS_PID,$B12,nrDIS_Closes,"Unexcused missed exams",nrDIS_Outcome,"Retained w/ Plan",nrDIS_Approval,"Yes"),TRIM(IF(_xlpm.oe&gt;_xlpm.ce,"failed retest; ","")&amp;IF(_xlpm.os&gt;_xlpm.cs,"skills failed out; ","")&amp;IF(_xlpm.om&gt;_xlpm.cm,"unexcused missed exams; ","")&amp;IF(_xlpm.oi&gt;_xlpm.ci,"chain-of-command incident review; ",""))))</f>
        <v/>
      </c>
      <c r="V12" s="17">
        <f>IF($B12="","",IF(COUNTIFS(nrES_PID,$B12,nrES_Absence,"Excused",nrES_Raw,"")=0,"Yes","No"))</f>
        <v/>
      </c>
      <c r="W12" s="17">
        <f>IF($B12="","",IF(IFERROR(INDEX(nrENRall,MATCH($B12,rngCadetPIDs,0)),"")="Yes","Yes","No"))</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IF($B13="","",IF(AND($E13="Yes",$F13="Yes",$G13="Yes",$H13="Yes",$I13="Yes",$J13="Yes",$K13="Yes",$L13="Yes",$Q13="Yes",$R13="Yes",$S13="Yes",$T13="Yes",$M13="No",$V13="Yes",$W13="Yes"),"Yes","No"))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","")&amp;IF($V13&lt;&gt;"Yes","Exam pending (excused absence); ","")&amp;IF($W13&lt;&gt;"Yes","Enrollment documents;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Plan",nrDIS_Approval,"Yes"),_xlpm.om,MAX(0,COUNTIFS(nrES_PID,$B13,nrES_Absence,"Unexcused")-1),_xlpm.cm,COUNTIFS(nrDIS_PID,$B13,nrDIS_Closes,"Unexcused missed exams",nrDIS_Outcome,"Retained",nrDIS_Approval,"Yes")+COUNTIFS(nrDIS_PID,$B13,nrDIS_Closes,"Unexcused missed exams",nrDIS_Outcome,"Retained w/ Plan",nrDIS_Approval,"Yes"),TRIM(IF(_xlpm.oe&gt;_xlpm.ce,"failed retest; ","")&amp;IF(_xlpm.os&gt;_xlpm.cs,"skills failed out; ","")&amp;IF(_xlpm.om&gt;_xlpm.cm,"unexcused missed exams; ","")&amp;IF(_xlpm.oi&gt;_xlpm.ci,"chain-of-command incident review; ",""))))</f>
        <v/>
      </c>
      <c r="V13" s="17">
        <f>IF($B13="","",IF(COUNTIFS(nrES_PID,$B13,nrES_Absence,"Excused",nrES_Raw,"")=0,"Yes","No"))</f>
        <v/>
      </c>
      <c r="W13" s="17">
        <f>IF($B13="","",IF(IFERROR(INDEX(nrENRall,MATCH($B13,rngCadetPIDs,0)),"")="Yes","Yes","No"))</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IF($B14="","",IF(AND($E14="Yes",$F14="Yes",$G14="Yes",$H14="Yes",$I14="Yes",$J14="Yes",$K14="Yes",$L14="Yes",$Q14="Yes",$R14="Yes",$S14="Yes",$T14="Yes",$M14="No",$V14="Yes",$W14="Yes"),"Yes","No"))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","")&amp;IF($V14&lt;&gt;"Yes","Exam pending (excused absence); ","")&amp;IF($W14&lt;&gt;"Yes","Enrollment documents;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Plan",nrDIS_Approval,"Yes"),_xlpm.om,MAX(0,COUNTIFS(nrES_PID,$B14,nrES_Absence,"Unexcused")-1),_xlpm.cm,COUNTIFS(nrDIS_PID,$B14,nrDIS_Closes,"Unexcused missed exams",nrDIS_Outcome,"Retained",nrDIS_Approval,"Yes")+COUNTIFS(nrDIS_PID,$B14,nrDIS_Closes,"Unexcused missed exams",nrDIS_Outcome,"Retained w/ Plan",nrDIS_Approval,"Yes"),TRIM(IF(_xlpm.oe&gt;_xlpm.ce,"failed retest; ","")&amp;IF(_xlpm.os&gt;_xlpm.cs,"skills failed out; ","")&amp;IF(_xlpm.om&gt;_xlpm.cm,"unexcused missed exams; ","")&amp;IF(_xlpm.oi&gt;_xlpm.ci,"chain-of-command incident review; ",""))))</f>
        <v/>
      </c>
      <c r="V14" s="17">
        <f>IF($B14="","",IF(COUNTIFS(nrES_PID,$B14,nrES_Absence,"Excused",nrES_Raw,"")=0,"Yes","No"))</f>
        <v/>
      </c>
      <c r="W14" s="17">
        <f>IF($B14="","",IF(IFERROR(INDEX(nrENRall,MATCH($B14,rngCadetPIDs,0)),"")="Yes","Yes","No"))</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IF($B15="","",IF(AND($E15="Yes",$F15="Yes",$G15="Yes",$H15="Yes",$I15="Yes",$J15="Yes",$K15="Yes",$L15="Yes",$Q15="Yes",$R15="Yes",$S15="Yes",$T15="Yes",$M15="No",$V15="Yes",$W15="Yes"),"Yes","No"))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","")&amp;IF($V15&lt;&gt;"Yes","Exam pending (excused absence); ","")&amp;IF($W15&lt;&gt;"Yes","Enrollment documents;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Plan",nrDIS_Approval,"Yes"),_xlpm.om,MAX(0,COUNTIFS(nrES_PID,$B15,nrES_Absence,"Unexcused")-1),_xlpm.cm,COUNTIFS(nrDIS_PID,$B15,nrDIS_Closes,"Unexcused missed exams",nrDIS_Outcome,"Retained",nrDIS_Approval,"Yes")+COUNTIFS(nrDIS_PID,$B15,nrDIS_Closes,"Unexcused missed exams",nrDIS_Outcome,"Retained w/ Plan",nrDIS_Approval,"Yes"),TRIM(IF(_xlpm.oe&gt;_xlpm.ce,"failed retest; ","")&amp;IF(_xlpm.os&gt;_xlpm.cs,"skills failed out; ","")&amp;IF(_xlpm.om&gt;_xlpm.cm,"unexcused missed exams; ","")&amp;IF(_xlpm.oi&gt;_xlpm.ci,"chain-of-command incident review; ",""))))</f>
        <v/>
      </c>
      <c r="V15" s="17">
        <f>IF($B15="","",IF(COUNTIFS(nrES_PID,$B15,nrES_Absence,"Excused",nrES_Raw,"")=0,"Yes","No"))</f>
        <v/>
      </c>
      <c r="W15" s="17">
        <f>IF($B15="","",IF(IFERROR(INDEX(nrENRall,MATCH($B15,rngCadetPIDs,0)),"")="Yes","Yes","No"))</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IF($B16="","",IF(AND($E16="Yes",$F16="Yes",$G16="Yes",$H16="Yes",$I16="Yes",$J16="Yes",$K16="Yes",$L16="Yes",$Q16="Yes",$R16="Yes",$S16="Yes",$T16="Yes",$M16="No",$V16="Yes",$W16="Yes"),"Yes","No"))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","")&amp;IF($V16&lt;&gt;"Yes","Exam pending (excused absence); ","")&amp;IF($W16&lt;&gt;"Yes","Enrollment documents;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Plan",nrDIS_Approval,"Yes"),_xlpm.om,MAX(0,COUNTIFS(nrES_PID,$B16,nrES_Absence,"Unexcused")-1),_xlpm.cm,COUNTIFS(nrDIS_PID,$B16,nrDIS_Closes,"Unexcused missed exams",nrDIS_Outcome,"Retained",nrDIS_Approval,"Yes")+COUNTIFS(nrDIS_PID,$B16,nrDIS_Closes,"Unexcused missed exams",nrDIS_Outcome,"Retained w/ Plan",nrDIS_Approval,"Yes"),TRIM(IF(_xlpm.oe&gt;_xlpm.ce,"failed retest; ","")&amp;IF(_xlpm.os&gt;_xlpm.cs,"skills failed out; ","")&amp;IF(_xlpm.om&gt;_xlpm.cm,"unexcused missed exams; ","")&amp;IF(_xlpm.oi&gt;_xlpm.ci,"chain-of-command incident review; ",""))))</f>
        <v/>
      </c>
      <c r="V16" s="17">
        <f>IF($B16="","",IF(COUNTIFS(nrES_PID,$B16,nrES_Absence,"Excused",nrES_Raw,"")=0,"Yes","No"))</f>
        <v/>
      </c>
      <c r="W16" s="17">
        <f>IF($B16="","",IF(IFERROR(INDEX(nrENRall,MATCH($B16,rngCadetPIDs,0)),"")="Yes","Yes","No"))</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IF($B17="","",IF(AND($E17="Yes",$F17="Yes",$G17="Yes",$H17="Yes",$I17="Yes",$J17="Yes",$K17="Yes",$L17="Yes",$Q17="Yes",$R17="Yes",$S17="Yes",$T17="Yes",$M17="No",$V17="Yes",$W17="Yes"),"Yes","No"))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","")&amp;IF($V17&lt;&gt;"Yes","Exam pending (excused absence); ","")&amp;IF($W17&lt;&gt;"Yes","Enrollment documents;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Plan",nrDIS_Approval,"Yes"),_xlpm.om,MAX(0,COUNTIFS(nrES_PID,$B17,nrES_Absence,"Unexcused")-1),_xlpm.cm,COUNTIFS(nrDIS_PID,$B17,nrDIS_Closes,"Unexcused missed exams",nrDIS_Outcome,"Retained",nrDIS_Approval,"Yes")+COUNTIFS(nrDIS_PID,$B17,nrDIS_Closes,"Unexcused missed exams",nrDIS_Outcome,"Retained w/ Plan",nrDIS_Approval,"Yes"),TRIM(IF(_xlpm.oe&gt;_xlpm.ce,"failed retest; ","")&amp;IF(_xlpm.os&gt;_xlpm.cs,"skills failed out; ","")&amp;IF(_xlpm.om&gt;_xlpm.cm,"unexcused missed exams; ","")&amp;IF(_xlpm.oi&gt;_xlpm.ci,"chain-of-command incident review; ",""))))</f>
        <v/>
      </c>
      <c r="V17" s="17">
        <f>IF($B17="","",IF(COUNTIFS(nrES_PID,$B17,nrES_Absence,"Excused",nrES_Raw,"")=0,"Yes","No"))</f>
        <v/>
      </c>
      <c r="W17" s="17">
        <f>IF($B17="","",IF(IFERROR(INDEX(nrENRall,MATCH($B17,rngCadetPIDs,0)),"")="Yes","Yes","No"))</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IF($B18="","",IF(AND($E18="Yes",$F18="Yes",$G18="Yes",$H18="Yes",$I18="Yes",$J18="Yes",$K18="Yes",$L18="Yes",$Q18="Yes",$R18="Yes",$S18="Yes",$T18="Yes",$M18="No",$V18="Yes",$W18="Yes"),"Yes","No"))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","")&amp;IF($V18&lt;&gt;"Yes","Exam pending (excused absence); ","")&amp;IF($W18&lt;&gt;"Yes","Enrollment documents;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Plan",nrDIS_Approval,"Yes"),_xlpm.om,MAX(0,COUNTIFS(nrES_PID,$B18,nrES_Absence,"Unexcused")-1),_xlpm.cm,COUNTIFS(nrDIS_PID,$B18,nrDIS_Closes,"Unexcused missed exams",nrDIS_Outcome,"Retained",nrDIS_Approval,"Yes")+COUNTIFS(nrDIS_PID,$B18,nrDIS_Closes,"Unexcused missed exams",nrDIS_Outcome,"Retained w/ Plan",nrDIS_Approval,"Yes"),TRIM(IF(_xlpm.oe&gt;_xlpm.ce,"failed retest; ","")&amp;IF(_xlpm.os&gt;_xlpm.cs,"skills failed out; ","")&amp;IF(_xlpm.om&gt;_xlpm.cm,"unexcused missed exams; ","")&amp;IF(_xlpm.oi&gt;_xlpm.ci,"chain-of-command incident review; ",""))))</f>
        <v/>
      </c>
      <c r="V18" s="17">
        <f>IF($B18="","",IF(COUNTIFS(nrES_PID,$B18,nrES_Absence,"Excused",nrES_Raw,"")=0,"Yes","No"))</f>
        <v/>
      </c>
      <c r="W18" s="17">
        <f>IF($B18="","",IF(IFERROR(INDEX(nrENRall,MATCH($B18,rngCadetPIDs,0)),"")="Yes","Yes","No"))</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IF($B19="","",IF(AND($E19="Yes",$F19="Yes",$G19="Yes",$H19="Yes",$I19="Yes",$J19="Yes",$K19="Yes",$L19="Yes",$Q19="Yes",$R19="Yes",$S19="Yes",$T19="Yes",$M19="No",$V19="Yes",$W19="Yes"),"Yes","No"))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","")&amp;IF($V19&lt;&gt;"Yes","Exam pending (excused absence); ","")&amp;IF($W19&lt;&gt;"Yes","Enrollment documents;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Plan",nrDIS_Approval,"Yes"),_xlpm.om,MAX(0,COUNTIFS(nrES_PID,$B19,nrES_Absence,"Unexcused")-1),_xlpm.cm,COUNTIFS(nrDIS_PID,$B19,nrDIS_Closes,"Unexcused missed exams",nrDIS_Outcome,"Retained",nrDIS_Approval,"Yes")+COUNTIFS(nrDIS_PID,$B19,nrDIS_Closes,"Unexcused missed exams",nrDIS_Outcome,"Retained w/ Plan",nrDIS_Approval,"Yes"),TRIM(IF(_xlpm.oe&gt;_xlpm.ce,"failed retest; ","")&amp;IF(_xlpm.os&gt;_xlpm.cs,"skills failed out; ","")&amp;IF(_xlpm.om&gt;_xlpm.cm,"unexcused missed exams; ","")&amp;IF(_xlpm.oi&gt;_xlpm.ci,"chain-of-command incident review; ",""))))</f>
        <v/>
      </c>
      <c r="V19" s="17">
        <f>IF($B19="","",IF(COUNTIFS(nrES_PID,$B19,nrES_Absence,"Excused",nrES_Raw,"")=0,"Yes","No"))</f>
        <v/>
      </c>
      <c r="W19" s="17">
        <f>IF($B19="","",IF(IFERROR(INDEX(nrENRall,MATCH($B19,rngCadetPIDs,0)),"")="Yes","Yes","No"))</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IF($B20="","",IF(AND($E20="Yes",$F20="Yes",$G20="Yes",$H20="Yes",$I20="Yes",$J20="Yes",$K20="Yes",$L20="Yes",$Q20="Yes",$R20="Yes",$S20="Yes",$T20="Yes",$M20="No",$V20="Yes",$W20="Yes"),"Yes","No"))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","")&amp;IF($V20&lt;&gt;"Yes","Exam pending (excused absence); ","")&amp;IF($W20&lt;&gt;"Yes","Enrollment documents;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Plan",nrDIS_Approval,"Yes"),_xlpm.om,MAX(0,COUNTIFS(nrES_PID,$B20,nrES_Absence,"Unexcused")-1),_xlpm.cm,COUNTIFS(nrDIS_PID,$B20,nrDIS_Closes,"Unexcused missed exams",nrDIS_Outcome,"Retained",nrDIS_Approval,"Yes")+COUNTIFS(nrDIS_PID,$B20,nrDIS_Closes,"Unexcused missed exams",nrDIS_Outcome,"Retained w/ Plan",nrDIS_Approval,"Yes"),TRIM(IF(_xlpm.oe&gt;_xlpm.ce,"failed retest; ","")&amp;IF(_xlpm.os&gt;_xlpm.cs,"skills failed out; ","")&amp;IF(_xlpm.om&gt;_xlpm.cm,"unexcused missed exams; ","")&amp;IF(_xlpm.oi&gt;_xlpm.ci,"chain-of-command incident review; ",""))))</f>
        <v/>
      </c>
      <c r="V20" s="17">
        <f>IF($B20="","",IF(COUNTIFS(nrES_PID,$B20,nrES_Absence,"Excused",nrES_Raw,"")=0,"Yes","No"))</f>
        <v/>
      </c>
      <c r="W20" s="17">
        <f>IF($B20="","",IF(IFERROR(INDEX(nrENRall,MATCH($B20,rngCadetPIDs,0)),"")="Yes","Yes","No"))</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IF($B21="","",IF(AND($E21="Yes",$F21="Yes",$G21="Yes",$H21="Yes",$I21="Yes",$J21="Yes",$K21="Yes",$L21="Yes",$Q21="Yes",$R21="Yes",$S21="Yes",$T21="Yes",$M21="No",$V21="Yes",$W21="Yes"),"Yes","No"))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","")&amp;IF($V21&lt;&gt;"Yes","Exam pending (excused absence); ","")&amp;IF($W21&lt;&gt;"Yes","Enrollment documents;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Plan",nrDIS_Approval,"Yes"),_xlpm.om,MAX(0,COUNTIFS(nrES_PID,$B21,nrES_Absence,"Unexcused")-1),_xlpm.cm,COUNTIFS(nrDIS_PID,$B21,nrDIS_Closes,"Unexcused missed exams",nrDIS_Outcome,"Retained",nrDIS_Approval,"Yes")+COUNTIFS(nrDIS_PID,$B21,nrDIS_Closes,"Unexcused missed exams",nrDIS_Outcome,"Retained w/ Plan",nrDIS_Approval,"Yes"),TRIM(IF(_xlpm.oe&gt;_xlpm.ce,"failed retest; ","")&amp;IF(_xlpm.os&gt;_xlpm.cs,"skills failed out; ","")&amp;IF(_xlpm.om&gt;_xlpm.cm,"unexcused missed exams; ","")&amp;IF(_xlpm.oi&gt;_xlpm.ci,"chain-of-command incident review; ",""))))</f>
        <v/>
      </c>
      <c r="V21" s="17">
        <f>IF($B21="","",IF(COUNTIFS(nrES_PID,$B21,nrES_Absence,"Excused",nrES_Raw,"")=0,"Yes","No"))</f>
        <v/>
      </c>
      <c r="W21" s="17">
        <f>IF($B21="","",IF(IFERROR(INDEX(nrENRall,MATCH($B21,rngCadetPIDs,0)),"")="Yes","Yes","No"))</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IF($B22="","",IF(AND($E22="Yes",$F22="Yes",$G22="Yes",$H22="Yes",$I22="Yes",$J22="Yes",$K22="Yes",$L22="Yes",$Q22="Yes",$R22="Yes",$S22="Yes",$T22="Yes",$M22="No",$V22="Yes",$W22="Yes"),"Yes","No"))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","")&amp;IF($V22&lt;&gt;"Yes","Exam pending (excused absence); ","")&amp;IF($W22&lt;&gt;"Yes","Enrollment documents;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Plan",nrDIS_Approval,"Yes"),_xlpm.om,MAX(0,COUNTIFS(nrES_PID,$B22,nrES_Absence,"Unexcused")-1),_xlpm.cm,COUNTIFS(nrDIS_PID,$B22,nrDIS_Closes,"Unexcused missed exams",nrDIS_Outcome,"Retained",nrDIS_Approval,"Yes")+COUNTIFS(nrDIS_PID,$B22,nrDIS_Closes,"Unexcused missed exams",nrDIS_Outcome,"Retained w/ Plan",nrDIS_Approval,"Yes"),TRIM(IF(_xlpm.oe&gt;_xlpm.ce,"failed retest; ","")&amp;IF(_xlpm.os&gt;_xlpm.cs,"skills failed out; ","")&amp;IF(_xlpm.om&gt;_xlpm.cm,"unexcused missed exams; ","")&amp;IF(_xlpm.oi&gt;_xlpm.ci,"chain-of-command incident review; ",""))))</f>
        <v/>
      </c>
      <c r="V22" s="17">
        <f>IF($B22="","",IF(COUNTIFS(nrES_PID,$B22,nrES_Absence,"Excused",nrES_Raw,"")=0,"Yes","No"))</f>
        <v/>
      </c>
      <c r="W22" s="17">
        <f>IF($B22="","",IF(IFERROR(INDEX(nrENRall,MATCH($B22,rngCadetPIDs,0)),"")="Yes","Yes","No"))</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IF($B23="","",IF(AND($E23="Yes",$F23="Yes",$G23="Yes",$H23="Yes",$I23="Yes",$J23="Yes",$K23="Yes",$L23="Yes",$Q23="Yes",$R23="Yes",$S23="Yes",$T23="Yes",$M23="No",$V23="Yes",$W23="Yes"),"Yes","No"))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","")&amp;IF($V23&lt;&gt;"Yes","Exam pending (excused absence); ","")&amp;IF($W23&lt;&gt;"Yes","Enrollment documents;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Plan",nrDIS_Approval,"Yes"),_xlpm.om,MAX(0,COUNTIFS(nrES_PID,$B23,nrES_Absence,"Unexcused")-1),_xlpm.cm,COUNTIFS(nrDIS_PID,$B23,nrDIS_Closes,"Unexcused missed exams",nrDIS_Outcome,"Retained",nrDIS_Approval,"Yes")+COUNTIFS(nrDIS_PID,$B23,nrDIS_Closes,"Unexcused missed exams",nrDIS_Outcome,"Retained w/ Plan",nrDIS_Approval,"Yes"),TRIM(IF(_xlpm.oe&gt;_xlpm.ce,"failed retest; ","")&amp;IF(_xlpm.os&gt;_xlpm.cs,"skills failed out; ","")&amp;IF(_xlpm.om&gt;_xlpm.cm,"unexcused missed exams; ","")&amp;IF(_xlpm.oi&gt;_xlpm.ci,"chain-of-command incident review; ",""))))</f>
        <v/>
      </c>
      <c r="V23" s="17">
        <f>IF($B23="","",IF(COUNTIFS(nrES_PID,$B23,nrES_Absence,"Excused",nrES_Raw,"")=0,"Yes","No"))</f>
        <v/>
      </c>
      <c r="W23" s="17">
        <f>IF($B23="","",IF(IFERROR(INDEX(nrENRall,MATCH($B23,rngCadetPIDs,0)),"")="Yes","Yes","No"))</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IF($B24="","",IF(AND($E24="Yes",$F24="Yes",$G24="Yes",$H24="Yes",$I24="Yes",$J24="Yes",$K24="Yes",$L24="Yes",$Q24="Yes",$R24="Yes",$S24="Yes",$T24="Yes",$M24="No",$V24="Yes",$W24="Yes"),"Yes","No"))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","")&amp;IF($V24&lt;&gt;"Yes","Exam pending (excused absence); ","")&amp;IF($W24&lt;&gt;"Yes","Enrollment documents;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Plan",nrDIS_Approval,"Yes"),_xlpm.om,MAX(0,COUNTIFS(nrES_PID,$B24,nrES_Absence,"Unexcused")-1),_xlpm.cm,COUNTIFS(nrDIS_PID,$B24,nrDIS_Closes,"Unexcused missed exams",nrDIS_Outcome,"Retained",nrDIS_Approval,"Yes")+COUNTIFS(nrDIS_PID,$B24,nrDIS_Closes,"Unexcused missed exams",nrDIS_Outcome,"Retained w/ Plan",nrDIS_Approval,"Yes"),TRIM(IF(_xlpm.oe&gt;_xlpm.ce,"failed retest; ","")&amp;IF(_xlpm.os&gt;_xlpm.cs,"skills failed out; ","")&amp;IF(_xlpm.om&gt;_xlpm.cm,"unexcused missed exams; ","")&amp;IF(_xlpm.oi&gt;_xlpm.ci,"chain-of-command incident review; ",""))))</f>
        <v/>
      </c>
      <c r="V24" s="17">
        <f>IF($B24="","",IF(COUNTIFS(nrES_PID,$B24,nrES_Absence,"Excused",nrES_Raw,"")=0,"Yes","No"))</f>
        <v/>
      </c>
      <c r="W24" s="17">
        <f>IF($B24="","",IF(IFERROR(INDEX(nrENRall,MATCH($B24,rngCadetPIDs,0)),"")="Yes","Yes","No"))</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IF($B25="","",IF(AND($E25="Yes",$F25="Yes",$G25="Yes",$H25="Yes",$I25="Yes",$J25="Yes",$K25="Yes",$L25="Yes",$Q25="Yes",$R25="Yes",$S25="Yes",$T25="Yes",$M25="No",$V25="Yes",$W25="Yes"),"Yes","No"))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","")&amp;IF($V25&lt;&gt;"Yes","Exam pending (excused absence); ","")&amp;IF($W25&lt;&gt;"Yes","Enrollment documents;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Plan",nrDIS_Approval,"Yes"),_xlpm.om,MAX(0,COUNTIFS(nrES_PID,$B25,nrES_Absence,"Unexcused")-1),_xlpm.cm,COUNTIFS(nrDIS_PID,$B25,nrDIS_Closes,"Unexcused missed exams",nrDIS_Outcome,"Retained",nrDIS_Approval,"Yes")+COUNTIFS(nrDIS_PID,$B25,nrDIS_Closes,"Unexcused missed exams",nrDIS_Outcome,"Retained w/ Plan",nrDIS_Approval,"Yes"),TRIM(IF(_xlpm.oe&gt;_xlpm.ce,"failed retest; ","")&amp;IF(_xlpm.os&gt;_xlpm.cs,"skills failed out; ","")&amp;IF(_xlpm.om&gt;_xlpm.cm,"unexcused missed exams; ","")&amp;IF(_xlpm.oi&gt;_xlpm.ci,"chain-of-command incident review; ",""))))</f>
        <v/>
      </c>
      <c r="V25" s="17">
        <f>IF($B25="","",IF(COUNTIFS(nrES_PID,$B25,nrES_Absence,"Excused",nrES_Raw,"")=0,"Yes","No"))</f>
        <v/>
      </c>
      <c r="W25" s="17">
        <f>IF($B25="","",IF(IFERROR(INDEX(nrENRall,MATCH($B25,rngCadetPIDs,0)),"")="Yes","Yes","No"))</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IF($B26="","",IF(AND($E26="Yes",$F26="Yes",$G26="Yes",$H26="Yes",$I26="Yes",$J26="Yes",$K26="Yes",$L26="Yes",$Q26="Yes",$R26="Yes",$S26="Yes",$T26="Yes",$M26="No",$V26="Yes",$W26="Yes"),"Yes","No"))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","")&amp;IF($V26&lt;&gt;"Yes","Exam pending (excused absence); ","")&amp;IF($W26&lt;&gt;"Yes","Enrollment documents;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Plan",nrDIS_Approval,"Yes"),_xlpm.om,MAX(0,COUNTIFS(nrES_PID,$B26,nrES_Absence,"Unexcused")-1),_xlpm.cm,COUNTIFS(nrDIS_PID,$B26,nrDIS_Closes,"Unexcused missed exams",nrDIS_Outcome,"Retained",nrDIS_Approval,"Yes")+COUNTIFS(nrDIS_PID,$B26,nrDIS_Closes,"Unexcused missed exams",nrDIS_Outcome,"Retained w/ Plan",nrDIS_Approval,"Yes"),TRIM(IF(_xlpm.oe&gt;_xlpm.ce,"failed retest; ","")&amp;IF(_xlpm.os&gt;_xlpm.cs,"skills failed out; ","")&amp;IF(_xlpm.om&gt;_xlpm.cm,"unexcused missed exams; ","")&amp;IF(_xlpm.oi&gt;_xlpm.ci,"chain-of-command incident review; ",""))))</f>
        <v/>
      </c>
      <c r="V26" s="17">
        <f>IF($B26="","",IF(COUNTIFS(nrES_PID,$B26,nrES_Absence,"Excused",nrES_Raw,"")=0,"Yes","No"))</f>
        <v/>
      </c>
      <c r="W26" s="17">
        <f>IF($B26="","",IF(IFERROR(INDEX(nrENRall,MATCH($B26,rngCadetPIDs,0)),"")="Yes","Yes","No"))</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IF($B27="","",IF(AND($E27="Yes",$F27="Yes",$G27="Yes",$H27="Yes",$I27="Yes",$J27="Yes",$K27="Yes",$L27="Yes",$Q27="Yes",$R27="Yes",$S27="Yes",$T27="Yes",$M27="No",$V27="Yes",$W27="Yes"),"Yes","No"))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","")&amp;IF($V27&lt;&gt;"Yes","Exam pending (excused absence); ","")&amp;IF($W27&lt;&gt;"Yes","Enrollment documents;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Plan",nrDIS_Approval,"Yes"),_xlpm.om,MAX(0,COUNTIFS(nrES_PID,$B27,nrES_Absence,"Unexcused")-1),_xlpm.cm,COUNTIFS(nrDIS_PID,$B27,nrDIS_Closes,"Unexcused missed exams",nrDIS_Outcome,"Retained",nrDIS_Approval,"Yes")+COUNTIFS(nrDIS_PID,$B27,nrDIS_Closes,"Unexcused missed exams",nrDIS_Outcome,"Retained w/ Plan",nrDIS_Approval,"Yes"),TRIM(IF(_xlpm.oe&gt;_xlpm.ce,"failed retest; ","")&amp;IF(_xlpm.os&gt;_xlpm.cs,"skills failed out; ","")&amp;IF(_xlpm.om&gt;_xlpm.cm,"unexcused missed exams; ","")&amp;IF(_xlpm.oi&gt;_xlpm.ci,"chain-of-command incident review; ",""))))</f>
        <v/>
      </c>
      <c r="V27" s="17">
        <f>IF($B27="","",IF(COUNTIFS(nrES_PID,$B27,nrES_Absence,"Excused",nrES_Raw,"")=0,"Yes","No"))</f>
        <v/>
      </c>
      <c r="W27" s="17">
        <f>IF($B27="","",IF(IFERROR(INDEX(nrENRall,MATCH($B27,rngCadetPIDs,0)),"")="Yes","Yes","No"))</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IF($B28="","",IF(AND($E28="Yes",$F28="Yes",$G28="Yes",$H28="Yes",$I28="Yes",$J28="Yes",$K28="Yes",$L28="Yes",$Q28="Yes",$R28="Yes",$S28="Yes",$T28="Yes",$M28="No",$V28="Yes",$W28="Yes"),"Yes","No"))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","")&amp;IF($V28&lt;&gt;"Yes","Exam pending (excused absence); ","")&amp;IF($W28&lt;&gt;"Yes","Enrollment documents;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Plan",nrDIS_Approval,"Yes"),_xlpm.om,MAX(0,COUNTIFS(nrES_PID,$B28,nrES_Absence,"Unexcused")-1),_xlpm.cm,COUNTIFS(nrDIS_PID,$B28,nrDIS_Closes,"Unexcused missed exams",nrDIS_Outcome,"Retained",nrDIS_Approval,"Yes")+COUNTIFS(nrDIS_PID,$B28,nrDIS_Closes,"Unexcused missed exams",nrDIS_Outcome,"Retained w/ Plan",nrDIS_Approval,"Yes"),TRIM(IF(_xlpm.oe&gt;_xlpm.ce,"failed retest; ","")&amp;IF(_xlpm.os&gt;_xlpm.cs,"skills failed out; ","")&amp;IF(_xlpm.om&gt;_xlpm.cm,"unexcused missed exams; ","")&amp;IF(_xlpm.oi&gt;_xlpm.ci,"chain-of-command incident review; ",""))))</f>
        <v/>
      </c>
      <c r="V28" s="17">
        <f>IF($B28="","",IF(COUNTIFS(nrES_PID,$B28,nrES_Absence,"Excused",nrES_Raw,"")=0,"Yes","No"))</f>
        <v/>
      </c>
      <c r="W28" s="17">
        <f>IF($B28="","",IF(IFERROR(INDEX(nrENRall,MATCH($B28,rngCadetPIDs,0)),"")="Yes","Yes","No"))</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IF($B29="","",IF(AND($E29="Yes",$F29="Yes",$G29="Yes",$H29="Yes",$I29="Yes",$J29="Yes",$K29="Yes",$L29="Yes",$Q29="Yes",$R29="Yes",$S29="Yes",$T29="Yes",$M29="No",$V29="Yes",$W29="Yes"),"Yes","No"))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","")&amp;IF($V29&lt;&gt;"Yes","Exam pending (excused absence); ","")&amp;IF($W29&lt;&gt;"Yes","Enrollment documents;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Plan",nrDIS_Approval,"Yes"),_xlpm.om,MAX(0,COUNTIFS(nrES_PID,$B29,nrES_Absence,"Unexcused")-1),_xlpm.cm,COUNTIFS(nrDIS_PID,$B29,nrDIS_Closes,"Unexcused missed exams",nrDIS_Outcome,"Retained",nrDIS_Approval,"Yes")+COUNTIFS(nrDIS_PID,$B29,nrDIS_Closes,"Unexcused missed exams",nrDIS_Outcome,"Retained w/ Plan",nrDIS_Approval,"Yes"),TRIM(IF(_xlpm.oe&gt;_xlpm.ce,"failed retest; ","")&amp;IF(_xlpm.os&gt;_xlpm.cs,"skills failed out; ","")&amp;IF(_xlpm.om&gt;_xlpm.cm,"unexcused missed exams; ","")&amp;IF(_xlpm.oi&gt;_xlpm.ci,"chain-of-command incident review; ",""))))</f>
        <v/>
      </c>
      <c r="V29" s="17">
        <f>IF($B29="","",IF(COUNTIFS(nrES_PID,$B29,nrES_Absence,"Excused",nrES_Raw,"")=0,"Yes","No"))</f>
        <v/>
      </c>
      <c r="W29" s="17">
        <f>IF($B29="","",IF(IFERROR(INDEX(nrENRall,MATCH($B29,rngCadetPIDs,0)),"")="Yes","Yes","No"))</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IF($B30="","",IF(AND($E30="Yes",$F30="Yes",$G30="Yes",$H30="Yes",$I30="Yes",$J30="Yes",$K30="Yes",$L30="Yes",$Q30="Yes",$R30="Yes",$S30="Yes",$T30="Yes",$M30="No",$V30="Yes",$W30="Yes"),"Yes","No"))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","")&amp;IF($V30&lt;&gt;"Yes","Exam pending (excused absence); ","")&amp;IF($W30&lt;&gt;"Yes","Enrollment documents;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Plan",nrDIS_Approval,"Yes"),_xlpm.om,MAX(0,COUNTIFS(nrES_PID,$B30,nrES_Absence,"Unexcused")-1),_xlpm.cm,COUNTIFS(nrDIS_PID,$B30,nrDIS_Closes,"Unexcused missed exams",nrDIS_Outcome,"Retained",nrDIS_Approval,"Yes")+COUNTIFS(nrDIS_PID,$B30,nrDIS_Closes,"Unexcused missed exams",nrDIS_Outcome,"Retained w/ Plan",nrDIS_Approval,"Yes"),TRIM(IF(_xlpm.oe&gt;_xlpm.ce,"failed retest; ","")&amp;IF(_xlpm.os&gt;_xlpm.cs,"skills failed out; ","")&amp;IF(_xlpm.om&gt;_xlpm.cm,"unexcused missed exams; ","")&amp;IF(_xlpm.oi&gt;_xlpm.ci,"chain-of-command incident review; ",""))))</f>
        <v/>
      </c>
      <c r="V30" s="17">
        <f>IF($B30="","",IF(COUNTIFS(nrES_PID,$B30,nrES_Absence,"Excused",nrES_Raw,"")=0,"Yes","No"))</f>
        <v/>
      </c>
      <c r="W30" s="17">
        <f>IF($B30="","",IF(IFERROR(INDEX(nrENRall,MATCH($B30,rngCadetPIDs,0)),"")="Yes","Yes","No"))</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IF($B31="","",IF(AND($E31="Yes",$F31="Yes",$G31="Yes",$H31="Yes",$I31="Yes",$J31="Yes",$K31="Yes",$L31="Yes",$Q31="Yes",$R31="Yes",$S31="Yes",$T31="Yes",$M31="No",$V31="Yes",$W31="Yes"),"Yes","No"))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","")&amp;IF($V31&lt;&gt;"Yes","Exam pending (excused absence); ","")&amp;IF($W31&lt;&gt;"Yes","Enrollment documents;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Plan",nrDIS_Approval,"Yes"),_xlpm.om,MAX(0,COUNTIFS(nrES_PID,$B31,nrES_Absence,"Unexcused")-1),_xlpm.cm,COUNTIFS(nrDIS_PID,$B31,nrDIS_Closes,"Unexcused missed exams",nrDIS_Outcome,"Retained",nrDIS_Approval,"Yes")+COUNTIFS(nrDIS_PID,$B31,nrDIS_Closes,"Unexcused missed exams",nrDIS_Outcome,"Retained w/ Plan",nrDIS_Approval,"Yes"),TRIM(IF(_xlpm.oe&gt;_xlpm.ce,"failed retest; ","")&amp;IF(_xlpm.os&gt;_xlpm.cs,"skills failed out; ","")&amp;IF(_xlpm.om&gt;_xlpm.cm,"unexcused missed exams; ","")&amp;IF(_xlpm.oi&gt;_xlpm.ci,"chain-of-command incident review; ",""))))</f>
        <v/>
      </c>
      <c r="V31" s="17">
        <f>IF($B31="","",IF(COUNTIFS(nrES_PID,$B31,nrES_Absence,"Excused",nrES_Raw,"")=0,"Yes","No"))</f>
        <v/>
      </c>
      <c r="W31" s="17">
        <f>IF($B31="","",IF(IFERROR(INDEX(nrENRall,MATCH($B31,rngCadetPIDs,0)),"")="Yes","Yes","No"))</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IF($B32="","",IF(AND($E32="Yes",$F32="Yes",$G32="Yes",$H32="Yes",$I32="Yes",$J32="Yes",$K32="Yes",$L32="Yes",$Q32="Yes",$R32="Yes",$S32="Yes",$T32="Yes",$M32="No",$V32="Yes",$W32="Yes"),"Yes","No"))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","")&amp;IF($V32&lt;&gt;"Yes","Exam pending (excused absence); ","")&amp;IF($W32&lt;&gt;"Yes","Enrollment documents;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Plan",nrDIS_Approval,"Yes"),_xlpm.om,MAX(0,COUNTIFS(nrES_PID,$B32,nrES_Absence,"Unexcused")-1),_xlpm.cm,COUNTIFS(nrDIS_PID,$B32,nrDIS_Closes,"Unexcused missed exams",nrDIS_Outcome,"Retained",nrDIS_Approval,"Yes")+COUNTIFS(nrDIS_PID,$B32,nrDIS_Closes,"Unexcused missed exams",nrDIS_Outcome,"Retained w/ Plan",nrDIS_Approval,"Yes"),TRIM(IF(_xlpm.oe&gt;_xlpm.ce,"failed retest; ","")&amp;IF(_xlpm.os&gt;_xlpm.cs,"skills failed out; ","")&amp;IF(_xlpm.om&gt;_xlpm.cm,"unexcused missed exams; ","")&amp;IF(_xlpm.oi&gt;_xlpm.ci,"chain-of-command incident review; ",""))))</f>
        <v/>
      </c>
      <c r="V32" s="17">
        <f>IF($B32="","",IF(COUNTIFS(nrES_PID,$B32,nrES_Absence,"Excused",nrES_Raw,"")=0,"Yes","No"))</f>
        <v/>
      </c>
      <c r="W32" s="17">
        <f>IF($B32="","",IF(IFERROR(INDEX(nrENRall,MATCH($B32,rngCadetPIDs,0)),"")="Yes","Yes","No"))</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IF($B33="","",IF(AND($E33="Yes",$F33="Yes",$G33="Yes",$H33="Yes",$I33="Yes",$J33="Yes",$K33="Yes",$L33="Yes",$Q33="Yes",$R33="Yes",$S33="Yes",$T33="Yes",$M33="No",$V33="Yes",$W33="Yes"),"Yes","No"))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","")&amp;IF($V33&lt;&gt;"Yes","Exam pending (excused absence); ","")&amp;IF($W33&lt;&gt;"Yes","Enrollment documents;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Plan",nrDIS_Approval,"Yes"),_xlpm.om,MAX(0,COUNTIFS(nrES_PID,$B33,nrES_Absence,"Unexcused")-1),_xlpm.cm,COUNTIFS(nrDIS_PID,$B33,nrDIS_Closes,"Unexcused missed exams",nrDIS_Outcome,"Retained",nrDIS_Approval,"Yes")+COUNTIFS(nrDIS_PID,$B33,nrDIS_Closes,"Unexcused missed exams",nrDIS_Outcome,"Retained w/ Plan",nrDIS_Approval,"Yes"),TRIM(IF(_xlpm.oe&gt;_xlpm.ce,"failed retest; ","")&amp;IF(_xlpm.os&gt;_xlpm.cs,"skills failed out; ","")&amp;IF(_xlpm.om&gt;_xlpm.cm,"unexcused missed exams; ","")&amp;IF(_xlpm.oi&gt;_xlpm.ci,"chain-of-command incident review; ",""))))</f>
        <v/>
      </c>
      <c r="V33" s="17">
        <f>IF($B33="","",IF(COUNTIFS(nrES_PID,$B33,nrES_Absence,"Excused",nrES_Raw,"")=0,"Yes","No"))</f>
        <v/>
      </c>
      <c r="W33" s="17">
        <f>IF($B33="","",IF(IFERROR(INDEX(nrENRall,MATCH($B33,rngCadetPIDs,0)),"")="Yes","Yes","No"))</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IF($B34="","",IF(AND($E34="Yes",$F34="Yes",$G34="Yes",$H34="Yes",$I34="Yes",$J34="Yes",$K34="Yes",$L34="Yes",$Q34="Yes",$R34="Yes",$S34="Yes",$T34="Yes",$M34="No",$V34="Yes",$W34="Yes"),"Yes","No"))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","")&amp;IF($V34&lt;&gt;"Yes","Exam pending (excused absence); ","")&amp;IF($W34&lt;&gt;"Yes","Enrollment documents;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Plan",nrDIS_Approval,"Yes"),_xlpm.om,MAX(0,COUNTIFS(nrES_PID,$B34,nrES_Absence,"Unexcused")-1),_xlpm.cm,COUNTIFS(nrDIS_PID,$B34,nrDIS_Closes,"Unexcused missed exams",nrDIS_Outcome,"Retained",nrDIS_Approval,"Yes")+COUNTIFS(nrDIS_PID,$B34,nrDIS_Closes,"Unexcused missed exams",nrDIS_Outcome,"Retained w/ Plan",nrDIS_Approval,"Yes"),TRIM(IF(_xlpm.oe&gt;_xlpm.ce,"failed retest; ","")&amp;IF(_xlpm.os&gt;_xlpm.cs,"skills failed out; ","")&amp;IF(_xlpm.om&gt;_xlpm.cm,"unexcused missed exams; ","")&amp;IF(_xlpm.oi&gt;_xlpm.ci,"chain-of-command incident review; ",""))))</f>
        <v/>
      </c>
      <c r="V34" s="17">
        <f>IF($B34="","",IF(COUNTIFS(nrES_PID,$B34,nrES_Absence,"Excused",nrES_Raw,"")=0,"Yes","No"))</f>
        <v/>
      </c>
      <c r="W34" s="17">
        <f>IF($B34="","",IF(IFERROR(INDEX(nrENRall,MATCH($B34,rngCadetPIDs,0)),"")="Yes","Yes","No"))</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IF($B35="","",IF(AND($E35="Yes",$F35="Yes",$G35="Yes",$H35="Yes",$I35="Yes",$J35="Yes",$K35="Yes",$L35="Yes",$Q35="Yes",$R35="Yes",$S35="Yes",$T35="Yes",$M35="No",$V35="Yes",$W35="Yes"),"Yes","No"))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","")&amp;IF($V35&lt;&gt;"Yes","Exam pending (excused absence); ","")&amp;IF($W35&lt;&gt;"Yes","Enrollment documents;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Plan",nrDIS_Approval,"Yes"),_xlpm.om,MAX(0,COUNTIFS(nrES_PID,$B35,nrES_Absence,"Unexcused")-1),_xlpm.cm,COUNTIFS(nrDIS_PID,$B35,nrDIS_Closes,"Unexcused missed exams",nrDIS_Outcome,"Retained",nrDIS_Approval,"Yes")+COUNTIFS(nrDIS_PID,$B35,nrDIS_Closes,"Unexcused missed exams",nrDIS_Outcome,"Retained w/ Plan",nrDIS_Approval,"Yes"),TRIM(IF(_xlpm.oe&gt;_xlpm.ce,"failed retest; ","")&amp;IF(_xlpm.os&gt;_xlpm.cs,"skills failed out; ","")&amp;IF(_xlpm.om&gt;_xlpm.cm,"unexcused missed exams; ","")&amp;IF(_xlpm.oi&gt;_xlpm.ci,"chain-of-command incident review; ",""))))</f>
        <v/>
      </c>
      <c r="V35" s="17">
        <f>IF($B35="","",IF(COUNTIFS(nrES_PID,$B35,nrES_Absence,"Excused",nrES_Raw,"")=0,"Yes","No"))</f>
        <v/>
      </c>
      <c r="W35" s="17">
        <f>IF($B35="","",IF(IFERROR(INDEX(nrENRall,MATCH($B35,rngCadetPIDs,0)),"")="Yes","Yes","No"))</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IF($B36="","",IF(AND($E36="Yes",$F36="Yes",$G36="Yes",$H36="Yes",$I36="Yes",$J36="Yes",$K36="Yes",$L36="Yes",$Q36="Yes",$R36="Yes",$S36="Yes",$T36="Yes",$M36="No",$V36="Yes",$W36="Yes"),"Yes","No"))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","")&amp;IF($V36&lt;&gt;"Yes","Exam pending (excused absence); ","")&amp;IF($W36&lt;&gt;"Yes","Enrollment documents;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Plan",nrDIS_Approval,"Yes"),_xlpm.om,MAX(0,COUNTIFS(nrES_PID,$B36,nrES_Absence,"Unexcused")-1),_xlpm.cm,COUNTIFS(nrDIS_PID,$B36,nrDIS_Closes,"Unexcused missed exams",nrDIS_Outcome,"Retained",nrDIS_Approval,"Yes")+COUNTIFS(nrDIS_PID,$B36,nrDIS_Closes,"Unexcused missed exams",nrDIS_Outcome,"Retained w/ Plan",nrDIS_Approval,"Yes"),TRIM(IF(_xlpm.oe&gt;_xlpm.ce,"failed retest; ","")&amp;IF(_xlpm.os&gt;_xlpm.cs,"skills failed out; ","")&amp;IF(_xlpm.om&gt;_xlpm.cm,"unexcused missed exams; ","")&amp;IF(_xlpm.oi&gt;_xlpm.ci,"chain-of-command incident review; ",""))))</f>
        <v/>
      </c>
      <c r="V36" s="17">
        <f>IF($B36="","",IF(COUNTIFS(nrES_PID,$B36,nrES_Absence,"Excused",nrES_Raw,"")=0,"Yes","No"))</f>
        <v/>
      </c>
      <c r="W36" s="17">
        <f>IF($B36="","",IF(IFERROR(INDEX(nrENRall,MATCH($B36,rngCadetPIDs,0)),"")="Yes","Yes","No"))</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IF($B37="","",IF(AND($E37="Yes",$F37="Yes",$G37="Yes",$H37="Yes",$I37="Yes",$J37="Yes",$K37="Yes",$L37="Yes",$Q37="Yes",$R37="Yes",$S37="Yes",$T37="Yes",$M37="No",$V37="Yes",$W37="Yes"),"Yes","No"))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","")&amp;IF($V37&lt;&gt;"Yes","Exam pending (excused absence); ","")&amp;IF($W37&lt;&gt;"Yes","Enrollment documents;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Plan",nrDIS_Approval,"Yes"),_xlpm.om,MAX(0,COUNTIFS(nrES_PID,$B37,nrES_Absence,"Unexcused")-1),_xlpm.cm,COUNTIFS(nrDIS_PID,$B37,nrDIS_Closes,"Unexcused missed exams",nrDIS_Outcome,"Retained",nrDIS_Approval,"Yes")+COUNTIFS(nrDIS_PID,$B37,nrDIS_Closes,"Unexcused missed exams",nrDIS_Outcome,"Retained w/ Plan",nrDIS_Approval,"Yes"),TRIM(IF(_xlpm.oe&gt;_xlpm.ce,"failed retest; ","")&amp;IF(_xlpm.os&gt;_xlpm.cs,"skills failed out; ","")&amp;IF(_xlpm.om&gt;_xlpm.cm,"unexcused missed exams; ","")&amp;IF(_xlpm.oi&gt;_xlpm.ci,"chain-of-command incident review; ",""))))</f>
        <v/>
      </c>
      <c r="V37" s="17">
        <f>IF($B37="","",IF(COUNTIFS(nrES_PID,$B37,nrES_Absence,"Excused",nrES_Raw,"")=0,"Yes","No"))</f>
        <v/>
      </c>
      <c r="W37" s="17">
        <f>IF($B37="","",IF(IFERROR(INDEX(nrENRall,MATCH($B37,rngCadetPIDs,0)),"")="Yes","Yes","No"))</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IF($B38="","",IF(AND($E38="Yes",$F38="Yes",$G38="Yes",$H38="Yes",$I38="Yes",$J38="Yes",$K38="Yes",$L38="Yes",$Q38="Yes",$R38="Yes",$S38="Yes",$T38="Yes",$M38="No",$V38="Yes",$W38="Yes"),"Yes","No"))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","")&amp;IF($V38&lt;&gt;"Yes","Exam pending (excused absence); ","")&amp;IF($W38&lt;&gt;"Yes","Enrollment documents;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Plan",nrDIS_Approval,"Yes"),_xlpm.om,MAX(0,COUNTIFS(nrES_PID,$B38,nrES_Absence,"Unexcused")-1),_xlpm.cm,COUNTIFS(nrDIS_PID,$B38,nrDIS_Closes,"Unexcused missed exams",nrDIS_Outcome,"Retained",nrDIS_Approval,"Yes")+COUNTIFS(nrDIS_PID,$B38,nrDIS_Closes,"Unexcused missed exams",nrDIS_Outcome,"Retained w/ Plan",nrDIS_Approval,"Yes"),TRIM(IF(_xlpm.oe&gt;_xlpm.ce,"failed retest; ","")&amp;IF(_xlpm.os&gt;_xlpm.cs,"skills failed out; ","")&amp;IF(_xlpm.om&gt;_xlpm.cm,"unexcused missed exams; ","")&amp;IF(_xlpm.oi&gt;_xlpm.ci,"chain-of-command incident review; ",""))))</f>
        <v/>
      </c>
      <c r="V38" s="17">
        <f>IF($B38="","",IF(COUNTIFS(nrES_PID,$B38,nrES_Absence,"Excused",nrES_Raw,"")=0,"Yes","No"))</f>
        <v/>
      </c>
      <c r="W38" s="17">
        <f>IF($B38="","",IF(IFERROR(INDEX(nrENRall,MATCH($B38,rngCadetPIDs,0)),"")="Yes","Yes","No"))</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IF($B39="","",IF(AND($E39="Yes",$F39="Yes",$G39="Yes",$H39="Yes",$I39="Yes",$J39="Yes",$K39="Yes",$L39="Yes",$Q39="Yes",$R39="Yes",$S39="Yes",$T39="Yes",$M39="No",$V39="Yes",$W39="Yes"),"Yes","No"))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","")&amp;IF($V39&lt;&gt;"Yes","Exam pending (excused absence); ","")&amp;IF($W39&lt;&gt;"Yes","Enrollment documents;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Plan",nrDIS_Approval,"Yes"),_xlpm.om,MAX(0,COUNTIFS(nrES_PID,$B39,nrES_Absence,"Unexcused")-1),_xlpm.cm,COUNTIFS(nrDIS_PID,$B39,nrDIS_Closes,"Unexcused missed exams",nrDIS_Outcome,"Retained",nrDIS_Approval,"Yes")+COUNTIFS(nrDIS_PID,$B39,nrDIS_Closes,"Unexcused missed exams",nrDIS_Outcome,"Retained w/ Plan",nrDIS_Approval,"Yes"),TRIM(IF(_xlpm.oe&gt;_xlpm.ce,"failed retest; ","")&amp;IF(_xlpm.os&gt;_xlpm.cs,"skills failed out; ","")&amp;IF(_xlpm.om&gt;_xlpm.cm,"unexcused missed exams; ","")&amp;IF(_xlpm.oi&gt;_xlpm.ci,"chain-of-command incident review; ",""))))</f>
        <v/>
      </c>
      <c r="V39" s="17">
        <f>IF($B39="","",IF(COUNTIFS(nrES_PID,$B39,nrES_Absence,"Excused",nrES_Raw,"")=0,"Yes","No"))</f>
        <v/>
      </c>
      <c r="W39" s="17">
        <f>IF($B39="","",IF(IFERROR(INDEX(nrENRall,MATCH($B39,rngCadetPIDs,0)),"")="Yes","Yes","No"))</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IF($B40="","",IF(AND($E40="Yes",$F40="Yes",$G40="Yes",$H40="Yes",$I40="Yes",$J40="Yes",$K40="Yes",$L40="Yes",$Q40="Yes",$R40="Yes",$S40="Yes",$T40="Yes",$M40="No",$V40="Yes",$W40="Yes"),"Yes","No"))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","")&amp;IF($V40&lt;&gt;"Yes","Exam pending (excused absence); ","")&amp;IF($W40&lt;&gt;"Yes","Enrollment documents;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Plan",nrDIS_Approval,"Yes"),_xlpm.om,MAX(0,COUNTIFS(nrES_PID,$B40,nrES_Absence,"Unexcused")-1),_xlpm.cm,COUNTIFS(nrDIS_PID,$B40,nrDIS_Closes,"Unexcused missed exams",nrDIS_Outcome,"Retained",nrDIS_Approval,"Yes")+COUNTIFS(nrDIS_PID,$B40,nrDIS_Closes,"Unexcused missed exams",nrDIS_Outcome,"Retained w/ Plan",nrDIS_Approval,"Yes"),TRIM(IF(_xlpm.oe&gt;_xlpm.ce,"failed retest; ","")&amp;IF(_xlpm.os&gt;_xlpm.cs,"skills failed out; ","")&amp;IF(_xlpm.om&gt;_xlpm.cm,"unexcused missed exams; ","")&amp;IF(_xlpm.oi&gt;_xlpm.ci,"chain-of-command incident review; ",""))))</f>
        <v/>
      </c>
      <c r="V40" s="17">
        <f>IF($B40="","",IF(COUNTIFS(nrES_PID,$B40,nrES_Absence,"Excused",nrES_Raw,"")=0,"Yes","No"))</f>
        <v/>
      </c>
      <c r="W40" s="17">
        <f>IF($B40="","",IF(IFERROR(INDEX(nrENRall,MATCH($B40,rngCadetPIDs,0)),"")="Yes","Yes","No"))</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IF($B41="","",IF(AND($E41="Yes",$F41="Yes",$G41="Yes",$H41="Yes",$I41="Yes",$J41="Yes",$K41="Yes",$L41="Yes",$Q41="Yes",$R41="Yes",$S41="Yes",$T41="Yes",$M41="No",$V41="Yes",$W41="Yes"),"Yes","No"))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","")&amp;IF($V41&lt;&gt;"Yes","Exam pending (excused absence); ","")&amp;IF($W41&lt;&gt;"Yes","Enrollment documents;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Plan",nrDIS_Approval,"Yes"),_xlpm.om,MAX(0,COUNTIFS(nrES_PID,$B41,nrES_Absence,"Unexcused")-1),_xlpm.cm,COUNTIFS(nrDIS_PID,$B41,nrDIS_Closes,"Unexcused missed exams",nrDIS_Outcome,"Retained",nrDIS_Approval,"Yes")+COUNTIFS(nrDIS_PID,$B41,nrDIS_Closes,"Unexcused missed exams",nrDIS_Outcome,"Retained w/ Plan",nrDIS_Approval,"Yes"),TRIM(IF(_xlpm.oe&gt;_xlpm.ce,"failed retest; ","")&amp;IF(_xlpm.os&gt;_xlpm.cs,"skills failed out; ","")&amp;IF(_xlpm.om&gt;_xlpm.cm,"unexcused missed exams; ","")&amp;IF(_xlpm.oi&gt;_xlpm.ci,"chain-of-command incident review; ",""))))</f>
        <v/>
      </c>
      <c r="V41" s="17">
        <f>IF($B41="","",IF(COUNTIFS(nrES_PID,$B41,nrES_Absence,"Excused",nrES_Raw,"")=0,"Yes","No"))</f>
        <v/>
      </c>
      <c r="W41" s="17">
        <f>IF($B41="","",IF(IFERROR(INDEX(nrENRall,MATCH($B41,rngCadetPIDs,0)),"")="Yes","Yes","No"))</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IF($B42="","",IF(AND($E42="Yes",$F42="Yes",$G42="Yes",$H42="Yes",$I42="Yes",$J42="Yes",$K42="Yes",$L42="Yes",$Q42="Yes",$R42="Yes",$S42="Yes",$T42="Yes",$M42="No",$V42="Yes",$W42="Yes"),"Yes","No"))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","")&amp;IF($V42&lt;&gt;"Yes","Exam pending (excused absence); ","")&amp;IF($W42&lt;&gt;"Yes","Enrollment documents;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Plan",nrDIS_Approval,"Yes"),_xlpm.om,MAX(0,COUNTIFS(nrES_PID,$B42,nrES_Absence,"Unexcused")-1),_xlpm.cm,COUNTIFS(nrDIS_PID,$B42,nrDIS_Closes,"Unexcused missed exams",nrDIS_Outcome,"Retained",nrDIS_Approval,"Yes")+COUNTIFS(nrDIS_PID,$B42,nrDIS_Closes,"Unexcused missed exams",nrDIS_Outcome,"Retained w/ Plan",nrDIS_Approval,"Yes"),TRIM(IF(_xlpm.oe&gt;_xlpm.ce,"failed retest; ","")&amp;IF(_xlpm.os&gt;_xlpm.cs,"skills failed out; ","")&amp;IF(_xlpm.om&gt;_xlpm.cm,"unexcused missed exams; ","")&amp;IF(_xlpm.oi&gt;_xlpm.ci,"chain-of-command incident review; ",""))))</f>
        <v/>
      </c>
      <c r="V42" s="17">
        <f>IF($B42="","",IF(COUNTIFS(nrES_PID,$B42,nrES_Absence,"Excused",nrES_Raw,"")=0,"Yes","No"))</f>
        <v/>
      </c>
      <c r="W42" s="17">
        <f>IF($B42="","",IF(IFERROR(INDEX(nrENRall,MATCH($B42,rngCadetPIDs,0)),"")="Yes","Yes","No"))</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IF($B43="","",IF(AND($E43="Yes",$F43="Yes",$G43="Yes",$H43="Yes",$I43="Yes",$J43="Yes",$K43="Yes",$L43="Yes",$Q43="Yes",$R43="Yes",$S43="Yes",$T43="Yes",$M43="No",$V43="Yes",$W43="Yes"),"Yes","No"))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","")&amp;IF($V43&lt;&gt;"Yes","Exam pending (excused absence); ","")&amp;IF($W43&lt;&gt;"Yes","Enrollment documents;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Plan",nrDIS_Approval,"Yes"),_xlpm.om,MAX(0,COUNTIFS(nrES_PID,$B43,nrES_Absence,"Unexcused")-1),_xlpm.cm,COUNTIFS(nrDIS_PID,$B43,nrDIS_Closes,"Unexcused missed exams",nrDIS_Outcome,"Retained",nrDIS_Approval,"Yes")+COUNTIFS(nrDIS_PID,$B43,nrDIS_Closes,"Unexcused missed exams",nrDIS_Outcome,"Retained w/ Plan",nrDIS_Approval,"Yes"),TRIM(IF(_xlpm.oe&gt;_xlpm.ce,"failed retest; ","")&amp;IF(_xlpm.os&gt;_xlpm.cs,"skills failed out; ","")&amp;IF(_xlpm.om&gt;_xlpm.cm,"unexcused missed exams; ","")&amp;IF(_xlpm.oi&gt;_xlpm.ci,"chain-of-command incident review; ",""))))</f>
        <v/>
      </c>
      <c r="V43" s="17">
        <f>IF($B43="","",IF(COUNTIFS(nrES_PID,$B43,nrES_Absence,"Excused",nrES_Raw,"")=0,"Yes","No"))</f>
        <v/>
      </c>
      <c r="W43" s="17">
        <f>IF($B43="","",IF(IFERROR(INDEX(nrENRall,MATCH($B43,rngCadetPIDs,0)),"")="Yes","Yes","No"))</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IF($B44="","",IF(AND($E44="Yes",$F44="Yes",$G44="Yes",$H44="Yes",$I44="Yes",$J44="Yes",$K44="Yes",$L44="Yes",$Q44="Yes",$R44="Yes",$S44="Yes",$T44="Yes",$M44="No",$V44="Yes",$W44="Yes"),"Yes","No"))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","")&amp;IF($V44&lt;&gt;"Yes","Exam pending (excused absence); ","")&amp;IF($W44&lt;&gt;"Yes","Enrollment documents;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Plan",nrDIS_Approval,"Yes"),_xlpm.om,MAX(0,COUNTIFS(nrES_PID,$B44,nrES_Absence,"Unexcused")-1),_xlpm.cm,COUNTIFS(nrDIS_PID,$B44,nrDIS_Closes,"Unexcused missed exams",nrDIS_Outcome,"Retained",nrDIS_Approval,"Yes")+COUNTIFS(nrDIS_PID,$B44,nrDIS_Closes,"Unexcused missed exams",nrDIS_Outcome,"Retained w/ Plan",nrDIS_Approval,"Yes"),TRIM(IF(_xlpm.oe&gt;_xlpm.ce,"failed retest; ","")&amp;IF(_xlpm.os&gt;_xlpm.cs,"skills failed out; ","")&amp;IF(_xlpm.om&gt;_xlpm.cm,"unexcused missed exams; ","")&amp;IF(_xlpm.oi&gt;_xlpm.ci,"chain-of-command incident review; ",""))))</f>
        <v/>
      </c>
      <c r="V44" s="17">
        <f>IF($B44="","",IF(COUNTIFS(nrES_PID,$B44,nrES_Absence,"Excused",nrES_Raw,"")=0,"Yes","No"))</f>
        <v/>
      </c>
      <c r="W44" s="17">
        <f>IF($B44="","",IF(IFERROR(INDEX(nrENRall,MATCH($B44,rngCadetPIDs,0)),"")="Yes","Yes","No"))</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IF($B45="","",IF(AND($E45="Yes",$F45="Yes",$G45="Yes",$H45="Yes",$I45="Yes",$J45="Yes",$K45="Yes",$L45="Yes",$Q45="Yes",$R45="Yes",$S45="Yes",$T45="Yes",$M45="No",$V45="Yes",$W45="Yes"),"Yes","No"))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","")&amp;IF($V45&lt;&gt;"Yes","Exam pending (excused absence); ","")&amp;IF($W45&lt;&gt;"Yes","Enrollment documents;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Plan",nrDIS_Approval,"Yes"),_xlpm.om,MAX(0,COUNTIFS(nrES_PID,$B45,nrES_Absence,"Unexcused")-1),_xlpm.cm,COUNTIFS(nrDIS_PID,$B45,nrDIS_Closes,"Unexcused missed exams",nrDIS_Outcome,"Retained",nrDIS_Approval,"Yes")+COUNTIFS(nrDIS_PID,$B45,nrDIS_Closes,"Unexcused missed exams",nrDIS_Outcome,"Retained w/ Plan",nrDIS_Approval,"Yes"),TRIM(IF(_xlpm.oe&gt;_xlpm.ce,"failed retest; ","")&amp;IF(_xlpm.os&gt;_xlpm.cs,"skills failed out; ","")&amp;IF(_xlpm.om&gt;_xlpm.cm,"unexcused missed exams; ","")&amp;IF(_xlpm.oi&gt;_xlpm.ci,"chain-of-command incident review; ",""))))</f>
        <v/>
      </c>
      <c r="V45" s="17">
        <f>IF($B45="","",IF(COUNTIFS(nrES_PID,$B45,nrES_Absence,"Excused",nrES_Raw,"")=0,"Yes","No"))</f>
        <v/>
      </c>
      <c r="W45" s="17">
        <f>IF($B45="","",IF(IFERROR(INDEX(nrENRall,MATCH($B45,rngCadetPIDs,0)),"")="Yes","Yes","No"))</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IF($B46="","",IF(AND($E46="Yes",$F46="Yes",$G46="Yes",$H46="Yes",$I46="Yes",$J46="Yes",$K46="Yes",$L46="Yes",$Q46="Yes",$R46="Yes",$S46="Yes",$T46="Yes",$M46="No",$V46="Yes",$W46="Yes"),"Yes","No"))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","")&amp;IF($V46&lt;&gt;"Yes","Exam pending (excused absence); ","")&amp;IF($W46&lt;&gt;"Yes","Enrollment documents;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Plan",nrDIS_Approval,"Yes"),_xlpm.om,MAX(0,COUNTIFS(nrES_PID,$B46,nrES_Absence,"Unexcused")-1),_xlpm.cm,COUNTIFS(nrDIS_PID,$B46,nrDIS_Closes,"Unexcused missed exams",nrDIS_Outcome,"Retained",nrDIS_Approval,"Yes")+COUNTIFS(nrDIS_PID,$B46,nrDIS_Closes,"Unexcused missed exams",nrDIS_Outcome,"Retained w/ Plan",nrDIS_Approval,"Yes"),TRIM(IF(_xlpm.oe&gt;_xlpm.ce,"failed retest; ","")&amp;IF(_xlpm.os&gt;_xlpm.cs,"skills failed out; ","")&amp;IF(_xlpm.om&gt;_xlpm.cm,"unexcused missed exams; ","")&amp;IF(_xlpm.oi&gt;_xlpm.ci,"chain-of-command incident review; ",""))))</f>
        <v/>
      </c>
      <c r="V46" s="17">
        <f>IF($B46="","",IF(COUNTIFS(nrES_PID,$B46,nrES_Absence,"Excused",nrES_Raw,"")=0,"Yes","No"))</f>
        <v/>
      </c>
      <c r="W46" s="17">
        <f>IF($B46="","",IF(IFERROR(INDEX(nrENRall,MATCH($B46,rngCadetPIDs,0)),"")="Yes","Yes","No"))</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IF($B47="","",IF(AND($E47="Yes",$F47="Yes",$G47="Yes",$H47="Yes",$I47="Yes",$J47="Yes",$K47="Yes",$L47="Yes",$Q47="Yes",$R47="Yes",$S47="Yes",$T47="Yes",$M47="No",$V47="Yes",$W47="Yes"),"Yes","No"))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","")&amp;IF($V47&lt;&gt;"Yes","Exam pending (excused absence); ","")&amp;IF($W47&lt;&gt;"Yes","Enrollment documents;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Plan",nrDIS_Approval,"Yes"),_xlpm.om,MAX(0,COUNTIFS(nrES_PID,$B47,nrES_Absence,"Unexcused")-1),_xlpm.cm,COUNTIFS(nrDIS_PID,$B47,nrDIS_Closes,"Unexcused missed exams",nrDIS_Outcome,"Retained",nrDIS_Approval,"Yes")+COUNTIFS(nrDIS_PID,$B47,nrDIS_Closes,"Unexcused missed exams",nrDIS_Outcome,"Retained w/ Plan",nrDIS_Approval,"Yes"),TRIM(IF(_xlpm.oe&gt;_xlpm.ce,"failed retest; ","")&amp;IF(_xlpm.os&gt;_xlpm.cs,"skills failed out; ","")&amp;IF(_xlpm.om&gt;_xlpm.cm,"unexcused missed exams; ","")&amp;IF(_xlpm.oi&gt;_xlpm.ci,"chain-of-command incident review; ",""))))</f>
        <v/>
      </c>
      <c r="V47" s="17">
        <f>IF($B47="","",IF(COUNTIFS(nrES_PID,$B47,nrES_Absence,"Excused",nrES_Raw,"")=0,"Yes","No"))</f>
        <v/>
      </c>
      <c r="W47" s="17">
        <f>IF($B47="","",IF(IFERROR(INDEX(nrENRall,MATCH($B47,rngCadetPIDs,0)),"")="Yes","Yes","No"))</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IF($B48="","",IF(AND($E48="Yes",$F48="Yes",$G48="Yes",$H48="Yes",$I48="Yes",$J48="Yes",$K48="Yes",$L48="Yes",$Q48="Yes",$R48="Yes",$S48="Yes",$T48="Yes",$M48="No",$V48="Yes",$W48="Yes"),"Yes","No"))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","")&amp;IF($V48&lt;&gt;"Yes","Exam pending (excused absence); ","")&amp;IF($W48&lt;&gt;"Yes","Enrollment documents;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Plan",nrDIS_Approval,"Yes"),_xlpm.om,MAX(0,COUNTIFS(nrES_PID,$B48,nrES_Absence,"Unexcused")-1),_xlpm.cm,COUNTIFS(nrDIS_PID,$B48,nrDIS_Closes,"Unexcused missed exams",nrDIS_Outcome,"Retained",nrDIS_Approval,"Yes")+COUNTIFS(nrDIS_PID,$B48,nrDIS_Closes,"Unexcused missed exams",nrDIS_Outcome,"Retained w/ Plan",nrDIS_Approval,"Yes"),TRIM(IF(_xlpm.oe&gt;_xlpm.ce,"failed retest; ","")&amp;IF(_xlpm.os&gt;_xlpm.cs,"skills failed out; ","")&amp;IF(_xlpm.om&gt;_xlpm.cm,"unexcused missed exams; ","")&amp;IF(_xlpm.oi&gt;_xlpm.ci,"chain-of-command incident review; ",""))))</f>
        <v/>
      </c>
      <c r="V48" s="17">
        <f>IF($B48="","",IF(COUNTIFS(nrES_PID,$B48,nrES_Absence,"Excused",nrES_Raw,"")=0,"Yes","No"))</f>
        <v/>
      </c>
      <c r="W48" s="17">
        <f>IF($B48="","",IF(IFERROR(INDEX(nrENRall,MATCH($B48,rngCadetPIDs,0)),"")="Yes","Yes","No"))</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IF($B49="","",IF(AND($E49="Yes",$F49="Yes",$G49="Yes",$H49="Yes",$I49="Yes",$J49="Yes",$K49="Yes",$L49="Yes",$Q49="Yes",$R49="Yes",$S49="Yes",$T49="Yes",$M49="No",$V49="Yes",$W49="Yes"),"Yes","No"))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","")&amp;IF($V49&lt;&gt;"Yes","Exam pending (excused absence); ","")&amp;IF($W49&lt;&gt;"Yes","Enrollment documents;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Plan",nrDIS_Approval,"Yes"),_xlpm.om,MAX(0,COUNTIFS(nrES_PID,$B49,nrES_Absence,"Unexcused")-1),_xlpm.cm,COUNTIFS(nrDIS_PID,$B49,nrDIS_Closes,"Unexcused missed exams",nrDIS_Outcome,"Retained",nrDIS_Approval,"Yes")+COUNTIFS(nrDIS_PID,$B49,nrDIS_Closes,"Unexcused missed exams",nrDIS_Outcome,"Retained w/ Plan",nrDIS_Approval,"Yes"),TRIM(IF(_xlpm.oe&gt;_xlpm.ce,"failed retest; ","")&amp;IF(_xlpm.os&gt;_xlpm.cs,"skills failed out; ","")&amp;IF(_xlpm.om&gt;_xlpm.cm,"unexcused missed exams; ","")&amp;IF(_xlpm.oi&gt;_xlpm.ci,"chain-of-command incident review; ",""))))</f>
        <v/>
      </c>
      <c r="V49" s="17">
        <f>IF($B49="","",IF(COUNTIFS(nrES_PID,$B49,nrES_Absence,"Excused",nrES_Raw,"")=0,"Yes","No"))</f>
        <v/>
      </c>
      <c r="W49" s="17">
        <f>IF($B49="","",IF(IFERROR(INDEX(nrENRall,MATCH($B49,rngCadetPIDs,0)),"")="Yes","Yes","No"))</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IF($B50="","",IF(AND($E50="Yes",$F50="Yes",$G50="Yes",$H50="Yes",$I50="Yes",$J50="Yes",$K50="Yes",$L50="Yes",$Q50="Yes",$R50="Yes",$S50="Yes",$T50="Yes",$M50="No",$V50="Yes",$W50="Yes"),"Yes","No"))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","")&amp;IF($V50&lt;&gt;"Yes","Exam pending (excused absence); ","")&amp;IF($W50&lt;&gt;"Yes","Enrollment documents;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Plan",nrDIS_Approval,"Yes"),_xlpm.om,MAX(0,COUNTIFS(nrES_PID,$B50,nrES_Absence,"Unexcused")-1),_xlpm.cm,COUNTIFS(nrDIS_PID,$B50,nrDIS_Closes,"Unexcused missed exams",nrDIS_Outcome,"Retained",nrDIS_Approval,"Yes")+COUNTIFS(nrDIS_PID,$B50,nrDIS_Closes,"Unexcused missed exams",nrDIS_Outcome,"Retained w/ Plan",nrDIS_Approval,"Yes"),TRIM(IF(_xlpm.oe&gt;_xlpm.ce,"failed retest; ","")&amp;IF(_xlpm.os&gt;_xlpm.cs,"skills failed out; ","")&amp;IF(_xlpm.om&gt;_xlpm.cm,"unexcused missed exams; ","")&amp;IF(_xlpm.oi&gt;_xlpm.ci,"chain-of-command incident review; ",""))))</f>
        <v/>
      </c>
      <c r="V50" s="17">
        <f>IF($B50="","",IF(COUNTIFS(nrES_PID,$B50,nrES_Absence,"Excused",nrES_Raw,"")=0,"Yes","No"))</f>
        <v/>
      </c>
      <c r="W50" s="17">
        <f>IF($B50="","",IF(IFERROR(INDEX(nrENRall,MATCH($B50,rngCadetPIDs,0)),"")="Yes","Yes","No"))</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IF($B51="","",IF(AND($E51="Yes",$F51="Yes",$G51="Yes",$H51="Yes",$I51="Yes",$J51="Yes",$K51="Yes",$L51="Yes",$Q51="Yes",$R51="Yes",$S51="Yes",$T51="Yes",$M51="No",$V51="Yes",$W51="Yes"),"Yes","No"))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","")&amp;IF($V51&lt;&gt;"Yes","Exam pending (excused absence); ","")&amp;IF($W51&lt;&gt;"Yes","Enrollment documents;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Plan",nrDIS_Approval,"Yes"),_xlpm.om,MAX(0,COUNTIFS(nrES_PID,$B51,nrES_Absence,"Unexcused")-1),_xlpm.cm,COUNTIFS(nrDIS_PID,$B51,nrDIS_Closes,"Unexcused missed exams",nrDIS_Outcome,"Retained",nrDIS_Approval,"Yes")+COUNTIFS(nrDIS_PID,$B51,nrDIS_Closes,"Unexcused missed exams",nrDIS_Outcome,"Retained w/ Plan",nrDIS_Approval,"Yes"),TRIM(IF(_xlpm.oe&gt;_xlpm.ce,"failed retest; ","")&amp;IF(_xlpm.os&gt;_xlpm.cs,"skills failed out; ","")&amp;IF(_xlpm.om&gt;_xlpm.cm,"unexcused missed exams; ","")&amp;IF(_xlpm.oi&gt;_xlpm.ci,"chain-of-command incident review; ",""))))</f>
        <v/>
      </c>
      <c r="V51" s="17">
        <f>IF($B51="","",IF(COUNTIFS(nrES_PID,$B51,nrES_Absence,"Excused",nrES_Raw,"")=0,"Yes","No"))</f>
        <v/>
      </c>
      <c r="W51" s="17">
        <f>IF($B51="","",IF(IFERROR(INDEX(nrENRall,MATCH($B51,rngCadetPIDs,0)),"")="Yes","Yes","No"))</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IF($B52="","",IF(AND($E52="Yes",$F52="Yes",$G52="Yes",$H52="Yes",$I52="Yes",$J52="Yes",$K52="Yes",$L52="Yes",$Q52="Yes",$R52="Yes",$S52="Yes",$T52="Yes",$M52="No",$V52="Yes",$W52="Yes"),"Yes","No"))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","")&amp;IF($V52&lt;&gt;"Yes","Exam pending (excused absence); ","")&amp;IF($W52&lt;&gt;"Yes","Enrollment documents;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Plan",nrDIS_Approval,"Yes"),_xlpm.om,MAX(0,COUNTIFS(nrES_PID,$B52,nrES_Absence,"Unexcused")-1),_xlpm.cm,COUNTIFS(nrDIS_PID,$B52,nrDIS_Closes,"Unexcused missed exams",nrDIS_Outcome,"Retained",nrDIS_Approval,"Yes")+COUNTIFS(nrDIS_PID,$B52,nrDIS_Closes,"Unexcused missed exams",nrDIS_Outcome,"Retained w/ Plan",nrDIS_Approval,"Yes"),TRIM(IF(_xlpm.oe&gt;_xlpm.ce,"failed retest; ","")&amp;IF(_xlpm.os&gt;_xlpm.cs,"skills failed out; ","")&amp;IF(_xlpm.om&gt;_xlpm.cm,"unexcused missed exams; ","")&amp;IF(_xlpm.oi&gt;_xlpm.ci,"chain-of-command incident review; ",""))))</f>
        <v/>
      </c>
      <c r="V52" s="17">
        <f>IF($B52="","",IF(COUNTIFS(nrES_PID,$B52,nrES_Absence,"Excused",nrES_Raw,"")=0,"Yes","No"))</f>
        <v/>
      </c>
      <c r="W52" s="17">
        <f>IF($B52="","",IF(IFERROR(INDEX(nrENRall,MATCH($B52,rngCadetPIDs,0)),"")="Yes","Yes","No"))</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IF($B53="","",IF(AND($E53="Yes",$F53="Yes",$G53="Yes",$H53="Yes",$I53="Yes",$J53="Yes",$K53="Yes",$L53="Yes",$Q53="Yes",$R53="Yes",$S53="Yes",$T53="Yes",$M53="No",$V53="Yes",$W53="Yes"),"Yes","No"))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","")&amp;IF($V53&lt;&gt;"Yes","Exam pending (excused absence); ","")&amp;IF($W53&lt;&gt;"Yes","Enrollment documents;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Plan",nrDIS_Approval,"Yes"),_xlpm.om,MAX(0,COUNTIFS(nrES_PID,$B53,nrES_Absence,"Unexcused")-1),_xlpm.cm,COUNTIFS(nrDIS_PID,$B53,nrDIS_Closes,"Unexcused missed exams",nrDIS_Outcome,"Retained",nrDIS_Approval,"Yes")+COUNTIFS(nrDIS_PID,$B53,nrDIS_Closes,"Unexcused missed exams",nrDIS_Outcome,"Retained w/ Plan",nrDIS_Approval,"Yes"),TRIM(IF(_xlpm.oe&gt;_xlpm.ce,"failed retest; ","")&amp;IF(_xlpm.os&gt;_xlpm.cs,"skills failed out; ","")&amp;IF(_xlpm.om&gt;_xlpm.cm,"unexcused missed exams; ","")&amp;IF(_xlpm.oi&gt;_xlpm.ci,"chain-of-command incident review; ",""))))</f>
        <v/>
      </c>
      <c r="V53" s="17">
        <f>IF($B53="","",IF(COUNTIFS(nrES_PID,$B53,nrES_Absence,"Excused",nrES_Raw,"")=0,"Yes","No"))</f>
        <v/>
      </c>
      <c r="W53" s="17">
        <f>IF($B53="","",IF(IFERROR(INDEX(nrENRall,MATCH($B53,rngCadetPIDs,0)),"")="Yes","Yes","No"))</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IF($B54="","",IF(AND($E54="Yes",$F54="Yes",$G54="Yes",$H54="Yes",$I54="Yes",$J54="Yes",$K54="Yes",$L54="Yes",$Q54="Yes",$R54="Yes",$S54="Yes",$T54="Yes",$M54="No",$V54="Yes",$W54="Yes"),"Yes","No"))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","")&amp;IF($V54&lt;&gt;"Yes","Exam pending (excused absence); ","")&amp;IF($W54&lt;&gt;"Yes","Enrollment documents;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Plan",nrDIS_Approval,"Yes"),_xlpm.om,MAX(0,COUNTIFS(nrES_PID,$B54,nrES_Absence,"Unexcused")-1),_xlpm.cm,COUNTIFS(nrDIS_PID,$B54,nrDIS_Closes,"Unexcused missed exams",nrDIS_Outcome,"Retained",nrDIS_Approval,"Yes")+COUNTIFS(nrDIS_PID,$B54,nrDIS_Closes,"Unexcused missed exams",nrDIS_Outcome,"Retained w/ Plan",nrDIS_Approval,"Yes"),TRIM(IF(_xlpm.oe&gt;_xlpm.ce,"failed retest; ","")&amp;IF(_xlpm.os&gt;_xlpm.cs,"skills failed out; ","")&amp;IF(_xlpm.om&gt;_xlpm.cm,"unexcused missed exams; ","")&amp;IF(_xlpm.oi&gt;_xlpm.ci,"chain-of-command incident review; ",""))))</f>
        <v/>
      </c>
      <c r="V54" s="17">
        <f>IF($B54="","",IF(COUNTIFS(nrES_PID,$B54,nrES_Absence,"Excused",nrES_Raw,"")=0,"Yes","No"))</f>
        <v/>
      </c>
      <c r="W54" s="17">
        <f>IF($B54="","",IF(IFERROR(INDEX(nrENRall,MATCH($B54,rngCadetPIDs,0)),"")="Yes","Yes","No"))</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IF($B55="","",IF(AND($E55="Yes",$F55="Yes",$G55="Yes",$H55="Yes",$I55="Yes",$J55="Yes",$K55="Yes",$L55="Yes",$Q55="Yes",$R55="Yes",$S55="Yes",$T55="Yes",$M55="No",$V55="Yes",$W55="Yes"),"Yes","No"))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","")&amp;IF($V55&lt;&gt;"Yes","Exam pending (excused absence); ","")&amp;IF($W55&lt;&gt;"Yes","Enrollment documents;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Plan",nrDIS_Approval,"Yes"),_xlpm.om,MAX(0,COUNTIFS(nrES_PID,$B55,nrES_Absence,"Unexcused")-1),_xlpm.cm,COUNTIFS(nrDIS_PID,$B55,nrDIS_Closes,"Unexcused missed exams",nrDIS_Outcome,"Retained",nrDIS_Approval,"Yes")+COUNTIFS(nrDIS_PID,$B55,nrDIS_Closes,"Unexcused missed exams",nrDIS_Outcome,"Retained w/ Plan",nrDIS_Approval,"Yes"),TRIM(IF(_xlpm.oe&gt;_xlpm.ce,"failed retest; ","")&amp;IF(_xlpm.os&gt;_xlpm.cs,"skills failed out; ","")&amp;IF(_xlpm.om&gt;_xlpm.cm,"unexcused missed exams; ","")&amp;IF(_xlpm.oi&gt;_xlpm.ci,"chain-of-command incident review; ",""))))</f>
        <v/>
      </c>
      <c r="V55" s="17">
        <f>IF($B55="","",IF(COUNTIFS(nrES_PID,$B55,nrES_Absence,"Excused",nrES_Raw,"")=0,"Yes","No"))</f>
        <v/>
      </c>
      <c r="W55" s="17">
        <f>IF($B55="","",IF(IFERROR(INDEX(nrENRall,MATCH($B55,rngCadetPIDs,0)),"")="Yes","Yes","No"))</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3">
      <formula>"Yes"</formula>
    </cfRule>
    <cfRule type="cellIs" priority="2" operator="equal" dxfId="0">
      <formula>"No"</formula>
    </cfRule>
  </conditionalFormatting>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25" t="n"/>
      <c r="F6" s="29">
        <f>IF($E6&lt;&gt;"",$E6,$C6)</f>
        <v/>
      </c>
      <c r="G6" s="25" t="n"/>
    </row>
    <row r="7" ht="30" customHeight="1">
      <c r="B7" s="3" t="inlineStr">
        <is>
          <t>Physical Fitness</t>
        </is>
      </c>
      <c r="C7" s="17">
        <f>IFERROR(INDEX(rngCadetNames,MATCH(MAX(nrPT_FinalPts),nrPT_FinalPts,0)),"")</f>
        <v/>
      </c>
      <c r="D7" s="15">
        <f>"Top final PT points: "&amp;IFERROR(MAX(nrPT_FinalPts),"n/a")</f>
        <v/>
      </c>
      <c r="E7" s="25" t="n"/>
      <c r="F7" s="29">
        <f>IF($E7&lt;&gt;"",$E7,$C7)</f>
        <v/>
      </c>
      <c r="G7" s="25" t="n"/>
    </row>
    <row r="8" ht="30" customHeight="1">
      <c r="B8" s="3" t="inlineStr">
        <is>
          <t>Top Gun</t>
        </is>
      </c>
      <c r="C8" s="17">
        <f>IFERROR(INDEX(rngCadetNames,MATCH(MAX(nrSKfirearmsAvg),nrSKfirearmsAvg,0)),"")</f>
        <v/>
      </c>
      <c r="D8" s="15">
        <f>"Top firearms average: "&amp;IFERROR(ROUND(MAX(nrSKfirearmsAvg),2),"n/a")</f>
        <v/>
      </c>
      <c r="E8" s="25" t="n"/>
      <c r="F8" s="29">
        <f>IF($E8&lt;&gt;"",$E8,$C8)</f>
        <v/>
      </c>
      <c r="G8" s="25"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25" t="n"/>
      <c r="F9" s="29">
        <f>IF($E9&lt;&gt;"",$E9,$C9)</f>
        <v/>
      </c>
      <c r="G9" s="25"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H37"/>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8">
        <f>nrCHtotalDelivered</f>
        <v/>
      </c>
      <c r="D6" s="20">
        <f>cfgRequiredHours</f>
        <v/>
      </c>
      <c r="E6" s="29">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8">
        <f>SUMPRODUCT((nrCHdeliv&lt;&gt;"")*(nrCHdeliv&lt;&gt;0)*(nrCHdeliv&lt;nrCHmin))</f>
        <v/>
      </c>
      <c r="D7" s="20" t="n">
        <v>0</v>
      </c>
      <c r="E7" s="29">
        <f>IF(SUMPRODUCT((nrCHdeliv&lt;&gt;"")*(nrCHdeliv&lt;&gt;0)*(nrCHdeliv&lt;nrCHmin))=0,"OK","CHECK")</f>
        <v/>
      </c>
      <c r="F7" s="15">
        <f>"Rule 218.1(C)(4): failure to meet minimum course length = denial of training"</f>
        <v/>
      </c>
    </row>
    <row r="8">
      <c r="B8" s="3" t="inlineStr">
        <is>
          <t>Chapter training files incomplete</t>
        </is>
      </c>
      <c r="C8" s="28">
        <f>SUMPRODUCT((nrCHname&lt;&gt;"")*(nrCHfileOK="No"))</f>
        <v/>
      </c>
      <c r="D8" s="20" t="n">
        <v>0</v>
      </c>
      <c r="E8" s="29">
        <f>IF(SUMPRODUCT((nrCHname&lt;&gt;"")*(nrCHfileOK="No"))=0,"OK","CHECK")</f>
        <v/>
      </c>
      <c r="F8" s="15">
        <f>"SME lesson plan, instructor bio, sign-ins w/ PID, assessment, grade sheet, eval"</f>
        <v/>
      </c>
    </row>
    <row r="9">
      <c r="B9" s="3" t="inlineStr">
        <is>
          <t>Special TCOLE chapter requirements unmet</t>
        </is>
      </c>
      <c r="C9" s="28">
        <f>SUMPRODUCT((nrCHspecial&lt;&gt;"")*(nrCHspecialMet&lt;&gt;"Yes")*(nrCHspecialMet&lt;&gt;"N/A"))</f>
        <v/>
      </c>
      <c r="D9" s="20" t="n">
        <v>0</v>
      </c>
      <c r="E9" s="29">
        <f>IF(SUMPRODUCT((nrCHspecial&lt;&gt;"")*(nrCHspecialMet&lt;&gt;"Yes")*(nrCHspecialMet&lt;&gt;"N/A"))=0,"OK","CHECK")</f>
        <v/>
      </c>
      <c r="F9" s="15">
        <f>"TIM, SFST, ALERRT, CPR/AED, TCIC #4800, Crime Stoppers, Seven Step, canine scenarios, CIT lead, SIT 3232"</f>
        <v/>
      </c>
    </row>
    <row r="10">
      <c r="B10" s="3" t="inlineStr">
        <is>
          <t>Chapters without evals collected</t>
        </is>
      </c>
      <c r="C10" s="28">
        <f>SUMPRODUCT((nrCHname&lt;&gt;"")*(nrCHevals&lt;&gt;"On File")*(nrCHevals&lt;&gt;"N/A"))</f>
        <v/>
      </c>
      <c r="D10" s="20" t="n">
        <v>0</v>
      </c>
      <c r="E10" s="29">
        <f>IF(SUMPRODUCT((nrCHname&lt;&gt;"")*(nrCHevals&lt;&gt;"On File")*(nrCHevals&lt;&gt;"N/A"))=0,"OK","CHECK")</f>
        <v/>
      </c>
      <c r="F10" s="15">
        <f>"Course critiques per chapter (print from Print Center)"</f>
        <v/>
      </c>
    </row>
    <row r="11">
      <c r="B11" s="3" t="inlineStr">
        <is>
          <t>Program requirements unchecked (Audit sheet)</t>
        </is>
      </c>
      <c r="C11" s="28">
        <f>SUMPRODUCT((nrPRGitems&lt;&gt;"")*(nrPRGmet&lt;&gt;"Yes")*(nrPRGmet&lt;&gt;"N/A"))</f>
        <v/>
      </c>
      <c r="D11" s="20" t="n">
        <v>0</v>
      </c>
      <c r="E11" s="29">
        <f>IF(SUMPRODUCT((nrPRGitems&lt;&gt;"")*(nrPRGmet&lt;&gt;"Yes")*(nrPRGmet&lt;&gt;"N/A"))=0,"OK","CHECK")</f>
        <v/>
      </c>
      <c r="F11" s="15">
        <f>"Rule 215.9 distribution, TCLEDDS roster, 736 exact reporting, facility, assessments"</f>
        <v/>
      </c>
    </row>
    <row r="12">
      <c r="B12" s="3" t="inlineStr">
        <is>
          <t>Teaching instructors lacking documentation</t>
        </is>
      </c>
      <c r="C12" s="28">
        <f>SUMPRODUCT((nrInstrOnSched="Yes")*(nrInstrReady="No"))</f>
        <v/>
      </c>
      <c r="D12" s="20" t="n">
        <v>0</v>
      </c>
      <c r="E12" s="29">
        <f>IF(SUMPRODUCT((nrInstrOnSched="Yes")*(nrInstrReady="No"))=0,"OK","CHECK")</f>
        <v/>
      </c>
      <c r="F12" s="15">
        <f>"IRG: every instructor/co-teacher teaching an LO needs bio + TCOLE cert or SME letter"</f>
        <v/>
      </c>
    </row>
    <row r="13">
      <c r="B13" s="3" t="inlineStr">
        <is>
          <t>Schedule blocks with unrecognized instructor</t>
        </is>
      </c>
      <c r="C13" s="28">
        <f>COUNTIF(nrSCH_InstrOK,"UNRECOGNIZED")</f>
        <v/>
      </c>
      <c r="D13" s="20" t="n">
        <v>0</v>
      </c>
      <c r="E13" s="29">
        <f>IF(COUNTIF(nrSCH_InstrOK,"UNRECOGNIZED")=0,"OK","CHECK")</f>
        <v/>
      </c>
      <c r="F13" s="15">
        <f>"Instructor text matches nobody on the Instructors roster - fix spelling or add them"</f>
        <v/>
      </c>
    </row>
    <row r="14">
      <c r="B14" s="3" t="inlineStr">
        <is>
          <t>Schedule blocks with impossible times</t>
        </is>
      </c>
      <c r="C14" s="28">
        <f>SUMPRODUCT((nrSCH_TimeCheck&lt;&gt;"")*(nrSCH_TimeCheck&lt;&gt;"OK"))</f>
        <v/>
      </c>
      <c r="D14" s="20" t="n">
        <v>0</v>
      </c>
      <c r="E14" s="29">
        <f>IF(SUMPRODUCT((nrSCH_TimeCheck&lt;&gt;"")*(nrSCH_TimeCheck&lt;&gt;"OK"))=0,"OK","CHECK")</f>
        <v/>
      </c>
      <c r="F14" s="15">
        <f>"End time is at or before Start: the block's hours are wrong, which moves delivered chapter hours and the 5% attendance cap"</f>
        <v/>
      </c>
    </row>
    <row r="15">
      <c r="B15" s="3" t="inlineStr">
        <is>
          <t>Overdue / late retests (incl. unusable dates)</t>
        </is>
      </c>
      <c r="C15" s="28">
        <f>COUNTIF(nrES_RetStat,"OVERDUE")+COUNTIF(nrES_RetStat,"CHECK DATE")+COUNTIF(nrES_RetStat,"LATE RETEST*")+COUNTIF(nrES_RetStat,"RETEST UNDATED")+COUNTIF(nrES_RetStat,"RETEST DATE UNCHECKED")</f>
        <v/>
      </c>
      <c r="D15" s="20" t="n">
        <v>0</v>
      </c>
      <c r="E15" s="29">
        <f>IF(COUNTIF(nrES_RetStat,"OVERDUE")+COUNTIF(nrES_RetStat,"CHECK DATE")+COUNTIF(nrES_RetStat,"LATE RETEST*")+COUNTIF(nrES_RetStat,"RETEST UNDATED")+COUNTIF(nrES_RetStat,"RETEST DATE UNCHECKED")=0,"OK","ACT NOW")</f>
        <v/>
      </c>
      <c r="F15" s="15">
        <f>"Policy 300.5: retest within 5 class days. CHECK DATE = the exam date is missing or resolves past the last class day, so no deadline exists. LATE RETEST = the retest WAS taken, but after the 5-class-day deadline - it used to read a clean Retested and leave no trace"</f>
        <v/>
      </c>
    </row>
    <row r="16">
      <c r="B16" s="3" t="inlineStr">
        <is>
          <t>Cadets with makeup owed</t>
        </is>
      </c>
      <c r="C16" s="28">
        <f>SUMPRODUCT((nrCadetStatus="Active")*(nrATTmakeupOK="No"))</f>
        <v/>
      </c>
      <c r="D16" s="20" t="n">
        <v>0</v>
      </c>
      <c r="E16" s="29">
        <f>IF(SUMPRODUCT((nrCadetStatus="Active")*(nrATTmakeupOK="No"))=0,"OK","CHECK")</f>
        <v/>
      </c>
      <c r="F16" s="15">
        <f>"Missed classroom minutes / PT sessions not yet made up (active cadets)"</f>
        <v/>
      </c>
    </row>
    <row r="17">
      <c r="B17" s="3" t="inlineStr">
        <is>
          <t>Active cadets failing a category</t>
        </is>
      </c>
      <c r="C17" s="28">
        <f>SUMPRODUCT((nrCadetStatus="Active")*(nrGRacademic="No"))</f>
        <v/>
      </c>
      <c r="D17" s="20" t="n">
        <v>0</v>
      </c>
      <c r="E17" s="29">
        <f>IF(SUMPRODUCT((nrCadetStatus="Active")*(nrGRacademic="No"))=0,"OK","CHECK")</f>
        <v/>
      </c>
      <c r="F17" s="15">
        <f>"70 in each category (policy 300.2)"</f>
        <v/>
      </c>
    </row>
    <row r="18">
      <c r="B18" s="3" t="inlineStr">
        <is>
          <t>Spelling interventions open</t>
        </is>
      </c>
      <c r="C18" s="28">
        <f>COUNTIF(nrSpellFlag,"INTERVENTION")</f>
        <v/>
      </c>
      <c r="D18" s="20" t="n">
        <v>0</v>
      </c>
      <c r="E18" s="29">
        <f>IF(COUNTIF(nrSpellFlag,"INTERVENTION")=0,"OK","CHECK")</f>
        <v/>
      </c>
      <c r="F18" s="15">
        <f>"Document intervention on Counseling log (300.4.B)"</f>
        <v/>
      </c>
    </row>
    <row r="19">
      <c r="B19" s="3" t="inlineStr">
        <is>
          <t>Cadets missing certification copies</t>
        </is>
      </c>
      <c r="C19" s="28">
        <f>SUMPRODUCT((nrCadetStatus="Active")*(nrCERTmissing&lt;&gt;""))</f>
        <v/>
      </c>
      <c r="D19" s="20" t="n">
        <v>0</v>
      </c>
      <c r="E19" s="29">
        <f>IF(SUMPRODUCT((nrCadetStatus="Active")*(nrCERTmissing&lt;&gt;""))=0,"OK","CHECK")</f>
        <v/>
      </c>
      <c r="F19" s="15">
        <f>"TIM, SFST, TCIC, CPR/AED, ALERRT, ICS copies - see Certifications sheet"</f>
        <v/>
      </c>
    </row>
    <row r="20">
      <c r="B20" s="3" t="inlineStr">
        <is>
          <t>Cadets missing enrollment documents</t>
        </is>
      </c>
      <c r="C20" s="28">
        <f>SUMPRODUCT((nrCadetStatus="Active")*(nrENRall="No"))</f>
        <v/>
      </c>
      <c r="D20" s="20" t="n">
        <v>0</v>
      </c>
      <c r="E20" s="29">
        <f>IF(SUMPRODUCT((nrCadetStatus="Active")*(nrENRall="No"))=0,"OK","CHECK")</f>
        <v/>
      </c>
      <c r="F20" s="15">
        <f>"Rule 217.1 enrollment file: application, TCLEDDS L1, medical L2, psych L3, background, photo ID/DL and the Rule 215.9 rules acknowledgment - all seven on the Audit sheet grid. Also blocks graduation (GradChecklist Enroll Docs)"</f>
        <v/>
      </c>
    </row>
    <row r="21">
      <c r="B21" s="3" t="inlineStr">
        <is>
          <t>Firearms: both courses of fire not passed</t>
        </is>
      </c>
      <c r="C21" s="28">
        <f>SUMPRODUCT((nrCadetStatus="Active")*(nrSKbothCoF&lt;&gt;"")*(nrSKbothCoF&lt;&gt;"Yes"))</f>
        <v/>
      </c>
      <c r="D21" s="20" t="n">
        <v>0</v>
      </c>
      <c r="E21" s="29">
        <f>IF(SUMPRODUCT((nrCadetStatus="Active")*(nrSKbothCoF&lt;&gt;"")*(nrSKbothCoF&lt;&gt;"Yes"))=0,"OK","CHECK")</f>
        <v/>
      </c>
      <c r="F21" s="15">
        <f>"IRG requires 70%+ on BOTH firearms courses of fire (ch 41). '(one pending)' — only one course of fire on record — counts here"</f>
        <v/>
      </c>
    </row>
    <row r="22">
      <c r="B22" s="3" t="inlineStr">
        <is>
          <t>Cadets with a partially scored final PT</t>
        </is>
      </c>
      <c r="C22" s="28">
        <f>SUMPRODUCT((nrCadetStatus="Active")*(nrPT_FinalPass="Incomplete"))</f>
        <v/>
      </c>
      <c r="D22" s="20" t="n">
        <v>0</v>
      </c>
      <c r="E22" s="29">
        <f>IF(SUMPRODUCT((nrCadetStatus="Active")*(nrPT_FinalPass="Incomplete"))=0,"OK","CHECK")</f>
        <v/>
      </c>
      <c r="F22" s="15">
        <f>"Fewer than 7 of the 7 final PT events have rubric points on the PT sheet. The partial total is NOT a pass - it blocks graduation and the Final Exam (500.1.H) until every event is scored"</f>
        <v/>
      </c>
    </row>
    <row r="23">
      <c r="B23" s="3" t="inlineStr">
        <is>
          <t>Unexcused missed exams (2nd = removal review)</t>
        </is>
      </c>
      <c r="C23" s="28">
        <f>SUMPRODUCT((nrCadetStatus="Active")*(LEN(nrCKopenReviews)-LEN(SUBSTITUTE(nrCKopenReviews,"unexcused missed exams",""))&gt;0))</f>
        <v/>
      </c>
      <c r="D23" s="20" t="n">
        <v>0</v>
      </c>
      <c r="E23" s="29">
        <f>IF(SUMPRODUCT((nrCadetStatus="Active")*(LEN(nrCKopenReviews)-LEN(SUBSTITUTE(nrCKopenReviews,"unexcused missed exams",""))&gt;0))=0,"OK","CHECK")</f>
        <v/>
      </c>
      <c r="F23" s="15">
        <f>"Policy: unexcused absence from an exam records a 0 and starts the retest clock; a SECOND occurrence opens a removal review that blocks graduation until the board closes it on the DismissalLog (Closes Trigger = Unexcused missed exams)"</f>
        <v/>
      </c>
    </row>
    <row r="24">
      <c r="B24" s="3" t="inlineStr">
        <is>
          <t>Exams still owed on an excused absence</t>
        </is>
      </c>
      <c r="C24" s="28">
        <f>SUMPRODUCT((nrCadetStatus="Active")*(nrCKexamsPending="No"))</f>
        <v/>
      </c>
      <c r="D24" s="20" t="n">
        <v>0</v>
      </c>
      <c r="E24" s="29">
        <f>IF(SUMPRODUCT((nrCadetStatus="Active")*(nrCKexamsPending="No"))=0,"OK","CHECK")</f>
        <v/>
      </c>
      <c r="F24" s="15">
        <f>"Excused absence delays the FIRST attempt - the exam is still owed and blocks graduation until it is taken"</f>
        <v/>
      </c>
    </row>
    <row r="25">
      <c r="B25" s="3" t="inlineStr">
        <is>
          <t>Advisory board met within last 12 months</t>
        </is>
      </c>
      <c r="C25" s="28">
        <f>IF(COUNT(nrAB_Date)=0,"none",TEXT(MAX(nrAB_Date),"mm/dd/yyyy"))</f>
        <v/>
      </c>
      <c r="D25" s="20" t="inlineStr">
        <is>
          <t>recent</t>
        </is>
      </c>
      <c r="E25" s="29">
        <f>IF(COUNT(nrAB_Date)=0,"CHECK",IF(MAX(nrAB_Date)&gt;=TODAY()-366,"OK","CHECK"))</f>
        <v/>
      </c>
      <c r="F25" s="15">
        <f>"Board meets 1-2x/year; running list + minutes folder on AdvisoryBoard sheet"</f>
        <v/>
      </c>
    </row>
    <row r="26">
      <c r="B26" s="3" t="inlineStr">
        <is>
          <t>Governance alignment done for this academy</t>
        </is>
      </c>
      <c r="C26" s="28">
        <f>cfgBoardReviewed&amp;" / "&amp;cfgRulesAligned</f>
        <v/>
      </c>
      <c r="D26" s="20" t="inlineStr">
        <is>
          <t>Yes / Yes</t>
        </is>
      </c>
      <c r="E26" s="29">
        <f>IF(AND(cfgBoardReviewed="Yes",cfgRulesAligned="Yes"),"OK","CHECK")</f>
        <v/>
      </c>
      <c r="F26" s="15">
        <f>"Board minutes reviewed + rule changes applied to this workbook (Startup Review)"</f>
        <v/>
      </c>
    </row>
    <row r="27">
      <c r="B27" s="3" t="inlineStr">
        <is>
          <t>Policy manual version recorded</t>
        </is>
      </c>
      <c r="C27" s="28">
        <f>IF(cfgPolicyVersion="","(blank)",cfgPolicyVersion)</f>
        <v/>
      </c>
      <c r="D27" s="20" t="inlineStr">
        <is>
          <t>set</t>
        </is>
      </c>
      <c r="E27" s="29">
        <f>IF(cfgPolicyVersion="","CHECK","OK")</f>
        <v/>
      </c>
      <c r="F27" s="15">
        <f>"Which policy manual this academy runs under (AdvisoryBoard sheet)"</f>
        <v/>
      </c>
    </row>
    <row r="28">
      <c r="B28" s="3" t="inlineStr">
        <is>
          <t>Log rows with unrecognized cadet name</t>
        </is>
      </c>
      <c r="C28" s="28">
        <f>COUNTIF(nrES_PID,"?")+COUNTIF(nrAT_PID,"?")+COUNTIF(nrMK_PID,"?")+COUNTIF(nrSK_PID,"?")+COUNTIF(nrIN_PID,"?")+COUNTIF(nrCO_PID,"?")+COUNTIF(nrME_PID,"?")+COUNTIF(nrMD_PID,"?")</f>
        <v/>
      </c>
      <c r="D28" s="20" t="n">
        <v>0</v>
      </c>
      <c r="E28" s="29">
        <f>IF(COUNTIF(nrES_PID,"?")+COUNTIF(nrAT_PID,"?")+COUNTIF(nrMK_PID,"?")+COUNTIF(nrSK_PID,"?")+COUNTIF(nrIN_PID,"?")+COUNTIF(nrCO_PID,"?")+COUNTIF(nrME_PID,"?")+COUNTIF(nrMD_PID,"?")=0,"OK","CHECK")</f>
        <v/>
      </c>
      <c r="F28" s="15">
        <f>"A log row's cadet name matches nobody on the Cadets roster - that cadet's scores/events are orphaned; fix the spelling"</f>
        <v/>
      </c>
    </row>
    <row r="29">
      <c r="B29" s="3" t="inlineStr">
        <is>
          <t>Duplicate cadet PID or name on the roster</t>
        </is>
      </c>
      <c r="C29" s="28">
        <f>SUMPRODUCT((rngCadetPIDs&lt;&gt;"")*(COUNTIF(rngCadetPIDs,rngCadetPIDs)&gt;1))+SUMPRODUCT((rngCadetNames&lt;&gt;"")*(COUNTIF(rngCadetNames,rngCadetNames)&gt;1))</f>
        <v/>
      </c>
      <c r="D29" s="20" t="n">
        <v>0</v>
      </c>
      <c r="E29" s="29">
        <f>IF(SUMPRODUCT((rngCadetPIDs&lt;&gt;"")*(COUNTIF(rngCadetPIDs,rngCadetPIDs)&gt;1))+SUMPRODUCT((rngCadetNames&lt;&gt;"")*(COUNTIF(rngCadetNames,rngCadetNames)&gt;1))=0,"OK","CHECK")</f>
        <v/>
      </c>
      <c r="F29" s="15">
        <f>"Two Cadets rows sharing a PID (or a name) merge both cadets' grades, attendance and gates - and swap them onto each other's transcript. The duplicate cells are highlighted red on Cadets"</f>
        <v/>
      </c>
    </row>
    <row r="30">
      <c r="B30" s="3" t="inlineStr">
        <is>
          <t>Exam rows failing Row Check</t>
        </is>
      </c>
      <c r="C30" s="28">
        <f>SUMPRODUCT((nrES_RowCheck&lt;&gt;"")*(nrES_RowCheck&lt;&gt;"OK"))</f>
        <v/>
      </c>
      <c r="D30" s="20" t="n">
        <v>0</v>
      </c>
      <c r="E30" s="29">
        <f>IF(SUMPRODUCT((nrES_RowCheck&lt;&gt;"")*(nrES_RowCheck&lt;&gt;"OK"))=0,"OK","CHECK")</f>
        <v/>
      </c>
      <c r="F30" s="15">
        <f>"ExamScores Row Check: a non-numeric or out-of-range Raw Score, a duplicate RecordID, an attempt 2 with no attempt 1 on file, or a retest row logged with no score - each silently distorts the category average or stops the 5-class-day retest clock"</f>
        <v/>
      </c>
    </row>
    <row r="31">
      <c r="B31" s="3" t="inlineStr">
        <is>
          <t>Makeup rows failing Row Check</t>
        </is>
      </c>
      <c r="C31" s="28">
        <f>SUMPRODUCT((nrMK_RowCheck&lt;&gt;"")*(nrMK_RowCheck&lt;&gt;"OK"))</f>
        <v/>
      </c>
      <c r="D31" s="20" t="n">
        <v>0</v>
      </c>
      <c r="E31" s="29">
        <f>IF(SUMPRODUCT((nrMK_RowCheck&lt;&gt;"")*(nrMK_RowCheck&lt;&gt;"OK"))=0,"OK","CHECK")</f>
        <v/>
      </c>
      <c r="F31"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32">
      <c r="B32" s="3" t="inlineStr">
        <is>
          <t>Attendance rows failing Row Check</t>
        </is>
      </c>
      <c r="C32" s="28">
        <f>SUMPRODUCT((nrAT_RowCheck&lt;&gt;"")*(nrAT_RowCheck&lt;&gt;"OK"))</f>
        <v/>
      </c>
      <c r="D32" s="20" t="n">
        <v>0</v>
      </c>
      <c r="E32" s="29">
        <f>IF(SUMPRODUCT((nrAT_RowCheck&lt;&gt;"")*(nrAT_RowCheck&lt;&gt;"OK"))=0,"OK","CHECK")</f>
        <v/>
      </c>
      <c r="F32"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3">
      <c r="B33" s="3" t="inlineStr">
        <is>
          <t>Open dismissal reviews (active cadets)</t>
        </is>
      </c>
      <c r="C33" s="28">
        <f>SUMPRODUCT((nrCadetStatus="Active")*(nrCKdismissRev="Yes"))</f>
        <v/>
      </c>
      <c r="D33" s="20" t="n">
        <v>0</v>
      </c>
      <c r="E33" s="29">
        <f>IF(SUMPRODUCT((nrCadetStatus="Active")*(nrCKdismissRev="Yes"))=0,"OK","CHECK")</f>
        <v/>
      </c>
      <c r="F33"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34">
      <c r="B34" s="3" t="inlineStr">
        <is>
          <t>Extra closure dates that are not dates</t>
        </is>
      </c>
      <c r="C34" s="28">
        <f>SUMPRODUCT((nrExtraClosureCheck&lt;&gt;"")*(LEFT(nrExtraClosureCheck,2)&lt;&gt;"OK"))</f>
        <v/>
      </c>
      <c r="D34" s="20" t="n">
        <v>0</v>
      </c>
      <c r="E34" s="29">
        <f>IF(SUMPRODUCT((nrExtraClosureCheck&lt;&gt;"")*(LEFT(nrExtraClosureCheck,2)&lt;&gt;"OK"))=0,"OK","CHECK")</f>
        <v/>
      </c>
      <c r="F34" s="15">
        <f>"Control &gt; Extra Closure Dates: a pasted text date or a label is ignored by the class-day calendar, so the academy silently runs a day long and every Day #, retest deadline, memo due date and writing date shifts"</f>
        <v/>
      </c>
    </row>
    <row r="35">
      <c r="B35" s="3" t="inlineStr">
        <is>
          <t>Skills rows failing Row Check</t>
        </is>
      </c>
      <c r="C35" s="28">
        <f>SUMPRODUCT((nrSK_RowCheck&lt;&gt;"")*(nrSK_RowCheck&lt;&gt;"OK"))</f>
        <v/>
      </c>
      <c r="D35" s="20" t="n">
        <v>0</v>
      </c>
      <c r="E35" s="29">
        <f>IF(SUMPRODUCT((nrSK_RowCheck&lt;&gt;"")*(nrSK_RowCheck&lt;&gt;"OK"))=0,"OK","CHECK")</f>
        <v/>
      </c>
      <c r="F35" s="15">
        <f>"Skills Row Check: a Score that is text or outside 0-100 counts toward nothing - not the transcript firearms average, not Top Gun and not the ch.41 both-courses-of-fire graduation gate. Also flags a decided row with no score, a score on a Pass/Fail category and a firearms result with no Course of Fire"</f>
        <v/>
      </c>
    </row>
    <row r="36">
      <c r="B36" s="3" t="inlineStr">
        <is>
          <t>Spelling rows failing Row Check</t>
        </is>
      </c>
      <c r="C36" s="28">
        <f>SUMPRODUCT((nrSpellRowCheck&lt;&gt;"")*(nrSpellRowCheck&lt;&gt;"OK"))</f>
        <v/>
      </c>
      <c r="D36" s="20" t="n">
        <v>0</v>
      </c>
      <c r="E36" s="29">
        <f>IF(SUMPRODUCT((nrSpellRowCheck&lt;&gt;"")*(nrSpellRowCheck&lt;&gt;"OK"))=0,"OK","CHECK")</f>
        <v/>
      </c>
      <c r="F36" s="15">
        <f>"A spelling score that is text or outside 0-100 inflates the cadet average and can hide the policy 300.4.B intervention flag"</f>
        <v/>
      </c>
    </row>
    <row r="37">
      <c r="B37" s="3" t="inlineStr">
        <is>
          <t>Memos with an unusable due date</t>
        </is>
      </c>
      <c r="C37" s="28">
        <f>COUNTIF(nrME_Status,"CHECK DATE")</f>
        <v/>
      </c>
      <c r="D37" s="20" t="n">
        <v>0</v>
      </c>
      <c r="E37" s="29">
        <f>IF(COUNTIF(nrME_Status,"CHECK DATE")=0,"OK","CHECK")</f>
        <v/>
      </c>
      <c r="F37"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37">
    <cfRule type="expression" priority="1" dxfId="0">
      <formula>$E6&lt;&gt;"OK"</formula>
    </cfRule>
    <cfRule type="expression" priority="2" dxfId="3">
      <formula>$E6="OK"</formula>
    </cfRule>
  </conditionalFormatting>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E89"/>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Traffic Code</t>
        </is>
      </c>
    </row>
    <row r="51">
      <c r="B51" t="inlineStr">
        <is>
          <t>Crash Investigation</t>
        </is>
      </c>
    </row>
    <row r="52">
      <c r="B52" t="inlineStr">
        <is>
          <t>TIM</t>
        </is>
      </c>
    </row>
    <row r="53">
      <c r="B53" t="inlineStr">
        <is>
          <t>Criminal Investigations - General Investigations</t>
        </is>
      </c>
    </row>
    <row r="54">
      <c r="B54" t="inlineStr">
        <is>
          <t>Criminal Investigations - Auto Theft</t>
        </is>
      </c>
    </row>
    <row r="55">
      <c r="B55" t="inlineStr">
        <is>
          <t>Criminal Investigations - Crime Scene</t>
        </is>
      </c>
    </row>
    <row r="56">
      <c r="B56" t="inlineStr">
        <is>
          <t>Criminal Investigations - Booking Operations</t>
        </is>
      </c>
    </row>
    <row r="57">
      <c r="B57" t="inlineStr">
        <is>
          <t>Criminal Investigations - Interview Techniques</t>
        </is>
      </c>
    </row>
    <row r="58">
      <c r="B58" t="inlineStr">
        <is>
          <t>Criminal Investigations - Case Management</t>
        </is>
      </c>
    </row>
    <row r="59">
      <c r="B59" t="inlineStr">
        <is>
          <t>Criminal Investigations - Media Relations</t>
        </is>
      </c>
    </row>
    <row r="60">
      <c r="B60" t="inlineStr">
        <is>
          <t>Test 1</t>
        </is>
      </c>
    </row>
    <row r="61">
      <c r="B61" t="inlineStr">
        <is>
          <t>Test 2</t>
        </is>
      </c>
    </row>
    <row r="62">
      <c r="B62" t="inlineStr">
        <is>
          <t>Test 3</t>
        </is>
      </c>
    </row>
    <row r="63">
      <c r="B63" t="inlineStr">
        <is>
          <t>Test 4</t>
        </is>
      </c>
    </row>
    <row r="64">
      <c r="B64" t="inlineStr">
        <is>
          <t>Test 5</t>
        </is>
      </c>
    </row>
    <row r="65">
      <c r="B65" t="inlineStr">
        <is>
          <t>Test 6</t>
        </is>
      </c>
    </row>
    <row r="66">
      <c r="B66" t="inlineStr">
        <is>
          <t>Test 7</t>
        </is>
      </c>
    </row>
    <row r="67">
      <c r="B67" t="inlineStr">
        <is>
          <t>Test 8</t>
        </is>
      </c>
    </row>
    <row r="68">
      <c r="B68" t="inlineStr">
        <is>
          <t>Test 9</t>
        </is>
      </c>
    </row>
    <row r="69">
      <c r="B69" t="inlineStr">
        <is>
          <t>Test 10</t>
        </is>
      </c>
    </row>
    <row r="70">
      <c r="B70" t="inlineStr">
        <is>
          <t>Test 11</t>
        </is>
      </c>
    </row>
    <row r="71">
      <c r="B71" t="inlineStr">
        <is>
          <t>Test 12</t>
        </is>
      </c>
    </row>
    <row r="72">
      <c r="B72" t="inlineStr">
        <is>
          <t>Test 13</t>
        </is>
      </c>
    </row>
    <row r="73">
      <c r="B73" t="inlineStr">
        <is>
          <t>Test 14</t>
        </is>
      </c>
    </row>
    <row r="74">
      <c r="B74" t="inlineStr">
        <is>
          <t>Test 15</t>
        </is>
      </c>
    </row>
    <row r="75">
      <c r="B75" t="inlineStr">
        <is>
          <t>Test 16</t>
        </is>
      </c>
    </row>
    <row r="76">
      <c r="B76" t="inlineStr">
        <is>
          <t>Test 17</t>
        </is>
      </c>
    </row>
    <row r="77">
      <c r="B77" t="inlineStr">
        <is>
          <t>Review</t>
        </is>
      </c>
    </row>
    <row r="78">
      <c r="B78" t="inlineStr">
        <is>
          <t>Digital Forensics</t>
        </is>
      </c>
    </row>
    <row r="79">
      <c r="B79" t="inlineStr">
        <is>
          <t>Lunch</t>
        </is>
      </c>
    </row>
    <row r="80">
      <c r="B80" t="inlineStr">
        <is>
          <t>PT - Base Level Evaluation</t>
        </is>
      </c>
    </row>
    <row r="81">
      <c r="B81" t="inlineStr">
        <is>
          <t>PT</t>
        </is>
      </c>
    </row>
    <row r="82">
      <c r="B82" t="inlineStr">
        <is>
          <t>PT - Ju Jitsu</t>
        </is>
      </c>
    </row>
    <row r="83">
      <c r="B83" t="inlineStr">
        <is>
          <t>PT - Final</t>
        </is>
      </c>
    </row>
    <row r="84">
      <c r="B84" t="inlineStr">
        <is>
          <t>PT - "The Murph"</t>
        </is>
      </c>
    </row>
    <row r="85">
      <c r="B85" t="inlineStr">
        <is>
          <t>Final Test</t>
        </is>
      </c>
    </row>
    <row r="86">
      <c r="B86" t="inlineStr">
        <is>
          <t>State Test</t>
        </is>
      </c>
    </row>
    <row r="87">
      <c r="B87" t="inlineStr">
        <is>
          <t>Test Review</t>
        </is>
      </c>
    </row>
    <row r="88">
      <c r="B88" t="inlineStr">
        <is>
          <t>Final Re-Test (If Needed)</t>
        </is>
      </c>
    </row>
    <row r="89">
      <c r="B89"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0.xml><?xml version="1.0" encoding="utf-8"?>
<worksheet xmlns="http://schemas.openxmlformats.org/spreadsheetml/2006/main">
  <sheetPr>
    <tabColor rgb="001E7145"/>
    <outlinePr summaryBelow="1" summaryRight="1"/>
    <pageSetUpPr/>
  </sheetPr>
  <dimension ref="A1:C314"/>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c r="B1" s="10">
        <f>HYPERLINK("#Dashboard!B5","◄ Dashboard")</f>
        <v/>
      </c>
    </row>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'Settings'!$C$23</t>
        </is>
      </c>
    </row>
    <row r="9">
      <c r="B9" s="14" t="inlineStr">
        <is>
          <t>cfgAttendanceCriticalPct</t>
        </is>
      </c>
      <c r="C9" s="2" t="inlineStr">
        <is>
          <t>'Settings'!$C$24</t>
        </is>
      </c>
    </row>
    <row r="10">
      <c r="B10" s="14" t="inlineStr">
        <is>
          <t>cfgBoardReviewed</t>
        </is>
      </c>
      <c r="C10" s="2" t="inlineStr">
        <is>
          <t>'AdvisoryBoard'!$D$7</t>
        </is>
      </c>
    </row>
    <row r="11">
      <c r="B11" s="14" t="inlineStr">
        <is>
          <t>cfgClassroomCapMinutes</t>
        </is>
      </c>
      <c r="C11" s="2" t="inlineStr">
        <is>
          <t>'Settings'!$C$36</t>
        </is>
      </c>
    </row>
    <row r="12">
      <c r="B12" s="14" t="inlineStr">
        <is>
          <t>cfgClassroomCapPct</t>
        </is>
      </c>
      <c r="C12" s="2" t="inlineStr">
        <is>
          <t>'Settings'!$C$21</t>
        </is>
      </c>
    </row>
    <row r="13">
      <c r="B13" s="14" t="inlineStr">
        <is>
          <t>cfgCurrentExamNum</t>
        </is>
      </c>
      <c r="C13" s="2" t="inlineStr">
        <is>
          <t>'Settings'!$C$26</t>
        </is>
      </c>
    </row>
    <row r="14">
      <c r="B14" s="14" t="inlineStr">
        <is>
          <t>cfgCurrentSpellingNum</t>
        </is>
      </c>
      <c r="C14" s="2" t="inlineStr">
        <is>
          <t>'Settings'!$C$27</t>
        </is>
      </c>
    </row>
    <row r="15">
      <c r="B15" s="14" t="inlineStr">
        <is>
          <t>cfgEndDate</t>
        </is>
      </c>
      <c r="C15" s="2" t="inlineStr">
        <is>
          <t>'Settings'!$C$8</t>
        </is>
      </c>
    </row>
    <row r="16">
      <c r="B16" s="14" t="inlineStr">
        <is>
          <t>cfgEvalChapter</t>
        </is>
      </c>
      <c r="C16" s="2" t="inlineStr">
        <is>
          <t>'EvalSheet'!$C$5</t>
        </is>
      </c>
    </row>
    <row r="17">
      <c r="B17" s="14" t="inlineStr">
        <is>
          <t>cfgFlagAttendancePct</t>
        </is>
      </c>
      <c r="C17" s="2" t="inlineStr">
        <is>
          <t>'Settings'!$C$33</t>
        </is>
      </c>
    </row>
    <row r="18">
      <c r="B18" s="14" t="inlineStr">
        <is>
          <t>cfgFlagCategoryMargin</t>
        </is>
      </c>
      <c r="C18" s="2" t="inlineStr">
        <is>
          <t>'Settings'!$C$32</t>
        </is>
      </c>
    </row>
    <row r="19">
      <c r="B19" s="14" t="inlineStr">
        <is>
          <t>cfgFlagConsecFails</t>
        </is>
      </c>
      <c r="C19" s="2" t="inlineStr">
        <is>
          <t>'Settings'!$C$30</t>
        </is>
      </c>
    </row>
    <row r="20">
      <c r="B20" s="14" t="inlineStr">
        <is>
          <t>cfgFlagGradeDrop</t>
        </is>
      </c>
      <c r="C20" s="2" t="inlineStr">
        <is>
          <t>'Settings'!$C$31</t>
        </is>
      </c>
    </row>
    <row r="21">
      <c r="B21" s="14" t="inlineStr">
        <is>
          <t>cfgFlagOpenIncidents</t>
        </is>
      </c>
      <c r="C21" s="2" t="inlineStr">
        <is>
          <t>'Settings'!$C$34</t>
        </is>
      </c>
    </row>
    <row r="22">
      <c r="B22" s="14" t="inlineStr">
        <is>
          <t>cfgFlagOverdueWriting</t>
        </is>
      </c>
      <c r="C22" s="2" t="inlineStr">
        <is>
          <t>'Settings'!$C$35</t>
        </is>
      </c>
    </row>
    <row r="23">
      <c r="B23" s="14" t="inlineStr">
        <is>
          <t>cfgGradeSheetExam</t>
        </is>
      </c>
      <c r="C23" s="2" t="inlineStr">
        <is>
          <t>'ExamSheet'!$C$5</t>
        </is>
      </c>
    </row>
    <row r="24">
      <c r="B24" s="14" t="inlineStr">
        <is>
          <t>cfgHandoutWeek</t>
        </is>
      </c>
      <c r="C24" s="2" t="inlineStr">
        <is>
          <t>'WritingHandout'!$C$5</t>
        </is>
      </c>
    </row>
    <row r="25">
      <c r="B25" s="14" t="inlineStr">
        <is>
          <t>cfgHomeAgency</t>
        </is>
      </c>
      <c r="C25" s="2" t="inlineStr">
        <is>
          <t>'Settings'!$C$25</t>
        </is>
      </c>
    </row>
    <row r="26">
      <c r="B26" s="14" t="inlineStr">
        <is>
          <t>cfgMemoDueClassDays</t>
        </is>
      </c>
      <c r="C26" s="2" t="inlineStr">
        <is>
          <t>'Settings'!$C$15</t>
        </is>
      </c>
    </row>
    <row r="27">
      <c r="B27" s="14" t="inlineStr">
        <is>
          <t>cfgPTCapSessions</t>
        </is>
      </c>
      <c r="C27" s="2" t="inlineStr">
        <is>
          <t>'Settings'!$C$22</t>
        </is>
      </c>
    </row>
    <row r="28">
      <c r="B28" s="14" t="inlineStr">
        <is>
          <t>cfgPTFinalMinPoints</t>
        </is>
      </c>
      <c r="C28" s="2" t="inlineStr">
        <is>
          <t>'Settings'!$C$29</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'Settings'!$C$28</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'Lists'!$AC$6:$AC$10</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'sysAudit'!$B$6:$B$37</t>
        </is>
      </c>
    </row>
    <row r="107">
      <c r="B107" s="14" t="inlineStr">
        <is>
          <t>nrAUDstatus</t>
        </is>
      </c>
      <c r="C107" s="2" t="inlineStr">
        <is>
          <t>'sysAudit'!$E$6:$E$37</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'InstructorBanks'!$C$6:$L$80</t>
        </is>
      </c>
    </row>
    <row r="114">
      <c r="B114" s="14" t="inlineStr">
        <is>
          <t>nrBankSel</t>
        </is>
      </c>
      <c r="C114" s="2" t="inlineStr">
        <is>
          <t>'InstructorBanks'!$M$6:$V$80</t>
        </is>
      </c>
    </row>
    <row r="115">
      <c r="B115" s="14" t="inlineStr">
        <is>
          <t>nrBankTopics</t>
        </is>
      </c>
      <c r="C115" s="2" t="inlineStr">
        <is>
          <t>'InstructorBanks'!$B$6:$B$80</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nrCHassess</t>
        </is>
      </c>
      <c r="C122" s="2" t="inlineStr">
        <is>
          <t>'ChapterMaster'!$O$6:$O$49</t>
        </is>
      </c>
    </row>
    <row r="123">
      <c r="B123" s="14" t="inlineStr">
        <is>
          <t>nrCHbio</t>
        </is>
      </c>
      <c r="C123" s="2" t="inlineStr">
        <is>
          <t>'ChapterMaster'!$M$6:$M$49</t>
        </is>
      </c>
    </row>
    <row r="124">
      <c r="B124" s="14" t="inlineStr">
        <is>
          <t>nrCHdeliv</t>
        </is>
      </c>
      <c r="C124" s="2" t="inlineStr">
        <is>
          <t>'ChapterMaster'!$G$6:$G$49</t>
        </is>
      </c>
    </row>
    <row r="125">
      <c r="B125" s="14" t="inlineStr">
        <is>
          <t>nrCHevals</t>
        </is>
      </c>
      <c r="C125" s="2" t="inlineStr">
        <is>
          <t>'ChapterMaster'!$Q$6:$Q$49</t>
        </is>
      </c>
    </row>
    <row r="126">
      <c r="B126" s="14" t="inlineStr">
        <is>
          <t>nrCHfileOK</t>
        </is>
      </c>
      <c r="C126" s="2" t="inlineStr">
        <is>
          <t>'ChapterMaster'!$U$6:$U$49</t>
        </is>
      </c>
    </row>
    <row r="127">
      <c r="B127" s="14" t="inlineStr">
        <is>
          <t>nrCHfirst</t>
        </is>
      </c>
      <c r="C127" s="2" t="inlineStr">
        <is>
          <t>'ChapterMaster'!$I$6:$I$49</t>
        </is>
      </c>
    </row>
    <row r="128">
      <c r="B128" s="14" t="inlineStr">
        <is>
          <t>nrCHgrade</t>
        </is>
      </c>
      <c r="C128" s="2" t="inlineStr">
        <is>
          <t>'ChapterMaster'!$P$6:$P$49</t>
        </is>
      </c>
    </row>
    <row r="129">
      <c r="B129" s="14" t="inlineStr">
        <is>
          <t>nrCHhandoutOpt</t>
        </is>
      </c>
      <c r="C129" s="2" t="inlineStr">
        <is>
          <t>'ChapterMaster'!$R$6:$R$49</t>
        </is>
      </c>
    </row>
    <row r="130">
      <c r="B130" s="14" t="inlineStr">
        <is>
          <t>nrCHinstr</t>
        </is>
      </c>
      <c r="C130" s="2" t="inlineStr">
        <is>
          <t>'ChapterMaster'!$K$6:$K$49</t>
        </is>
      </c>
    </row>
    <row r="131">
      <c r="B131" s="14" t="inlineStr">
        <is>
          <t>nrCHlesson</t>
        </is>
      </c>
      <c r="C131" s="2" t="inlineStr">
        <is>
          <t>'ChapterMaster'!$L$6:$L$49</t>
        </is>
      </c>
    </row>
    <row r="132">
      <c r="B132" s="14" t="inlineStr">
        <is>
          <t>nrCHmin</t>
        </is>
      </c>
      <c r="C132" s="2" t="inlineStr">
        <is>
          <t>'ChapterMaster'!$E$6:$E$49</t>
        </is>
      </c>
    </row>
    <row r="133">
      <c r="B133" s="14" t="inlineStr">
        <is>
          <t>nrCHmod</t>
        </is>
      </c>
      <c r="C133" s="2" t="inlineStr">
        <is>
          <t>'ChapterMaster'!$B$6:$B$49</t>
        </is>
      </c>
    </row>
    <row r="134">
      <c r="B134" s="14" t="inlineStr">
        <is>
          <t>nrCHname</t>
        </is>
      </c>
      <c r="C134" s="2" t="inlineStr">
        <is>
          <t>'ChapterMaster'!$D$6:$D$49</t>
        </is>
      </c>
    </row>
    <row r="135">
      <c r="B135" s="14" t="inlineStr">
        <is>
          <t>nrCHnum</t>
        </is>
      </c>
      <c r="C135" s="2" t="inlineStr">
        <is>
          <t>'ChapterMaster'!$C$6:$C$49</t>
        </is>
      </c>
    </row>
    <row r="136">
      <c r="B136" s="14" t="inlineStr">
        <is>
          <t>nrCHplan</t>
        </is>
      </c>
      <c r="C136" s="2" t="inlineStr">
        <is>
          <t>'ChapterMaster'!$F$6:$F$49</t>
        </is>
      </c>
    </row>
    <row r="137">
      <c r="B137" s="14" t="inlineStr">
        <is>
          <t>nrCHsignin</t>
        </is>
      </c>
      <c r="C137" s="2" t="inlineStr">
        <is>
          <t>'ChapterMaster'!$N$6:$N$49</t>
        </is>
      </c>
    </row>
    <row r="138">
      <c r="B138" s="14" t="inlineStr">
        <is>
          <t>nrCHspecial</t>
        </is>
      </c>
      <c r="C138" s="2" t="inlineStr">
        <is>
          <t>'ChapterMaster'!$S$6:$S$49</t>
        </is>
      </c>
    </row>
    <row r="139">
      <c r="B139" s="14" t="inlineStr">
        <is>
          <t>nrCHspecialMet</t>
        </is>
      </c>
      <c r="C139" s="2" t="inlineStr">
        <is>
          <t>'ChapterMaster'!$T$6:$T$49</t>
        </is>
      </c>
    </row>
    <row r="140">
      <c r="B140" s="14" t="inlineStr">
        <is>
          <t>nrCHtotalDelivered</t>
        </is>
      </c>
      <c r="C140" s="2" t="inlineStr">
        <is>
          <t>'ChapterMaster'!$G$51</t>
        </is>
      </c>
    </row>
    <row r="141">
      <c r="B141" s="14" t="inlineStr">
        <is>
          <t>nrCKblocking</t>
        </is>
      </c>
      <c r="C141" s="2" t="inlineStr">
        <is>
          <t>'sysChecks'!$O$6:$O$55</t>
        </is>
      </c>
    </row>
    <row r="142">
      <c r="B142" s="14" t="inlineStr">
        <is>
          <t>nrCKdismissRev</t>
        </is>
      </c>
      <c r="C142" s="2" t="inlineStr">
        <is>
          <t>'sysChecks'!$M$6:$M$55</t>
        </is>
      </c>
    </row>
    <row r="143">
      <c r="B143" s="14" t="inlineStr">
        <is>
          <t>nrCKenrollDocs</t>
        </is>
      </c>
      <c r="C143" s="2" t="inlineStr">
        <is>
          <t>'sysChecks'!$W$6:$W$55</t>
        </is>
      </c>
    </row>
    <row r="144">
      <c r="B144" s="14" t="inlineStr">
        <is>
          <t>nrCKexamsPending</t>
        </is>
      </c>
      <c r="C144" s="2" t="inlineStr">
        <is>
          <t>'sysChecks'!$V$6:$V$55</t>
        </is>
      </c>
    </row>
    <row r="145">
      <c r="B145" s="14" t="inlineStr">
        <is>
          <t>nrCKexamsRecorded</t>
        </is>
      </c>
      <c r="C145" s="2" t="inlineStr">
        <is>
          <t>'sysChecks'!$R$6:$R$55</t>
        </is>
      </c>
    </row>
    <row r="146">
      <c r="B146" s="14" t="inlineStr">
        <is>
          <t>nrCKfinalExamElig</t>
        </is>
      </c>
      <c r="C146" s="2" t="inlineStr">
        <is>
          <t>'sysChecks'!$P$6:$P$55</t>
        </is>
      </c>
    </row>
    <row r="147">
      <c r="B147" s="14" t="inlineStr">
        <is>
          <t>nrCKfirearmsCoF</t>
        </is>
      </c>
      <c r="C147" s="2" t="inlineStr">
        <is>
          <t>'sysChecks'!$T$6:$T$55</t>
        </is>
      </c>
    </row>
    <row r="148">
      <c r="B148" s="14" t="inlineStr">
        <is>
          <t>nrCKgradElig</t>
        </is>
      </c>
      <c r="C148" s="2" t="inlineStr">
        <is>
          <t>'sysChecks'!$N$6:$N$55</t>
        </is>
      </c>
    </row>
    <row r="149">
      <c r="B149" s="14" t="inlineStr">
        <is>
          <t>nrCKopenReviews</t>
        </is>
      </c>
      <c r="C149" s="2" t="inlineStr">
        <is>
          <t>'sysChecks'!$U$6:$U$55</t>
        </is>
      </c>
    </row>
    <row r="150">
      <c r="B150" s="14" t="inlineStr">
        <is>
          <t>nrCKskillsAssessed</t>
        </is>
      </c>
      <c r="C150" s="2" t="inlineStr">
        <is>
          <t>'sysChecks'!$S$6:$S$55</t>
        </is>
      </c>
    </row>
    <row r="151">
      <c r="B151" s="14" t="inlineStr">
        <is>
          <t>nrCO_Date</t>
        </is>
      </c>
      <c r="C151" s="2" t="inlineStr">
        <is>
          <t>'Counseling'!$C$6:$C$405</t>
        </is>
      </c>
    </row>
    <row r="152">
      <c r="B152" s="14" t="inlineStr">
        <is>
          <t>nrCO_Desc</t>
        </is>
      </c>
      <c r="C152" s="2" t="inlineStr">
        <is>
          <t>'Counseling'!$H$6:$H$405</t>
        </is>
      </c>
    </row>
    <row r="153">
      <c r="B153" s="14" t="inlineStr">
        <is>
          <t>nrCO_PID</t>
        </is>
      </c>
      <c r="C153" s="2" t="inlineStr">
        <is>
          <t>'Counseling'!$E$6:$E$405</t>
        </is>
      </c>
    </row>
    <row r="154">
      <c r="B154" s="14" t="inlineStr">
        <is>
          <t>nrCO_Report</t>
        </is>
      </c>
      <c r="C154" s="2" t="inlineStr">
        <is>
          <t>'Counseling'!$J$6:$J$405</t>
        </is>
      </c>
    </row>
    <row r="155">
      <c r="B155" s="14" t="inlineStr">
        <is>
          <t>nrCO_Status</t>
        </is>
      </c>
      <c r="C155" s="2" t="inlineStr">
        <is>
          <t>'Counseling'!$M$6:$M$405</t>
        </is>
      </c>
    </row>
    <row r="156">
      <c r="B156" s="14" t="inlineStr">
        <is>
          <t>nrCO_Type</t>
        </is>
      </c>
      <c r="C156" s="2" t="inlineStr">
        <is>
          <t>'Counseling'!$F$6:$F$405</t>
        </is>
      </c>
    </row>
    <row r="157">
      <c r="B157" s="14" t="inlineStr">
        <is>
          <t>nrCadetAgency</t>
        </is>
      </c>
      <c r="C157" s="2" t="inlineStr">
        <is>
          <t>'Cadets'!$H$6:$H$55</t>
        </is>
      </c>
    </row>
    <row r="158">
      <c r="B158" s="14" t="inlineStr">
        <is>
          <t>nrCadetAgencyID</t>
        </is>
      </c>
      <c r="C158" s="2" t="inlineStr">
        <is>
          <t>'Cadets'!$G$6:$G$55</t>
        </is>
      </c>
    </row>
    <row r="159">
      <c r="B159" s="14" t="inlineStr">
        <is>
          <t>nrCadetStatus</t>
        </is>
      </c>
      <c r="C159" s="2" t="inlineStr">
        <is>
          <t>'Cadets'!$I$6:$I$55</t>
        </is>
      </c>
    </row>
    <row r="160">
      <c r="B160" s="14" t="inlineStr">
        <is>
          <t>nrDIS_Approval</t>
        </is>
      </c>
      <c r="C160" s="2" t="inlineStr">
        <is>
          <t>'DismissalLog'!$K$6:$K$105</t>
        </is>
      </c>
    </row>
    <row r="161">
      <c r="B161" s="14" t="inlineStr">
        <is>
          <t>nrDIS_Closes</t>
        </is>
      </c>
      <c r="C161" s="2" t="inlineStr">
        <is>
          <t>'DismissalLog'!$P$6:$P$105</t>
        </is>
      </c>
    </row>
    <row r="162">
      <c r="B162" s="14" t="inlineStr">
        <is>
          <t>nrDIS_Outcome</t>
        </is>
      </c>
      <c r="C162" s="2" t="inlineStr">
        <is>
          <t>'DismissalLog'!$J$6:$J$105</t>
        </is>
      </c>
    </row>
    <row r="163">
      <c r="B163" s="14" t="inlineStr">
        <is>
          <t>nrDIS_PID</t>
        </is>
      </c>
      <c r="C163" s="2" t="inlineStr">
        <is>
          <t>'DismissalLog'!$D$6:$D$105</t>
        </is>
      </c>
    </row>
    <row r="164">
      <c r="B164" s="14" t="inlineStr">
        <is>
          <t>nrDL_Date</t>
        </is>
      </c>
      <c r="C164" s="2" t="inlineStr">
        <is>
          <t>'DailyLog'!$B$6:$B$175</t>
        </is>
      </c>
    </row>
    <row r="165">
      <c r="B165" s="14" t="inlineStr">
        <is>
          <t>nrELagency</t>
        </is>
      </c>
      <c r="C165" s="2" t="inlineStr">
        <is>
          <t>'EmailLog'!$C$6:$C$505</t>
        </is>
      </c>
    </row>
    <row r="166">
      <c r="B166" s="14" t="inlineStr">
        <is>
          <t>nrELdate</t>
        </is>
      </c>
      <c r="C166" s="2" t="inlineStr">
        <is>
          <t>'EmailLog'!$B$6:$B$505</t>
        </is>
      </c>
    </row>
    <row r="167">
      <c r="B167" s="14" t="inlineStr">
        <is>
          <t>nrENRall</t>
        </is>
      </c>
      <c r="C167" s="2" t="inlineStr">
        <is>
          <t>'Audit'!$J$69:$J$118</t>
        </is>
      </c>
    </row>
    <row r="168">
      <c r="B168" s="14" t="inlineStr">
        <is>
          <t>nrEPVgrid</t>
        </is>
      </c>
      <c r="C168" s="2" t="inlineStr">
        <is>
          <t>'EmailPreview'!$B$9:$J$58</t>
        </is>
      </c>
    </row>
    <row r="169">
      <c r="B169" s="14" t="inlineStr">
        <is>
          <t>nrEPVsinceRow</t>
        </is>
      </c>
      <c r="C169" s="2" t="inlineStr">
        <is>
          <t>'EmailPreview'!$B$62</t>
        </is>
      </c>
    </row>
    <row r="170">
      <c r="B170" s="14" t="inlineStr">
        <is>
          <t>nrES_Absence</t>
        </is>
      </c>
      <c r="C170" s="2" t="inlineStr">
        <is>
          <t>'ExamScores'!$Y$6:$Y$1505</t>
        </is>
      </c>
    </row>
    <row r="171">
      <c r="B171" s="14" t="inlineStr">
        <is>
          <t>nrES_Att</t>
        </is>
      </c>
      <c r="C171" s="2" t="inlineStr">
        <is>
          <t>'ExamScores'!$K$6:$K$1505</t>
        </is>
      </c>
    </row>
    <row r="172">
      <c r="B172" s="14" t="inlineStr">
        <is>
          <t>nrES_AttPass</t>
        </is>
      </c>
      <c r="C172" s="2" t="inlineStr">
        <is>
          <t>'ExamScores'!$N$6:$N$1505</t>
        </is>
      </c>
    </row>
    <row r="173">
      <c r="B173" s="14" t="inlineStr">
        <is>
          <t>nrES_Code</t>
        </is>
      </c>
      <c r="C173" s="2" t="inlineStr">
        <is>
          <t>'ExamScores'!$F$6:$F$1505</t>
        </is>
      </c>
    </row>
    <row r="174">
      <c r="B174" s="14" t="inlineStr">
        <is>
          <t>nrES_Date</t>
        </is>
      </c>
      <c r="C174" s="2" t="inlineStr">
        <is>
          <t>'ExamScores'!$S$6:$S$1505</t>
        </is>
      </c>
    </row>
    <row r="175">
      <c r="B175" s="14" t="inlineStr">
        <is>
          <t>nrES_Dis</t>
        </is>
      </c>
      <c r="C175" s="2" t="inlineStr">
        <is>
          <t>'ExamScores'!$R$6:$R$1505</t>
        </is>
      </c>
    </row>
    <row r="176">
      <c r="B176" s="14" t="inlineStr">
        <is>
          <t>nrES_Final</t>
        </is>
      </c>
      <c r="C176" s="2" t="inlineStr">
        <is>
          <t>'ExamScores'!$P$6:$P$1505</t>
        </is>
      </c>
    </row>
    <row r="177">
      <c r="B177" s="14" t="inlineStr">
        <is>
          <t>nrES_PID</t>
        </is>
      </c>
      <c r="C177" s="2" t="inlineStr">
        <is>
          <t>'ExamScores'!$D$6:$D$1505</t>
        </is>
      </c>
    </row>
    <row r="178">
      <c r="B178" s="14" t="inlineStr">
        <is>
          <t>nrES_Raw</t>
        </is>
      </c>
      <c r="C178" s="2" t="inlineStr">
        <is>
          <t>'ExamScores'!$L$6:$L$1505</t>
        </is>
      </c>
    </row>
    <row r="179">
      <c r="B179" s="14" t="inlineStr">
        <is>
          <t>nrES_Rec</t>
        </is>
      </c>
      <c r="C179" s="2" t="inlineStr">
        <is>
          <t>'ExamScores'!$M$6:$M$1505</t>
        </is>
      </c>
    </row>
    <row r="180">
      <c r="B180" s="14" t="inlineStr">
        <is>
          <t>nrES_RecID</t>
        </is>
      </c>
      <c r="C180" s="2" t="inlineStr">
        <is>
          <t>'ExamScores'!$B$6:$B$1505</t>
        </is>
      </c>
    </row>
    <row r="181">
      <c r="B181" s="14" t="inlineStr">
        <is>
          <t>nrES_RetDue</t>
        </is>
      </c>
      <c r="C181" s="2" t="inlineStr">
        <is>
          <t>'ExamScores'!$T$6:$T$1505</t>
        </is>
      </c>
    </row>
    <row r="182">
      <c r="B182" s="14" t="inlineStr">
        <is>
          <t>nrES_RetReq</t>
        </is>
      </c>
      <c r="C182" s="2" t="inlineStr">
        <is>
          <t>'ExamScores'!$Q$6:$Q$1505</t>
        </is>
      </c>
    </row>
    <row r="183">
      <c r="B183" s="14" t="inlineStr">
        <is>
          <t>nrES_RetStat</t>
        </is>
      </c>
      <c r="C183" s="2" t="inlineStr">
        <is>
          <t>'ExamScores'!$U$6:$U$1505</t>
        </is>
      </c>
    </row>
    <row r="184">
      <c r="B184" s="14" t="inlineStr">
        <is>
          <t>nrES_RowCheck</t>
        </is>
      </c>
      <c r="C184" s="2" t="inlineStr">
        <is>
          <t>'ExamScores'!$X$6:$X$1505</t>
        </is>
      </c>
    </row>
    <row r="185">
      <c r="B185" s="14" t="inlineStr">
        <is>
          <t>nrES_Seq</t>
        </is>
      </c>
      <c r="C185" s="2" t="inlineStr">
        <is>
          <t>'ExamScores'!$I$6:$I$1505</t>
        </is>
      </c>
    </row>
    <row r="186">
      <c r="B186" s="14" t="inlineStr">
        <is>
          <t>nrES_Type</t>
        </is>
      </c>
      <c r="C186" s="2" t="inlineStr">
        <is>
          <t>'ExamScores'!$H$6:$H$1505</t>
        </is>
      </c>
    </row>
    <row r="187">
      <c r="B187" s="14" t="inlineStr">
        <is>
          <t>nrExtraClosureCheck</t>
        </is>
      </c>
      <c r="C187" s="2" t="inlineStr">
        <is>
          <t>'Control'!$G$6:$G$20</t>
        </is>
      </c>
    </row>
    <row r="188">
      <c r="B188" s="14" t="inlineStr">
        <is>
          <t>nrExtraClosures</t>
        </is>
      </c>
      <c r="C188" s="2" t="inlineStr">
        <is>
          <t>'Control'!$F$6:$F$20</t>
        </is>
      </c>
    </row>
    <row r="189">
      <c r="B189" s="14" t="inlineStr">
        <is>
          <t>nrFLcount</t>
        </is>
      </c>
      <c r="C189" s="2" t="inlineStr">
        <is>
          <t>'sysFlags'!$S$6:$S$55</t>
        </is>
      </c>
    </row>
    <row r="190">
      <c r="B190" s="14" t="inlineStr">
        <is>
          <t>nrFLmissedExam</t>
        </is>
      </c>
      <c r="C190" s="2" t="inlineStr">
        <is>
          <t>'sysFlags'!$U$6:$U$55</t>
        </is>
      </c>
    </row>
    <row r="191">
      <c r="B191" s="14" t="inlineStr">
        <is>
          <t>nrFLreasons</t>
        </is>
      </c>
      <c r="C191" s="2" t="inlineStr">
        <is>
          <t>'sysFlags'!$T$6:$T$55</t>
        </is>
      </c>
    </row>
    <row r="192">
      <c r="B192" s="14" t="inlineStr">
        <is>
          <t>nrGRacademic</t>
        </is>
      </c>
      <c r="C192" s="2" t="inlineStr">
        <is>
          <t>'sysGrades'!$V$6:$V$55</t>
        </is>
      </c>
    </row>
    <row r="193">
      <c r="B193" s="14" t="inlineStr">
        <is>
          <t>nrGRconsec</t>
        </is>
      </c>
      <c r="C193" s="2" t="inlineStr">
        <is>
          <t>'sysGrades'!$AC$6:$AC$55</t>
        </is>
      </c>
    </row>
    <row r="194">
      <c r="B194" s="14" t="inlineStr">
        <is>
          <t>nrGRcurrent</t>
        </is>
      </c>
      <c r="C194" s="2" t="inlineStr">
        <is>
          <t>'sysGrades'!$M$6:$M$55</t>
        </is>
      </c>
    </row>
    <row r="195">
      <c r="B195" s="14" t="inlineStr">
        <is>
          <t>nrGRdisrev</t>
        </is>
      </c>
      <c r="C195" s="2" t="inlineStr">
        <is>
          <t>'sysGrades'!$P$6:$P$55</t>
        </is>
      </c>
    </row>
    <row r="196">
      <c r="B196" s="14" t="inlineStr">
        <is>
          <t>nrGRfinal</t>
        </is>
      </c>
      <c r="C196" s="2" t="inlineStr">
        <is>
          <t>'sysGrades'!$N$6:$N$55</t>
        </is>
      </c>
    </row>
    <row r="197">
      <c r="B197" s="14" t="inlineStr">
        <is>
          <t>nrGRfinalExam</t>
        </is>
      </c>
      <c r="C197" s="2" t="inlineStr">
        <is>
          <t>'sysGrades'!$L$6:$L$55</t>
        </is>
      </c>
    </row>
    <row r="198">
      <c r="B198" s="14" t="inlineStr">
        <is>
          <t>nrGRgradedrop</t>
        </is>
      </c>
      <c r="C198" s="2" t="inlineStr">
        <is>
          <t>'sysGrades'!$AB$6:$AB$55</t>
        </is>
      </c>
    </row>
    <row r="199">
      <c r="B199" s="14" t="inlineStr">
        <is>
          <t>nrGRmajavg</t>
        </is>
      </c>
      <c r="C199" s="2" t="inlineStr">
        <is>
          <t>'sysGrades'!$I$6:$I$55</t>
        </is>
      </c>
    </row>
    <row r="200">
      <c r="B200" s="14" t="inlineStr">
        <is>
          <t>nrGRminavg</t>
        </is>
      </c>
      <c r="C200" s="2" t="inlineStr">
        <is>
          <t>'sysGrades'!$J$6:$J$55</t>
        </is>
      </c>
    </row>
    <row r="201">
      <c r="B201" s="14" t="inlineStr">
        <is>
          <t>nrGRrank</t>
        </is>
      </c>
      <c r="C201" s="2" t="inlineStr">
        <is>
          <t>'sysGrades'!$U$6:$U$55</t>
        </is>
      </c>
    </row>
    <row r="202">
      <c r="B202" s="14" t="inlineStr">
        <is>
          <t>nrGRretakes</t>
        </is>
      </c>
      <c r="C202" s="2" t="inlineStr">
        <is>
          <t>'sysGrades'!$O$6:$O$55</t>
        </is>
      </c>
    </row>
    <row r="203">
      <c r="B203" s="14" t="inlineStr">
        <is>
          <t>nrHolidays1</t>
        </is>
      </c>
      <c r="C203" s="2" t="inlineStr">
        <is>
          <t>'Control'!$C$6:$C$16</t>
        </is>
      </c>
    </row>
    <row r="204">
      <c r="B204" s="14" t="inlineStr">
        <is>
          <t>nrHolidays2</t>
        </is>
      </c>
      <c r="C204" s="2" t="inlineStr">
        <is>
          <t>'Control'!$D$6:$D$16</t>
        </is>
      </c>
    </row>
    <row r="205">
      <c r="B205" s="14" t="inlineStr">
        <is>
          <t>nrINCelig</t>
        </is>
      </c>
      <c r="C205" s="2" t="inlineStr">
        <is>
          <t>'sysIncidents'!$K$6:$K$55</t>
        </is>
      </c>
    </row>
    <row r="206">
      <c r="B206" s="14" t="inlineStr">
        <is>
          <t>nrINCopenNeg</t>
        </is>
      </c>
      <c r="C206" s="2" t="inlineStr">
        <is>
          <t>'sysIncidents'!$H$6:$H$55</t>
        </is>
      </c>
    </row>
    <row r="207">
      <c r="B207" s="14" t="inlineStr">
        <is>
          <t>nrIN_Chain</t>
        </is>
      </c>
      <c r="C207" s="2" t="inlineStr">
        <is>
          <t>'Incidents'!$L$6:$L$405</t>
        </is>
      </c>
    </row>
    <row r="208">
      <c r="B208" s="14" t="inlineStr">
        <is>
          <t>nrIN_Date</t>
        </is>
      </c>
      <c r="C208" s="2" t="inlineStr">
        <is>
          <t>'Incidents'!$C$6:$C$405</t>
        </is>
      </c>
    </row>
    <row r="209">
      <c r="B209" s="14" t="inlineStr">
        <is>
          <t>nrIN_Desc</t>
        </is>
      </c>
      <c r="C209" s="2" t="inlineStr">
        <is>
          <t>'Incidents'!$I$6:$I$405</t>
        </is>
      </c>
    </row>
    <row r="210">
      <c r="B210" s="14" t="inlineStr">
        <is>
          <t>nrIN_Dir</t>
        </is>
      </c>
      <c r="C210" s="2" t="inlineStr">
        <is>
          <t>'Incidents'!$F$6:$F$405</t>
        </is>
      </c>
    </row>
    <row r="211">
      <c r="B211" s="14" t="inlineStr">
        <is>
          <t>nrIN_PID</t>
        </is>
      </c>
      <c r="C211" s="2" t="inlineStr">
        <is>
          <t>'Incidents'!$E$6:$E$405</t>
        </is>
      </c>
    </row>
    <row r="212">
      <c r="B212" s="14" t="inlineStr">
        <is>
          <t>nrIN_Report</t>
        </is>
      </c>
      <c r="C212" s="2" t="inlineStr">
        <is>
          <t>'Incidents'!$O$6:$O$405</t>
        </is>
      </c>
    </row>
    <row r="213">
      <c r="B213" s="14" t="inlineStr">
        <is>
          <t>nrIN_Res</t>
        </is>
      </c>
      <c r="C213" s="2" t="inlineStr">
        <is>
          <t>'Incidents'!$M$6:$M$405</t>
        </is>
      </c>
    </row>
    <row r="214">
      <c r="B214" s="14" t="inlineStr">
        <is>
          <t>nrIN_Sev</t>
        </is>
      </c>
      <c r="C214" s="2" t="inlineStr">
        <is>
          <t>'Incidents'!$G$6:$G$405</t>
        </is>
      </c>
    </row>
    <row r="215">
      <c r="B215" s="14" t="inlineStr">
        <is>
          <t>nrInstrChTaught</t>
        </is>
      </c>
      <c r="C215" s="2" t="inlineStr">
        <is>
          <t>'Instructors'!$M$6:$M$95</t>
        </is>
      </c>
    </row>
    <row r="216">
      <c r="B216" s="14" t="inlineStr">
        <is>
          <t>nrInstrNames</t>
        </is>
      </c>
      <c r="C216" s="2" t="inlineStr">
        <is>
          <t>'Instructors'!$B$6:$B$95</t>
        </is>
      </c>
    </row>
    <row r="217">
      <c r="B217" s="14" t="inlineStr">
        <is>
          <t>nrInstrOnSched</t>
        </is>
      </c>
      <c r="C217" s="2" t="inlineStr">
        <is>
          <t>'Instructors'!$L$6:$L$95</t>
        </is>
      </c>
    </row>
    <row r="218">
      <c r="B218" s="14" t="inlineStr">
        <is>
          <t>nrInstrReady</t>
        </is>
      </c>
      <c r="C218" s="2" t="inlineStr">
        <is>
          <t>'Instructors'!$K$6:$K$95</t>
        </is>
      </c>
    </row>
    <row r="219">
      <c r="B219" s="14" t="inlineStr">
        <is>
          <t>nrMD_PID</t>
        </is>
      </c>
      <c r="C219" s="2" t="inlineStr">
        <is>
          <t>'Medical'!$E$6:$E$205</t>
        </is>
      </c>
    </row>
    <row r="220">
      <c r="B220" s="14" t="inlineStr">
        <is>
          <t>nrMD_Restr</t>
        </is>
      </c>
      <c r="C220" s="2" t="inlineStr">
        <is>
          <t>'Medical'!$H$6:$H$205</t>
        </is>
      </c>
    </row>
    <row r="221">
      <c r="B221" s="14" t="inlineStr">
        <is>
          <t>nrMD_Status</t>
        </is>
      </c>
      <c r="C221" s="2" t="inlineStr">
        <is>
          <t>'Medical'!$M$6:$M$205</t>
        </is>
      </c>
    </row>
    <row r="222">
      <c r="B222" s="14" t="inlineStr">
        <is>
          <t>nrME_Assigned</t>
        </is>
      </c>
      <c r="C222" s="2" t="inlineStr">
        <is>
          <t>'Memos'!$C$6:$C$305</t>
        </is>
      </c>
    </row>
    <row r="223">
      <c r="B223" s="14" t="inlineStr">
        <is>
          <t>nrME_Cadet</t>
        </is>
      </c>
      <c r="C223" s="2" t="inlineStr">
        <is>
          <t>'Memos'!$D$6:$D$305</t>
        </is>
      </c>
    </row>
    <row r="224">
      <c r="B224" s="14" t="inlineStr">
        <is>
          <t>nrME_Due</t>
        </is>
      </c>
      <c r="C224" s="2" t="inlineStr">
        <is>
          <t>'Memos'!$J$6:$J$305</t>
        </is>
      </c>
    </row>
    <row r="225">
      <c r="B225" s="14" t="inlineStr">
        <is>
          <t>nrME_PID</t>
        </is>
      </c>
      <c r="C225" s="2" t="inlineStr">
        <is>
          <t>'Memos'!$E$6:$E$305</t>
        </is>
      </c>
    </row>
    <row r="226">
      <c r="B226" s="14" t="inlineStr">
        <is>
          <t>nrME_Received</t>
        </is>
      </c>
      <c r="C226" s="2" t="inlineStr">
        <is>
          <t>'Memos'!$K$6:$K$305</t>
        </is>
      </c>
    </row>
    <row r="227">
      <c r="B227" s="14" t="inlineStr">
        <is>
          <t>nrME_Ref</t>
        </is>
      </c>
      <c r="C227" s="2" t="inlineStr">
        <is>
          <t>'Memos'!$F$6:$F$305</t>
        </is>
      </c>
    </row>
    <row r="228">
      <c r="B228" s="14" t="inlineStr">
        <is>
          <t>nrME_Report</t>
        </is>
      </c>
      <c r="C228" s="2" t="inlineStr">
        <is>
          <t>'Memos'!$M$6:$M$305</t>
        </is>
      </c>
    </row>
    <row r="229">
      <c r="B229" s="14" t="inlineStr">
        <is>
          <t>nrME_Status</t>
        </is>
      </c>
      <c r="C229" s="2" t="inlineStr">
        <is>
          <t>'Memos'!$L$6:$L$305</t>
        </is>
      </c>
    </row>
    <row r="230">
      <c r="B230" s="14" t="inlineStr">
        <is>
          <t>nrME_Subject</t>
        </is>
      </c>
      <c r="C230" s="2" t="inlineStr">
        <is>
          <t>'Memos'!$G$6:$G$305</t>
        </is>
      </c>
    </row>
    <row r="231">
      <c r="B231" s="14" t="inlineStr">
        <is>
          <t>nrMK_Credit</t>
        </is>
      </c>
      <c r="C231" s="2" t="inlineStr">
        <is>
          <t>'Makeup'!$L$6:$L$505</t>
        </is>
      </c>
    </row>
    <row r="232">
      <c r="B232" s="14" t="inlineStr">
        <is>
          <t>nrMK_Date</t>
        </is>
      </c>
      <c r="C232" s="2" t="inlineStr">
        <is>
          <t>'Makeup'!$C$6:$C$505</t>
        </is>
      </c>
    </row>
    <row r="233">
      <c r="B233" s="14" t="inlineStr">
        <is>
          <t>nrMK_Link</t>
        </is>
      </c>
      <c r="C233" s="2" t="inlineStr">
        <is>
          <t>'Makeup'!$I$6:$I$505</t>
        </is>
      </c>
    </row>
    <row r="234">
      <c r="B234" s="14" t="inlineStr">
        <is>
          <t>nrMK_Min</t>
        </is>
      </c>
      <c r="C234" s="2" t="inlineStr">
        <is>
          <t>'Makeup'!$G$6:$G$505</t>
        </is>
      </c>
    </row>
    <row r="235">
      <c r="B235" s="14" t="inlineStr">
        <is>
          <t>nrMK_PID</t>
        </is>
      </c>
      <c r="C235" s="2" t="inlineStr">
        <is>
          <t>'Makeup'!$E$6:$E$505</t>
        </is>
      </c>
    </row>
    <row r="236">
      <c r="B236" s="14" t="inlineStr">
        <is>
          <t>nrMK_RowCheck</t>
        </is>
      </c>
      <c r="C236" s="2" t="inlineStr">
        <is>
          <t>'Makeup'!$N$6:$N$505</t>
        </is>
      </c>
    </row>
    <row r="237">
      <c r="B237" s="14" t="inlineStr">
        <is>
          <t>nrMK_Sess</t>
        </is>
      </c>
      <c r="C237" s="2" t="inlineStr">
        <is>
          <t>'Makeup'!$H$6:$H$505</t>
        </is>
      </c>
    </row>
    <row r="238">
      <c r="B238" s="14" t="inlineStr">
        <is>
          <t>nrMK_Type</t>
        </is>
      </c>
      <c r="C238" s="2" t="inlineStr">
        <is>
          <t>'Makeup'!$F$6:$F$505</t>
        </is>
      </c>
    </row>
    <row r="239">
      <c r="B239" s="14" t="inlineStr">
        <is>
          <t>nrPRGitems</t>
        </is>
      </c>
      <c r="C239" s="2" t="inlineStr">
        <is>
          <t>'Audit'!$B$48:$B$65</t>
        </is>
      </c>
    </row>
    <row r="240">
      <c r="B240" s="14" t="inlineStr">
        <is>
          <t>nrPRGmet</t>
        </is>
      </c>
      <c r="C240" s="2" t="inlineStr">
        <is>
          <t>'Audit'!$F$48:$F$65</t>
        </is>
      </c>
    </row>
    <row r="241">
      <c r="B241" s="14" t="inlineStr">
        <is>
          <t>nrPTRubricEvents</t>
        </is>
      </c>
      <c r="C241" s="2" t="inlineStr">
        <is>
          <t>'Settings'!$B$43:$B$49</t>
        </is>
      </c>
    </row>
    <row r="242">
      <c r="B242" s="14" t="inlineStr">
        <is>
          <t>nrPTRubricPoints</t>
        </is>
      </c>
      <c r="C242" s="2" t="inlineStr">
        <is>
          <t>'Settings'!$D$43:$H$49</t>
        </is>
      </c>
    </row>
    <row r="243">
      <c r="B243" s="14" t="inlineStr">
        <is>
          <t>nrPT_BasePass</t>
        </is>
      </c>
      <c r="C243" s="2" t="inlineStr">
        <is>
          <t>'PT'!$K$6:$K$55</t>
        </is>
      </c>
    </row>
    <row r="244">
      <c r="B244" s="14" t="inlineStr">
        <is>
          <t>nrPT_FinalPass</t>
        </is>
      </c>
      <c r="C244" s="2" t="inlineStr">
        <is>
          <t>'PT'!$AB$6:$AB$55</t>
        </is>
      </c>
    </row>
    <row r="245">
      <c r="B245" s="14" t="inlineStr">
        <is>
          <t>nrPT_FinalPts</t>
        </is>
      </c>
      <c r="C245" s="2" t="inlineStr">
        <is>
          <t>'PT'!$AA$6:$AA$55</t>
        </is>
      </c>
    </row>
    <row r="246">
      <c r="B246" s="14" t="inlineStr">
        <is>
          <t>nrPT_Improve</t>
        </is>
      </c>
      <c r="C246" s="2" t="inlineStr">
        <is>
          <t>'PT'!$AC$6:$AC$55</t>
        </is>
      </c>
    </row>
    <row r="247">
      <c r="B247" s="14" t="inlineStr">
        <is>
          <t>nrSCH_Act</t>
        </is>
      </c>
      <c r="C247" s="2" t="inlineStr">
        <is>
          <t>'Schedule'!$G$6:$G$905</t>
        </is>
      </c>
    </row>
    <row r="248">
      <c r="B248" s="14" t="inlineStr">
        <is>
          <t>nrSCH_ChNum</t>
        </is>
      </c>
      <c r="C248" s="2" t="inlineStr">
        <is>
          <t>'Schedule'!$H$6:$H$905</t>
        </is>
      </c>
    </row>
    <row r="249">
      <c r="B249" s="14" t="inlineStr">
        <is>
          <t>nrSCH_Date</t>
        </is>
      </c>
      <c r="C249" s="2" t="inlineStr">
        <is>
          <t>'Schedule'!$B$6:$B$905</t>
        </is>
      </c>
    </row>
    <row r="250">
      <c r="B250" s="14" t="inlineStr">
        <is>
          <t>nrSCH_End</t>
        </is>
      </c>
      <c r="C250" s="2" t="inlineStr">
        <is>
          <t>'Schedule'!$E$6:$E$905</t>
        </is>
      </c>
    </row>
    <row r="251">
      <c r="B251" s="14" t="inlineStr">
        <is>
          <t>nrSCH_Hrs</t>
        </is>
      </c>
      <c r="C251" s="2" t="inlineStr">
        <is>
          <t>'Schedule'!$F$6:$F$905</t>
        </is>
      </c>
    </row>
    <row r="252">
      <c r="B252" s="14" t="inlineStr">
        <is>
          <t>nrSCH_Instr</t>
        </is>
      </c>
      <c r="C252" s="2" t="inlineStr">
        <is>
          <t>'Schedule'!$I$6:$I$905</t>
        </is>
      </c>
    </row>
    <row r="253">
      <c r="B253" s="14" t="inlineStr">
        <is>
          <t>nrSCH_InstrOK</t>
        </is>
      </c>
      <c r="C253" s="2" t="inlineStr">
        <is>
          <t>'Schedule'!$N$6:$N$905</t>
        </is>
      </c>
    </row>
    <row r="254">
      <c r="B254" s="14" t="inlineStr">
        <is>
          <t>nrSCH_Loc</t>
        </is>
      </c>
      <c r="C254" s="2" t="inlineStr">
        <is>
          <t>'Schedule'!$J$6:$J$905</t>
        </is>
      </c>
    </row>
    <row r="255">
      <c r="B255" s="14" t="inlineStr">
        <is>
          <t>nrSCH_Start</t>
        </is>
      </c>
      <c r="C255" s="2" t="inlineStr">
        <is>
          <t>'Schedule'!$D$6:$D$905</t>
        </is>
      </c>
    </row>
    <row r="256">
      <c r="B256" s="14" t="inlineStr">
        <is>
          <t>nrSCH_TimeCheck</t>
        </is>
      </c>
      <c r="C256" s="2" t="inlineStr">
        <is>
          <t>'Schedule'!$O$6:$O$905</t>
        </is>
      </c>
    </row>
    <row r="257">
      <c r="B257" s="14" t="inlineStr">
        <is>
          <t>nrSEstatus</t>
        </is>
      </c>
      <c r="C257" s="2" t="inlineStr">
        <is>
          <t>'StateExam'!$K$6:$K$55</t>
        </is>
      </c>
    </row>
    <row r="258">
      <c r="B258" s="14" t="inlineStr">
        <is>
          <t>nrSGclassavg</t>
        </is>
      </c>
      <c r="C258" s="2" t="inlineStr">
        <is>
          <t>'ScoresGrid'!$D$57:$AB$57</t>
        </is>
      </c>
    </row>
    <row r="259">
      <c r="B259" s="14" t="inlineStr">
        <is>
          <t>nrSK_Att</t>
        </is>
      </c>
      <c r="C259" s="2" t="inlineStr">
        <is>
          <t>'Skills'!$I$6:$I$605</t>
        </is>
      </c>
    </row>
    <row r="260">
      <c r="B260" s="14" t="inlineStr">
        <is>
          <t>nrSK_Cat</t>
        </is>
      </c>
      <c r="C260" s="2" t="inlineStr">
        <is>
          <t>'Skills'!$E$6:$E$605</t>
        </is>
      </c>
    </row>
    <row r="261">
      <c r="B261" s="14" t="inlineStr">
        <is>
          <t>nrSK_CoF</t>
        </is>
      </c>
      <c r="C261" s="2" t="inlineStr">
        <is>
          <t>'Skills'!$R$6:$R$605</t>
        </is>
      </c>
    </row>
    <row r="262">
      <c r="B262" s="14" t="inlineStr">
        <is>
          <t>nrSK_Dis</t>
        </is>
      </c>
      <c r="C262" s="2" t="inlineStr">
        <is>
          <t>'Skills'!$P$6:$P$605</t>
        </is>
      </c>
    </row>
    <row r="263">
      <c r="B263" s="14" t="inlineStr">
        <is>
          <t>nrSK_PID</t>
        </is>
      </c>
      <c r="C263" s="2" t="inlineStr">
        <is>
          <t>'Skills'!$D$6:$D$605</t>
        </is>
      </c>
    </row>
    <row r="264">
      <c r="B264" s="14" t="inlineStr">
        <is>
          <t>nrSK_Res</t>
        </is>
      </c>
      <c r="C264" s="2" t="inlineStr">
        <is>
          <t>'Skills'!$J$6:$J$605</t>
        </is>
      </c>
    </row>
    <row r="265">
      <c r="B265" s="14" t="inlineStr">
        <is>
          <t>nrSK_RowCheck</t>
        </is>
      </c>
      <c r="C265" s="2" t="inlineStr">
        <is>
          <t>'Skills'!$S$6:$S$605</t>
        </is>
      </c>
    </row>
    <row r="266">
      <c r="B266" s="14" t="inlineStr">
        <is>
          <t>nrSK_Score</t>
        </is>
      </c>
      <c r="C266" s="2" t="inlineStr">
        <is>
          <t>'Skills'!$K$6:$K$605</t>
        </is>
      </c>
    </row>
    <row r="267">
      <c r="B267" s="14" t="inlineStr">
        <is>
          <t>nrSK_Status</t>
        </is>
      </c>
      <c r="C267" s="2" t="inlineStr">
        <is>
          <t>'Skills'!$O$6:$O$605</t>
        </is>
      </c>
    </row>
    <row r="268">
      <c r="B268" s="14" t="inlineStr">
        <is>
          <t>nrSKbothCoF</t>
        </is>
      </c>
      <c r="C268" s="2" t="inlineStr">
        <is>
          <t>'sysSkills'!$P$6:$P$55</t>
        </is>
      </c>
    </row>
    <row r="269">
      <c r="B269" s="14" t="inlineStr">
        <is>
          <t>nrSKelig</t>
        </is>
      </c>
      <c r="C269" s="2" t="inlineStr">
        <is>
          <t>'sysSkills'!$K$6:$K$55</t>
        </is>
      </c>
    </row>
    <row r="270">
      <c r="B270" s="14" t="inlineStr">
        <is>
          <t>nrSKfailedout</t>
        </is>
      </c>
      <c r="C270" s="2" t="inlineStr">
        <is>
          <t>'sysSkills'!$J$6:$J$55</t>
        </is>
      </c>
    </row>
    <row r="271">
      <c r="B271" s="14" t="inlineStr">
        <is>
          <t>nrSKfirearmsAvg</t>
        </is>
      </c>
      <c r="C271" s="2" t="inlineStr">
        <is>
          <t>'sysSkills'!$L$6:$L$55</t>
        </is>
      </c>
    </row>
    <row r="272">
      <c r="B272" s="14" t="inlineStr">
        <is>
          <t>nrSUBname</t>
        </is>
      </c>
      <c r="C272" s="2" t="inlineStr">
        <is>
          <t>'ChapterMaster'!$B$56:$B$70</t>
        </is>
      </c>
    </row>
    <row r="273">
      <c r="B273" s="14" t="inlineStr">
        <is>
          <t>nrSUBparent</t>
        </is>
      </c>
      <c r="C273" s="2" t="inlineStr">
        <is>
          <t>'ChapterMaster'!$E$56:$E$70</t>
        </is>
      </c>
    </row>
    <row r="274">
      <c r="B274" s="14" t="inlineStr">
        <is>
          <t>nrSUBtarget</t>
        </is>
      </c>
      <c r="C274" s="2" t="inlineStr">
        <is>
          <t>'ChapterMaster'!$F$56:$F$70</t>
        </is>
      </c>
    </row>
    <row r="275">
      <c r="B275" s="14" t="inlineStr">
        <is>
          <t>nrScheduleItems</t>
        </is>
      </c>
      <c r="C275" s="2" t="inlineStr">
        <is>
          <t>'sysListsHelper'!$B$6:$B$89</t>
        </is>
      </c>
    </row>
    <row r="276">
      <c r="B276" s="14" t="inlineStr">
        <is>
          <t>nrSpellAvg</t>
        </is>
      </c>
      <c r="C276" s="2" t="inlineStr">
        <is>
          <t>'Spelling'!$P$6:$P$55</t>
        </is>
      </c>
    </row>
    <row r="277">
      <c r="B277" s="14" t="inlineStr">
        <is>
          <t>nrSpellClassAvg</t>
        </is>
      </c>
      <c r="C277" s="2" t="inlineStr">
        <is>
          <t>'Spelling'!$D$58:$O$58</t>
        </is>
      </c>
    </row>
    <row r="278">
      <c r="B278" s="14" t="inlineStr">
        <is>
          <t>nrSpellCounts</t>
        </is>
      </c>
      <c r="C278" s="2" t="inlineStr">
        <is>
          <t>'Spelling'!$D$57:$O$57</t>
        </is>
      </c>
    </row>
    <row r="279">
      <c r="B279" s="14" t="inlineStr">
        <is>
          <t>nrSpellFlag</t>
        </is>
      </c>
      <c r="C279" s="2" t="inlineStr">
        <is>
          <t>'Spelling'!$R$6:$R$55</t>
        </is>
      </c>
    </row>
    <row r="280">
      <c r="B280" s="14" t="inlineStr">
        <is>
          <t>nrSpellRowCheck</t>
        </is>
      </c>
      <c r="C280" s="2" t="inlineStr">
        <is>
          <t>'Spelling'!$S$6:$S$55</t>
        </is>
      </c>
    </row>
    <row r="281">
      <c r="B281" s="14" t="inlineStr">
        <is>
          <t>nrSpellTaken</t>
        </is>
      </c>
      <c r="C281" s="2" t="inlineStr">
        <is>
          <t>'Spelling'!$Q$6:$Q$55</t>
        </is>
      </c>
    </row>
    <row r="282">
      <c r="B282" s="14" t="inlineStr">
        <is>
          <t>nrSpellTestNums</t>
        </is>
      </c>
      <c r="C282" s="2" t="inlineStr">
        <is>
          <t>'Spelling'!$D$59:$O$59</t>
        </is>
      </c>
    </row>
    <row r="283">
      <c r="B283" s="14" t="inlineStr">
        <is>
          <t>nrSpellWords</t>
        </is>
      </c>
      <c r="C283" s="2" t="inlineStr">
        <is>
          <t>'SpellingMaster'!$C$6:$N$30</t>
        </is>
      </c>
    </row>
    <row r="284">
      <c r="B284" s="14" t="inlineStr">
        <is>
          <t>nrWRcomplete</t>
        </is>
      </c>
      <c r="C284" s="2" t="inlineStr">
        <is>
          <t>'Writing'!$AR$6:$AR$55</t>
        </is>
      </c>
    </row>
    <row r="285">
      <c r="B285" s="14" t="inlineStr">
        <is>
          <t>nrWRcurrent</t>
        </is>
      </c>
      <c r="C285" s="2" t="inlineStr">
        <is>
          <t>'Writing'!$AT$6:$AT$55</t>
        </is>
      </c>
    </row>
    <row r="286">
      <c r="B286" s="14" t="inlineStr">
        <is>
          <t>nrWRoverdue</t>
        </is>
      </c>
      <c r="C286" s="2" t="inlineStr">
        <is>
          <t>'Writing'!$AS$6:$AS$55</t>
        </is>
      </c>
    </row>
    <row r="287">
      <c r="B287" s="14" t="inlineStr">
        <is>
          <t>rngAgencyActive</t>
        </is>
      </c>
      <c r="C287" s="2" t="inlineStr">
        <is>
          <t>'Agencies'!$H$6:$H$50</t>
        </is>
      </c>
    </row>
    <row r="288">
      <c r="B288" s="14" t="inlineStr">
        <is>
          <t>rngAgencyEmails</t>
        </is>
      </c>
      <c r="C288" s="2" t="inlineStr">
        <is>
          <t>'Agencies'!$E$6:$E$50</t>
        </is>
      </c>
    </row>
    <row r="289">
      <c r="B289" s="14" t="inlineStr">
        <is>
          <t>rngAgencyIDs</t>
        </is>
      </c>
      <c r="C289" s="2" t="inlineStr">
        <is>
          <t>'Agencies'!$B$6:$B$50</t>
        </is>
      </c>
    </row>
    <row r="290">
      <c r="B290" s="14" t="inlineStr">
        <is>
          <t>rngAgencyNames</t>
        </is>
      </c>
      <c r="C290" s="2" t="inlineStr">
        <is>
          <t>'Agencies'!$C$6:$C$50</t>
        </is>
      </c>
    </row>
    <row r="291">
      <c r="B291" s="14" t="inlineStr">
        <is>
          <t>rngCadetNames</t>
        </is>
      </c>
      <c r="C291" s="2" t="inlineStr">
        <is>
          <t>'Cadets'!$F$6:$F$55</t>
        </is>
      </c>
    </row>
    <row r="292">
      <c r="B292" s="14" t="inlineStr">
        <is>
          <t>rngCadetPIDs</t>
        </is>
      </c>
      <c r="C292" s="2" t="inlineStr">
        <is>
          <t>'Cadets'!$B$6:$B$55</t>
        </is>
      </c>
    </row>
    <row r="293">
      <c r="B293" s="14" t="inlineStr">
        <is>
          <t>rngEMcode</t>
        </is>
      </c>
      <c r="C293" s="2" t="inlineStr">
        <is>
          <t>'ExamMaster'!$B$6:$B$30</t>
        </is>
      </c>
    </row>
    <row r="294">
      <c r="B294" s="14" t="inlineStr">
        <is>
          <t>rngEMname</t>
        </is>
      </c>
      <c r="C294" s="2" t="inlineStr">
        <is>
          <t>'ExamMaster'!$C$6:$C$30</t>
        </is>
      </c>
    </row>
    <row r="295">
      <c r="B295" s="14" t="inlineStr">
        <is>
          <t>rngEMpass</t>
        </is>
      </c>
      <c r="C295" s="2" t="inlineStr">
        <is>
          <t>'ExamMaster'!$E$6:$E$30</t>
        </is>
      </c>
    </row>
    <row r="296">
      <c r="B296" s="14" t="inlineStr">
        <is>
          <t>rngEMseq</t>
        </is>
      </c>
      <c r="C296" s="2" t="inlineStr">
        <is>
          <t>'ExamMaster'!$F$6:$F$30</t>
        </is>
      </c>
    </row>
    <row r="297">
      <c r="B297" s="14" t="inlineStr">
        <is>
          <t>rngEMtype</t>
        </is>
      </c>
      <c r="C297" s="2" t="inlineStr">
        <is>
          <t>'ExamMaster'!$D$6:$D$30</t>
        </is>
      </c>
    </row>
    <row r="298">
      <c r="B298" s="14" t="inlineStr">
        <is>
          <t>rngEPch</t>
        </is>
      </c>
      <c r="C298" s="2" t="inlineStr">
        <is>
          <t>'ExamPlan'!$H$6:$H$30</t>
        </is>
      </c>
    </row>
    <row r="299">
      <c r="B299" s="14" t="inlineStr">
        <is>
          <t>rngEPcode</t>
        </is>
      </c>
      <c r="C299" s="2" t="inlineStr">
        <is>
          <t>'ExamPlan'!$C$6:$C$30</t>
        </is>
      </c>
    </row>
    <row r="300">
      <c r="B300" s="14" t="inlineStr">
        <is>
          <t>rngEPdate</t>
        </is>
      </c>
      <c r="C300" s="2" t="inlineStr">
        <is>
          <t>'ExamPlan'!$I$6:$I$30</t>
        </is>
      </c>
    </row>
    <row r="301">
      <c r="B301" s="14" t="inlineStr">
        <is>
          <t>rngEPname</t>
        </is>
      </c>
      <c r="C301" s="2" t="inlineStr">
        <is>
          <t>'ExamPlan'!$D$6:$D$30</t>
        </is>
      </c>
    </row>
    <row r="302">
      <c r="B302" s="14" t="inlineStr">
        <is>
          <t>rngEPpass</t>
        </is>
      </c>
      <c r="C302" s="2" t="inlineStr">
        <is>
          <t>'ExamPlan'!$F$6:$F$30</t>
        </is>
      </c>
    </row>
    <row r="303">
      <c r="B303" s="14" t="inlineStr">
        <is>
          <t>rngEPseq</t>
        </is>
      </c>
      <c r="C303" s="2" t="inlineStr">
        <is>
          <t>'ExamPlan'!$G$6:$G$30</t>
        </is>
      </c>
    </row>
    <row r="304">
      <c r="B304" s="14" t="inlineStr">
        <is>
          <t>rngEPtype</t>
        </is>
      </c>
      <c r="C304" s="2" t="inlineStr">
        <is>
          <t>'ExamPlan'!$E$6:$E$30</t>
        </is>
      </c>
    </row>
    <row r="305">
      <c r="B305" s="14" t="inlineStr">
        <is>
          <t>rngEPuse</t>
        </is>
      </c>
      <c r="C305" s="2" t="inlineStr">
        <is>
          <t>'ExamPlan'!$B$6:$B$30</t>
        </is>
      </c>
    </row>
    <row r="306">
      <c r="B306" s="14" t="inlineStr">
        <is>
          <t>rngSM_cat</t>
        </is>
      </c>
      <c r="C306" s="2" t="inlineStr">
        <is>
          <t>'SkillsMaster'!$B$6:$B$15</t>
        </is>
      </c>
    </row>
    <row r="307">
      <c r="B307" s="14" t="inlineStr">
        <is>
          <t>rngSM_max</t>
        </is>
      </c>
      <c r="C307" s="2" t="inlineStr">
        <is>
          <t>'SkillsMaster'!$C$6:$C$15</t>
        </is>
      </c>
    </row>
    <row r="308">
      <c r="B308" s="14" t="inlineStr">
        <is>
          <t>rngSM_mode</t>
        </is>
      </c>
      <c r="C308" s="2" t="inlineStr">
        <is>
          <t>'SkillsMaster'!$D$6:$D$15</t>
        </is>
      </c>
    </row>
    <row r="309">
      <c r="B309" s="14" t="inlineStr">
        <is>
          <t>rngSM_pass</t>
        </is>
      </c>
      <c r="C309" s="2" t="inlineStr">
        <is>
          <t>'SkillsMaster'!$E$6:$E$15</t>
        </is>
      </c>
    </row>
    <row r="310">
      <c r="B310" s="14" t="inlineStr">
        <is>
          <t>rngWMassigned</t>
        </is>
      </c>
      <c r="C310" s="2" t="inlineStr">
        <is>
          <t>'WritingMaster'!$K$6:$K$45</t>
        </is>
      </c>
    </row>
    <row r="311">
      <c r="B311" s="14" t="inlineStr">
        <is>
          <t>rngWMdue</t>
        </is>
      </c>
      <c r="C311" s="2" t="inlineStr">
        <is>
          <t>'WritingMaster'!$L$6:$L$45</t>
        </is>
      </c>
    </row>
    <row r="312">
      <c r="B312" s="14" t="inlineStr">
        <is>
          <t>rngWMnum</t>
        </is>
      </c>
      <c r="C312" s="2" t="inlineStr">
        <is>
          <t>'WritingMaster'!$B$6:$B$45</t>
        </is>
      </c>
    </row>
    <row r="313">
      <c r="B313" s="14" t="inlineStr">
        <is>
          <t>rngWMprompt</t>
        </is>
      </c>
      <c r="C313" s="2" t="inlineStr">
        <is>
          <t>'WritingMaster'!$M$6:$M$45</t>
        </is>
      </c>
    </row>
    <row r="314">
      <c r="B314" s="14" t="inlineStr">
        <is>
          <t>rngWMtitle</t>
        </is>
      </c>
      <c r="C314"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2026-08-23T19:49:57Z</dcterms:created>
  <dcterms:modified xsi:type="dcterms:W3CDTF">2026-08-23T19:50:04Z</dcterms:modified>
</cp:coreProperties>
</file>