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'ExamScores'!$B$5:$Y$5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7" hidden="1">'Medical'!$B$5:$N$5</definedName>
    <definedName name="_xlnm._FilterDatabase" localSheetId="21" hidden="1">'DismissalLog'!$B$5:$P$5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7">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9" fontId="6" fillId="4" borderId="1" pivotButton="0" quotePrefix="0" xfId="0"/>
    <xf numFmtId="0" fontId="5" fillId="0"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3" fontId="6" fillId="4"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3"/>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c r="C39" s="8" t="n"/>
      <c r="D39" s="8" t="n"/>
      <c r="E39" s="8" t="n"/>
      <c r="F39" s="8" t="n"/>
      <c r="G39" s="8" t="n"/>
      <c r="H39" s="8" t="n"/>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10:H10"/>
    <mergeCell ref="C16:H16"/>
    <mergeCell ref="C41:H41"/>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COUNTIFS(D6:D55,"&gt;=0",D6:D55,"&lt;=100")</f>
        <v/>
      </c>
      <c r="E57" s="20">
        <f>COUNTIFS(E6:E55,"&gt;=0",E6:E55,"&lt;=100")</f>
        <v/>
      </c>
      <c r="F57" s="20">
        <f>COUNTIFS(F6:F55,"&gt;=0",F6:F55,"&lt;=100")</f>
        <v/>
      </c>
      <c r="G57" s="20">
        <f>COUNTIFS(G6:G55,"&gt;=0",G6:G55,"&lt;=100")</f>
        <v/>
      </c>
      <c r="H57" s="20">
        <f>COUNTIFS(H6:H55,"&gt;=0",H6:H55,"&lt;=100")</f>
        <v/>
      </c>
      <c r="I57" s="20">
        <f>COUNTIFS(I6:I55,"&gt;=0",I6:I55,"&lt;=100")</f>
        <v/>
      </c>
      <c r="J57" s="20">
        <f>COUNTIFS(J6:J55,"&gt;=0",J6:J55,"&lt;=100")</f>
        <v/>
      </c>
      <c r="K57" s="20">
        <f>COUNTIFS(K6:K55,"&gt;=0",K6:K55,"&lt;=100")</f>
        <v/>
      </c>
      <c r="L57" s="20">
        <f>COUNTIFS(L6:L55,"&gt;=0",L6:L55,"&lt;=100")</f>
        <v/>
      </c>
      <c r="M57" s="20">
        <f>COUNTIFS(M6:M55,"&gt;=0",M6:M55,"&lt;=100")</f>
        <v/>
      </c>
      <c r="N57" s="20">
        <f>COUNTIFS(N6:N55,"&gt;=0",N6:N55,"&lt;=100")</f>
        <v/>
      </c>
      <c r="O57" s="20">
        <f>COUNTIFS(O6:O55,"&gt;=0",O6:O55,"&lt;=100")</f>
        <v/>
      </c>
    </row>
    <row r="58">
      <c r="C58" s="3" t="inlineStr">
        <is>
          <t>Class average:</t>
        </is>
      </c>
      <c r="D58" s="20">
        <f>IF(D57=0,"",ROUND(AVERAGEIFS(D6:D55,D6:D55,"&gt;=0",D6:D55,"&lt;=100"),1))</f>
        <v/>
      </c>
      <c r="E58" s="20">
        <f>IF(E57=0,"",ROUND(AVERAGEIFS(E6:E55,E6:E55,"&gt;=0",E6:E55,"&lt;=100"),1))</f>
        <v/>
      </c>
      <c r="F58" s="20">
        <f>IF(F57=0,"",ROUND(AVERAGEIFS(F6:F55,F6:F55,"&gt;=0",F6:F55,"&lt;=100"),1))</f>
        <v/>
      </c>
      <c r="G58" s="20">
        <f>IF(G57=0,"",ROUND(AVERAGEIFS(G6:G55,G6:G55,"&gt;=0",G6:G55,"&lt;=100"),1))</f>
        <v/>
      </c>
      <c r="H58" s="20">
        <f>IF(H57=0,"",ROUND(AVERAGEIFS(H6:H55,H6:H55,"&gt;=0",H6:H55,"&lt;=100"),1))</f>
        <v/>
      </c>
      <c r="I58" s="20">
        <f>IF(I57=0,"",ROUND(AVERAGEIFS(I6:I55,I6:I55,"&gt;=0",I6:I55,"&lt;=100"),1))</f>
        <v/>
      </c>
      <c r="J58" s="20">
        <f>IF(J57=0,"",ROUND(AVERAGEIFS(J6:J55,J6:J55,"&gt;=0",J6:J55,"&lt;=100"),1))</f>
        <v/>
      </c>
      <c r="K58" s="20">
        <f>IF(K57=0,"",ROUND(AVERAGEIFS(K6:K55,K6:K55,"&gt;=0",K6:K55,"&lt;=100"),1))</f>
        <v/>
      </c>
      <c r="L58" s="20">
        <f>IF(L57=0,"",ROUND(AVERAGEIFS(L6:L55,L6:L55,"&gt;=0",L6:L55,"&lt;=100"),1))</f>
        <v/>
      </c>
      <c r="M58" s="20">
        <f>IF(M57=0,"",ROUND(AVERAGEIFS(M6:M55,M6:M55,"&gt;=0",M6:M55,"&lt;=100"),1))</f>
        <v/>
      </c>
      <c r="N58" s="20">
        <f>IF(N57=0,"",ROUND(AVERAGEIFS(N6:N55,N6:N55,"&gt;=0",N6:N55,"&lt;=100"),1))</f>
        <v/>
      </c>
      <c r="O58" s="20">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s>
  <sheetData>
    <row r="1">
      <c r="B1" s="10">
        <f>HYPERLINK("#Dashboard!B5","◄ Dashboard")</f>
        <v/>
      </c>
    </row>
    <row r="2"/>
    <row r="3"/>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row>
  </sheetData>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V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U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3">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2" t="n"/>
    </row>
    <row r="7">
      <c r="B7" s="3" t="inlineStr">
        <is>
          <t>Board minutes reviewed for this academy?</t>
        </is>
      </c>
      <c r="D7" s="16" t="n"/>
      <c r="E7" s="22" t="n"/>
    </row>
    <row r="8">
      <c r="B8" s="3" t="inlineStr">
        <is>
          <t>Rules/procedures aligned in this workbook?</t>
        </is>
      </c>
      <c r="D8" s="16" t="n"/>
      <c r="E8" s="22" t="n"/>
    </row>
    <row r="9">
      <c r="B9" s="3" t="inlineStr">
        <is>
          <t>Reviewed by / date</t>
        </is>
      </c>
      <c r="D9" s="16" t="n"/>
      <c r="E9" s="22" t="n"/>
    </row>
    <row r="10"/>
    <row r="11" ht="26" customHeight="1">
      <c r="B11" s="12" t="inlineStr">
        <is>
          <t>Meeting Date</t>
        </is>
      </c>
      <c r="C11" s="12" t="inlineStr">
        <is>
          <t>Minutes Location (server folder)</t>
        </is>
      </c>
      <c r="D11" s="22" t="n"/>
      <c r="E11" s="12" t="inlineStr">
        <is>
          <t>Changes Affecting Academy?</t>
        </is>
      </c>
      <c r="F11" s="12" t="inlineStr">
        <is>
          <t>What Changed / Workbook Updates Made</t>
        </is>
      </c>
      <c r="G11" s="22" t="n"/>
      <c r="H11" s="12" t="inlineStr">
        <is>
          <t>Reviewed By</t>
        </is>
      </c>
      <c r="I11" s="12" t="inlineStr">
        <is>
          <t>Date Reviewed</t>
        </is>
      </c>
    </row>
    <row r="12">
      <c r="B12" s="18" t="n"/>
      <c r="C12" s="16" t="n"/>
      <c r="E12" s="16" t="n"/>
      <c r="F12" s="23" t="n"/>
      <c r="H12" s="16" t="n"/>
      <c r="I12" s="18" t="n"/>
    </row>
    <row r="13">
      <c r="B13" s="18" t="n"/>
      <c r="C13" s="16" t="n"/>
      <c r="E13" s="16" t="n"/>
      <c r="F13" s="23" t="n"/>
      <c r="H13" s="16" t="n"/>
      <c r="I13" s="18" t="n"/>
    </row>
    <row r="14">
      <c r="B14" s="18" t="n"/>
      <c r="C14" s="16" t="n"/>
      <c r="E14" s="16" t="n"/>
      <c r="F14" s="23" t="n"/>
      <c r="H14" s="16" t="n"/>
      <c r="I14" s="18" t="n"/>
    </row>
    <row r="15">
      <c r="B15" s="18" t="n"/>
      <c r="C15" s="16" t="n"/>
      <c r="E15" s="16" t="n"/>
      <c r="F15" s="23" t="n"/>
      <c r="H15" s="16" t="n"/>
      <c r="I15" s="18" t="n"/>
    </row>
    <row r="16">
      <c r="B16" s="18" t="n"/>
      <c r="C16" s="16" t="n"/>
      <c r="E16" s="16" t="n"/>
      <c r="F16" s="23" t="n"/>
      <c r="H16" s="16" t="n"/>
      <c r="I16" s="18" t="n"/>
    </row>
    <row r="17">
      <c r="B17" s="18" t="n"/>
      <c r="C17" s="16" t="n"/>
      <c r="E17" s="16" t="n"/>
      <c r="F17" s="23" t="n"/>
      <c r="H17" s="16" t="n"/>
      <c r="I17" s="18" t="n"/>
    </row>
    <row r="18">
      <c r="B18" s="18" t="n"/>
      <c r="C18" s="16" t="n"/>
      <c r="E18" s="16" t="n"/>
      <c r="F18" s="23" t="n"/>
      <c r="H18" s="16" t="n"/>
      <c r="I18" s="18" t="n"/>
    </row>
    <row r="19">
      <c r="B19" s="18" t="n"/>
      <c r="C19" s="16" t="n"/>
      <c r="E19" s="16" t="n"/>
      <c r="F19" s="23" t="n"/>
      <c r="H19" s="16" t="n"/>
      <c r="I19" s="18" t="n"/>
    </row>
    <row r="20">
      <c r="B20" s="18" t="n"/>
      <c r="C20" s="16" t="n"/>
      <c r="E20" s="16" t="n"/>
      <c r="F20" s="23" t="n"/>
      <c r="H20" s="16" t="n"/>
      <c r="I20" s="18" t="n"/>
    </row>
    <row r="21">
      <c r="B21" s="18" t="n"/>
      <c r="C21" s="16" t="n"/>
      <c r="E21" s="16" t="n"/>
      <c r="F21" s="23" t="n"/>
      <c r="H21" s="16" t="n"/>
      <c r="I21" s="18" t="n"/>
    </row>
    <row r="22">
      <c r="B22" s="18" t="n"/>
      <c r="C22" s="16" t="n"/>
      <c r="E22" s="16" t="n"/>
      <c r="F22" s="23" t="n"/>
      <c r="H22" s="16" t="n"/>
      <c r="I22" s="18" t="n"/>
    </row>
    <row r="23">
      <c r="B23" s="18" t="n"/>
      <c r="C23" s="16" t="n"/>
      <c r="E23" s="16" t="n"/>
      <c r="F23" s="23" t="n"/>
      <c r="H23" s="16" t="n"/>
      <c r="I23" s="18" t="n"/>
    </row>
    <row r="24">
      <c r="B24" s="18" t="n"/>
      <c r="C24" s="16" t="n"/>
      <c r="E24" s="16" t="n"/>
      <c r="F24" s="23" t="n"/>
      <c r="H24" s="16" t="n"/>
      <c r="I24" s="18" t="n"/>
    </row>
    <row r="25">
      <c r="B25" s="18" t="n"/>
      <c r="C25" s="16" t="n"/>
      <c r="E25" s="16" t="n"/>
      <c r="F25" s="23" t="n"/>
      <c r="H25" s="16" t="n"/>
      <c r="I25" s="18" t="n"/>
    </row>
    <row r="26">
      <c r="B26" s="18" t="n"/>
      <c r="C26" s="16" t="n"/>
      <c r="E26" s="16" t="n"/>
      <c r="F26" s="23" t="n"/>
      <c r="H26" s="16" t="n"/>
      <c r="I26" s="18" t="n"/>
    </row>
    <row r="27">
      <c r="B27" s="18" t="n"/>
      <c r="C27" s="16" t="n"/>
      <c r="E27" s="16" t="n"/>
      <c r="F27" s="23" t="n"/>
      <c r="H27" s="16" t="n"/>
      <c r="I27" s="18" t="n"/>
    </row>
    <row r="28">
      <c r="B28" s="18" t="n"/>
      <c r="C28" s="16" t="n"/>
      <c r="E28" s="16" t="n"/>
      <c r="F28" s="23" t="n"/>
      <c r="H28" s="16" t="n"/>
      <c r="I28" s="18" t="n"/>
    </row>
    <row r="29">
      <c r="B29" s="18" t="n"/>
      <c r="C29" s="16" t="n"/>
      <c r="E29" s="16" t="n"/>
      <c r="F29" s="23" t="n"/>
      <c r="H29" s="16" t="n"/>
      <c r="I29" s="18" t="n"/>
    </row>
    <row r="30">
      <c r="B30" s="18" t="n"/>
      <c r="C30" s="16" t="n"/>
      <c r="E30" s="16" t="n"/>
      <c r="F30" s="23" t="n"/>
      <c r="H30" s="16" t="n"/>
      <c r="I30" s="18" t="n"/>
    </row>
    <row r="31">
      <c r="B31" s="18" t="n"/>
      <c r="C31" s="16" t="n"/>
      <c r="E31" s="16" t="n"/>
      <c r="F31" s="23" t="n"/>
      <c r="H31" s="16" t="n"/>
      <c r="I31" s="18" t="n"/>
    </row>
    <row r="32">
      <c r="B32" s="18" t="n"/>
      <c r="C32" s="16" t="n"/>
      <c r="E32" s="16" t="n"/>
      <c r="F32" s="23" t="n"/>
      <c r="H32" s="16" t="n"/>
      <c r="I32" s="18" t="n"/>
    </row>
    <row r="33">
      <c r="B33" s="18" t="n"/>
      <c r="C33" s="16" t="n"/>
      <c r="E33" s="16" t="n"/>
      <c r="F33" s="23" t="n"/>
      <c r="H33" s="16" t="n"/>
      <c r="I33" s="18" t="n"/>
    </row>
    <row r="34">
      <c r="B34" s="18" t="n"/>
      <c r="C34" s="16" t="n"/>
      <c r="E34" s="16" t="n"/>
      <c r="F34" s="23" t="n"/>
      <c r="H34" s="16" t="n"/>
      <c r="I34" s="18" t="n"/>
    </row>
    <row r="35">
      <c r="B35" s="18" t="n"/>
      <c r="C35" s="16" t="n"/>
      <c r="E35" s="16" t="n"/>
      <c r="F35" s="23" t="n"/>
      <c r="H35" s="16" t="n"/>
      <c r="I35" s="18" t="n"/>
    </row>
    <row r="36">
      <c r="B36" s="18" t="n"/>
      <c r="C36" s="16" t="n"/>
      <c r="E36" s="16" t="n"/>
      <c r="F36" s="23" t="n"/>
      <c r="H36" s="16" t="n"/>
      <c r="I36" s="18" t="n"/>
    </row>
    <row r="37">
      <c r="B37" s="18" t="n"/>
      <c r="C37" s="16" t="n"/>
      <c r="E37" s="16" t="n"/>
      <c r="F37" s="23" t="n"/>
      <c r="H37" s="16" t="n"/>
      <c r="I37" s="18" t="n"/>
    </row>
    <row r="38">
      <c r="B38" s="18" t="n"/>
      <c r="C38" s="16" t="n"/>
      <c r="E38" s="16" t="n"/>
      <c r="F38" s="23" t="n"/>
      <c r="H38" s="16" t="n"/>
      <c r="I38" s="18" t="n"/>
    </row>
    <row r="39">
      <c r="B39" s="18" t="n"/>
      <c r="C39" s="16" t="n"/>
      <c r="E39" s="16" t="n"/>
      <c r="F39" s="23" t="n"/>
      <c r="H39" s="16" t="n"/>
      <c r="I39" s="18" t="n"/>
    </row>
    <row r="40">
      <c r="B40" s="18" t="n"/>
      <c r="C40" s="16" t="n"/>
      <c r="E40" s="16" t="n"/>
      <c r="F40" s="23" t="n"/>
      <c r="H40" s="16" t="n"/>
      <c r="I40" s="18" t="n"/>
    </row>
    <row r="41">
      <c r="B41" s="18" t="n"/>
      <c r="C41" s="16" t="n"/>
      <c r="E41" s="16" t="n"/>
      <c r="F41" s="23"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IF(D5="","",IFERROR(ROUND(AVERAGEIFS(nrES_Rec,nrES_Code,D5,nrES_Final,"Yes",nrES_Rec,"&gt;=0",nrES_Rec,"&lt;=100"),1),""))</f>
        <v/>
      </c>
      <c r="E57" s="20">
        <f>IF(E5="","",IFERROR(ROUND(AVERAGEIFS(nrES_Rec,nrES_Code,E5,nrES_Final,"Yes",nrES_Rec,"&gt;=0",nrES_Rec,"&lt;=100"),1),""))</f>
        <v/>
      </c>
      <c r="F57" s="20">
        <f>IF(F5="","",IFERROR(ROUND(AVERAGEIFS(nrES_Rec,nrES_Code,F5,nrES_Final,"Yes",nrES_Rec,"&gt;=0",nrES_Rec,"&lt;=100"),1),""))</f>
        <v/>
      </c>
      <c r="G57" s="20">
        <f>IF(G5="","",IFERROR(ROUND(AVERAGEIFS(nrES_Rec,nrES_Code,G5,nrES_Final,"Yes",nrES_Rec,"&gt;=0",nrES_Rec,"&lt;=100"),1),""))</f>
        <v/>
      </c>
      <c r="H57" s="20">
        <f>IF(H5="","",IFERROR(ROUND(AVERAGEIFS(nrES_Rec,nrES_Code,H5,nrES_Final,"Yes",nrES_Rec,"&gt;=0",nrES_Rec,"&lt;=100"),1),""))</f>
        <v/>
      </c>
      <c r="I57" s="20">
        <f>IF(I5="","",IFERROR(ROUND(AVERAGEIFS(nrES_Rec,nrES_Code,I5,nrES_Final,"Yes",nrES_Rec,"&gt;=0",nrES_Rec,"&lt;=100"),1),""))</f>
        <v/>
      </c>
      <c r="J57" s="20">
        <f>IF(J5="","",IFERROR(ROUND(AVERAGEIFS(nrES_Rec,nrES_Code,J5,nrES_Final,"Yes",nrES_Rec,"&gt;=0",nrES_Rec,"&lt;=100"),1),""))</f>
        <v/>
      </c>
      <c r="K57" s="20">
        <f>IF(K5="","",IFERROR(ROUND(AVERAGEIFS(nrES_Rec,nrES_Code,K5,nrES_Final,"Yes",nrES_Rec,"&gt;=0",nrES_Rec,"&lt;=100"),1),""))</f>
        <v/>
      </c>
      <c r="L57" s="20">
        <f>IF(L5="","",IFERROR(ROUND(AVERAGEIFS(nrES_Rec,nrES_Code,L5,nrES_Final,"Yes",nrES_Rec,"&gt;=0",nrES_Rec,"&lt;=100"),1),""))</f>
        <v/>
      </c>
      <c r="M57" s="20">
        <f>IF(M5="","",IFERROR(ROUND(AVERAGEIFS(nrES_Rec,nrES_Code,M5,nrES_Final,"Yes",nrES_Rec,"&gt;=0",nrES_Rec,"&lt;=100"),1),""))</f>
        <v/>
      </c>
      <c r="N57" s="20">
        <f>IF(N5="","",IFERROR(ROUND(AVERAGEIFS(nrES_Rec,nrES_Code,N5,nrES_Final,"Yes",nrES_Rec,"&gt;=0",nrES_Rec,"&lt;=100"),1),""))</f>
        <v/>
      </c>
      <c r="O57" s="20">
        <f>IF(O5="","",IFERROR(ROUND(AVERAGEIFS(nrES_Rec,nrES_Code,O5,nrES_Final,"Yes",nrES_Rec,"&gt;=0",nrES_Rec,"&lt;=100"),1),""))</f>
        <v/>
      </c>
      <c r="P57" s="20">
        <f>IF(P5="","",IFERROR(ROUND(AVERAGEIFS(nrES_Rec,nrES_Code,P5,nrES_Final,"Yes",nrES_Rec,"&gt;=0",nrES_Rec,"&lt;=100"),1),""))</f>
        <v/>
      </c>
      <c r="Q57" s="20">
        <f>IF(Q5="","",IFERROR(ROUND(AVERAGEIFS(nrES_Rec,nrES_Code,Q5,nrES_Final,"Yes",nrES_Rec,"&gt;=0",nrES_Rec,"&lt;=100"),1),""))</f>
        <v/>
      </c>
      <c r="R57" s="20">
        <f>IF(R5="","",IFERROR(ROUND(AVERAGEIFS(nrES_Rec,nrES_Code,R5,nrES_Final,"Yes",nrES_Rec,"&gt;=0",nrES_Rec,"&lt;=100"),1),""))</f>
        <v/>
      </c>
      <c r="S57" s="20">
        <f>IF(S5="","",IFERROR(ROUND(AVERAGEIFS(nrES_Rec,nrES_Code,S5,nrES_Final,"Yes",nrES_Rec,"&gt;=0",nrES_Rec,"&lt;=100"),1),""))</f>
        <v/>
      </c>
      <c r="T57" s="20">
        <f>IF(T5="","",IFERROR(ROUND(AVERAGEIFS(nrES_Rec,nrES_Code,T5,nrES_Final,"Yes",nrES_Rec,"&gt;=0",nrES_Rec,"&lt;=100"),1),""))</f>
        <v/>
      </c>
      <c r="U57" s="20">
        <f>IF(U5="","",IFERROR(ROUND(AVERAGEIFS(nrES_Rec,nrES_Code,U5,nrES_Final,"Yes",nrES_Rec,"&gt;=0",nrES_Rec,"&lt;=100"),1),""))</f>
        <v/>
      </c>
      <c r="V57" s="20">
        <f>IF(V5="","",IFERROR(ROUND(AVERAGEIFS(nrES_Rec,nrES_Code,V5,nrES_Final,"Yes",nrES_Rec,"&gt;=0",nrES_Rec,"&lt;=100"),1),""))</f>
        <v/>
      </c>
      <c r="W57" s="20">
        <f>IF(W5="","",IFERROR(ROUND(AVERAGEIFS(nrES_Rec,nrES_Code,W5,nrES_Final,"Yes",nrES_Rec,"&gt;=0",nrES_Rec,"&lt;=100"),1),""))</f>
        <v/>
      </c>
      <c r="X57" s="20">
        <f>IF(X5="","",IFERROR(ROUND(AVERAGEIFS(nrES_Rec,nrES_Code,X5,nrES_Final,"Yes",nrES_Rec,"&gt;=0",nrES_Rec,"&lt;=100"),1),""))</f>
        <v/>
      </c>
      <c r="Y57" s="20">
        <f>IF(Y5="","",IFERROR(ROUND(AVERAGEIFS(nrES_Rec,nrES_Code,Y5,nrES_Final,"Yes",nrES_Rec,"&gt;=0",nrES_Rec,"&lt;=100"),1),""))</f>
        <v/>
      </c>
      <c r="Z57" s="20">
        <f>IF(Z5="","",IFERROR(ROUND(AVERAGEIFS(nrES_Rec,nrES_Code,Z5,nrES_Final,"Yes",nrES_Rec,"&gt;=0",nrES_Rec,"&lt;=100"),1),""))</f>
        <v/>
      </c>
      <c r="AA57" s="20">
        <f>IF(AA5="","",IFERROR(ROUND(AVERAGEIFS(nrES_Rec,nrES_Code,AA5,nrES_Final,"Yes",nrES_Rec,"&gt;=0",nrES_Rec,"&lt;=100"),1),""))</f>
        <v/>
      </c>
      <c r="AB57" s="20">
        <f>IF(AB5="","",IFERROR(ROUND(AVERAGEIFS(nrES_Rec,nrES_Code,AB5,nrES_Final,"Yes",nrES_Rec,"&gt;=0",nrES_Rec,"&lt;=100"),1),""))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D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4" t="n"/>
      <c r="D5" s="25" t="n"/>
      <c r="E5" s="22"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4" t="n"/>
      <c r="D5" s="25" t="n"/>
      <c r="E5" s="22"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R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s>
  <sheetData>
    <row r="1">
      <c r="B1" s="10">
        <f>HYPERLINK("#Dashboard!B5","◄ Dashboard")</f>
        <v/>
      </c>
    </row>
    <row r="2"/>
    <row r="3"/>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Q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A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c r="B36" s="14">
        <f>sysAudit!$B$33</f>
        <v/>
      </c>
      <c r="C36" s="20">
        <f>sysAudit!$C$33</f>
        <v/>
      </c>
      <c r="D36" s="20">
        <f>sysAudit!$D$33</f>
        <v/>
      </c>
      <c r="E36" s="3">
        <f>sysAudit!$E$33</f>
        <v/>
      </c>
      <c r="F36" s="2">
        <f>sysAudit!$F$33</f>
        <v/>
      </c>
    </row>
    <row r="37">
      <c r="B37" s="14">
        <f>sysAudit!$B$34</f>
        <v/>
      </c>
      <c r="C37" s="20">
        <f>sysAudit!$C$34</f>
        <v/>
      </c>
      <c r="D37" s="20">
        <f>sysAudit!$D$34</f>
        <v/>
      </c>
      <c r="E37" s="3">
        <f>sysAudit!$E$34</f>
        <v/>
      </c>
      <c r="F37" s="2">
        <f>sysAudit!$F$34</f>
        <v/>
      </c>
    </row>
    <row r="38">
      <c r="B38" s="14">
        <f>sysAudit!$B$35</f>
        <v/>
      </c>
      <c r="C38" s="20">
        <f>sysAudit!$C$35</f>
        <v/>
      </c>
      <c r="D38" s="20">
        <f>sysAudit!$D$35</f>
        <v/>
      </c>
      <c r="E38" s="3">
        <f>sysAudit!$E$35</f>
        <v/>
      </c>
      <c r="F38" s="2">
        <f>sysAudit!$F$35</f>
        <v/>
      </c>
    </row>
    <row r="39">
      <c r="B39" s="14">
        <f>sysAudit!$B$36</f>
        <v/>
      </c>
      <c r="C39" s="20">
        <f>sysAudit!$C$36</f>
        <v/>
      </c>
      <c r="D39" s="20">
        <f>sysAudit!$D$36</f>
        <v/>
      </c>
      <c r="E39" s="3">
        <f>sysAudit!$E$36</f>
        <v/>
      </c>
      <c r="F39" s="2">
        <f>sysAudit!$F$36</f>
        <v/>
      </c>
    </row>
    <row r="40">
      <c r="B40" s="14">
        <f>sysAudit!$B$37</f>
        <v/>
      </c>
      <c r="C40" s="20">
        <f>sysAudit!$C$37</f>
        <v/>
      </c>
      <c r="D40" s="20">
        <f>sysAudit!$D$37</f>
        <v/>
      </c>
      <c r="E40" s="3">
        <f>sysAudit!$E$37</f>
        <v/>
      </c>
      <c r="F40" s="2">
        <f>sysAudit!$F$37</f>
        <v/>
      </c>
    </row>
    <row r="41">
      <c r="B41" s="14">
        <f>sysAudit!$B$38</f>
        <v/>
      </c>
      <c r="C41" s="20">
        <f>sysAudit!$C$38</f>
        <v/>
      </c>
      <c r="D41" s="20">
        <f>sysAudit!$D$38</f>
        <v/>
      </c>
      <c r="E41" s="3">
        <f>sysAudit!$E$38</f>
        <v/>
      </c>
      <c r="F41" s="2">
        <f>sysAudit!$F$38</f>
        <v/>
      </c>
    </row>
    <row r="42">
      <c r="B42" s="14">
        <f>sysAudit!$B$39</f>
        <v/>
      </c>
      <c r="C42" s="20">
        <f>sysAudit!$C$39</f>
        <v/>
      </c>
      <c r="D42" s="20">
        <f>sysAudit!$D$39</f>
        <v/>
      </c>
      <c r="E42" s="3">
        <f>sysAudit!$E$39</f>
        <v/>
      </c>
      <c r="F42" s="2">
        <f>sysAudit!$F$39</f>
        <v/>
      </c>
    </row>
    <row r="43">
      <c r="B43" s="14">
        <f>sysAudit!$B$40</f>
        <v/>
      </c>
      <c r="C43" s="20">
        <f>sysAudit!$C$40</f>
        <v/>
      </c>
      <c r="D43" s="20">
        <f>sysAudit!$D$40</f>
        <v/>
      </c>
      <c r="E43" s="3">
        <f>sysAudit!$E$40</f>
        <v/>
      </c>
      <c r="F43" s="2">
        <f>sysAudit!$F$40</f>
        <v/>
      </c>
    </row>
    <row r="44">
      <c r="B44" s="14">
        <f>sysAudit!$B$41</f>
        <v/>
      </c>
      <c r="C44" s="20">
        <f>sysAudit!$C$41</f>
        <v/>
      </c>
      <c r="D44" s="20">
        <f>sysAudit!$D$41</f>
        <v/>
      </c>
      <c r="E44" s="3">
        <f>sysAudit!$E$41</f>
        <v/>
      </c>
      <c r="F44" s="2">
        <f>sysAudit!$F$41</f>
        <v/>
      </c>
    </row>
    <row r="45"/>
    <row r="46" ht="16" customHeight="1">
      <c r="B46" s="7" t="inlineStr">
        <is>
          <t>Requirement sources — what is TCOLE rule vs Academy policy</t>
        </is>
      </c>
      <c r="C46" s="8" t="n"/>
      <c r="D46" s="8" t="n"/>
      <c r="E46" s="8" t="n"/>
      <c r="F46" s="8" t="n"/>
      <c r="G46" s="8" t="n"/>
      <c r="H46" s="8" t="n"/>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49"/>
    <row r="50" ht="16" customHeight="1">
      <c r="B50" s="7" t="inlineStr">
        <is>
          <t>Program-level TCOLE requirements (mark Yes when satisfied)</t>
        </is>
      </c>
      <c r="C50" s="8" t="n"/>
      <c r="D50" s="8" t="n"/>
      <c r="E50" s="8" t="n"/>
      <c r="F50" s="8" t="n"/>
      <c r="G50" s="8" t="n"/>
      <c r="H50" s="8" t="n"/>
    </row>
    <row r="51" ht="26" customHeight="1">
      <c r="B51" s="12" t="inlineStr">
        <is>
          <t>Requirement</t>
        </is>
      </c>
      <c r="C51" s="25" t="n"/>
      <c r="D51" s="25" t="n"/>
      <c r="E51" s="22" t="n"/>
      <c r="F51" s="12" t="inlineStr">
        <is>
          <t>Met?</t>
        </is>
      </c>
      <c r="G51" s="12" t="inlineStr">
        <is>
          <t>Notes</t>
        </is>
      </c>
    </row>
    <row r="52" ht="26" customHeight="1">
      <c r="B52" s="13" t="inlineStr">
        <is>
          <t>Commission Rules distributed to all students (Rule 215.9) — Copies of current TCOLE rules given to every student admitted</t>
        </is>
      </c>
      <c r="F52" s="24" t="n"/>
      <c r="G52" s="24" t="n"/>
    </row>
    <row r="53" ht="26" customHeight="1">
      <c r="B53" s="13" t="inlineStr">
        <is>
          <t>Required rule review conducted (215.9) — Reviewed 211.33, 221.1, 223.1, 223.3, 223.15, 223.17, 223.19 in class</t>
        </is>
      </c>
      <c r="F53" s="24" t="n"/>
      <c r="G53" s="24" t="n"/>
    </row>
    <row r="54" ht="26" customHeight="1">
      <c r="B54" s="13" t="inlineStr">
        <is>
          <t>Approved TCLEDDS roster on file — Required element of the training file</t>
        </is>
      </c>
      <c r="F54" s="24" t="n"/>
      <c r="G54" s="24" t="n"/>
    </row>
    <row r="55" ht="26" customHeight="1">
      <c r="B55" s="13" t="inlineStr">
        <is>
          <t>Course reported at exactly 736 hours — Excess hours reported under Addendum to BPOC (course #101), never inside the 736</t>
        </is>
      </c>
      <c r="F55" s="24" t="n"/>
      <c r="G55" s="24" t="n"/>
    </row>
    <row r="56" ht="26" customHeight="1">
      <c r="B56" s="13" t="inlineStr">
        <is>
          <t>Non-BPOC classes reported separately within 30 days — Any additional classes the academy teaches</t>
        </is>
      </c>
      <c r="F56" s="24" t="n"/>
      <c r="G56" s="24" t="n"/>
    </row>
    <row r="57" ht="26" customHeight="1">
      <c r="B57" s="13" t="inlineStr">
        <is>
          <t>Facility standards met (in-person, scenario/skills adequate) — Classroom supports role-play, defensive tactics, firearms demonstration</t>
        </is>
      </c>
      <c r="F57" s="24" t="n"/>
      <c r="G57" s="24" t="n"/>
    </row>
    <row r="58" ht="26" customHeight="1">
      <c r="B58" s="13" t="inlineStr">
        <is>
          <t>Assessments document mastery of all objectives — Learners are never passed on attendance alone</t>
        </is>
      </c>
      <c r="F58" s="24" t="n"/>
      <c r="G58" s="24" t="n"/>
    </row>
    <row r="59" ht="26" customHeight="1">
      <c r="B59" s="13" t="inlineStr">
        <is>
          <t>State exam plan communicated (250 Q, 70%, 3 attempts max) — Third failure requires enrolling in a new BPOC</t>
        </is>
      </c>
      <c r="F59" s="24" t="n"/>
      <c r="G59" s="24" t="n"/>
    </row>
    <row r="60" ht="26" customHeight="1">
      <c r="B60" s="13" t="inlineStr">
        <is>
          <t>Five-year retention of training records — Auditors sample past courses; files must be producible on request</t>
        </is>
      </c>
      <c r="F60" s="24" t="n"/>
      <c r="G60" s="24" t="n"/>
    </row>
    <row r="61" ht="26" customHeight="1">
      <c r="B61" s="13" t="inlineStr">
        <is>
          <t>Prior academies' FINAL workbooks archived and locatable — One file per academy; know where every finished class's file lives</t>
        </is>
      </c>
      <c r="F61" s="24" t="n"/>
      <c r="G61" s="24" t="n"/>
    </row>
    <row r="62" ht="26" customHeight="1">
      <c r="B62" s="13" t="inlineStr">
        <is>
          <t>Digital evidence library organized per chapter — LMS test PDFs, ExamSheet grade sheets, scanned spelling tests, sign-in scans, evals - one folder per chapter, ChapterPacket as cover</t>
        </is>
      </c>
      <c r="F62" s="24" t="n"/>
      <c r="G62" s="24"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24" t="n"/>
      <c r="G63" s="24" t="n"/>
    </row>
    <row r="64" ht="26" customHeight="1">
      <c r="B64" s="13" t="inlineStr">
        <is>
          <t>Exam security maintained — LMS access controlled; test banks/keys stored securely; spelling keys not accessible to cadets</t>
        </is>
      </c>
      <c r="F64" s="24" t="n"/>
      <c r="G64" s="24" t="n"/>
    </row>
    <row r="65" ht="26" customHeight="1">
      <c r="B65" s="13" t="inlineStr">
        <is>
          <t>Lesson plans verified against IRG learning objectives — All ~700 LOs covered unaltered - a PowerPoint alone is not a lesson plan</t>
        </is>
      </c>
      <c r="F65" s="24" t="n"/>
      <c r="G65" s="24" t="n"/>
    </row>
    <row r="66" ht="26" customHeight="1">
      <c r="B66" s="13" t="inlineStr">
        <is>
          <t>TCLEDDS reporting current — Enrollments (L1) entered at start; completions and the BPOC reported on time; non-BPOC classes within 30 days</t>
        </is>
      </c>
      <c r="F66" s="24" t="n"/>
      <c r="G66" s="24" t="n"/>
    </row>
    <row r="67" ht="26" customHeight="1">
      <c r="B67" s="13" t="inlineStr">
        <is>
          <t>Coordinator designation &amp; academy license current — Appointment letter on file; training-provider license active</t>
        </is>
      </c>
      <c r="F67" s="24" t="n"/>
      <c r="G67" s="24" t="n"/>
    </row>
    <row r="68" ht="26" customHeight="1">
      <c r="B68" s="13" t="inlineStr">
        <is>
          <t>Advisory board roster on file — Board composition documented; meeting dates + minutes folder referenced on the AdvisoryBoard sheet (minutes stay on the server)</t>
        </is>
      </c>
      <c r="F68" s="24" t="n"/>
      <c r="G68" s="24" t="n"/>
    </row>
    <row r="69" ht="26" customHeight="1">
      <c r="B69" s="13" t="inlineStr">
        <is>
          <t>Grade-tamper resistance in place — Workbook on OneDrive/SharePoint with version history; engine sheets password-locked</t>
        </is>
      </c>
      <c r="F69" s="24" t="n"/>
      <c r="G69" s="24" t="n"/>
    </row>
    <row r="70"/>
    <row r="71" ht="16" customHeight="1">
      <c r="B71" s="7" t="inlineStr">
        <is>
          <t>Per-cadet enrollment documents (mark Yes when on file)</t>
        </is>
      </c>
      <c r="C71" s="8" t="n"/>
      <c r="D71" s="8" t="n"/>
      <c r="E71" s="8" t="n"/>
      <c r="F71" s="8" t="n"/>
      <c r="G71" s="8" t="n"/>
      <c r="H71" s="8" t="n"/>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0">
        <f>IF(Cadets!$B6="","",Cadets!$F6)</f>
        <v/>
      </c>
      <c r="C73" s="24" t="n"/>
      <c r="D73" s="24" t="n"/>
      <c r="E73" s="24" t="n"/>
      <c r="F73" s="24" t="n"/>
      <c r="G73" s="24" t="n"/>
      <c r="H73" s="24" t="n"/>
      <c r="I73" s="24" t="n"/>
      <c r="J73" s="20">
        <f>IF($B73="","",IF(COUNTIF(C73:I73,"Yes")=7,"Yes","No"))</f>
        <v/>
      </c>
    </row>
    <row r="74">
      <c r="B74" s="20">
        <f>IF(Cadets!$B7="","",Cadets!$F7)</f>
        <v/>
      </c>
      <c r="C74" s="24" t="n"/>
      <c r="D74" s="24" t="n"/>
      <c r="E74" s="24" t="n"/>
      <c r="F74" s="24" t="n"/>
      <c r="G74" s="24" t="n"/>
      <c r="H74" s="24" t="n"/>
      <c r="I74" s="24" t="n"/>
      <c r="J74" s="20">
        <f>IF($B74="","",IF(COUNTIF(C74:I74,"Yes")=7,"Yes","No"))</f>
        <v/>
      </c>
    </row>
    <row r="75">
      <c r="B75" s="20">
        <f>IF(Cadets!$B8="","",Cadets!$F8)</f>
        <v/>
      </c>
      <c r="C75" s="24" t="n"/>
      <c r="D75" s="24" t="n"/>
      <c r="E75" s="24" t="n"/>
      <c r="F75" s="24" t="n"/>
      <c r="G75" s="24" t="n"/>
      <c r="H75" s="24" t="n"/>
      <c r="I75" s="24" t="n"/>
      <c r="J75" s="20">
        <f>IF($B75="","",IF(COUNTIF(C75:I75,"Yes")=7,"Yes","No"))</f>
        <v/>
      </c>
    </row>
    <row r="76">
      <c r="B76" s="20">
        <f>IF(Cadets!$B9="","",Cadets!$F9)</f>
        <v/>
      </c>
      <c r="C76" s="24" t="n"/>
      <c r="D76" s="24" t="n"/>
      <c r="E76" s="24" t="n"/>
      <c r="F76" s="24" t="n"/>
      <c r="G76" s="24" t="n"/>
      <c r="H76" s="24" t="n"/>
      <c r="I76" s="24" t="n"/>
      <c r="J76" s="20">
        <f>IF($B76="","",IF(COUNTIF(C76:I76,"Yes")=7,"Yes","No"))</f>
        <v/>
      </c>
    </row>
    <row r="77">
      <c r="B77" s="20">
        <f>IF(Cadets!$B10="","",Cadets!$F10)</f>
        <v/>
      </c>
      <c r="C77" s="24" t="n"/>
      <c r="D77" s="24" t="n"/>
      <c r="E77" s="24" t="n"/>
      <c r="F77" s="24" t="n"/>
      <c r="G77" s="24" t="n"/>
      <c r="H77" s="24" t="n"/>
      <c r="I77" s="24" t="n"/>
      <c r="J77" s="20">
        <f>IF($B77="","",IF(COUNTIF(C77:I77,"Yes")=7,"Yes","No"))</f>
        <v/>
      </c>
    </row>
    <row r="78">
      <c r="B78" s="20">
        <f>IF(Cadets!$B11="","",Cadets!$F11)</f>
        <v/>
      </c>
      <c r="C78" s="24" t="n"/>
      <c r="D78" s="24" t="n"/>
      <c r="E78" s="24" t="n"/>
      <c r="F78" s="24" t="n"/>
      <c r="G78" s="24" t="n"/>
      <c r="H78" s="24" t="n"/>
      <c r="I78" s="24" t="n"/>
      <c r="J78" s="20">
        <f>IF($B78="","",IF(COUNTIF(C78:I78,"Yes")=7,"Yes","No"))</f>
        <v/>
      </c>
    </row>
    <row r="79">
      <c r="B79" s="20">
        <f>IF(Cadets!$B12="","",Cadets!$F12)</f>
        <v/>
      </c>
      <c r="C79" s="24" t="n"/>
      <c r="D79" s="24" t="n"/>
      <c r="E79" s="24" t="n"/>
      <c r="F79" s="24" t="n"/>
      <c r="G79" s="24" t="n"/>
      <c r="H79" s="24" t="n"/>
      <c r="I79" s="24" t="n"/>
      <c r="J79" s="20">
        <f>IF($B79="","",IF(COUNTIF(C79:I79,"Yes")=7,"Yes","No"))</f>
        <v/>
      </c>
    </row>
    <row r="80">
      <c r="B80" s="20">
        <f>IF(Cadets!$B13="","",Cadets!$F13)</f>
        <v/>
      </c>
      <c r="C80" s="24" t="n"/>
      <c r="D80" s="24" t="n"/>
      <c r="E80" s="24" t="n"/>
      <c r="F80" s="24" t="n"/>
      <c r="G80" s="24" t="n"/>
      <c r="H80" s="24" t="n"/>
      <c r="I80" s="24" t="n"/>
      <c r="J80" s="20">
        <f>IF($B80="","",IF(COUNTIF(C80:I80,"Yes")=7,"Yes","No"))</f>
        <v/>
      </c>
    </row>
    <row r="81">
      <c r="B81" s="20">
        <f>IF(Cadets!$B14="","",Cadets!$F14)</f>
        <v/>
      </c>
      <c r="C81" s="24" t="n"/>
      <c r="D81" s="24" t="n"/>
      <c r="E81" s="24" t="n"/>
      <c r="F81" s="24" t="n"/>
      <c r="G81" s="24" t="n"/>
      <c r="H81" s="24" t="n"/>
      <c r="I81" s="24" t="n"/>
      <c r="J81" s="20">
        <f>IF($B81="","",IF(COUNTIF(C81:I81,"Yes")=7,"Yes","No"))</f>
        <v/>
      </c>
    </row>
    <row r="82">
      <c r="B82" s="20">
        <f>IF(Cadets!$B15="","",Cadets!$F15)</f>
        <v/>
      </c>
      <c r="C82" s="24" t="n"/>
      <c r="D82" s="24" t="n"/>
      <c r="E82" s="24" t="n"/>
      <c r="F82" s="24" t="n"/>
      <c r="G82" s="24" t="n"/>
      <c r="H82" s="24" t="n"/>
      <c r="I82" s="24" t="n"/>
      <c r="J82" s="20">
        <f>IF($B82="","",IF(COUNTIF(C82:I82,"Yes")=7,"Yes","No"))</f>
        <v/>
      </c>
    </row>
    <row r="83">
      <c r="B83" s="20">
        <f>IF(Cadets!$B16="","",Cadets!$F16)</f>
        <v/>
      </c>
      <c r="C83" s="24" t="n"/>
      <c r="D83" s="24" t="n"/>
      <c r="E83" s="24" t="n"/>
      <c r="F83" s="24" t="n"/>
      <c r="G83" s="24" t="n"/>
      <c r="H83" s="24" t="n"/>
      <c r="I83" s="24" t="n"/>
      <c r="J83" s="20">
        <f>IF($B83="","",IF(COUNTIF(C83:I83,"Yes")=7,"Yes","No"))</f>
        <v/>
      </c>
    </row>
    <row r="84">
      <c r="B84" s="20">
        <f>IF(Cadets!$B17="","",Cadets!$F17)</f>
        <v/>
      </c>
      <c r="C84" s="24" t="n"/>
      <c r="D84" s="24" t="n"/>
      <c r="E84" s="24" t="n"/>
      <c r="F84" s="24" t="n"/>
      <c r="G84" s="24" t="n"/>
      <c r="H84" s="24" t="n"/>
      <c r="I84" s="24" t="n"/>
      <c r="J84" s="20">
        <f>IF($B84="","",IF(COUNTIF(C84:I84,"Yes")=7,"Yes","No"))</f>
        <v/>
      </c>
    </row>
    <row r="85">
      <c r="B85" s="20">
        <f>IF(Cadets!$B18="","",Cadets!$F18)</f>
        <v/>
      </c>
      <c r="C85" s="24" t="n"/>
      <c r="D85" s="24" t="n"/>
      <c r="E85" s="24" t="n"/>
      <c r="F85" s="24" t="n"/>
      <c r="G85" s="24" t="n"/>
      <c r="H85" s="24" t="n"/>
      <c r="I85" s="24" t="n"/>
      <c r="J85" s="20">
        <f>IF($B85="","",IF(COUNTIF(C85:I85,"Yes")=7,"Yes","No"))</f>
        <v/>
      </c>
    </row>
    <row r="86">
      <c r="B86" s="20">
        <f>IF(Cadets!$B19="","",Cadets!$F19)</f>
        <v/>
      </c>
      <c r="C86" s="24" t="n"/>
      <c r="D86" s="24" t="n"/>
      <c r="E86" s="24" t="n"/>
      <c r="F86" s="24" t="n"/>
      <c r="G86" s="24" t="n"/>
      <c r="H86" s="24" t="n"/>
      <c r="I86" s="24" t="n"/>
      <c r="J86" s="20">
        <f>IF($B86="","",IF(COUNTIF(C86:I86,"Yes")=7,"Yes","No"))</f>
        <v/>
      </c>
    </row>
    <row r="87">
      <c r="B87" s="20">
        <f>IF(Cadets!$B20="","",Cadets!$F20)</f>
        <v/>
      </c>
      <c r="C87" s="24" t="n"/>
      <c r="D87" s="24" t="n"/>
      <c r="E87" s="24" t="n"/>
      <c r="F87" s="24" t="n"/>
      <c r="G87" s="24" t="n"/>
      <c r="H87" s="24" t="n"/>
      <c r="I87" s="24" t="n"/>
      <c r="J87" s="20">
        <f>IF($B87="","",IF(COUNTIF(C87:I87,"Yes")=7,"Yes","No"))</f>
        <v/>
      </c>
    </row>
    <row r="88">
      <c r="B88" s="20">
        <f>IF(Cadets!$B21="","",Cadets!$F21)</f>
        <v/>
      </c>
      <c r="C88" s="24" t="n"/>
      <c r="D88" s="24" t="n"/>
      <c r="E88" s="24" t="n"/>
      <c r="F88" s="24" t="n"/>
      <c r="G88" s="24" t="n"/>
      <c r="H88" s="24" t="n"/>
      <c r="I88" s="24" t="n"/>
      <c r="J88" s="20">
        <f>IF($B88="","",IF(COUNTIF(C88:I88,"Yes")=7,"Yes","No"))</f>
        <v/>
      </c>
    </row>
    <row r="89">
      <c r="B89" s="20">
        <f>IF(Cadets!$B22="","",Cadets!$F22)</f>
        <v/>
      </c>
      <c r="C89" s="24" t="n"/>
      <c r="D89" s="24" t="n"/>
      <c r="E89" s="24" t="n"/>
      <c r="F89" s="24" t="n"/>
      <c r="G89" s="24" t="n"/>
      <c r="H89" s="24" t="n"/>
      <c r="I89" s="24" t="n"/>
      <c r="J89" s="20">
        <f>IF($B89="","",IF(COUNTIF(C89:I89,"Yes")=7,"Yes","No"))</f>
        <v/>
      </c>
    </row>
    <row r="90">
      <c r="B90" s="20">
        <f>IF(Cadets!$B23="","",Cadets!$F23)</f>
        <v/>
      </c>
      <c r="C90" s="24" t="n"/>
      <c r="D90" s="24" t="n"/>
      <c r="E90" s="24" t="n"/>
      <c r="F90" s="24" t="n"/>
      <c r="G90" s="24" t="n"/>
      <c r="H90" s="24" t="n"/>
      <c r="I90" s="24" t="n"/>
      <c r="J90" s="20">
        <f>IF($B90="","",IF(COUNTIF(C90:I90,"Yes")=7,"Yes","No"))</f>
        <v/>
      </c>
    </row>
    <row r="91">
      <c r="B91" s="20">
        <f>IF(Cadets!$B24="","",Cadets!$F24)</f>
        <v/>
      </c>
      <c r="C91" s="24" t="n"/>
      <c r="D91" s="24" t="n"/>
      <c r="E91" s="24" t="n"/>
      <c r="F91" s="24" t="n"/>
      <c r="G91" s="24" t="n"/>
      <c r="H91" s="24" t="n"/>
      <c r="I91" s="24" t="n"/>
      <c r="J91" s="20">
        <f>IF($B91="","",IF(COUNTIF(C91:I91,"Yes")=7,"Yes","No"))</f>
        <v/>
      </c>
    </row>
    <row r="92">
      <c r="B92" s="20">
        <f>IF(Cadets!$B25="","",Cadets!$F25)</f>
        <v/>
      </c>
      <c r="C92" s="24" t="n"/>
      <c r="D92" s="24" t="n"/>
      <c r="E92" s="24" t="n"/>
      <c r="F92" s="24" t="n"/>
      <c r="G92" s="24" t="n"/>
      <c r="H92" s="24" t="n"/>
      <c r="I92" s="24" t="n"/>
      <c r="J92" s="20">
        <f>IF($B92="","",IF(COUNTIF(C92:I92,"Yes")=7,"Yes","No"))</f>
        <v/>
      </c>
    </row>
    <row r="93">
      <c r="B93" s="20">
        <f>IF(Cadets!$B26="","",Cadets!$F26)</f>
        <v/>
      </c>
      <c r="C93" s="24" t="n"/>
      <c r="D93" s="24" t="n"/>
      <c r="E93" s="24" t="n"/>
      <c r="F93" s="24" t="n"/>
      <c r="G93" s="24" t="n"/>
      <c r="H93" s="24" t="n"/>
      <c r="I93" s="24" t="n"/>
      <c r="J93" s="20">
        <f>IF($B93="","",IF(COUNTIF(C93:I93,"Yes")=7,"Yes","No"))</f>
        <v/>
      </c>
    </row>
    <row r="94">
      <c r="B94" s="20">
        <f>IF(Cadets!$B27="","",Cadets!$F27)</f>
        <v/>
      </c>
      <c r="C94" s="24" t="n"/>
      <c r="D94" s="24" t="n"/>
      <c r="E94" s="24" t="n"/>
      <c r="F94" s="24" t="n"/>
      <c r="G94" s="24" t="n"/>
      <c r="H94" s="24" t="n"/>
      <c r="I94" s="24" t="n"/>
      <c r="J94" s="20">
        <f>IF($B94="","",IF(COUNTIF(C94:I94,"Yes")=7,"Yes","No"))</f>
        <v/>
      </c>
    </row>
    <row r="95">
      <c r="B95" s="20">
        <f>IF(Cadets!$B28="","",Cadets!$F28)</f>
        <v/>
      </c>
      <c r="C95" s="24" t="n"/>
      <c r="D95" s="24" t="n"/>
      <c r="E95" s="24" t="n"/>
      <c r="F95" s="24" t="n"/>
      <c r="G95" s="24" t="n"/>
      <c r="H95" s="24" t="n"/>
      <c r="I95" s="24" t="n"/>
      <c r="J95" s="20">
        <f>IF($B95="","",IF(COUNTIF(C95:I95,"Yes")=7,"Yes","No"))</f>
        <v/>
      </c>
    </row>
    <row r="96">
      <c r="B96" s="20">
        <f>IF(Cadets!$B29="","",Cadets!$F29)</f>
        <v/>
      </c>
      <c r="C96" s="24" t="n"/>
      <c r="D96" s="24" t="n"/>
      <c r="E96" s="24" t="n"/>
      <c r="F96" s="24" t="n"/>
      <c r="G96" s="24" t="n"/>
      <c r="H96" s="24" t="n"/>
      <c r="I96" s="24" t="n"/>
      <c r="J96" s="20">
        <f>IF($B96="","",IF(COUNTIF(C96:I96,"Yes")=7,"Yes","No"))</f>
        <v/>
      </c>
    </row>
    <row r="97">
      <c r="B97" s="20">
        <f>IF(Cadets!$B30="","",Cadets!$F30)</f>
        <v/>
      </c>
      <c r="C97" s="24" t="n"/>
      <c r="D97" s="24" t="n"/>
      <c r="E97" s="24" t="n"/>
      <c r="F97" s="24" t="n"/>
      <c r="G97" s="24" t="n"/>
      <c r="H97" s="24" t="n"/>
      <c r="I97" s="24" t="n"/>
      <c r="J97" s="20">
        <f>IF($B97="","",IF(COUNTIF(C97:I97,"Yes")=7,"Yes","No"))</f>
        <v/>
      </c>
    </row>
    <row r="98">
      <c r="B98" s="20">
        <f>IF(Cadets!$B31="","",Cadets!$F31)</f>
        <v/>
      </c>
      <c r="C98" s="24" t="n"/>
      <c r="D98" s="24" t="n"/>
      <c r="E98" s="24" t="n"/>
      <c r="F98" s="24" t="n"/>
      <c r="G98" s="24" t="n"/>
      <c r="H98" s="24" t="n"/>
      <c r="I98" s="24" t="n"/>
      <c r="J98" s="20">
        <f>IF($B98="","",IF(COUNTIF(C98:I98,"Yes")=7,"Yes","No"))</f>
        <v/>
      </c>
    </row>
    <row r="99">
      <c r="B99" s="20">
        <f>IF(Cadets!$B32="","",Cadets!$F32)</f>
        <v/>
      </c>
      <c r="C99" s="24" t="n"/>
      <c r="D99" s="24" t="n"/>
      <c r="E99" s="24" t="n"/>
      <c r="F99" s="24" t="n"/>
      <c r="G99" s="24" t="n"/>
      <c r="H99" s="24" t="n"/>
      <c r="I99" s="24" t="n"/>
      <c r="J99" s="20">
        <f>IF($B99="","",IF(COUNTIF(C99:I99,"Yes")=7,"Yes","No"))</f>
        <v/>
      </c>
    </row>
    <row r="100">
      <c r="B100" s="20">
        <f>IF(Cadets!$B33="","",Cadets!$F33)</f>
        <v/>
      </c>
      <c r="C100" s="24" t="n"/>
      <c r="D100" s="24" t="n"/>
      <c r="E100" s="24" t="n"/>
      <c r="F100" s="24" t="n"/>
      <c r="G100" s="24" t="n"/>
      <c r="H100" s="24" t="n"/>
      <c r="I100" s="24" t="n"/>
      <c r="J100" s="20">
        <f>IF($B100="","",IF(COUNTIF(C100:I100,"Yes")=7,"Yes","No"))</f>
        <v/>
      </c>
    </row>
    <row r="101">
      <c r="B101" s="20">
        <f>IF(Cadets!$B34="","",Cadets!$F34)</f>
        <v/>
      </c>
      <c r="C101" s="24" t="n"/>
      <c r="D101" s="24" t="n"/>
      <c r="E101" s="24" t="n"/>
      <c r="F101" s="24" t="n"/>
      <c r="G101" s="24" t="n"/>
      <c r="H101" s="24" t="n"/>
      <c r="I101" s="24" t="n"/>
      <c r="J101" s="20">
        <f>IF($B101="","",IF(COUNTIF(C101:I101,"Yes")=7,"Yes","No"))</f>
        <v/>
      </c>
    </row>
    <row r="102">
      <c r="B102" s="20">
        <f>IF(Cadets!$B35="","",Cadets!$F35)</f>
        <v/>
      </c>
      <c r="C102" s="24" t="n"/>
      <c r="D102" s="24" t="n"/>
      <c r="E102" s="24" t="n"/>
      <c r="F102" s="24" t="n"/>
      <c r="G102" s="24" t="n"/>
      <c r="H102" s="24" t="n"/>
      <c r="I102" s="24" t="n"/>
      <c r="J102" s="20">
        <f>IF($B102="","",IF(COUNTIF(C102:I102,"Yes")=7,"Yes","No"))</f>
        <v/>
      </c>
    </row>
    <row r="103">
      <c r="B103" s="20">
        <f>IF(Cadets!$B36="","",Cadets!$F36)</f>
        <v/>
      </c>
      <c r="C103" s="24" t="n"/>
      <c r="D103" s="24" t="n"/>
      <c r="E103" s="24" t="n"/>
      <c r="F103" s="24" t="n"/>
      <c r="G103" s="24" t="n"/>
      <c r="H103" s="24" t="n"/>
      <c r="I103" s="24" t="n"/>
      <c r="J103" s="20">
        <f>IF($B103="","",IF(COUNTIF(C103:I103,"Yes")=7,"Yes","No"))</f>
        <v/>
      </c>
    </row>
    <row r="104">
      <c r="B104" s="20">
        <f>IF(Cadets!$B37="","",Cadets!$F37)</f>
        <v/>
      </c>
      <c r="C104" s="24" t="n"/>
      <c r="D104" s="24" t="n"/>
      <c r="E104" s="24" t="n"/>
      <c r="F104" s="24" t="n"/>
      <c r="G104" s="24" t="n"/>
      <c r="H104" s="24" t="n"/>
      <c r="I104" s="24" t="n"/>
      <c r="J104" s="20">
        <f>IF($B104="","",IF(COUNTIF(C104:I104,"Yes")=7,"Yes","No"))</f>
        <v/>
      </c>
    </row>
    <row r="105">
      <c r="B105" s="20">
        <f>IF(Cadets!$B38="","",Cadets!$F38)</f>
        <v/>
      </c>
      <c r="C105" s="24" t="n"/>
      <c r="D105" s="24" t="n"/>
      <c r="E105" s="24" t="n"/>
      <c r="F105" s="24" t="n"/>
      <c r="G105" s="24" t="n"/>
      <c r="H105" s="24" t="n"/>
      <c r="I105" s="24" t="n"/>
      <c r="J105" s="20">
        <f>IF($B105="","",IF(COUNTIF(C105:I105,"Yes")=7,"Yes","No"))</f>
        <v/>
      </c>
    </row>
    <row r="106">
      <c r="B106" s="20">
        <f>IF(Cadets!$B39="","",Cadets!$F39)</f>
        <v/>
      </c>
      <c r="C106" s="24" t="n"/>
      <c r="D106" s="24" t="n"/>
      <c r="E106" s="24" t="n"/>
      <c r="F106" s="24" t="n"/>
      <c r="G106" s="24" t="n"/>
      <c r="H106" s="24" t="n"/>
      <c r="I106" s="24" t="n"/>
      <c r="J106" s="20">
        <f>IF($B106="","",IF(COUNTIF(C106:I106,"Yes")=7,"Yes","No"))</f>
        <v/>
      </c>
    </row>
    <row r="107">
      <c r="B107" s="20">
        <f>IF(Cadets!$B40="","",Cadets!$F40)</f>
        <v/>
      </c>
      <c r="C107" s="24" t="n"/>
      <c r="D107" s="24" t="n"/>
      <c r="E107" s="24" t="n"/>
      <c r="F107" s="24" t="n"/>
      <c r="G107" s="24" t="n"/>
      <c r="H107" s="24" t="n"/>
      <c r="I107" s="24" t="n"/>
      <c r="J107" s="20">
        <f>IF($B107="","",IF(COUNTIF(C107:I107,"Yes")=7,"Yes","No"))</f>
        <v/>
      </c>
    </row>
    <row r="108">
      <c r="B108" s="20">
        <f>IF(Cadets!$B41="","",Cadets!$F41)</f>
        <v/>
      </c>
      <c r="C108" s="24" t="n"/>
      <c r="D108" s="24" t="n"/>
      <c r="E108" s="24" t="n"/>
      <c r="F108" s="24" t="n"/>
      <c r="G108" s="24" t="n"/>
      <c r="H108" s="24" t="n"/>
      <c r="I108" s="24" t="n"/>
      <c r="J108" s="20">
        <f>IF($B108="","",IF(COUNTIF(C108:I108,"Yes")=7,"Yes","No"))</f>
        <v/>
      </c>
    </row>
    <row r="109">
      <c r="B109" s="20">
        <f>IF(Cadets!$B42="","",Cadets!$F42)</f>
        <v/>
      </c>
      <c r="C109" s="24" t="n"/>
      <c r="D109" s="24" t="n"/>
      <c r="E109" s="24" t="n"/>
      <c r="F109" s="24" t="n"/>
      <c r="G109" s="24" t="n"/>
      <c r="H109" s="24" t="n"/>
      <c r="I109" s="24" t="n"/>
      <c r="J109" s="20">
        <f>IF($B109="","",IF(COUNTIF(C109:I109,"Yes")=7,"Yes","No"))</f>
        <v/>
      </c>
    </row>
    <row r="110">
      <c r="B110" s="20">
        <f>IF(Cadets!$B43="","",Cadets!$F43)</f>
        <v/>
      </c>
      <c r="C110" s="24" t="n"/>
      <c r="D110" s="24" t="n"/>
      <c r="E110" s="24" t="n"/>
      <c r="F110" s="24" t="n"/>
      <c r="G110" s="24" t="n"/>
      <c r="H110" s="24" t="n"/>
      <c r="I110" s="24" t="n"/>
      <c r="J110" s="20">
        <f>IF($B110="","",IF(COUNTIF(C110:I110,"Yes")=7,"Yes","No"))</f>
        <v/>
      </c>
    </row>
    <row r="111">
      <c r="B111" s="20">
        <f>IF(Cadets!$B44="","",Cadets!$F44)</f>
        <v/>
      </c>
      <c r="C111" s="24" t="n"/>
      <c r="D111" s="24" t="n"/>
      <c r="E111" s="24" t="n"/>
      <c r="F111" s="24" t="n"/>
      <c r="G111" s="24" t="n"/>
      <c r="H111" s="24" t="n"/>
      <c r="I111" s="24" t="n"/>
      <c r="J111" s="20">
        <f>IF($B111="","",IF(COUNTIF(C111:I111,"Yes")=7,"Yes","No"))</f>
        <v/>
      </c>
    </row>
    <row r="112">
      <c r="B112" s="20">
        <f>IF(Cadets!$B45="","",Cadets!$F45)</f>
        <v/>
      </c>
      <c r="C112" s="24" t="n"/>
      <c r="D112" s="24" t="n"/>
      <c r="E112" s="24" t="n"/>
      <c r="F112" s="24" t="n"/>
      <c r="G112" s="24" t="n"/>
      <c r="H112" s="24" t="n"/>
      <c r="I112" s="24" t="n"/>
      <c r="J112" s="20">
        <f>IF($B112="","",IF(COUNTIF(C112:I112,"Yes")=7,"Yes","No"))</f>
        <v/>
      </c>
    </row>
    <row r="113">
      <c r="B113" s="20">
        <f>IF(Cadets!$B46="","",Cadets!$F46)</f>
        <v/>
      </c>
      <c r="C113" s="24" t="n"/>
      <c r="D113" s="24" t="n"/>
      <c r="E113" s="24" t="n"/>
      <c r="F113" s="24" t="n"/>
      <c r="G113" s="24" t="n"/>
      <c r="H113" s="24" t="n"/>
      <c r="I113" s="24" t="n"/>
      <c r="J113" s="20">
        <f>IF($B113="","",IF(COUNTIF(C113:I113,"Yes")=7,"Yes","No"))</f>
        <v/>
      </c>
    </row>
    <row r="114">
      <c r="B114" s="20">
        <f>IF(Cadets!$B47="","",Cadets!$F47)</f>
        <v/>
      </c>
      <c r="C114" s="24" t="n"/>
      <c r="D114" s="24" t="n"/>
      <c r="E114" s="24" t="n"/>
      <c r="F114" s="24" t="n"/>
      <c r="G114" s="24" t="n"/>
      <c r="H114" s="24" t="n"/>
      <c r="I114" s="24" t="n"/>
      <c r="J114" s="20">
        <f>IF($B114="","",IF(COUNTIF(C114:I114,"Yes")=7,"Yes","No"))</f>
        <v/>
      </c>
    </row>
    <row r="115">
      <c r="B115" s="20">
        <f>IF(Cadets!$B48="","",Cadets!$F48)</f>
        <v/>
      </c>
      <c r="C115" s="24" t="n"/>
      <c r="D115" s="24" t="n"/>
      <c r="E115" s="24" t="n"/>
      <c r="F115" s="24" t="n"/>
      <c r="G115" s="24" t="n"/>
      <c r="H115" s="24" t="n"/>
      <c r="I115" s="24" t="n"/>
      <c r="J115" s="20">
        <f>IF($B115="","",IF(COUNTIF(C115:I115,"Yes")=7,"Yes","No"))</f>
        <v/>
      </c>
    </row>
    <row r="116">
      <c r="B116" s="20">
        <f>IF(Cadets!$B49="","",Cadets!$F49)</f>
        <v/>
      </c>
      <c r="C116" s="24" t="n"/>
      <c r="D116" s="24" t="n"/>
      <c r="E116" s="24" t="n"/>
      <c r="F116" s="24" t="n"/>
      <c r="G116" s="24" t="n"/>
      <c r="H116" s="24" t="n"/>
      <c r="I116" s="24" t="n"/>
      <c r="J116" s="20">
        <f>IF($B116="","",IF(COUNTIF(C116:I116,"Yes")=7,"Yes","No"))</f>
        <v/>
      </c>
    </row>
    <row r="117">
      <c r="B117" s="20">
        <f>IF(Cadets!$B50="","",Cadets!$F50)</f>
        <v/>
      </c>
      <c r="C117" s="24" t="n"/>
      <c r="D117" s="24" t="n"/>
      <c r="E117" s="24" t="n"/>
      <c r="F117" s="24" t="n"/>
      <c r="G117" s="24" t="n"/>
      <c r="H117" s="24" t="n"/>
      <c r="I117" s="24" t="n"/>
      <c r="J117" s="20">
        <f>IF($B117="","",IF(COUNTIF(C117:I117,"Yes")=7,"Yes","No"))</f>
        <v/>
      </c>
    </row>
    <row r="118">
      <c r="B118" s="20">
        <f>IF(Cadets!$B51="","",Cadets!$F51)</f>
        <v/>
      </c>
      <c r="C118" s="24" t="n"/>
      <c r="D118" s="24" t="n"/>
      <c r="E118" s="24" t="n"/>
      <c r="F118" s="24" t="n"/>
      <c r="G118" s="24" t="n"/>
      <c r="H118" s="24" t="n"/>
      <c r="I118" s="24" t="n"/>
      <c r="J118" s="20">
        <f>IF($B118="","",IF(COUNTIF(C118:I118,"Yes")=7,"Yes","No"))</f>
        <v/>
      </c>
    </row>
    <row r="119">
      <c r="B119" s="20">
        <f>IF(Cadets!$B52="","",Cadets!$F52)</f>
        <v/>
      </c>
      <c r="C119" s="24" t="n"/>
      <c r="D119" s="24" t="n"/>
      <c r="E119" s="24" t="n"/>
      <c r="F119" s="24" t="n"/>
      <c r="G119" s="24" t="n"/>
      <c r="H119" s="24" t="n"/>
      <c r="I119" s="24" t="n"/>
      <c r="J119" s="20">
        <f>IF($B119="","",IF(COUNTIF(C119:I119,"Yes")=7,"Yes","No"))</f>
        <v/>
      </c>
    </row>
    <row r="120">
      <c r="B120" s="20">
        <f>IF(Cadets!$B53="","",Cadets!$F53)</f>
        <v/>
      </c>
      <c r="C120" s="24" t="n"/>
      <c r="D120" s="24" t="n"/>
      <c r="E120" s="24" t="n"/>
      <c r="F120" s="24" t="n"/>
      <c r="G120" s="24" t="n"/>
      <c r="H120" s="24" t="n"/>
      <c r="I120" s="24" t="n"/>
      <c r="J120" s="20">
        <f>IF($B120="","",IF(COUNTIF(C120:I120,"Yes")=7,"Yes","No"))</f>
        <v/>
      </c>
    </row>
    <row r="121">
      <c r="B121" s="20">
        <f>IF(Cadets!$B54="","",Cadets!$F54)</f>
        <v/>
      </c>
      <c r="C121" s="24" t="n"/>
      <c r="D121" s="24" t="n"/>
      <c r="E121" s="24" t="n"/>
      <c r="F121" s="24" t="n"/>
      <c r="G121" s="24" t="n"/>
      <c r="H121" s="24" t="n"/>
      <c r="I121" s="24" t="n"/>
      <c r="J121" s="20">
        <f>IF($B121="","",IF(COUNTIF(C121:I121,"Yes")=7,"Yes","No"))</f>
        <v/>
      </c>
    </row>
    <row r="122">
      <c r="B122" s="20">
        <f>IF(Cadets!$B55="","",Cadets!$F55)</f>
        <v/>
      </c>
      <c r="C122" s="24" t="n"/>
      <c r="D122" s="24" t="n"/>
      <c r="E122" s="24" t="n"/>
      <c r="F122" s="24" t="n"/>
      <c r="G122" s="24" t="n"/>
      <c r="H122" s="24" t="n"/>
      <c r="I122" s="24" t="n"/>
      <c r="J122" s="20">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61"/>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4"/>
    <row r="55">
      <c r="C55" s="3" t="inlineStr">
        <is>
          <t>Total excess to report:</t>
        </is>
      </c>
      <c r="F55" s="1">
        <f>SUM(F9:F53)</f>
        <v/>
      </c>
    </row>
    <row r="56">
      <c r="C56" s="3" t="inlineStr">
        <is>
          <t>— of which under #101 (Addendum):</t>
        </is>
      </c>
      <c r="F56" s="20">
        <f>SUMPRODUCT(($F9:$F53&lt;&gt;"")*($G9:$G53="#101 (Addendum to BPOC)")*IFERROR($F9:$F53+0,0))</f>
        <v/>
      </c>
    </row>
    <row r="57">
      <c r="C57" s="3" t="inlineStr">
        <is>
          <t>— of which under separate course #s:</t>
        </is>
      </c>
      <c r="F57" s="20">
        <f>SUMPRODUCT(($F9:$F53&lt;&gt;"")*($G9:$G53&lt;&gt;"#101 (Addendum to BPOC)")*($G9:$G53&lt;&gt;"")*IFERROR($F9:$F53+0,0))</f>
        <v/>
      </c>
    </row>
    <row r="58"/>
    <row r="59">
      <c r="B59" s="3" t="inlineStr">
        <is>
          <t>Training Coordinator:</t>
        </is>
      </c>
      <c r="D59" s="14" t="inlineStr">
        <is>
          <t>_______________________</t>
        </is>
      </c>
      <c r="F59" s="3" t="inlineStr">
        <is>
          <t>Date:</t>
        </is>
      </c>
      <c r="G59" s="14" t="inlineStr">
        <is>
          <t>____________</t>
        </is>
      </c>
    </row>
    <row r="60"/>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4"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0">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30"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1" t="n"/>
      <c r="G24" s="31" t="n"/>
      <c r="H24" s="31" t="n"/>
    </row>
    <row r="25" ht="20" customHeight="1">
      <c r="B25" s="27">
        <f>IF(C25="","",COUNTIF($C$24:C25,"?*"))</f>
        <v/>
      </c>
      <c r="C25" s="26">
        <f>IF(Cadets!$B7="","",IF(Cadets!$I7&lt;&gt;"Active","",Cadets!$F7))</f>
        <v/>
      </c>
      <c r="D25" s="26">
        <f>IF(C25="","",Cadets!$B7)</f>
        <v/>
      </c>
      <c r="E25" s="26">
        <f>IF(C25="","",Cadets!$H7)</f>
        <v/>
      </c>
      <c r="F25" s="31" t="n"/>
      <c r="G25" s="31" t="n"/>
      <c r="H25" s="31" t="n"/>
    </row>
    <row r="26" ht="20" customHeight="1">
      <c r="B26" s="27">
        <f>IF(C26="","",COUNTIF($C$24:C26,"?*"))</f>
        <v/>
      </c>
      <c r="C26" s="26">
        <f>IF(Cadets!$B8="","",IF(Cadets!$I8&lt;&gt;"Active","",Cadets!$F8))</f>
        <v/>
      </c>
      <c r="D26" s="26">
        <f>IF(C26="","",Cadets!$B8)</f>
        <v/>
      </c>
      <c r="E26" s="26">
        <f>IF(C26="","",Cadets!$H8)</f>
        <v/>
      </c>
      <c r="F26" s="31" t="n"/>
      <c r="G26" s="31" t="n"/>
      <c r="H26" s="31" t="n"/>
    </row>
    <row r="27" ht="20" customHeight="1">
      <c r="B27" s="27">
        <f>IF(C27="","",COUNTIF($C$24:C27,"?*"))</f>
        <v/>
      </c>
      <c r="C27" s="26">
        <f>IF(Cadets!$B9="","",IF(Cadets!$I9&lt;&gt;"Active","",Cadets!$F9))</f>
        <v/>
      </c>
      <c r="D27" s="26">
        <f>IF(C27="","",Cadets!$B9)</f>
        <v/>
      </c>
      <c r="E27" s="26">
        <f>IF(C27="","",Cadets!$H9)</f>
        <v/>
      </c>
      <c r="F27" s="31" t="n"/>
      <c r="G27" s="31" t="n"/>
      <c r="H27" s="31" t="n"/>
    </row>
    <row r="28" ht="20" customHeight="1">
      <c r="B28" s="27">
        <f>IF(C28="","",COUNTIF($C$24:C28,"?*"))</f>
        <v/>
      </c>
      <c r="C28" s="26">
        <f>IF(Cadets!$B10="","",IF(Cadets!$I10&lt;&gt;"Active","",Cadets!$F10))</f>
        <v/>
      </c>
      <c r="D28" s="26">
        <f>IF(C28="","",Cadets!$B10)</f>
        <v/>
      </c>
      <c r="E28" s="26">
        <f>IF(C28="","",Cadets!$H10)</f>
        <v/>
      </c>
      <c r="F28" s="31" t="n"/>
      <c r="G28" s="31" t="n"/>
      <c r="H28" s="31" t="n"/>
    </row>
    <row r="29" ht="20" customHeight="1">
      <c r="B29" s="27">
        <f>IF(C29="","",COUNTIF($C$24:C29,"?*"))</f>
        <v/>
      </c>
      <c r="C29" s="26">
        <f>IF(Cadets!$B11="","",IF(Cadets!$I11&lt;&gt;"Active","",Cadets!$F11))</f>
        <v/>
      </c>
      <c r="D29" s="26">
        <f>IF(C29="","",Cadets!$B11)</f>
        <v/>
      </c>
      <c r="E29" s="26">
        <f>IF(C29="","",Cadets!$H11)</f>
        <v/>
      </c>
      <c r="F29" s="31" t="n"/>
      <c r="G29" s="31" t="n"/>
      <c r="H29" s="31" t="n"/>
    </row>
    <row r="30" ht="20" customHeight="1">
      <c r="B30" s="27">
        <f>IF(C30="","",COUNTIF($C$24:C30,"?*"))</f>
        <v/>
      </c>
      <c r="C30" s="26">
        <f>IF(Cadets!$B12="","",IF(Cadets!$I12&lt;&gt;"Active","",Cadets!$F12))</f>
        <v/>
      </c>
      <c r="D30" s="26">
        <f>IF(C30="","",Cadets!$B12)</f>
        <v/>
      </c>
      <c r="E30" s="26">
        <f>IF(C30="","",Cadets!$H12)</f>
        <v/>
      </c>
      <c r="F30" s="31" t="n"/>
      <c r="G30" s="31" t="n"/>
      <c r="H30" s="31" t="n"/>
    </row>
    <row r="31" ht="20" customHeight="1">
      <c r="B31" s="27">
        <f>IF(C31="","",COUNTIF($C$24:C31,"?*"))</f>
        <v/>
      </c>
      <c r="C31" s="26">
        <f>IF(Cadets!$B13="","",IF(Cadets!$I13&lt;&gt;"Active","",Cadets!$F13))</f>
        <v/>
      </c>
      <c r="D31" s="26">
        <f>IF(C31="","",Cadets!$B13)</f>
        <v/>
      </c>
      <c r="E31" s="26">
        <f>IF(C31="","",Cadets!$H13)</f>
        <v/>
      </c>
      <c r="F31" s="31" t="n"/>
      <c r="G31" s="31" t="n"/>
      <c r="H31" s="31" t="n"/>
    </row>
    <row r="32" ht="20" customHeight="1">
      <c r="B32" s="27">
        <f>IF(C32="","",COUNTIF($C$24:C32,"?*"))</f>
        <v/>
      </c>
      <c r="C32" s="26">
        <f>IF(Cadets!$B14="","",IF(Cadets!$I14&lt;&gt;"Active","",Cadets!$F14))</f>
        <v/>
      </c>
      <c r="D32" s="26">
        <f>IF(C32="","",Cadets!$B14)</f>
        <v/>
      </c>
      <c r="E32" s="26">
        <f>IF(C32="","",Cadets!$H14)</f>
        <v/>
      </c>
      <c r="F32" s="31" t="n"/>
      <c r="G32" s="31" t="n"/>
      <c r="H32" s="31" t="n"/>
    </row>
    <row r="33" ht="20" customHeight="1">
      <c r="B33" s="27">
        <f>IF(C33="","",COUNTIF($C$24:C33,"?*"))</f>
        <v/>
      </c>
      <c r="C33" s="26">
        <f>IF(Cadets!$B15="","",IF(Cadets!$I15&lt;&gt;"Active","",Cadets!$F15))</f>
        <v/>
      </c>
      <c r="D33" s="26">
        <f>IF(C33="","",Cadets!$B15)</f>
        <v/>
      </c>
      <c r="E33" s="26">
        <f>IF(C33="","",Cadets!$H15)</f>
        <v/>
      </c>
      <c r="F33" s="31" t="n"/>
      <c r="G33" s="31" t="n"/>
      <c r="H33" s="31" t="n"/>
    </row>
    <row r="34" ht="20" customHeight="1">
      <c r="B34" s="27">
        <f>IF(C34="","",COUNTIF($C$24:C34,"?*"))</f>
        <v/>
      </c>
      <c r="C34" s="26">
        <f>IF(Cadets!$B16="","",IF(Cadets!$I16&lt;&gt;"Active","",Cadets!$F16))</f>
        <v/>
      </c>
      <c r="D34" s="26">
        <f>IF(C34="","",Cadets!$B16)</f>
        <v/>
      </c>
      <c r="E34" s="26">
        <f>IF(C34="","",Cadets!$H16)</f>
        <v/>
      </c>
      <c r="F34" s="31" t="n"/>
      <c r="G34" s="31" t="n"/>
      <c r="H34" s="31" t="n"/>
    </row>
    <row r="35" ht="20" customHeight="1">
      <c r="B35" s="27">
        <f>IF(C35="","",COUNTIF($C$24:C35,"?*"))</f>
        <v/>
      </c>
      <c r="C35" s="26">
        <f>IF(Cadets!$B17="","",IF(Cadets!$I17&lt;&gt;"Active","",Cadets!$F17))</f>
        <v/>
      </c>
      <c r="D35" s="26">
        <f>IF(C35="","",Cadets!$B17)</f>
        <v/>
      </c>
      <c r="E35" s="26">
        <f>IF(C35="","",Cadets!$H17)</f>
        <v/>
      </c>
      <c r="F35" s="31" t="n"/>
      <c r="G35" s="31" t="n"/>
      <c r="H35" s="31" t="n"/>
    </row>
    <row r="36" ht="20" customHeight="1">
      <c r="B36" s="27">
        <f>IF(C36="","",COUNTIF($C$24:C36,"?*"))</f>
        <v/>
      </c>
      <c r="C36" s="26">
        <f>IF(Cadets!$B18="","",IF(Cadets!$I18&lt;&gt;"Active","",Cadets!$F18))</f>
        <v/>
      </c>
      <c r="D36" s="26">
        <f>IF(C36="","",Cadets!$B18)</f>
        <v/>
      </c>
      <c r="E36" s="26">
        <f>IF(C36="","",Cadets!$H18)</f>
        <v/>
      </c>
      <c r="F36" s="31" t="n"/>
      <c r="G36" s="31" t="n"/>
      <c r="H36" s="31" t="n"/>
    </row>
    <row r="37" ht="20" customHeight="1">
      <c r="B37" s="27">
        <f>IF(C37="","",COUNTIF($C$24:C37,"?*"))</f>
        <v/>
      </c>
      <c r="C37" s="26">
        <f>IF(Cadets!$B19="","",IF(Cadets!$I19&lt;&gt;"Active","",Cadets!$F19))</f>
        <v/>
      </c>
      <c r="D37" s="26">
        <f>IF(C37="","",Cadets!$B19)</f>
        <v/>
      </c>
      <c r="E37" s="26">
        <f>IF(C37="","",Cadets!$H19)</f>
        <v/>
      </c>
      <c r="F37" s="31" t="n"/>
      <c r="G37" s="31" t="n"/>
      <c r="H37" s="31" t="n"/>
    </row>
    <row r="38" ht="20" customHeight="1">
      <c r="B38" s="27">
        <f>IF(C38="","",COUNTIF($C$24:C38,"?*"))</f>
        <v/>
      </c>
      <c r="C38" s="26">
        <f>IF(Cadets!$B20="","",IF(Cadets!$I20&lt;&gt;"Active","",Cadets!$F20))</f>
        <v/>
      </c>
      <c r="D38" s="26">
        <f>IF(C38="","",Cadets!$B20)</f>
        <v/>
      </c>
      <c r="E38" s="26">
        <f>IF(C38="","",Cadets!$H20)</f>
        <v/>
      </c>
      <c r="F38" s="31" t="n"/>
      <c r="G38" s="31" t="n"/>
      <c r="H38" s="31" t="n"/>
    </row>
    <row r="39" ht="20" customHeight="1">
      <c r="B39" s="27">
        <f>IF(C39="","",COUNTIF($C$24:C39,"?*"))</f>
        <v/>
      </c>
      <c r="C39" s="26">
        <f>IF(Cadets!$B21="","",IF(Cadets!$I21&lt;&gt;"Active","",Cadets!$F21))</f>
        <v/>
      </c>
      <c r="D39" s="26">
        <f>IF(C39="","",Cadets!$B21)</f>
        <v/>
      </c>
      <c r="E39" s="26">
        <f>IF(C39="","",Cadets!$H21)</f>
        <v/>
      </c>
      <c r="F39" s="31" t="n"/>
      <c r="G39" s="31" t="n"/>
      <c r="H39" s="31" t="n"/>
    </row>
    <row r="40" ht="20" customHeight="1">
      <c r="B40" s="27">
        <f>IF(C40="","",COUNTIF($C$24:C40,"?*"))</f>
        <v/>
      </c>
      <c r="C40" s="26">
        <f>IF(Cadets!$B22="","",IF(Cadets!$I22&lt;&gt;"Active","",Cadets!$F22))</f>
        <v/>
      </c>
      <c r="D40" s="26">
        <f>IF(C40="","",Cadets!$B22)</f>
        <v/>
      </c>
      <c r="E40" s="26">
        <f>IF(C40="","",Cadets!$H22)</f>
        <v/>
      </c>
      <c r="F40" s="31" t="n"/>
      <c r="G40" s="31" t="n"/>
      <c r="H40" s="31" t="n"/>
    </row>
    <row r="41" ht="20" customHeight="1">
      <c r="B41" s="27">
        <f>IF(C41="","",COUNTIF($C$24:C41,"?*"))</f>
        <v/>
      </c>
      <c r="C41" s="26">
        <f>IF(Cadets!$B23="","",IF(Cadets!$I23&lt;&gt;"Active","",Cadets!$F23))</f>
        <v/>
      </c>
      <c r="D41" s="26">
        <f>IF(C41="","",Cadets!$B23)</f>
        <v/>
      </c>
      <c r="E41" s="26">
        <f>IF(C41="","",Cadets!$H23)</f>
        <v/>
      </c>
      <c r="F41" s="31" t="n"/>
      <c r="G41" s="31" t="n"/>
      <c r="H41" s="31" t="n"/>
    </row>
    <row r="42" ht="20" customHeight="1">
      <c r="B42" s="27">
        <f>IF(C42="","",COUNTIF($C$24:C42,"?*"))</f>
        <v/>
      </c>
      <c r="C42" s="26">
        <f>IF(Cadets!$B24="","",IF(Cadets!$I24&lt;&gt;"Active","",Cadets!$F24))</f>
        <v/>
      </c>
      <c r="D42" s="26">
        <f>IF(C42="","",Cadets!$B24)</f>
        <v/>
      </c>
      <c r="E42" s="26">
        <f>IF(C42="","",Cadets!$H24)</f>
        <v/>
      </c>
      <c r="F42" s="31" t="n"/>
      <c r="G42" s="31" t="n"/>
      <c r="H42" s="31" t="n"/>
    </row>
    <row r="43" ht="20" customHeight="1">
      <c r="B43" s="27">
        <f>IF(C43="","",COUNTIF($C$24:C43,"?*"))</f>
        <v/>
      </c>
      <c r="C43" s="26">
        <f>IF(Cadets!$B25="","",IF(Cadets!$I25&lt;&gt;"Active","",Cadets!$F25))</f>
        <v/>
      </c>
      <c r="D43" s="26">
        <f>IF(C43="","",Cadets!$B25)</f>
        <v/>
      </c>
      <c r="E43" s="26">
        <f>IF(C43="","",Cadets!$H25)</f>
        <v/>
      </c>
      <c r="F43" s="31" t="n"/>
      <c r="G43" s="31" t="n"/>
      <c r="H43" s="31" t="n"/>
    </row>
    <row r="44" ht="20" customHeight="1">
      <c r="B44" s="27">
        <f>IF(C44="","",COUNTIF($C$24:C44,"?*"))</f>
        <v/>
      </c>
      <c r="C44" s="26">
        <f>IF(Cadets!$B26="","",IF(Cadets!$I26&lt;&gt;"Active","",Cadets!$F26))</f>
        <v/>
      </c>
      <c r="D44" s="26">
        <f>IF(C44="","",Cadets!$B26)</f>
        <v/>
      </c>
      <c r="E44" s="26">
        <f>IF(C44="","",Cadets!$H26)</f>
        <v/>
      </c>
      <c r="F44" s="31" t="n"/>
      <c r="G44" s="31" t="n"/>
      <c r="H44" s="31" t="n"/>
    </row>
    <row r="45" ht="20" customHeight="1">
      <c r="B45" s="27">
        <f>IF(C45="","",COUNTIF($C$24:C45,"?*"))</f>
        <v/>
      </c>
      <c r="C45" s="26">
        <f>IF(Cadets!$B27="","",IF(Cadets!$I27&lt;&gt;"Active","",Cadets!$F27))</f>
        <v/>
      </c>
      <c r="D45" s="26">
        <f>IF(C45="","",Cadets!$B27)</f>
        <v/>
      </c>
      <c r="E45" s="26">
        <f>IF(C45="","",Cadets!$H27)</f>
        <v/>
      </c>
      <c r="F45" s="31" t="n"/>
      <c r="G45" s="31" t="n"/>
      <c r="H45" s="31" t="n"/>
    </row>
    <row r="46" ht="20" customHeight="1">
      <c r="B46" s="27">
        <f>IF(C46="","",COUNTIF($C$24:C46,"?*"))</f>
        <v/>
      </c>
      <c r="C46" s="26">
        <f>IF(Cadets!$B28="","",IF(Cadets!$I28&lt;&gt;"Active","",Cadets!$F28))</f>
        <v/>
      </c>
      <c r="D46" s="26">
        <f>IF(C46="","",Cadets!$B28)</f>
        <v/>
      </c>
      <c r="E46" s="26">
        <f>IF(C46="","",Cadets!$H28)</f>
        <v/>
      </c>
      <c r="F46" s="31" t="n"/>
      <c r="G46" s="31" t="n"/>
      <c r="H46" s="31" t="n"/>
    </row>
    <row r="47" ht="20" customHeight="1">
      <c r="B47" s="27">
        <f>IF(C47="","",COUNTIF($C$24:C47,"?*"))</f>
        <v/>
      </c>
      <c r="C47" s="26">
        <f>IF(Cadets!$B29="","",IF(Cadets!$I29&lt;&gt;"Active","",Cadets!$F29))</f>
        <v/>
      </c>
      <c r="D47" s="26">
        <f>IF(C47="","",Cadets!$B29)</f>
        <v/>
      </c>
      <c r="E47" s="26">
        <f>IF(C47="","",Cadets!$H29)</f>
        <v/>
      </c>
      <c r="F47" s="31" t="n"/>
      <c r="G47" s="31" t="n"/>
      <c r="H47" s="31" t="n"/>
    </row>
    <row r="48" ht="20" customHeight="1">
      <c r="B48" s="27">
        <f>IF(C48="","",COUNTIF($C$24:C48,"?*"))</f>
        <v/>
      </c>
      <c r="C48" s="26">
        <f>IF(Cadets!$B30="","",IF(Cadets!$I30&lt;&gt;"Active","",Cadets!$F30))</f>
        <v/>
      </c>
      <c r="D48" s="26">
        <f>IF(C48="","",Cadets!$B30)</f>
        <v/>
      </c>
      <c r="E48" s="26">
        <f>IF(C48="","",Cadets!$H30)</f>
        <v/>
      </c>
      <c r="F48" s="31" t="n"/>
      <c r="G48" s="31" t="n"/>
      <c r="H48" s="31" t="n"/>
    </row>
    <row r="49" ht="20" customHeight="1">
      <c r="B49" s="27">
        <f>IF(C49="","",COUNTIF($C$24:C49,"?*"))</f>
        <v/>
      </c>
      <c r="C49" s="26">
        <f>IF(Cadets!$B31="","",IF(Cadets!$I31&lt;&gt;"Active","",Cadets!$F31))</f>
        <v/>
      </c>
      <c r="D49" s="26">
        <f>IF(C49="","",Cadets!$B31)</f>
        <v/>
      </c>
      <c r="E49" s="26">
        <f>IF(C49="","",Cadets!$H31)</f>
        <v/>
      </c>
      <c r="F49" s="31" t="n"/>
      <c r="G49" s="31" t="n"/>
      <c r="H49" s="31" t="n"/>
    </row>
    <row r="50" ht="20" customHeight="1">
      <c r="B50" s="27">
        <f>IF(C50="","",COUNTIF($C$24:C50,"?*"))</f>
        <v/>
      </c>
      <c r="C50" s="26">
        <f>IF(Cadets!$B32="","",IF(Cadets!$I32&lt;&gt;"Active","",Cadets!$F32))</f>
        <v/>
      </c>
      <c r="D50" s="26">
        <f>IF(C50="","",Cadets!$B32)</f>
        <v/>
      </c>
      <c r="E50" s="26">
        <f>IF(C50="","",Cadets!$H32)</f>
        <v/>
      </c>
      <c r="F50" s="31" t="n"/>
      <c r="G50" s="31" t="n"/>
      <c r="H50" s="31" t="n"/>
    </row>
    <row r="51" ht="20" customHeight="1">
      <c r="B51" s="27">
        <f>IF(C51="","",COUNTIF($C$24:C51,"?*"))</f>
        <v/>
      </c>
      <c r="C51" s="26">
        <f>IF(Cadets!$B33="","",IF(Cadets!$I33&lt;&gt;"Active","",Cadets!$F33))</f>
        <v/>
      </c>
      <c r="D51" s="26">
        <f>IF(C51="","",Cadets!$B33)</f>
        <v/>
      </c>
      <c r="E51" s="26">
        <f>IF(C51="","",Cadets!$H33)</f>
        <v/>
      </c>
      <c r="F51" s="31" t="n"/>
      <c r="G51" s="31" t="n"/>
      <c r="H51" s="31" t="n"/>
    </row>
    <row r="52" ht="20" customHeight="1">
      <c r="B52" s="27">
        <f>IF(C52="","",COUNTIF($C$24:C52,"?*"))</f>
        <v/>
      </c>
      <c r="C52" s="26">
        <f>IF(Cadets!$B34="","",IF(Cadets!$I34&lt;&gt;"Active","",Cadets!$F34))</f>
        <v/>
      </c>
      <c r="D52" s="26">
        <f>IF(C52="","",Cadets!$B34)</f>
        <v/>
      </c>
      <c r="E52" s="26">
        <f>IF(C52="","",Cadets!$H34)</f>
        <v/>
      </c>
      <c r="F52" s="31" t="n"/>
      <c r="G52" s="31" t="n"/>
      <c r="H52" s="31" t="n"/>
    </row>
    <row r="53" ht="20" customHeight="1">
      <c r="B53" s="27">
        <f>IF(C53="","",COUNTIF($C$24:C53,"?*"))</f>
        <v/>
      </c>
      <c r="C53" s="26">
        <f>IF(Cadets!$B35="","",IF(Cadets!$I35&lt;&gt;"Active","",Cadets!$F35))</f>
        <v/>
      </c>
      <c r="D53" s="26">
        <f>IF(C53="","",Cadets!$B35)</f>
        <v/>
      </c>
      <c r="E53" s="26">
        <f>IF(C53="","",Cadets!$H35)</f>
        <v/>
      </c>
      <c r="F53" s="31" t="n"/>
      <c r="G53" s="31" t="n"/>
      <c r="H53" s="31" t="n"/>
    </row>
    <row r="54" ht="20" customHeight="1">
      <c r="B54" s="27">
        <f>IF(C54="","",COUNTIF($C$24:C54,"?*"))</f>
        <v/>
      </c>
      <c r="C54" s="26">
        <f>IF(Cadets!$B36="","",IF(Cadets!$I36&lt;&gt;"Active","",Cadets!$F36))</f>
        <v/>
      </c>
      <c r="D54" s="26">
        <f>IF(C54="","",Cadets!$B36)</f>
        <v/>
      </c>
      <c r="E54" s="26">
        <f>IF(C54="","",Cadets!$H36)</f>
        <v/>
      </c>
      <c r="F54" s="31" t="n"/>
      <c r="G54" s="31" t="n"/>
      <c r="H54" s="31" t="n"/>
    </row>
    <row r="55" ht="20" customHeight="1">
      <c r="B55" s="27">
        <f>IF(C55="","",COUNTIF($C$24:C55,"?*"))</f>
        <v/>
      </c>
      <c r="C55" s="26">
        <f>IF(Cadets!$B37="","",IF(Cadets!$I37&lt;&gt;"Active","",Cadets!$F37))</f>
        <v/>
      </c>
      <c r="D55" s="26">
        <f>IF(C55="","",Cadets!$B37)</f>
        <v/>
      </c>
      <c r="E55" s="26">
        <f>IF(C55="","",Cadets!$H37)</f>
        <v/>
      </c>
      <c r="F55" s="31" t="n"/>
      <c r="G55" s="31" t="n"/>
      <c r="H55" s="31" t="n"/>
    </row>
    <row r="56" ht="20" customHeight="1">
      <c r="B56" s="27">
        <f>IF(C56="","",COUNTIF($C$24:C56,"?*"))</f>
        <v/>
      </c>
      <c r="C56" s="26">
        <f>IF(Cadets!$B38="","",IF(Cadets!$I38&lt;&gt;"Active","",Cadets!$F38))</f>
        <v/>
      </c>
      <c r="D56" s="26">
        <f>IF(C56="","",Cadets!$B38)</f>
        <v/>
      </c>
      <c r="E56" s="26">
        <f>IF(C56="","",Cadets!$H38)</f>
        <v/>
      </c>
      <c r="F56" s="31" t="n"/>
      <c r="G56" s="31" t="n"/>
      <c r="H56" s="31" t="n"/>
    </row>
    <row r="57" ht="20" customHeight="1">
      <c r="B57" s="27">
        <f>IF(C57="","",COUNTIF($C$24:C57,"?*"))</f>
        <v/>
      </c>
      <c r="C57" s="26">
        <f>IF(Cadets!$B39="","",IF(Cadets!$I39&lt;&gt;"Active","",Cadets!$F39))</f>
        <v/>
      </c>
      <c r="D57" s="26">
        <f>IF(C57="","",Cadets!$B39)</f>
        <v/>
      </c>
      <c r="E57" s="26">
        <f>IF(C57="","",Cadets!$H39)</f>
        <v/>
      </c>
      <c r="F57" s="31" t="n"/>
      <c r="G57" s="31" t="n"/>
      <c r="H57" s="31" t="n"/>
    </row>
    <row r="58" ht="20" customHeight="1">
      <c r="B58" s="27">
        <f>IF(C58="","",COUNTIF($C$24:C58,"?*"))</f>
        <v/>
      </c>
      <c r="C58" s="26">
        <f>IF(Cadets!$B40="","",IF(Cadets!$I40&lt;&gt;"Active","",Cadets!$F40))</f>
        <v/>
      </c>
      <c r="D58" s="26">
        <f>IF(C58="","",Cadets!$B40)</f>
        <v/>
      </c>
      <c r="E58" s="26">
        <f>IF(C58="","",Cadets!$H40)</f>
        <v/>
      </c>
      <c r="F58" s="31" t="n"/>
      <c r="G58" s="31" t="n"/>
      <c r="H58" s="31" t="n"/>
    </row>
    <row r="59" ht="20" customHeight="1">
      <c r="B59" s="27">
        <f>IF(C59="","",COUNTIF($C$24:C59,"?*"))</f>
        <v/>
      </c>
      <c r="C59" s="26">
        <f>IF(Cadets!$B41="","",IF(Cadets!$I41&lt;&gt;"Active","",Cadets!$F41))</f>
        <v/>
      </c>
      <c r="D59" s="26">
        <f>IF(C59="","",Cadets!$B41)</f>
        <v/>
      </c>
      <c r="E59" s="26">
        <f>IF(C59="","",Cadets!$H41)</f>
        <v/>
      </c>
      <c r="F59" s="31" t="n"/>
      <c r="G59" s="31" t="n"/>
      <c r="H59" s="31" t="n"/>
    </row>
    <row r="60" ht="20" customHeight="1">
      <c r="B60" s="27">
        <f>IF(C60="","",COUNTIF($C$24:C60,"?*"))</f>
        <v/>
      </c>
      <c r="C60" s="26">
        <f>IF(Cadets!$B42="","",IF(Cadets!$I42&lt;&gt;"Active","",Cadets!$F42))</f>
        <v/>
      </c>
      <c r="D60" s="26">
        <f>IF(C60="","",Cadets!$B42)</f>
        <v/>
      </c>
      <c r="E60" s="26">
        <f>IF(C60="","",Cadets!$H42)</f>
        <v/>
      </c>
      <c r="F60" s="31" t="n"/>
      <c r="G60" s="31" t="n"/>
      <c r="H60" s="31" t="n"/>
    </row>
    <row r="61" ht="20" customHeight="1">
      <c r="B61" s="27">
        <f>IF(C61="","",COUNTIF($C$24:C61,"?*"))</f>
        <v/>
      </c>
      <c r="C61" s="26">
        <f>IF(Cadets!$B43="","",IF(Cadets!$I43&lt;&gt;"Active","",Cadets!$F43))</f>
        <v/>
      </c>
      <c r="D61" s="26">
        <f>IF(C61="","",Cadets!$B43)</f>
        <v/>
      </c>
      <c r="E61" s="26">
        <f>IF(C61="","",Cadets!$H43)</f>
        <v/>
      </c>
      <c r="F61" s="31" t="n"/>
      <c r="G61" s="31" t="n"/>
      <c r="H61" s="31" t="n"/>
    </row>
    <row r="62" ht="20" customHeight="1">
      <c r="B62" s="27">
        <f>IF(C62="","",COUNTIF($C$24:C62,"?*"))</f>
        <v/>
      </c>
      <c r="C62" s="26">
        <f>IF(Cadets!$B44="","",IF(Cadets!$I44&lt;&gt;"Active","",Cadets!$F44))</f>
        <v/>
      </c>
      <c r="D62" s="26">
        <f>IF(C62="","",Cadets!$B44)</f>
        <v/>
      </c>
      <c r="E62" s="26">
        <f>IF(C62="","",Cadets!$H44)</f>
        <v/>
      </c>
      <c r="F62" s="31" t="n"/>
      <c r="G62" s="31" t="n"/>
      <c r="H62" s="31" t="n"/>
    </row>
    <row r="63" ht="20" customHeight="1">
      <c r="B63" s="27">
        <f>IF(C63="","",COUNTIF($C$24:C63,"?*"))</f>
        <v/>
      </c>
      <c r="C63" s="26">
        <f>IF(Cadets!$B45="","",IF(Cadets!$I45&lt;&gt;"Active","",Cadets!$F45))</f>
        <v/>
      </c>
      <c r="D63" s="26">
        <f>IF(C63="","",Cadets!$B45)</f>
        <v/>
      </c>
      <c r="E63" s="26">
        <f>IF(C63="","",Cadets!$H45)</f>
        <v/>
      </c>
      <c r="F63" s="31" t="n"/>
      <c r="G63" s="31" t="n"/>
      <c r="H63" s="31" t="n"/>
    </row>
    <row r="64" ht="20" customHeight="1">
      <c r="B64" s="27">
        <f>IF(C64="","",COUNTIF($C$24:C64,"?*"))</f>
        <v/>
      </c>
      <c r="C64" s="26">
        <f>IF(Cadets!$B46="","",IF(Cadets!$I46&lt;&gt;"Active","",Cadets!$F46))</f>
        <v/>
      </c>
      <c r="D64" s="26">
        <f>IF(C64="","",Cadets!$B46)</f>
        <v/>
      </c>
      <c r="E64" s="26">
        <f>IF(C64="","",Cadets!$H46)</f>
        <v/>
      </c>
      <c r="F64" s="31" t="n"/>
      <c r="G64" s="31" t="n"/>
      <c r="H64" s="31" t="n"/>
    </row>
    <row r="65" ht="20" customHeight="1">
      <c r="B65" s="27">
        <f>IF(C65="","",COUNTIF($C$24:C65,"?*"))</f>
        <v/>
      </c>
      <c r="C65" s="26">
        <f>IF(Cadets!$B47="","",IF(Cadets!$I47&lt;&gt;"Active","",Cadets!$F47))</f>
        <v/>
      </c>
      <c r="D65" s="26">
        <f>IF(C65="","",Cadets!$B47)</f>
        <v/>
      </c>
      <c r="E65" s="26">
        <f>IF(C65="","",Cadets!$H47)</f>
        <v/>
      </c>
      <c r="F65" s="31" t="n"/>
      <c r="G65" s="31" t="n"/>
      <c r="H65" s="31" t="n"/>
    </row>
    <row r="66" ht="20" customHeight="1">
      <c r="B66" s="27">
        <f>IF(C66="","",COUNTIF($C$24:C66,"?*"))</f>
        <v/>
      </c>
      <c r="C66" s="26">
        <f>IF(Cadets!$B48="","",IF(Cadets!$I48&lt;&gt;"Active","",Cadets!$F48))</f>
        <v/>
      </c>
      <c r="D66" s="26">
        <f>IF(C66="","",Cadets!$B48)</f>
        <v/>
      </c>
      <c r="E66" s="26">
        <f>IF(C66="","",Cadets!$H48)</f>
        <v/>
      </c>
      <c r="F66" s="31" t="n"/>
      <c r="G66" s="31" t="n"/>
      <c r="H66" s="31" t="n"/>
    </row>
    <row r="67" ht="20" customHeight="1">
      <c r="B67" s="27">
        <f>IF(C67="","",COUNTIF($C$24:C67,"?*"))</f>
        <v/>
      </c>
      <c r="C67" s="26">
        <f>IF(Cadets!$B49="","",IF(Cadets!$I49&lt;&gt;"Active","",Cadets!$F49))</f>
        <v/>
      </c>
      <c r="D67" s="26">
        <f>IF(C67="","",Cadets!$B49)</f>
        <v/>
      </c>
      <c r="E67" s="26">
        <f>IF(C67="","",Cadets!$H49)</f>
        <v/>
      </c>
      <c r="F67" s="31" t="n"/>
      <c r="G67" s="31" t="n"/>
      <c r="H67" s="31" t="n"/>
    </row>
    <row r="68" ht="20" customHeight="1">
      <c r="B68" s="27">
        <f>IF(C68="","",COUNTIF($C$24:C68,"?*"))</f>
        <v/>
      </c>
      <c r="C68" s="26">
        <f>IF(Cadets!$B50="","",IF(Cadets!$I50&lt;&gt;"Active","",Cadets!$F50))</f>
        <v/>
      </c>
      <c r="D68" s="26">
        <f>IF(C68="","",Cadets!$B50)</f>
        <v/>
      </c>
      <c r="E68" s="26">
        <f>IF(C68="","",Cadets!$H50)</f>
        <v/>
      </c>
      <c r="F68" s="31" t="n"/>
      <c r="G68" s="31" t="n"/>
      <c r="H68" s="31" t="n"/>
    </row>
    <row r="69" ht="20" customHeight="1">
      <c r="B69" s="27">
        <f>IF(C69="","",COUNTIF($C$24:C69,"?*"))</f>
        <v/>
      </c>
      <c r="C69" s="26">
        <f>IF(Cadets!$B51="","",IF(Cadets!$I51&lt;&gt;"Active","",Cadets!$F51))</f>
        <v/>
      </c>
      <c r="D69" s="26">
        <f>IF(C69="","",Cadets!$B51)</f>
        <v/>
      </c>
      <c r="E69" s="26">
        <f>IF(C69="","",Cadets!$H51)</f>
        <v/>
      </c>
      <c r="F69" s="31" t="n"/>
      <c r="G69" s="31" t="n"/>
      <c r="H69" s="31" t="n"/>
    </row>
    <row r="70" ht="20" customHeight="1">
      <c r="B70" s="27">
        <f>IF(C70="","",COUNTIF($C$24:C70,"?*"))</f>
        <v/>
      </c>
      <c r="C70" s="26">
        <f>IF(Cadets!$B52="","",IF(Cadets!$I52&lt;&gt;"Active","",Cadets!$F52))</f>
        <v/>
      </c>
      <c r="D70" s="26">
        <f>IF(C70="","",Cadets!$B52)</f>
        <v/>
      </c>
      <c r="E70" s="26">
        <f>IF(C70="","",Cadets!$H52)</f>
        <v/>
      </c>
      <c r="F70" s="31" t="n"/>
      <c r="G70" s="31" t="n"/>
      <c r="H70" s="31" t="n"/>
    </row>
    <row r="71" ht="20" customHeight="1">
      <c r="B71" s="27">
        <f>IF(C71="","",COUNTIF($C$24:C71,"?*"))</f>
        <v/>
      </c>
      <c r="C71" s="26">
        <f>IF(Cadets!$B53="","",IF(Cadets!$I53&lt;&gt;"Active","",Cadets!$F53))</f>
        <v/>
      </c>
      <c r="D71" s="26">
        <f>IF(C71="","",Cadets!$B53)</f>
        <v/>
      </c>
      <c r="E71" s="26">
        <f>IF(C71="","",Cadets!$H53)</f>
        <v/>
      </c>
      <c r="F71" s="31" t="n"/>
      <c r="G71" s="31" t="n"/>
      <c r="H71" s="31" t="n"/>
    </row>
    <row r="72" ht="20" customHeight="1">
      <c r="B72" s="27">
        <f>IF(C72="","",COUNTIF($C$24:C72,"?*"))</f>
        <v/>
      </c>
      <c r="C72" s="26">
        <f>IF(Cadets!$B54="","",IF(Cadets!$I54&lt;&gt;"Active","",Cadets!$F54))</f>
        <v/>
      </c>
      <c r="D72" s="26">
        <f>IF(C72="","",Cadets!$B54)</f>
        <v/>
      </c>
      <c r="E72" s="26">
        <f>IF(C72="","",Cadets!$H54)</f>
        <v/>
      </c>
      <c r="F72" s="31" t="n"/>
      <c r="G72" s="31" t="n"/>
      <c r="H72" s="31" t="n"/>
    </row>
    <row r="73" ht="20" customHeight="1">
      <c r="B73" s="27">
        <f>IF(C73="","",COUNTIF($C$24:C73,"?*"))</f>
        <v/>
      </c>
      <c r="C73" s="26">
        <f>IF(Cadets!$B55="","",IF(Cadets!$I55&lt;&gt;"Active","",Cadets!$F55))</f>
        <v/>
      </c>
      <c r="D73" s="26">
        <f>IF(C73="","",Cadets!$B55)</f>
        <v/>
      </c>
      <c r="E73" s="26">
        <f>IF(C73="","",Cadets!$H55)</f>
        <v/>
      </c>
      <c r="F73" s="31" t="n"/>
      <c r="G73" s="31" t="n"/>
      <c r="H73" s="31"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APPROPRIATE BOX.  1 LOWEST TO 5 HIGHEST RATING FOR EACH OF THE BELOW LISTED QUESTIONS.</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2" t="inlineStr">
        <is>
          <t>Were the goals and objectives for the course provided at the beginning of the class?</t>
        </is>
      </c>
      <c r="D17" s="31" t="n"/>
      <c r="E17" s="31" t="n"/>
      <c r="F17" s="31" t="n"/>
      <c r="G17" s="31" t="n"/>
      <c r="H17" s="31" t="n"/>
    </row>
    <row r="18" ht="26" customHeight="1">
      <c r="B18" s="26" t="n">
        <v>2</v>
      </c>
      <c r="C18" s="32" t="inlineStr">
        <is>
          <t>Was the material presented in a logical order?</t>
        </is>
      </c>
      <c r="D18" s="31" t="n"/>
      <c r="E18" s="31" t="n"/>
      <c r="F18" s="31" t="n"/>
      <c r="G18" s="31" t="n"/>
      <c r="H18" s="31" t="n"/>
    </row>
    <row r="19" ht="26" customHeight="1">
      <c r="B19" s="26" t="n">
        <v>3</v>
      </c>
      <c r="C19" s="32" t="inlineStr">
        <is>
          <t>Was the course related to my job needs?</t>
        </is>
      </c>
      <c r="D19" s="31" t="n"/>
      <c r="E19" s="31" t="n"/>
      <c r="F19" s="31" t="n"/>
      <c r="G19" s="31" t="n"/>
      <c r="H19" s="31" t="n"/>
    </row>
    <row r="20" ht="26" customHeight="1">
      <c r="B20" s="26" t="n">
        <v>4</v>
      </c>
      <c r="C20" s="32" t="inlineStr">
        <is>
          <t>Were real life examples or situations used to relate the materials?</t>
        </is>
      </c>
      <c r="D20" s="31" t="n"/>
      <c r="E20" s="31" t="n"/>
      <c r="F20" s="31" t="n"/>
      <c r="G20" s="31" t="n"/>
      <c r="H20" s="31" t="n"/>
    </row>
    <row r="21" ht="26" customHeight="1">
      <c r="B21" s="26" t="n">
        <v>5</v>
      </c>
      <c r="C21" s="32" t="inlineStr">
        <is>
          <t>Will this course improve your job performance?</t>
        </is>
      </c>
      <c r="D21" s="31" t="n"/>
      <c r="E21" s="31" t="n"/>
      <c r="F21" s="31" t="n"/>
      <c r="G21" s="31" t="n"/>
      <c r="H21" s="31" t="n"/>
    </row>
    <row r="22" ht="26" customHeight="1">
      <c r="B22" s="26" t="n">
        <v>6</v>
      </c>
      <c r="C22" s="32" t="inlineStr">
        <is>
          <t>Were the teaching aids (demonstrations) handout materials of adequate quality?</t>
        </is>
      </c>
      <c r="D22" s="31" t="n"/>
      <c r="E22" s="31" t="n"/>
      <c r="F22" s="31" t="n"/>
      <c r="G22" s="31" t="n"/>
      <c r="H22" s="31" t="n"/>
    </row>
    <row r="23" ht="26" customHeight="1">
      <c r="B23" s="26" t="n">
        <v>7</v>
      </c>
      <c r="C23" s="32" t="inlineStr">
        <is>
          <t>Was the instructor knowledgeable about the course material?</t>
        </is>
      </c>
      <c r="D23" s="31" t="n"/>
      <c r="E23" s="31" t="n"/>
      <c r="F23" s="31" t="n"/>
      <c r="G23" s="31" t="n"/>
      <c r="H23" s="31" t="n"/>
    </row>
    <row r="24" ht="26" customHeight="1">
      <c r="B24" s="26" t="n">
        <v>8</v>
      </c>
      <c r="C24" s="32" t="inlineStr">
        <is>
          <t>Did the instructor present the information a clear and understandable way?</t>
        </is>
      </c>
      <c r="D24" s="31" t="n"/>
      <c r="E24" s="31" t="n"/>
      <c r="F24" s="31" t="n"/>
      <c r="G24" s="31" t="n"/>
      <c r="H24" s="31" t="n"/>
    </row>
    <row r="25" ht="26" customHeight="1">
      <c r="B25" s="26" t="n">
        <v>9</v>
      </c>
      <c r="C25" s="32" t="inlineStr">
        <is>
          <t>Did the instructor give you an opportunity to interact with the class or ask questions?</t>
        </is>
      </c>
      <c r="D25" s="31" t="n"/>
      <c r="E25" s="31" t="n"/>
      <c r="F25" s="31" t="n"/>
      <c r="G25" s="31" t="n"/>
      <c r="H25" s="31" t="n"/>
    </row>
    <row r="26" ht="26" customHeight="1">
      <c r="B26" s="26" t="n">
        <v>10</v>
      </c>
      <c r="C26" s="32" t="inlineStr">
        <is>
          <t>Did you get satisfactory answers to your questions about the materials?</t>
        </is>
      </c>
      <c r="D26" s="31" t="n"/>
      <c r="E26" s="31" t="n"/>
      <c r="F26" s="31" t="n"/>
      <c r="G26" s="31" t="n"/>
      <c r="H26" s="31" t="n"/>
    </row>
    <row r="27" ht="26" customHeight="1">
      <c r="B27" s="26" t="n">
        <v>11</v>
      </c>
      <c r="C27" s="32" t="inlineStr">
        <is>
          <t>Would you recommend this course to others?</t>
        </is>
      </c>
      <c r="D27" s="31" t="n"/>
      <c r="E27" s="31" t="n"/>
      <c r="F27" s="31" t="n"/>
      <c r="G27" s="31" t="n"/>
      <c r="H27" s="31" t="n"/>
    </row>
    <row r="28"/>
    <row r="29">
      <c r="B29" s="3" t="inlineStr">
        <is>
          <t>ADDITIONAL COMMENTS</t>
        </is>
      </c>
    </row>
    <row r="30" ht="20" customHeight="1">
      <c r="B30" s="33" t="n"/>
    </row>
    <row r="31" ht="20" customHeight="1">
      <c r="B31" s="33" t="n"/>
    </row>
    <row r="32" ht="20" customHeight="1">
      <c r="B32" s="33" t="n"/>
    </row>
    <row r="33" ht="20" customHeight="1">
      <c r="B33" s="33" t="n"/>
    </row>
    <row r="34" ht="20" customHeight="1">
      <c r="B34" s="33" t="n"/>
    </row>
    <row r="35" ht="20" customHeight="1">
      <c r="B35" s="33"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4" t="n">
        <v>1</v>
      </c>
      <c r="D5" s="3" t="inlineStr">
        <is>
          <t>Mode:</t>
        </is>
      </c>
      <c r="E5" s="24"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4"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4">
        <f>"Due ("&amp;IFERROR(TEXT(TIMEVALUE(LEFT(TEXT(cfgWritingDueTime,"0000"),2)&amp;":"&amp;RIGHT(TEXT(cfgWritingDueTime,"0000"),2)),"h:mm AM/PM"),cfgWritingDueTime)&amp;")"</f>
        <v/>
      </c>
      <c r="F10" s="12" t="inlineStr">
        <is>
          <t>Prompt</t>
        </is>
      </c>
    </row>
    <row r="11" ht="60" customHeight="1">
      <c r="B11" s="35">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5" t="n"/>
      <c r="D11" s="35" t="n"/>
      <c r="E11" s="35" t="n"/>
      <c r="F11" s="35" t="n"/>
      <c r="G11" s="35" t="n"/>
      <c r="H11" s="35" t="n"/>
    </row>
    <row r="12" ht="60" customHeight="1">
      <c r="B12" s="35" t="n"/>
      <c r="C12" s="35" t="n"/>
      <c r="D12" s="35" t="n"/>
      <c r="E12" s="35" t="n"/>
      <c r="F12" s="35" t="n"/>
      <c r="G12" s="35" t="n"/>
      <c r="H12" s="35" t="n"/>
    </row>
    <row r="13" ht="60" customHeight="1">
      <c r="B13" s="35" t="n"/>
      <c r="C13" s="35" t="n"/>
      <c r="D13" s="35" t="n"/>
      <c r="E13" s="35" t="n"/>
      <c r="F13" s="35" t="n"/>
      <c r="G13" s="35" t="n"/>
      <c r="H13" s="35" t="n"/>
    </row>
    <row r="14" ht="60" customHeight="1">
      <c r="B14" s="35" t="n"/>
      <c r="C14" s="35" t="n"/>
      <c r="D14" s="35" t="n"/>
      <c r="E14" s="35" t="n"/>
      <c r="F14" s="35" t="n"/>
      <c r="G14" s="35" t="n"/>
      <c r="H14" s="35" t="n"/>
    </row>
    <row r="15" ht="60" customHeight="1">
      <c r="B15" s="35" t="n"/>
      <c r="C15" s="35" t="n"/>
      <c r="D15" s="35" t="n"/>
      <c r="E15" s="35" t="n"/>
      <c r="F15" s="35" t="n"/>
      <c r="G15" s="35" t="n"/>
      <c r="H15" s="35" t="n"/>
    </row>
    <row r="16" ht="60" customHeight="1">
      <c r="B16" s="35" t="n"/>
      <c r="C16" s="35" t="n"/>
      <c r="D16" s="35" t="n"/>
      <c r="E16" s="35" t="n"/>
      <c r="F16" s="35" t="n"/>
      <c r="G16" s="35" t="n"/>
      <c r="H16" s="35" t="n"/>
    </row>
    <row r="17" ht="60" customHeight="1">
      <c r="B17" s="35" t="n"/>
      <c r="C17" s="35" t="n"/>
      <c r="D17" s="35" t="n"/>
      <c r="E17" s="35" t="n"/>
      <c r="F17" s="35" t="n"/>
      <c r="G17" s="35" t="n"/>
      <c r="H17" s="35" t="n"/>
    </row>
    <row r="18" ht="60" customHeight="1">
      <c r="B18" s="35" t="n"/>
      <c r="C18" s="35" t="n"/>
      <c r="D18" s="35" t="n"/>
      <c r="E18" s="35" t="n"/>
      <c r="F18" s="35" t="n"/>
      <c r="G18" s="35" t="n"/>
      <c r="H18" s="35"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4"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IF($B9="","",IFERROR(ROUND(AVERAGEIFS(nrES_Rec,nrES_Seq,cfgCurrentExamNum,nrES_Final,"Yes",nrES_Rec,"&gt;=0",nrES_Rec,"&lt;=100"),1),""))</f>
        <v/>
      </c>
      <c r="E9" s="20">
        <f>IF($B9="","",IF(COUNTIFS(nrES_PID,Cadets!$B6,nrES_Seq,cfgCurrentExamNum,nrES_Att,2,nrES_Raw,"&gt;=0",nrES_AttPass,"Yes")&gt;0,"RETEST (cap 70)",IF(COUNTIFS(nrES_PID,Cadets!$B6,nrES_Seq,cfgCurrentExamNum,nrES_Att,2,nrES_Raw,"&gt;=0",nrES_AttPass,"No")&gt;0,"RETEST FAILED (first-attempt score shown)","")))</f>
        <v/>
      </c>
      <c r="F9" s="20">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0">
        <f>IF($B9="","",IF(OR(cfgCurrentSpellingNum&lt;cfgCurrentExamNum,cfgCurrentSpellingNum&lt;=0,cfgCurrentSpellingNum&gt;12),"",IF(Spelling!$R6="INTERVENTION","BELOW "&amp;cfgSpellInterventionAvg&amp;"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IF($B10="","",IFERROR(ROUND(AVERAGEIFS(nrES_Rec,nrES_Seq,cfgCurrentExamNum,nrES_Final,"Yes",nrES_Rec,"&gt;=0",nrES_Rec,"&lt;=100"),1),""))</f>
        <v/>
      </c>
      <c r="E10" s="20">
        <f>IF($B10="","",IF(COUNTIFS(nrES_PID,Cadets!$B7,nrES_Seq,cfgCurrentExamNum,nrES_Att,2,nrES_Raw,"&gt;=0",nrES_AttPass,"Yes")&gt;0,"RETEST (cap 70)",IF(COUNTIFS(nrES_PID,Cadets!$B7,nrES_Seq,cfgCurrentExamNum,nrES_Att,2,nrES_Raw,"&gt;=0",nrES_AttPass,"No")&gt;0,"RETEST FAILED (first-attempt score shown)","")))</f>
        <v/>
      </c>
      <c r="F10" s="20">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0">
        <f>IF($B10="","",IF(OR(cfgCurrentSpellingNum&lt;cfgCurrentExamNum,cfgCurrentSpellingNum&lt;=0,cfgCurrentSpellingNum&gt;12),"",IF(Spelling!$R7="INTERVENTION","BELOW "&amp;cfgSpellInterventionAvg&amp;"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IF($B11="","",IFERROR(ROUND(AVERAGEIFS(nrES_Rec,nrES_Seq,cfgCurrentExamNum,nrES_Final,"Yes",nrES_Rec,"&gt;=0",nrES_Rec,"&lt;=100"),1),""))</f>
        <v/>
      </c>
      <c r="E11" s="20">
        <f>IF($B11="","",IF(COUNTIFS(nrES_PID,Cadets!$B8,nrES_Seq,cfgCurrentExamNum,nrES_Att,2,nrES_Raw,"&gt;=0",nrES_AttPass,"Yes")&gt;0,"RETEST (cap 70)",IF(COUNTIFS(nrES_PID,Cadets!$B8,nrES_Seq,cfgCurrentExamNum,nrES_Att,2,nrES_Raw,"&gt;=0",nrES_AttPass,"No")&gt;0,"RETEST FAILED (first-attempt score shown)","")))</f>
        <v/>
      </c>
      <c r="F11" s="20">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0">
        <f>IF($B11="","",IF(OR(cfgCurrentSpellingNum&lt;cfgCurrentExamNum,cfgCurrentSpellingNum&lt;=0,cfgCurrentSpellingNum&gt;12),"",IF(Spelling!$R8="INTERVENTION","BELOW "&amp;cfgSpellInterventionAvg&amp;"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IF($B12="","",IFERROR(ROUND(AVERAGEIFS(nrES_Rec,nrES_Seq,cfgCurrentExamNum,nrES_Final,"Yes",nrES_Rec,"&gt;=0",nrES_Rec,"&lt;=100"),1),""))</f>
        <v/>
      </c>
      <c r="E12" s="20">
        <f>IF($B12="","",IF(COUNTIFS(nrES_PID,Cadets!$B9,nrES_Seq,cfgCurrentExamNum,nrES_Att,2,nrES_Raw,"&gt;=0",nrES_AttPass,"Yes")&gt;0,"RETEST (cap 70)",IF(COUNTIFS(nrES_PID,Cadets!$B9,nrES_Seq,cfgCurrentExamNum,nrES_Att,2,nrES_Raw,"&gt;=0",nrES_AttPass,"No")&gt;0,"RETEST FAILED (first-attempt score shown)","")))</f>
        <v/>
      </c>
      <c r="F12" s="20">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0">
        <f>IF($B12="","",IF(OR(cfgCurrentSpellingNum&lt;cfgCurrentExamNum,cfgCurrentSpellingNum&lt;=0,cfgCurrentSpellingNum&gt;12),"",IF(Spelling!$R9="INTERVENTION","BELOW "&amp;cfgSpellInterventionAvg&amp;"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IF($B13="","",IFERROR(ROUND(AVERAGEIFS(nrES_Rec,nrES_Seq,cfgCurrentExamNum,nrES_Final,"Yes",nrES_Rec,"&gt;=0",nrES_Rec,"&lt;=100"),1),""))</f>
        <v/>
      </c>
      <c r="E13" s="20">
        <f>IF($B13="","",IF(COUNTIFS(nrES_PID,Cadets!$B10,nrES_Seq,cfgCurrentExamNum,nrES_Att,2,nrES_Raw,"&gt;=0",nrES_AttPass,"Yes")&gt;0,"RETEST (cap 70)",IF(COUNTIFS(nrES_PID,Cadets!$B10,nrES_Seq,cfgCurrentExamNum,nrES_Att,2,nrES_Raw,"&gt;=0",nrES_AttPass,"No")&gt;0,"RETEST FAILED (first-attempt score shown)","")))</f>
        <v/>
      </c>
      <c r="F13" s="20">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0">
        <f>IF($B13="","",IF(OR(cfgCurrentSpellingNum&lt;cfgCurrentExamNum,cfgCurrentSpellingNum&lt;=0,cfgCurrentSpellingNum&gt;12),"",IF(Spelling!$R10="INTERVENTION","BELOW "&amp;cfgSpellInterventionAvg&amp;"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IF($B14="","",IFERROR(ROUND(AVERAGEIFS(nrES_Rec,nrES_Seq,cfgCurrentExamNum,nrES_Final,"Yes",nrES_Rec,"&gt;=0",nrES_Rec,"&lt;=100"),1),""))</f>
        <v/>
      </c>
      <c r="E14" s="20">
        <f>IF($B14="","",IF(COUNTIFS(nrES_PID,Cadets!$B11,nrES_Seq,cfgCurrentExamNum,nrES_Att,2,nrES_Raw,"&gt;=0",nrES_AttPass,"Yes")&gt;0,"RETEST (cap 70)",IF(COUNTIFS(nrES_PID,Cadets!$B11,nrES_Seq,cfgCurrentExamNum,nrES_Att,2,nrES_Raw,"&gt;=0",nrES_AttPass,"No")&gt;0,"RETEST FAILED (first-attempt score shown)","")))</f>
        <v/>
      </c>
      <c r="F14" s="20">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0">
        <f>IF($B14="","",IF(OR(cfgCurrentSpellingNum&lt;cfgCurrentExamNum,cfgCurrentSpellingNum&lt;=0,cfgCurrentSpellingNum&gt;12),"",IF(Spelling!$R11="INTERVENTION","BELOW "&amp;cfgSpellInterventionAvg&amp;"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IF($B15="","",IFERROR(ROUND(AVERAGEIFS(nrES_Rec,nrES_Seq,cfgCurrentExamNum,nrES_Final,"Yes",nrES_Rec,"&gt;=0",nrES_Rec,"&lt;=100"),1),""))</f>
        <v/>
      </c>
      <c r="E15" s="20">
        <f>IF($B15="","",IF(COUNTIFS(nrES_PID,Cadets!$B12,nrES_Seq,cfgCurrentExamNum,nrES_Att,2,nrES_Raw,"&gt;=0",nrES_AttPass,"Yes")&gt;0,"RETEST (cap 70)",IF(COUNTIFS(nrES_PID,Cadets!$B12,nrES_Seq,cfgCurrentExamNum,nrES_Att,2,nrES_Raw,"&gt;=0",nrES_AttPass,"No")&gt;0,"RETEST FAILED (first-attempt score shown)","")))</f>
        <v/>
      </c>
      <c r="F15" s="20">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0">
        <f>IF($B15="","",IF(OR(cfgCurrentSpellingNum&lt;cfgCurrentExamNum,cfgCurrentSpellingNum&lt;=0,cfgCurrentSpellingNum&gt;12),"",IF(Spelling!$R12="INTERVENTION","BELOW "&amp;cfgSpellInterventionAvg&amp;"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IF($B16="","",IFERROR(ROUND(AVERAGEIFS(nrES_Rec,nrES_Seq,cfgCurrentExamNum,nrES_Final,"Yes",nrES_Rec,"&gt;=0",nrES_Rec,"&lt;=100"),1),""))</f>
        <v/>
      </c>
      <c r="E16" s="20">
        <f>IF($B16="","",IF(COUNTIFS(nrES_PID,Cadets!$B13,nrES_Seq,cfgCurrentExamNum,nrES_Att,2,nrES_Raw,"&gt;=0",nrES_AttPass,"Yes")&gt;0,"RETEST (cap 70)",IF(COUNTIFS(nrES_PID,Cadets!$B13,nrES_Seq,cfgCurrentExamNum,nrES_Att,2,nrES_Raw,"&gt;=0",nrES_AttPass,"No")&gt;0,"RETEST FAILED (first-attempt score shown)","")))</f>
        <v/>
      </c>
      <c r="F16" s="20">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0">
        <f>IF($B16="","",IF(OR(cfgCurrentSpellingNum&lt;cfgCurrentExamNum,cfgCurrentSpellingNum&lt;=0,cfgCurrentSpellingNum&gt;12),"",IF(Spelling!$R13="INTERVENTION","BELOW "&amp;cfgSpellInterventionAvg&amp;"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IF($B17="","",IFERROR(ROUND(AVERAGEIFS(nrES_Rec,nrES_Seq,cfgCurrentExamNum,nrES_Final,"Yes",nrES_Rec,"&gt;=0",nrES_Rec,"&lt;=100"),1),""))</f>
        <v/>
      </c>
      <c r="E17" s="20">
        <f>IF($B17="","",IF(COUNTIFS(nrES_PID,Cadets!$B14,nrES_Seq,cfgCurrentExamNum,nrES_Att,2,nrES_Raw,"&gt;=0",nrES_AttPass,"Yes")&gt;0,"RETEST (cap 70)",IF(COUNTIFS(nrES_PID,Cadets!$B14,nrES_Seq,cfgCurrentExamNum,nrES_Att,2,nrES_Raw,"&gt;=0",nrES_AttPass,"No")&gt;0,"RETEST FAILED (first-attempt score shown)","")))</f>
        <v/>
      </c>
      <c r="F17" s="20">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0">
        <f>IF($B17="","",IF(OR(cfgCurrentSpellingNum&lt;cfgCurrentExamNum,cfgCurrentSpellingNum&lt;=0,cfgCurrentSpellingNum&gt;12),"",IF(Spelling!$R14="INTERVENTION","BELOW "&amp;cfgSpellInterventionAvg&amp;"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IF($B18="","",IFERROR(ROUND(AVERAGEIFS(nrES_Rec,nrES_Seq,cfgCurrentExamNum,nrES_Final,"Yes",nrES_Rec,"&gt;=0",nrES_Rec,"&lt;=100"),1),""))</f>
        <v/>
      </c>
      <c r="E18" s="20">
        <f>IF($B18="","",IF(COUNTIFS(nrES_PID,Cadets!$B15,nrES_Seq,cfgCurrentExamNum,nrES_Att,2,nrES_Raw,"&gt;=0",nrES_AttPass,"Yes")&gt;0,"RETEST (cap 70)",IF(COUNTIFS(nrES_PID,Cadets!$B15,nrES_Seq,cfgCurrentExamNum,nrES_Att,2,nrES_Raw,"&gt;=0",nrES_AttPass,"No")&gt;0,"RETEST FAILED (first-attempt score shown)","")))</f>
        <v/>
      </c>
      <c r="F18" s="20">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0">
        <f>IF($B18="","",IF(OR(cfgCurrentSpellingNum&lt;cfgCurrentExamNum,cfgCurrentSpellingNum&lt;=0,cfgCurrentSpellingNum&gt;12),"",IF(Spelling!$R15="INTERVENTION","BELOW "&amp;cfgSpellInterventionAvg&amp;"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IF($B19="","",IFERROR(ROUND(AVERAGEIFS(nrES_Rec,nrES_Seq,cfgCurrentExamNum,nrES_Final,"Yes",nrES_Rec,"&gt;=0",nrES_Rec,"&lt;=100"),1),""))</f>
        <v/>
      </c>
      <c r="E19" s="20">
        <f>IF($B19="","",IF(COUNTIFS(nrES_PID,Cadets!$B16,nrES_Seq,cfgCurrentExamNum,nrES_Att,2,nrES_Raw,"&gt;=0",nrES_AttPass,"Yes")&gt;0,"RETEST (cap 70)",IF(COUNTIFS(nrES_PID,Cadets!$B16,nrES_Seq,cfgCurrentExamNum,nrES_Att,2,nrES_Raw,"&gt;=0",nrES_AttPass,"No")&gt;0,"RETEST FAILED (first-attempt score shown)","")))</f>
        <v/>
      </c>
      <c r="F19" s="20">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0">
        <f>IF($B19="","",IF(OR(cfgCurrentSpellingNum&lt;cfgCurrentExamNum,cfgCurrentSpellingNum&lt;=0,cfgCurrentSpellingNum&gt;12),"",IF(Spelling!$R16="INTERVENTION","BELOW "&amp;cfgSpellInterventionAvg&amp;"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IF($B20="","",IFERROR(ROUND(AVERAGEIFS(nrES_Rec,nrES_Seq,cfgCurrentExamNum,nrES_Final,"Yes",nrES_Rec,"&gt;=0",nrES_Rec,"&lt;=100"),1),""))</f>
        <v/>
      </c>
      <c r="E20" s="20">
        <f>IF($B20="","",IF(COUNTIFS(nrES_PID,Cadets!$B17,nrES_Seq,cfgCurrentExamNum,nrES_Att,2,nrES_Raw,"&gt;=0",nrES_AttPass,"Yes")&gt;0,"RETEST (cap 70)",IF(COUNTIFS(nrES_PID,Cadets!$B17,nrES_Seq,cfgCurrentExamNum,nrES_Att,2,nrES_Raw,"&gt;=0",nrES_AttPass,"No")&gt;0,"RETEST FAILED (first-attempt score shown)","")))</f>
        <v/>
      </c>
      <c r="F20" s="20">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0">
        <f>IF($B20="","",IF(OR(cfgCurrentSpellingNum&lt;cfgCurrentExamNum,cfgCurrentSpellingNum&lt;=0,cfgCurrentSpellingNum&gt;12),"",IF(Spelling!$R17="INTERVENTION","BELOW "&amp;cfgSpellInterventionAvg&amp;"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IF($B21="","",IFERROR(ROUND(AVERAGEIFS(nrES_Rec,nrES_Seq,cfgCurrentExamNum,nrES_Final,"Yes",nrES_Rec,"&gt;=0",nrES_Rec,"&lt;=100"),1),""))</f>
        <v/>
      </c>
      <c r="E21" s="20">
        <f>IF($B21="","",IF(COUNTIFS(nrES_PID,Cadets!$B18,nrES_Seq,cfgCurrentExamNum,nrES_Att,2,nrES_Raw,"&gt;=0",nrES_AttPass,"Yes")&gt;0,"RETEST (cap 70)",IF(COUNTIFS(nrES_PID,Cadets!$B18,nrES_Seq,cfgCurrentExamNum,nrES_Att,2,nrES_Raw,"&gt;=0",nrES_AttPass,"No")&gt;0,"RETEST FAILED (first-attempt score shown)","")))</f>
        <v/>
      </c>
      <c r="F21" s="20">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0">
        <f>IF($B21="","",IF(OR(cfgCurrentSpellingNum&lt;cfgCurrentExamNum,cfgCurrentSpellingNum&lt;=0,cfgCurrentSpellingNum&gt;12),"",IF(Spelling!$R18="INTERVENTION","BELOW "&amp;cfgSpellInterventionAvg&amp;"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IF($B22="","",IFERROR(ROUND(AVERAGEIFS(nrES_Rec,nrES_Seq,cfgCurrentExamNum,nrES_Final,"Yes",nrES_Rec,"&gt;=0",nrES_Rec,"&lt;=100"),1),""))</f>
        <v/>
      </c>
      <c r="E22" s="20">
        <f>IF($B22="","",IF(COUNTIFS(nrES_PID,Cadets!$B19,nrES_Seq,cfgCurrentExamNum,nrES_Att,2,nrES_Raw,"&gt;=0",nrES_AttPass,"Yes")&gt;0,"RETEST (cap 70)",IF(COUNTIFS(nrES_PID,Cadets!$B19,nrES_Seq,cfgCurrentExamNum,nrES_Att,2,nrES_Raw,"&gt;=0",nrES_AttPass,"No")&gt;0,"RETEST FAILED (first-attempt score shown)","")))</f>
        <v/>
      </c>
      <c r="F22" s="20">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0">
        <f>IF($B22="","",IF(OR(cfgCurrentSpellingNum&lt;cfgCurrentExamNum,cfgCurrentSpellingNum&lt;=0,cfgCurrentSpellingNum&gt;12),"",IF(Spelling!$R19="INTERVENTION","BELOW "&amp;cfgSpellInterventionAvg&amp;"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IF($B23="","",IFERROR(ROUND(AVERAGEIFS(nrES_Rec,nrES_Seq,cfgCurrentExamNum,nrES_Final,"Yes",nrES_Rec,"&gt;=0",nrES_Rec,"&lt;=100"),1),""))</f>
        <v/>
      </c>
      <c r="E23" s="20">
        <f>IF($B23="","",IF(COUNTIFS(nrES_PID,Cadets!$B20,nrES_Seq,cfgCurrentExamNum,nrES_Att,2,nrES_Raw,"&gt;=0",nrES_AttPass,"Yes")&gt;0,"RETEST (cap 70)",IF(COUNTIFS(nrES_PID,Cadets!$B20,nrES_Seq,cfgCurrentExamNum,nrES_Att,2,nrES_Raw,"&gt;=0",nrES_AttPass,"No")&gt;0,"RETEST FAILED (first-attempt score shown)","")))</f>
        <v/>
      </c>
      <c r="F23" s="20">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0">
        <f>IF($B23="","",IF(OR(cfgCurrentSpellingNum&lt;cfgCurrentExamNum,cfgCurrentSpellingNum&lt;=0,cfgCurrentSpellingNum&gt;12),"",IF(Spelling!$R20="INTERVENTION","BELOW "&amp;cfgSpellInterventionAvg&amp;"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IF($B24="","",IFERROR(ROUND(AVERAGEIFS(nrES_Rec,nrES_Seq,cfgCurrentExamNum,nrES_Final,"Yes",nrES_Rec,"&gt;=0",nrES_Rec,"&lt;=100"),1),""))</f>
        <v/>
      </c>
      <c r="E24" s="20">
        <f>IF($B24="","",IF(COUNTIFS(nrES_PID,Cadets!$B21,nrES_Seq,cfgCurrentExamNum,nrES_Att,2,nrES_Raw,"&gt;=0",nrES_AttPass,"Yes")&gt;0,"RETEST (cap 70)",IF(COUNTIFS(nrES_PID,Cadets!$B21,nrES_Seq,cfgCurrentExamNum,nrES_Att,2,nrES_Raw,"&gt;=0",nrES_AttPass,"No")&gt;0,"RETEST FAILED (first-attempt score shown)","")))</f>
        <v/>
      </c>
      <c r="F24" s="20">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0">
        <f>IF($B24="","",IF(OR(cfgCurrentSpellingNum&lt;cfgCurrentExamNum,cfgCurrentSpellingNum&lt;=0,cfgCurrentSpellingNum&gt;12),"",IF(Spelling!$R21="INTERVENTION","BELOW "&amp;cfgSpellInterventionAvg&amp;"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IF($B25="","",IFERROR(ROUND(AVERAGEIFS(nrES_Rec,nrES_Seq,cfgCurrentExamNum,nrES_Final,"Yes",nrES_Rec,"&gt;=0",nrES_Rec,"&lt;=100"),1),""))</f>
        <v/>
      </c>
      <c r="E25" s="20">
        <f>IF($B25="","",IF(COUNTIFS(nrES_PID,Cadets!$B22,nrES_Seq,cfgCurrentExamNum,nrES_Att,2,nrES_Raw,"&gt;=0",nrES_AttPass,"Yes")&gt;0,"RETEST (cap 70)",IF(COUNTIFS(nrES_PID,Cadets!$B22,nrES_Seq,cfgCurrentExamNum,nrES_Att,2,nrES_Raw,"&gt;=0",nrES_AttPass,"No")&gt;0,"RETEST FAILED (first-attempt score shown)","")))</f>
        <v/>
      </c>
      <c r="F25" s="20">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0">
        <f>IF($B25="","",IF(OR(cfgCurrentSpellingNum&lt;cfgCurrentExamNum,cfgCurrentSpellingNum&lt;=0,cfgCurrentSpellingNum&gt;12),"",IF(Spelling!$R22="INTERVENTION","BELOW "&amp;cfgSpellInterventionAvg&amp;"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IF($B26="","",IFERROR(ROUND(AVERAGEIFS(nrES_Rec,nrES_Seq,cfgCurrentExamNum,nrES_Final,"Yes",nrES_Rec,"&gt;=0",nrES_Rec,"&lt;=100"),1),""))</f>
        <v/>
      </c>
      <c r="E26" s="20">
        <f>IF($B26="","",IF(COUNTIFS(nrES_PID,Cadets!$B23,nrES_Seq,cfgCurrentExamNum,nrES_Att,2,nrES_Raw,"&gt;=0",nrES_AttPass,"Yes")&gt;0,"RETEST (cap 70)",IF(COUNTIFS(nrES_PID,Cadets!$B23,nrES_Seq,cfgCurrentExamNum,nrES_Att,2,nrES_Raw,"&gt;=0",nrES_AttPass,"No")&gt;0,"RETEST FAILED (first-attempt score shown)","")))</f>
        <v/>
      </c>
      <c r="F26" s="20">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0">
        <f>IF($B26="","",IF(OR(cfgCurrentSpellingNum&lt;cfgCurrentExamNum,cfgCurrentSpellingNum&lt;=0,cfgCurrentSpellingNum&gt;12),"",IF(Spelling!$R23="INTERVENTION","BELOW "&amp;cfgSpellInterventionAvg&amp;"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IF($B27="","",IFERROR(ROUND(AVERAGEIFS(nrES_Rec,nrES_Seq,cfgCurrentExamNum,nrES_Final,"Yes",nrES_Rec,"&gt;=0",nrES_Rec,"&lt;=100"),1),""))</f>
        <v/>
      </c>
      <c r="E27" s="20">
        <f>IF($B27="","",IF(COUNTIFS(nrES_PID,Cadets!$B24,nrES_Seq,cfgCurrentExamNum,nrES_Att,2,nrES_Raw,"&gt;=0",nrES_AttPass,"Yes")&gt;0,"RETEST (cap 70)",IF(COUNTIFS(nrES_PID,Cadets!$B24,nrES_Seq,cfgCurrentExamNum,nrES_Att,2,nrES_Raw,"&gt;=0",nrES_AttPass,"No")&gt;0,"RETEST FAILED (first-attempt score shown)","")))</f>
        <v/>
      </c>
      <c r="F27" s="20">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0">
        <f>IF($B27="","",IF(OR(cfgCurrentSpellingNum&lt;cfgCurrentExamNum,cfgCurrentSpellingNum&lt;=0,cfgCurrentSpellingNum&gt;12),"",IF(Spelling!$R24="INTERVENTION","BELOW "&amp;cfgSpellInterventionAvg&amp;"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IF($B28="","",IFERROR(ROUND(AVERAGEIFS(nrES_Rec,nrES_Seq,cfgCurrentExamNum,nrES_Final,"Yes",nrES_Rec,"&gt;=0",nrES_Rec,"&lt;=100"),1),""))</f>
        <v/>
      </c>
      <c r="E28" s="20">
        <f>IF($B28="","",IF(COUNTIFS(nrES_PID,Cadets!$B25,nrES_Seq,cfgCurrentExamNum,nrES_Att,2,nrES_Raw,"&gt;=0",nrES_AttPass,"Yes")&gt;0,"RETEST (cap 70)",IF(COUNTIFS(nrES_PID,Cadets!$B25,nrES_Seq,cfgCurrentExamNum,nrES_Att,2,nrES_Raw,"&gt;=0",nrES_AttPass,"No")&gt;0,"RETEST FAILED (first-attempt score shown)","")))</f>
        <v/>
      </c>
      <c r="F28" s="20">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0">
        <f>IF($B28="","",IF(OR(cfgCurrentSpellingNum&lt;cfgCurrentExamNum,cfgCurrentSpellingNum&lt;=0,cfgCurrentSpellingNum&gt;12),"",IF(Spelling!$R25="INTERVENTION","BELOW "&amp;cfgSpellInterventionAvg&amp;"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IF($B29="","",IFERROR(ROUND(AVERAGEIFS(nrES_Rec,nrES_Seq,cfgCurrentExamNum,nrES_Final,"Yes",nrES_Rec,"&gt;=0",nrES_Rec,"&lt;=100"),1),""))</f>
        <v/>
      </c>
      <c r="E29" s="20">
        <f>IF($B29="","",IF(COUNTIFS(nrES_PID,Cadets!$B26,nrES_Seq,cfgCurrentExamNum,nrES_Att,2,nrES_Raw,"&gt;=0",nrES_AttPass,"Yes")&gt;0,"RETEST (cap 70)",IF(COUNTIFS(nrES_PID,Cadets!$B26,nrES_Seq,cfgCurrentExamNum,nrES_Att,2,nrES_Raw,"&gt;=0",nrES_AttPass,"No")&gt;0,"RETEST FAILED (first-attempt score shown)","")))</f>
        <v/>
      </c>
      <c r="F29" s="20">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0">
        <f>IF($B29="","",IF(OR(cfgCurrentSpellingNum&lt;cfgCurrentExamNum,cfgCurrentSpellingNum&lt;=0,cfgCurrentSpellingNum&gt;12),"",IF(Spelling!$R26="INTERVENTION","BELOW "&amp;cfgSpellInterventionAvg&amp;"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IF($B30="","",IFERROR(ROUND(AVERAGEIFS(nrES_Rec,nrES_Seq,cfgCurrentExamNum,nrES_Final,"Yes",nrES_Rec,"&gt;=0",nrES_Rec,"&lt;=100"),1),""))</f>
        <v/>
      </c>
      <c r="E30" s="20">
        <f>IF($B30="","",IF(COUNTIFS(nrES_PID,Cadets!$B27,nrES_Seq,cfgCurrentExamNum,nrES_Att,2,nrES_Raw,"&gt;=0",nrES_AttPass,"Yes")&gt;0,"RETEST (cap 70)",IF(COUNTIFS(nrES_PID,Cadets!$B27,nrES_Seq,cfgCurrentExamNum,nrES_Att,2,nrES_Raw,"&gt;=0",nrES_AttPass,"No")&gt;0,"RETEST FAILED (first-attempt score shown)","")))</f>
        <v/>
      </c>
      <c r="F30" s="20">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0">
        <f>IF($B30="","",IF(OR(cfgCurrentSpellingNum&lt;cfgCurrentExamNum,cfgCurrentSpellingNum&lt;=0,cfgCurrentSpellingNum&gt;12),"",IF(Spelling!$R27="INTERVENTION","BELOW "&amp;cfgSpellInterventionAvg&amp;"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IF($B31="","",IFERROR(ROUND(AVERAGEIFS(nrES_Rec,nrES_Seq,cfgCurrentExamNum,nrES_Final,"Yes",nrES_Rec,"&gt;=0",nrES_Rec,"&lt;=100"),1),""))</f>
        <v/>
      </c>
      <c r="E31" s="20">
        <f>IF($B31="","",IF(COUNTIFS(nrES_PID,Cadets!$B28,nrES_Seq,cfgCurrentExamNum,nrES_Att,2,nrES_Raw,"&gt;=0",nrES_AttPass,"Yes")&gt;0,"RETEST (cap 70)",IF(COUNTIFS(nrES_PID,Cadets!$B28,nrES_Seq,cfgCurrentExamNum,nrES_Att,2,nrES_Raw,"&gt;=0",nrES_AttPass,"No")&gt;0,"RETEST FAILED (first-attempt score shown)","")))</f>
        <v/>
      </c>
      <c r="F31" s="20">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0">
        <f>IF($B31="","",IF(OR(cfgCurrentSpellingNum&lt;cfgCurrentExamNum,cfgCurrentSpellingNum&lt;=0,cfgCurrentSpellingNum&gt;12),"",IF(Spelling!$R28="INTERVENTION","BELOW "&amp;cfgSpellInterventionAvg&amp;"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IF($B32="","",IFERROR(ROUND(AVERAGEIFS(nrES_Rec,nrES_Seq,cfgCurrentExamNum,nrES_Final,"Yes",nrES_Rec,"&gt;=0",nrES_Rec,"&lt;=100"),1),""))</f>
        <v/>
      </c>
      <c r="E32" s="20">
        <f>IF($B32="","",IF(COUNTIFS(nrES_PID,Cadets!$B29,nrES_Seq,cfgCurrentExamNum,nrES_Att,2,nrES_Raw,"&gt;=0",nrES_AttPass,"Yes")&gt;0,"RETEST (cap 70)",IF(COUNTIFS(nrES_PID,Cadets!$B29,nrES_Seq,cfgCurrentExamNum,nrES_Att,2,nrES_Raw,"&gt;=0",nrES_AttPass,"No")&gt;0,"RETEST FAILED (first-attempt score shown)","")))</f>
        <v/>
      </c>
      <c r="F32" s="20">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0">
        <f>IF($B32="","",IF(OR(cfgCurrentSpellingNum&lt;cfgCurrentExamNum,cfgCurrentSpellingNum&lt;=0,cfgCurrentSpellingNum&gt;12),"",IF(Spelling!$R29="INTERVENTION","BELOW "&amp;cfgSpellInterventionAvg&amp;"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IF($B33="","",IFERROR(ROUND(AVERAGEIFS(nrES_Rec,nrES_Seq,cfgCurrentExamNum,nrES_Final,"Yes",nrES_Rec,"&gt;=0",nrES_Rec,"&lt;=100"),1),""))</f>
        <v/>
      </c>
      <c r="E33" s="20">
        <f>IF($B33="","",IF(COUNTIFS(nrES_PID,Cadets!$B30,nrES_Seq,cfgCurrentExamNum,nrES_Att,2,nrES_Raw,"&gt;=0",nrES_AttPass,"Yes")&gt;0,"RETEST (cap 70)",IF(COUNTIFS(nrES_PID,Cadets!$B30,nrES_Seq,cfgCurrentExamNum,nrES_Att,2,nrES_Raw,"&gt;=0",nrES_AttPass,"No")&gt;0,"RETEST FAILED (first-attempt score shown)","")))</f>
        <v/>
      </c>
      <c r="F33" s="20">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0">
        <f>IF($B33="","",IF(OR(cfgCurrentSpellingNum&lt;cfgCurrentExamNum,cfgCurrentSpellingNum&lt;=0,cfgCurrentSpellingNum&gt;12),"",IF(Spelling!$R30="INTERVENTION","BELOW "&amp;cfgSpellInterventionAvg&amp;"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IF($B34="","",IFERROR(ROUND(AVERAGEIFS(nrES_Rec,nrES_Seq,cfgCurrentExamNum,nrES_Final,"Yes",nrES_Rec,"&gt;=0",nrES_Rec,"&lt;=100"),1),""))</f>
        <v/>
      </c>
      <c r="E34" s="20">
        <f>IF($B34="","",IF(COUNTIFS(nrES_PID,Cadets!$B31,nrES_Seq,cfgCurrentExamNum,nrES_Att,2,nrES_Raw,"&gt;=0",nrES_AttPass,"Yes")&gt;0,"RETEST (cap 70)",IF(COUNTIFS(nrES_PID,Cadets!$B31,nrES_Seq,cfgCurrentExamNum,nrES_Att,2,nrES_Raw,"&gt;=0",nrES_AttPass,"No")&gt;0,"RETEST FAILED (first-attempt score shown)","")))</f>
        <v/>
      </c>
      <c r="F34" s="20">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0">
        <f>IF($B34="","",IF(OR(cfgCurrentSpellingNum&lt;cfgCurrentExamNum,cfgCurrentSpellingNum&lt;=0,cfgCurrentSpellingNum&gt;12),"",IF(Spelling!$R31="INTERVENTION","BELOW "&amp;cfgSpellInterventionAvg&amp;"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IF($B35="","",IFERROR(ROUND(AVERAGEIFS(nrES_Rec,nrES_Seq,cfgCurrentExamNum,nrES_Final,"Yes",nrES_Rec,"&gt;=0",nrES_Rec,"&lt;=100"),1),""))</f>
        <v/>
      </c>
      <c r="E35" s="20">
        <f>IF($B35="","",IF(COUNTIFS(nrES_PID,Cadets!$B32,nrES_Seq,cfgCurrentExamNum,nrES_Att,2,nrES_Raw,"&gt;=0",nrES_AttPass,"Yes")&gt;0,"RETEST (cap 70)",IF(COUNTIFS(nrES_PID,Cadets!$B32,nrES_Seq,cfgCurrentExamNum,nrES_Att,2,nrES_Raw,"&gt;=0",nrES_AttPass,"No")&gt;0,"RETEST FAILED (first-attempt score shown)","")))</f>
        <v/>
      </c>
      <c r="F35" s="20">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0">
        <f>IF($B35="","",IF(OR(cfgCurrentSpellingNum&lt;cfgCurrentExamNum,cfgCurrentSpellingNum&lt;=0,cfgCurrentSpellingNum&gt;12),"",IF(Spelling!$R32="INTERVENTION","BELOW "&amp;cfgSpellInterventionAvg&amp;"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IF($B36="","",IFERROR(ROUND(AVERAGEIFS(nrES_Rec,nrES_Seq,cfgCurrentExamNum,nrES_Final,"Yes",nrES_Rec,"&gt;=0",nrES_Rec,"&lt;=100"),1),""))</f>
        <v/>
      </c>
      <c r="E36" s="20">
        <f>IF($B36="","",IF(COUNTIFS(nrES_PID,Cadets!$B33,nrES_Seq,cfgCurrentExamNum,nrES_Att,2,nrES_Raw,"&gt;=0",nrES_AttPass,"Yes")&gt;0,"RETEST (cap 70)",IF(COUNTIFS(nrES_PID,Cadets!$B33,nrES_Seq,cfgCurrentExamNum,nrES_Att,2,nrES_Raw,"&gt;=0",nrES_AttPass,"No")&gt;0,"RETEST FAILED (first-attempt score shown)","")))</f>
        <v/>
      </c>
      <c r="F36" s="20">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0">
        <f>IF($B36="","",IF(OR(cfgCurrentSpellingNum&lt;cfgCurrentExamNum,cfgCurrentSpellingNum&lt;=0,cfgCurrentSpellingNum&gt;12),"",IF(Spelling!$R33="INTERVENTION","BELOW "&amp;cfgSpellInterventionAvg&amp;"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IF($B37="","",IFERROR(ROUND(AVERAGEIFS(nrES_Rec,nrES_Seq,cfgCurrentExamNum,nrES_Final,"Yes",nrES_Rec,"&gt;=0",nrES_Rec,"&lt;=100"),1),""))</f>
        <v/>
      </c>
      <c r="E37" s="20">
        <f>IF($B37="","",IF(COUNTIFS(nrES_PID,Cadets!$B34,nrES_Seq,cfgCurrentExamNum,nrES_Att,2,nrES_Raw,"&gt;=0",nrES_AttPass,"Yes")&gt;0,"RETEST (cap 70)",IF(COUNTIFS(nrES_PID,Cadets!$B34,nrES_Seq,cfgCurrentExamNum,nrES_Att,2,nrES_Raw,"&gt;=0",nrES_AttPass,"No")&gt;0,"RETEST FAILED (first-attempt score shown)","")))</f>
        <v/>
      </c>
      <c r="F37" s="20">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0">
        <f>IF($B37="","",IF(OR(cfgCurrentSpellingNum&lt;cfgCurrentExamNum,cfgCurrentSpellingNum&lt;=0,cfgCurrentSpellingNum&gt;12),"",IF(Spelling!$R34="INTERVENTION","BELOW "&amp;cfgSpellInterventionAvg&amp;"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IF($B38="","",IFERROR(ROUND(AVERAGEIFS(nrES_Rec,nrES_Seq,cfgCurrentExamNum,nrES_Final,"Yes",nrES_Rec,"&gt;=0",nrES_Rec,"&lt;=100"),1),""))</f>
        <v/>
      </c>
      <c r="E38" s="20">
        <f>IF($B38="","",IF(COUNTIFS(nrES_PID,Cadets!$B35,nrES_Seq,cfgCurrentExamNum,nrES_Att,2,nrES_Raw,"&gt;=0",nrES_AttPass,"Yes")&gt;0,"RETEST (cap 70)",IF(COUNTIFS(nrES_PID,Cadets!$B35,nrES_Seq,cfgCurrentExamNum,nrES_Att,2,nrES_Raw,"&gt;=0",nrES_AttPass,"No")&gt;0,"RETEST FAILED (first-attempt score shown)","")))</f>
        <v/>
      </c>
      <c r="F38" s="20">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0">
        <f>IF($B38="","",IF(OR(cfgCurrentSpellingNum&lt;cfgCurrentExamNum,cfgCurrentSpellingNum&lt;=0,cfgCurrentSpellingNum&gt;12),"",IF(Spelling!$R35="INTERVENTION","BELOW "&amp;cfgSpellInterventionAvg&amp;"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IF($B39="","",IFERROR(ROUND(AVERAGEIFS(nrES_Rec,nrES_Seq,cfgCurrentExamNum,nrES_Final,"Yes",nrES_Rec,"&gt;=0",nrES_Rec,"&lt;=100"),1),""))</f>
        <v/>
      </c>
      <c r="E39" s="20">
        <f>IF($B39="","",IF(COUNTIFS(nrES_PID,Cadets!$B36,nrES_Seq,cfgCurrentExamNum,nrES_Att,2,nrES_Raw,"&gt;=0",nrES_AttPass,"Yes")&gt;0,"RETEST (cap 70)",IF(COUNTIFS(nrES_PID,Cadets!$B36,nrES_Seq,cfgCurrentExamNum,nrES_Att,2,nrES_Raw,"&gt;=0",nrES_AttPass,"No")&gt;0,"RETEST FAILED (first-attempt score shown)","")))</f>
        <v/>
      </c>
      <c r="F39" s="20">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0">
        <f>IF($B39="","",IF(OR(cfgCurrentSpellingNum&lt;cfgCurrentExamNum,cfgCurrentSpellingNum&lt;=0,cfgCurrentSpellingNum&gt;12),"",IF(Spelling!$R36="INTERVENTION","BELOW "&amp;cfgSpellInterventionAvg&amp;"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IF($B40="","",IFERROR(ROUND(AVERAGEIFS(nrES_Rec,nrES_Seq,cfgCurrentExamNum,nrES_Final,"Yes",nrES_Rec,"&gt;=0",nrES_Rec,"&lt;=100"),1),""))</f>
        <v/>
      </c>
      <c r="E40" s="20">
        <f>IF($B40="","",IF(COUNTIFS(nrES_PID,Cadets!$B37,nrES_Seq,cfgCurrentExamNum,nrES_Att,2,nrES_Raw,"&gt;=0",nrES_AttPass,"Yes")&gt;0,"RETEST (cap 70)",IF(COUNTIFS(nrES_PID,Cadets!$B37,nrES_Seq,cfgCurrentExamNum,nrES_Att,2,nrES_Raw,"&gt;=0",nrES_AttPass,"No")&gt;0,"RETEST FAILED (first-attempt score shown)","")))</f>
        <v/>
      </c>
      <c r="F40" s="20">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0">
        <f>IF($B40="","",IF(OR(cfgCurrentSpellingNum&lt;cfgCurrentExamNum,cfgCurrentSpellingNum&lt;=0,cfgCurrentSpellingNum&gt;12),"",IF(Spelling!$R37="INTERVENTION","BELOW "&amp;cfgSpellInterventionAvg&amp;"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IF($B41="","",IFERROR(ROUND(AVERAGEIFS(nrES_Rec,nrES_Seq,cfgCurrentExamNum,nrES_Final,"Yes",nrES_Rec,"&gt;=0",nrES_Rec,"&lt;=100"),1),""))</f>
        <v/>
      </c>
      <c r="E41" s="20">
        <f>IF($B41="","",IF(COUNTIFS(nrES_PID,Cadets!$B38,nrES_Seq,cfgCurrentExamNum,nrES_Att,2,nrES_Raw,"&gt;=0",nrES_AttPass,"Yes")&gt;0,"RETEST (cap 70)",IF(COUNTIFS(nrES_PID,Cadets!$B38,nrES_Seq,cfgCurrentExamNum,nrES_Att,2,nrES_Raw,"&gt;=0",nrES_AttPass,"No")&gt;0,"RETEST FAILED (first-attempt score shown)","")))</f>
        <v/>
      </c>
      <c r="F41" s="20">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0">
        <f>IF($B41="","",IF(OR(cfgCurrentSpellingNum&lt;cfgCurrentExamNum,cfgCurrentSpellingNum&lt;=0,cfgCurrentSpellingNum&gt;12),"",IF(Spelling!$R38="INTERVENTION","BELOW "&amp;cfgSpellInterventionAvg&amp;"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IF($B42="","",IFERROR(ROUND(AVERAGEIFS(nrES_Rec,nrES_Seq,cfgCurrentExamNum,nrES_Final,"Yes",nrES_Rec,"&gt;=0",nrES_Rec,"&lt;=100"),1),""))</f>
        <v/>
      </c>
      <c r="E42" s="20">
        <f>IF($B42="","",IF(COUNTIFS(nrES_PID,Cadets!$B39,nrES_Seq,cfgCurrentExamNum,nrES_Att,2,nrES_Raw,"&gt;=0",nrES_AttPass,"Yes")&gt;0,"RETEST (cap 70)",IF(COUNTIFS(nrES_PID,Cadets!$B39,nrES_Seq,cfgCurrentExamNum,nrES_Att,2,nrES_Raw,"&gt;=0",nrES_AttPass,"No")&gt;0,"RETEST FAILED (first-attempt score shown)","")))</f>
        <v/>
      </c>
      <c r="F42" s="20">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0">
        <f>IF($B42="","",IF(OR(cfgCurrentSpellingNum&lt;cfgCurrentExamNum,cfgCurrentSpellingNum&lt;=0,cfgCurrentSpellingNum&gt;12),"",IF(Spelling!$R39="INTERVENTION","BELOW "&amp;cfgSpellInterventionAvg&amp;"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IF($B43="","",IFERROR(ROUND(AVERAGEIFS(nrES_Rec,nrES_Seq,cfgCurrentExamNum,nrES_Final,"Yes",nrES_Rec,"&gt;=0",nrES_Rec,"&lt;=100"),1),""))</f>
        <v/>
      </c>
      <c r="E43" s="20">
        <f>IF($B43="","",IF(COUNTIFS(nrES_PID,Cadets!$B40,nrES_Seq,cfgCurrentExamNum,nrES_Att,2,nrES_Raw,"&gt;=0",nrES_AttPass,"Yes")&gt;0,"RETEST (cap 70)",IF(COUNTIFS(nrES_PID,Cadets!$B40,nrES_Seq,cfgCurrentExamNum,nrES_Att,2,nrES_Raw,"&gt;=0",nrES_AttPass,"No")&gt;0,"RETEST FAILED (first-attempt score shown)","")))</f>
        <v/>
      </c>
      <c r="F43" s="20">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0">
        <f>IF($B43="","",IF(OR(cfgCurrentSpellingNum&lt;cfgCurrentExamNum,cfgCurrentSpellingNum&lt;=0,cfgCurrentSpellingNum&gt;12),"",IF(Spelling!$R40="INTERVENTION","BELOW "&amp;cfgSpellInterventionAvg&amp;"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IF($B44="","",IFERROR(ROUND(AVERAGEIFS(nrES_Rec,nrES_Seq,cfgCurrentExamNum,nrES_Final,"Yes",nrES_Rec,"&gt;=0",nrES_Rec,"&lt;=100"),1),""))</f>
        <v/>
      </c>
      <c r="E44" s="20">
        <f>IF($B44="","",IF(COUNTIFS(nrES_PID,Cadets!$B41,nrES_Seq,cfgCurrentExamNum,nrES_Att,2,nrES_Raw,"&gt;=0",nrES_AttPass,"Yes")&gt;0,"RETEST (cap 70)",IF(COUNTIFS(nrES_PID,Cadets!$B41,nrES_Seq,cfgCurrentExamNum,nrES_Att,2,nrES_Raw,"&gt;=0",nrES_AttPass,"No")&gt;0,"RETEST FAILED (first-attempt score shown)","")))</f>
        <v/>
      </c>
      <c r="F44" s="20">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0">
        <f>IF($B44="","",IF(OR(cfgCurrentSpellingNum&lt;cfgCurrentExamNum,cfgCurrentSpellingNum&lt;=0,cfgCurrentSpellingNum&gt;12),"",IF(Spelling!$R41="INTERVENTION","BELOW "&amp;cfgSpellInterventionAvg&amp;"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IF($B45="","",IFERROR(ROUND(AVERAGEIFS(nrES_Rec,nrES_Seq,cfgCurrentExamNum,nrES_Final,"Yes",nrES_Rec,"&gt;=0",nrES_Rec,"&lt;=100"),1),""))</f>
        <v/>
      </c>
      <c r="E45" s="20">
        <f>IF($B45="","",IF(COUNTIFS(nrES_PID,Cadets!$B42,nrES_Seq,cfgCurrentExamNum,nrES_Att,2,nrES_Raw,"&gt;=0",nrES_AttPass,"Yes")&gt;0,"RETEST (cap 70)",IF(COUNTIFS(nrES_PID,Cadets!$B42,nrES_Seq,cfgCurrentExamNum,nrES_Att,2,nrES_Raw,"&gt;=0",nrES_AttPass,"No")&gt;0,"RETEST FAILED (first-attempt score shown)","")))</f>
        <v/>
      </c>
      <c r="F45" s="20">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0">
        <f>IF($B45="","",IF(OR(cfgCurrentSpellingNum&lt;cfgCurrentExamNum,cfgCurrentSpellingNum&lt;=0,cfgCurrentSpellingNum&gt;12),"",IF(Spelling!$R42="INTERVENTION","BELOW "&amp;cfgSpellInterventionAvg&amp;"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IF($B46="","",IFERROR(ROUND(AVERAGEIFS(nrES_Rec,nrES_Seq,cfgCurrentExamNum,nrES_Final,"Yes",nrES_Rec,"&gt;=0",nrES_Rec,"&lt;=100"),1),""))</f>
        <v/>
      </c>
      <c r="E46" s="20">
        <f>IF($B46="","",IF(COUNTIFS(nrES_PID,Cadets!$B43,nrES_Seq,cfgCurrentExamNum,nrES_Att,2,nrES_Raw,"&gt;=0",nrES_AttPass,"Yes")&gt;0,"RETEST (cap 70)",IF(COUNTIFS(nrES_PID,Cadets!$B43,nrES_Seq,cfgCurrentExamNum,nrES_Att,2,nrES_Raw,"&gt;=0",nrES_AttPass,"No")&gt;0,"RETEST FAILED (first-attempt score shown)","")))</f>
        <v/>
      </c>
      <c r="F46" s="20">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0">
        <f>IF($B46="","",IF(OR(cfgCurrentSpellingNum&lt;cfgCurrentExamNum,cfgCurrentSpellingNum&lt;=0,cfgCurrentSpellingNum&gt;12),"",IF(Spelling!$R43="INTERVENTION","BELOW "&amp;cfgSpellInterventionAvg&amp;"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IF($B47="","",IFERROR(ROUND(AVERAGEIFS(nrES_Rec,nrES_Seq,cfgCurrentExamNum,nrES_Final,"Yes",nrES_Rec,"&gt;=0",nrES_Rec,"&lt;=100"),1),""))</f>
        <v/>
      </c>
      <c r="E47" s="20">
        <f>IF($B47="","",IF(COUNTIFS(nrES_PID,Cadets!$B44,nrES_Seq,cfgCurrentExamNum,nrES_Att,2,nrES_Raw,"&gt;=0",nrES_AttPass,"Yes")&gt;0,"RETEST (cap 70)",IF(COUNTIFS(nrES_PID,Cadets!$B44,nrES_Seq,cfgCurrentExamNum,nrES_Att,2,nrES_Raw,"&gt;=0",nrES_AttPass,"No")&gt;0,"RETEST FAILED (first-attempt score shown)","")))</f>
        <v/>
      </c>
      <c r="F47" s="20">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0">
        <f>IF($B47="","",IF(OR(cfgCurrentSpellingNum&lt;cfgCurrentExamNum,cfgCurrentSpellingNum&lt;=0,cfgCurrentSpellingNum&gt;12),"",IF(Spelling!$R44="INTERVENTION","BELOW "&amp;cfgSpellInterventionAvg&amp;"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IF($B48="","",IFERROR(ROUND(AVERAGEIFS(nrES_Rec,nrES_Seq,cfgCurrentExamNum,nrES_Final,"Yes",nrES_Rec,"&gt;=0",nrES_Rec,"&lt;=100"),1),""))</f>
        <v/>
      </c>
      <c r="E48" s="20">
        <f>IF($B48="","",IF(COUNTIFS(nrES_PID,Cadets!$B45,nrES_Seq,cfgCurrentExamNum,nrES_Att,2,nrES_Raw,"&gt;=0",nrES_AttPass,"Yes")&gt;0,"RETEST (cap 70)",IF(COUNTIFS(nrES_PID,Cadets!$B45,nrES_Seq,cfgCurrentExamNum,nrES_Att,2,nrES_Raw,"&gt;=0",nrES_AttPass,"No")&gt;0,"RETEST FAILED (first-attempt score shown)","")))</f>
        <v/>
      </c>
      <c r="F48" s="20">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0">
        <f>IF($B48="","",IF(OR(cfgCurrentSpellingNum&lt;cfgCurrentExamNum,cfgCurrentSpellingNum&lt;=0,cfgCurrentSpellingNum&gt;12),"",IF(Spelling!$R45="INTERVENTION","BELOW "&amp;cfgSpellInterventionAvg&amp;"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IF($B49="","",IFERROR(ROUND(AVERAGEIFS(nrES_Rec,nrES_Seq,cfgCurrentExamNum,nrES_Final,"Yes",nrES_Rec,"&gt;=0",nrES_Rec,"&lt;=100"),1),""))</f>
        <v/>
      </c>
      <c r="E49" s="20">
        <f>IF($B49="","",IF(COUNTIFS(nrES_PID,Cadets!$B46,nrES_Seq,cfgCurrentExamNum,nrES_Att,2,nrES_Raw,"&gt;=0",nrES_AttPass,"Yes")&gt;0,"RETEST (cap 70)",IF(COUNTIFS(nrES_PID,Cadets!$B46,nrES_Seq,cfgCurrentExamNum,nrES_Att,2,nrES_Raw,"&gt;=0",nrES_AttPass,"No")&gt;0,"RETEST FAILED (first-attempt score shown)","")))</f>
        <v/>
      </c>
      <c r="F49" s="20">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0">
        <f>IF($B49="","",IF(OR(cfgCurrentSpellingNum&lt;cfgCurrentExamNum,cfgCurrentSpellingNum&lt;=0,cfgCurrentSpellingNum&gt;12),"",IF(Spelling!$R46="INTERVENTION","BELOW "&amp;cfgSpellInterventionAvg&amp;"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IF($B50="","",IFERROR(ROUND(AVERAGEIFS(nrES_Rec,nrES_Seq,cfgCurrentExamNum,nrES_Final,"Yes",nrES_Rec,"&gt;=0",nrES_Rec,"&lt;=100"),1),""))</f>
        <v/>
      </c>
      <c r="E50" s="20">
        <f>IF($B50="","",IF(COUNTIFS(nrES_PID,Cadets!$B47,nrES_Seq,cfgCurrentExamNum,nrES_Att,2,nrES_Raw,"&gt;=0",nrES_AttPass,"Yes")&gt;0,"RETEST (cap 70)",IF(COUNTIFS(nrES_PID,Cadets!$B47,nrES_Seq,cfgCurrentExamNum,nrES_Att,2,nrES_Raw,"&gt;=0",nrES_AttPass,"No")&gt;0,"RETEST FAILED (first-attempt score shown)","")))</f>
        <v/>
      </c>
      <c r="F50" s="20">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0">
        <f>IF($B50="","",IF(OR(cfgCurrentSpellingNum&lt;cfgCurrentExamNum,cfgCurrentSpellingNum&lt;=0,cfgCurrentSpellingNum&gt;12),"",IF(Spelling!$R47="INTERVENTION","BELOW "&amp;cfgSpellInterventionAvg&amp;"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IF($B51="","",IFERROR(ROUND(AVERAGEIFS(nrES_Rec,nrES_Seq,cfgCurrentExamNum,nrES_Final,"Yes",nrES_Rec,"&gt;=0",nrES_Rec,"&lt;=100"),1),""))</f>
        <v/>
      </c>
      <c r="E51" s="20">
        <f>IF($B51="","",IF(COUNTIFS(nrES_PID,Cadets!$B48,nrES_Seq,cfgCurrentExamNum,nrES_Att,2,nrES_Raw,"&gt;=0",nrES_AttPass,"Yes")&gt;0,"RETEST (cap 70)",IF(COUNTIFS(nrES_PID,Cadets!$B48,nrES_Seq,cfgCurrentExamNum,nrES_Att,2,nrES_Raw,"&gt;=0",nrES_AttPass,"No")&gt;0,"RETEST FAILED (first-attempt score shown)","")))</f>
        <v/>
      </c>
      <c r="F51" s="20">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0">
        <f>IF($B51="","",IF(OR(cfgCurrentSpellingNum&lt;cfgCurrentExamNum,cfgCurrentSpellingNum&lt;=0,cfgCurrentSpellingNum&gt;12),"",IF(Spelling!$R48="INTERVENTION","BELOW "&amp;cfgSpellInterventionAvg&amp;"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IF($B52="","",IFERROR(ROUND(AVERAGEIFS(nrES_Rec,nrES_Seq,cfgCurrentExamNum,nrES_Final,"Yes",nrES_Rec,"&gt;=0",nrES_Rec,"&lt;=100"),1),""))</f>
        <v/>
      </c>
      <c r="E52" s="20">
        <f>IF($B52="","",IF(COUNTIFS(nrES_PID,Cadets!$B49,nrES_Seq,cfgCurrentExamNum,nrES_Att,2,nrES_Raw,"&gt;=0",nrES_AttPass,"Yes")&gt;0,"RETEST (cap 70)",IF(COUNTIFS(nrES_PID,Cadets!$B49,nrES_Seq,cfgCurrentExamNum,nrES_Att,2,nrES_Raw,"&gt;=0",nrES_AttPass,"No")&gt;0,"RETEST FAILED (first-attempt score shown)","")))</f>
        <v/>
      </c>
      <c r="F52" s="20">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0">
        <f>IF($B52="","",IF(OR(cfgCurrentSpellingNum&lt;cfgCurrentExamNum,cfgCurrentSpellingNum&lt;=0,cfgCurrentSpellingNum&gt;12),"",IF(Spelling!$R49="INTERVENTION","BELOW "&amp;cfgSpellInterventionAvg&amp;"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IF($B53="","",IFERROR(ROUND(AVERAGEIFS(nrES_Rec,nrES_Seq,cfgCurrentExamNum,nrES_Final,"Yes",nrES_Rec,"&gt;=0",nrES_Rec,"&lt;=100"),1),""))</f>
        <v/>
      </c>
      <c r="E53" s="20">
        <f>IF($B53="","",IF(COUNTIFS(nrES_PID,Cadets!$B50,nrES_Seq,cfgCurrentExamNum,nrES_Att,2,nrES_Raw,"&gt;=0",nrES_AttPass,"Yes")&gt;0,"RETEST (cap 70)",IF(COUNTIFS(nrES_PID,Cadets!$B50,nrES_Seq,cfgCurrentExamNum,nrES_Att,2,nrES_Raw,"&gt;=0",nrES_AttPass,"No")&gt;0,"RETEST FAILED (first-attempt score shown)","")))</f>
        <v/>
      </c>
      <c r="F53" s="20">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0">
        <f>IF($B53="","",IF(OR(cfgCurrentSpellingNum&lt;cfgCurrentExamNum,cfgCurrentSpellingNum&lt;=0,cfgCurrentSpellingNum&gt;12),"",IF(Spelling!$R50="INTERVENTION","BELOW "&amp;cfgSpellInterventionAvg&amp;"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IF($B54="","",IFERROR(ROUND(AVERAGEIFS(nrES_Rec,nrES_Seq,cfgCurrentExamNum,nrES_Final,"Yes",nrES_Rec,"&gt;=0",nrES_Rec,"&lt;=100"),1),""))</f>
        <v/>
      </c>
      <c r="E54" s="20">
        <f>IF($B54="","",IF(COUNTIFS(nrES_PID,Cadets!$B51,nrES_Seq,cfgCurrentExamNum,nrES_Att,2,nrES_Raw,"&gt;=0",nrES_AttPass,"Yes")&gt;0,"RETEST (cap 70)",IF(COUNTIFS(nrES_PID,Cadets!$B51,nrES_Seq,cfgCurrentExamNum,nrES_Att,2,nrES_Raw,"&gt;=0",nrES_AttPass,"No")&gt;0,"RETEST FAILED (first-attempt score shown)","")))</f>
        <v/>
      </c>
      <c r="F54" s="20">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0">
        <f>IF($B54="","",IF(OR(cfgCurrentSpellingNum&lt;cfgCurrentExamNum,cfgCurrentSpellingNum&lt;=0,cfgCurrentSpellingNum&gt;12),"",IF(Spelling!$R51="INTERVENTION","BELOW "&amp;cfgSpellInterventionAvg&amp;"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IF($B55="","",IFERROR(ROUND(AVERAGEIFS(nrES_Rec,nrES_Seq,cfgCurrentExamNum,nrES_Final,"Yes",nrES_Rec,"&gt;=0",nrES_Rec,"&lt;=100"),1),""))</f>
        <v/>
      </c>
      <c r="E55" s="20">
        <f>IF($B55="","",IF(COUNTIFS(nrES_PID,Cadets!$B52,nrES_Seq,cfgCurrentExamNum,nrES_Att,2,nrES_Raw,"&gt;=0",nrES_AttPass,"Yes")&gt;0,"RETEST (cap 70)",IF(COUNTIFS(nrES_PID,Cadets!$B52,nrES_Seq,cfgCurrentExamNum,nrES_Att,2,nrES_Raw,"&gt;=0",nrES_AttPass,"No")&gt;0,"RETEST FAILED (first-attempt score shown)","")))</f>
        <v/>
      </c>
      <c r="F55" s="20">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0">
        <f>IF($B55="","",IF(OR(cfgCurrentSpellingNum&lt;cfgCurrentExamNum,cfgCurrentSpellingNum&lt;=0,cfgCurrentSpellingNum&gt;12),"",IF(Spelling!$R52="INTERVENTION","BELOW "&amp;cfgSpellInterventionAvg&amp;"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IF($B56="","",IFERROR(ROUND(AVERAGEIFS(nrES_Rec,nrES_Seq,cfgCurrentExamNum,nrES_Final,"Yes",nrES_Rec,"&gt;=0",nrES_Rec,"&lt;=100"),1),""))</f>
        <v/>
      </c>
      <c r="E56" s="20">
        <f>IF($B56="","",IF(COUNTIFS(nrES_PID,Cadets!$B53,nrES_Seq,cfgCurrentExamNum,nrES_Att,2,nrES_Raw,"&gt;=0",nrES_AttPass,"Yes")&gt;0,"RETEST (cap 70)",IF(COUNTIFS(nrES_PID,Cadets!$B53,nrES_Seq,cfgCurrentExamNum,nrES_Att,2,nrES_Raw,"&gt;=0",nrES_AttPass,"No")&gt;0,"RETEST FAILED (first-attempt score shown)","")))</f>
        <v/>
      </c>
      <c r="F56" s="20">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0">
        <f>IF($B56="","",IF(OR(cfgCurrentSpellingNum&lt;cfgCurrentExamNum,cfgCurrentSpellingNum&lt;=0,cfgCurrentSpellingNum&gt;12),"",IF(Spelling!$R53="INTERVENTION","BELOW "&amp;cfgSpellInterventionAvg&amp;"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IF($B57="","",IFERROR(ROUND(AVERAGEIFS(nrES_Rec,nrES_Seq,cfgCurrentExamNum,nrES_Final,"Yes",nrES_Rec,"&gt;=0",nrES_Rec,"&lt;=100"),1),""))</f>
        <v/>
      </c>
      <c r="E57" s="20">
        <f>IF($B57="","",IF(COUNTIFS(nrES_PID,Cadets!$B54,nrES_Seq,cfgCurrentExamNum,nrES_Att,2,nrES_Raw,"&gt;=0",nrES_AttPass,"Yes")&gt;0,"RETEST (cap 70)",IF(COUNTIFS(nrES_PID,Cadets!$B54,nrES_Seq,cfgCurrentExamNum,nrES_Att,2,nrES_Raw,"&gt;=0",nrES_AttPass,"No")&gt;0,"RETEST FAILED (first-attempt score shown)","")))</f>
        <v/>
      </c>
      <c r="F57" s="20">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0">
        <f>IF($B57="","",IF(OR(cfgCurrentSpellingNum&lt;cfgCurrentExamNum,cfgCurrentSpellingNum&lt;=0,cfgCurrentSpellingNum&gt;12),"",IF(Spelling!$R54="INTERVENTION","BELOW "&amp;cfgSpellInterventionAvg&amp;"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IF($B58="","",IFERROR(ROUND(AVERAGEIFS(nrES_Rec,nrES_Seq,cfgCurrentExamNum,nrES_Final,"Yes",nrES_Rec,"&gt;=0",nrES_Rec,"&lt;=100"),1),""))</f>
        <v/>
      </c>
      <c r="E58" s="20">
        <f>IF($B58="","",IF(COUNTIFS(nrES_PID,Cadets!$B55,nrES_Seq,cfgCurrentExamNum,nrES_Att,2,nrES_Raw,"&gt;=0",nrES_AttPass,"Yes")&gt;0,"RETEST (cap 70)",IF(COUNTIFS(nrES_PID,Cadets!$B55,nrES_Seq,cfgCurrentExamNum,nrES_Att,2,nrES_Raw,"&gt;=0",nrES_AttPass,"No")&gt;0,"RETEST FAILED (first-attempt score shown)","")))</f>
        <v/>
      </c>
      <c r="F58" s="20">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0">
        <f>IF($B58="","",IF(OR(cfgCurrentSpellingNum&lt;cfgCurrentExamNum,cfgCurrentSpellingNum&lt;=0,cfgCurrentSpellingNum&gt;12),"",IF(Spelling!$R55="INTERVENTION","BELOW "&amp;cfgSpellInterventionAvg&amp;"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6">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row r="101">
      <c r="B101" s="36" t="n"/>
    </row>
    <row r="102">
      <c r="B102" s="36" t="n"/>
    </row>
    <row r="103">
      <c r="B103" s="36" t="n"/>
    </row>
    <row r="104">
      <c r="B104" s="36" t="n"/>
    </row>
    <row r="105">
      <c r="B105" s="36" t="n"/>
    </row>
    <row r="106">
      <c r="B106" s="36" t="n"/>
    </row>
    <row r="107">
      <c r="B107" s="36" t="n"/>
    </row>
    <row r="108">
      <c r="B108" s="36" t="n"/>
    </row>
    <row r="109">
      <c r="B109" s="36" t="n"/>
    </row>
    <row r="110">
      <c r="B110" s="36" t="n"/>
    </row>
    <row r="111">
      <c r="B111" s="36" t="n"/>
    </row>
    <row r="112">
      <c r="B112" s="36" t="n"/>
    </row>
    <row r="113">
      <c r="B113" s="36" t="n"/>
    </row>
    <row r="114">
      <c r="B114" s="36" t="n"/>
    </row>
    <row r="115">
      <c r="B115" s="36" t="n"/>
    </row>
    <row r="116">
      <c r="B116" s="36" t="n"/>
    </row>
    <row r="117">
      <c r="B117" s="36" t="n"/>
    </row>
    <row r="118">
      <c r="B118" s="36" t="n"/>
    </row>
    <row r="119">
      <c r="B119" s="36" t="n"/>
    </row>
    <row r="120">
      <c r="B120" s="36" t="n"/>
    </row>
    <row r="121">
      <c r="B121" s="36" t="n"/>
    </row>
    <row r="122">
      <c r="B122" s="36" t="n"/>
    </row>
    <row r="123">
      <c r="B123" s="36" t="n"/>
    </row>
    <row r="124">
      <c r="B124" s="36" t="n"/>
    </row>
    <row r="125">
      <c r="B125" s="36" t="n"/>
    </row>
    <row r="126">
      <c r="B126" s="36" t="n"/>
    </row>
    <row r="127">
      <c r="B127" s="36" t="n"/>
    </row>
    <row r="128">
      <c r="B128" s="36" t="n"/>
    </row>
    <row r="129">
      <c r="B129" s="36" t="n"/>
    </row>
    <row r="130">
      <c r="B130" s="36" t="n"/>
    </row>
    <row r="131">
      <c r="B131" s="36" t="n"/>
    </row>
    <row r="132">
      <c r="B132" s="36" t="n"/>
    </row>
    <row r="133">
      <c r="B133" s="36" t="n"/>
    </row>
    <row r="134">
      <c r="B134" s="36" t="n"/>
    </row>
    <row r="135">
      <c r="B135" s="36" t="n"/>
    </row>
    <row r="136">
      <c r="B136" s="36" t="n"/>
    </row>
    <row r="137">
      <c r="B137" s="36" t="n"/>
    </row>
    <row r="138">
      <c r="B138" s="36" t="n"/>
    </row>
    <row r="139">
      <c r="B139" s="36" t="n"/>
    </row>
    <row r="140">
      <c r="B140" s="36" t="n"/>
    </row>
    <row r="141">
      <c r="B141" s="36" t="n"/>
    </row>
    <row r="142">
      <c r="B142" s="36" t="n"/>
    </row>
    <row r="143">
      <c r="B143" s="36" t="n"/>
    </row>
    <row r="144">
      <c r="B144" s="36" t="n"/>
    </row>
    <row r="145">
      <c r="B145" s="36" t="n"/>
    </row>
    <row r="146">
      <c r="B146" s="36" t="n"/>
    </row>
    <row r="147">
      <c r="B147" s="36" t="n"/>
    </row>
    <row r="148">
      <c r="B148" s="36" t="n"/>
    </row>
    <row r="149">
      <c r="B149" s="36" t="n"/>
    </row>
    <row r="150">
      <c r="B150" s="36" t="n"/>
    </row>
    <row r="151">
      <c r="B151" s="36" t="n"/>
    </row>
    <row r="152">
      <c r="B152" s="36" t="n"/>
    </row>
    <row r="153">
      <c r="B153" s="36" t="n"/>
    </row>
    <row r="154">
      <c r="B154" s="36" t="n"/>
    </row>
    <row r="155">
      <c r="B155" s="36" t="n"/>
    </row>
    <row r="156">
      <c r="B156" s="36" t="n"/>
    </row>
    <row r="157">
      <c r="B157" s="36" t="n"/>
    </row>
    <row r="158">
      <c r="B158" s="36" t="n"/>
    </row>
    <row r="159">
      <c r="B159" s="36" t="n"/>
    </row>
    <row r="160">
      <c r="B160" s="36" t="n"/>
    </row>
    <row r="161">
      <c r="B161" s="36" t="n"/>
    </row>
    <row r="162">
      <c r="B162" s="36" t="n"/>
    </row>
    <row r="163">
      <c r="B163" s="36" t="n"/>
    </row>
    <row r="164">
      <c r="B164" s="36" t="n"/>
    </row>
    <row r="165">
      <c r="B165" s="36" t="n"/>
    </row>
    <row r="166">
      <c r="B166" s="36" t="n"/>
    </row>
    <row r="167">
      <c r="B167" s="36" t="n"/>
    </row>
    <row r="168">
      <c r="B168" s="36" t="n"/>
    </row>
    <row r="169">
      <c r="B169" s="36" t="n"/>
    </row>
    <row r="170">
      <c r="B170" s="36" t="n"/>
    </row>
    <row r="171">
      <c r="B171" s="36" t="n"/>
    </row>
    <row r="172">
      <c r="B172" s="36" t="n"/>
    </row>
    <row r="173">
      <c r="B173" s="36" t="n"/>
    </row>
    <row r="174">
      <c r="B174" s="36" t="n"/>
    </row>
    <row r="175">
      <c r="B175" s="36" t="n"/>
    </row>
    <row r="176">
      <c r="B176" s="36" t="n"/>
    </row>
    <row r="177">
      <c r="B177" s="36" t="n"/>
    </row>
    <row r="178">
      <c r="B178" s="36" t="n"/>
    </row>
    <row r="179">
      <c r="B179" s="36" t="n"/>
    </row>
    <row r="180">
      <c r="B180" s="36" t="n"/>
    </row>
    <row r="181">
      <c r="B181" s="36" t="n"/>
    </row>
    <row r="182">
      <c r="B182" s="36" t="n"/>
    </row>
    <row r="183">
      <c r="B183" s="36" t="n"/>
    </row>
    <row r="184">
      <c r="B184" s="36" t="n"/>
    </row>
    <row r="185">
      <c r="B185" s="36" t="n"/>
    </row>
    <row r="186">
      <c r="B186" s="36" t="n"/>
    </row>
    <row r="187">
      <c r="B187" s="36" t="n"/>
    </row>
    <row r="188">
      <c r="B188" s="36" t="n"/>
    </row>
    <row r="189">
      <c r="B189" s="36" t="n"/>
    </row>
    <row r="190">
      <c r="B190" s="36" t="n"/>
    </row>
    <row r="191">
      <c r="B191" s="36" t="n"/>
    </row>
    <row r="192">
      <c r="B192" s="36" t="n"/>
    </row>
    <row r="193">
      <c r="B193" s="36" t="n"/>
    </row>
    <row r="194">
      <c r="B194" s="36" t="n"/>
    </row>
    <row r="195">
      <c r="B195" s="36" t="n"/>
    </row>
    <row r="196">
      <c r="B196" s="36" t="n"/>
    </row>
    <row r="197">
      <c r="B197" s="36" t="n"/>
    </row>
    <row r="198">
      <c r="B198" s="36" t="n"/>
    </row>
    <row r="199">
      <c r="B199" s="36" t="n"/>
    </row>
    <row r="200">
      <c r="B200" s="36" t="n"/>
    </row>
    <row r="201">
      <c r="B201" s="36" t="n"/>
    </row>
    <row r="202">
      <c r="B202" s="36" t="n"/>
    </row>
    <row r="203">
      <c r="B203" s="36" t="n"/>
    </row>
    <row r="204">
      <c r="B204" s="36" t="n"/>
    </row>
    <row r="205">
      <c r="B205" s="36" t="n"/>
    </row>
    <row r="206">
      <c r="B206" s="36" t="n"/>
    </row>
    <row r="207">
      <c r="B207" s="36" t="n"/>
    </row>
    <row r="208">
      <c r="B208" s="36" t="n"/>
    </row>
    <row r="209">
      <c r="B209" s="36" t="n"/>
    </row>
    <row r="210">
      <c r="B210" s="36" t="n"/>
    </row>
    <row r="211">
      <c r="B211" s="36" t="n"/>
    </row>
    <row r="212">
      <c r="B212" s="36" t="n"/>
    </row>
    <row r="213">
      <c r="B213" s="36" t="n"/>
    </row>
    <row r="214">
      <c r="B214" s="36" t="n"/>
    </row>
    <row r="215">
      <c r="B215" s="36" t="n"/>
    </row>
    <row r="216">
      <c r="B216" s="36" t="n"/>
    </row>
    <row r="217">
      <c r="B217" s="36" t="n"/>
    </row>
    <row r="218">
      <c r="B218" s="36" t="n"/>
    </row>
    <row r="219">
      <c r="B219" s="36" t="n"/>
    </row>
    <row r="220">
      <c r="B220" s="36" t="n"/>
    </row>
    <row r="221">
      <c r="B221" s="36" t="n"/>
    </row>
    <row r="222">
      <c r="B222" s="36" t="n"/>
    </row>
    <row r="223">
      <c r="B223" s="36" t="n"/>
    </row>
    <row r="224">
      <c r="B224" s="36" t="n"/>
    </row>
    <row r="225">
      <c r="B225" s="36" t="n"/>
    </row>
    <row r="226">
      <c r="B226" s="36" t="n"/>
    </row>
    <row r="227">
      <c r="B227" s="36" t="n"/>
    </row>
    <row r="228">
      <c r="B228" s="36" t="n"/>
    </row>
    <row r="229">
      <c r="B229" s="36" t="n"/>
    </row>
    <row r="230">
      <c r="B230" s="36" t="n"/>
    </row>
    <row r="231">
      <c r="B231" s="36" t="n"/>
    </row>
    <row r="232">
      <c r="B232" s="36" t="n"/>
    </row>
    <row r="233">
      <c r="B233" s="36" t="n"/>
    </row>
    <row r="234">
      <c r="B234" s="36" t="n"/>
    </row>
    <row r="235">
      <c r="B235" s="36" t="n"/>
    </row>
    <row r="236">
      <c r="B236" s="36" t="n"/>
    </row>
    <row r="237">
      <c r="B237" s="36" t="n"/>
    </row>
    <row r="238">
      <c r="B238" s="36" t="n"/>
    </row>
    <row r="239">
      <c r="B239" s="36" t="n"/>
    </row>
    <row r="240">
      <c r="B240" s="36" t="n"/>
    </row>
    <row r="241">
      <c r="B241" s="36" t="n"/>
    </row>
    <row r="242">
      <c r="B242" s="36" t="n"/>
    </row>
    <row r="243">
      <c r="B243" s="36" t="n"/>
    </row>
    <row r="244">
      <c r="B244" s="36" t="n"/>
    </row>
    <row r="245">
      <c r="B245" s="36" t="n"/>
    </row>
    <row r="246">
      <c r="B246" s="36" t="n"/>
    </row>
    <row r="247">
      <c r="B247" s="36" t="n"/>
    </row>
    <row r="248">
      <c r="B248" s="36" t="n"/>
    </row>
    <row r="249">
      <c r="B249" s="36" t="n"/>
    </row>
    <row r="250">
      <c r="B250" s="36" t="n"/>
    </row>
    <row r="251">
      <c r="B251" s="36" t="n"/>
    </row>
    <row r="252">
      <c r="B252" s="36" t="n"/>
    </row>
    <row r="253">
      <c r="B253" s="36" t="n"/>
    </row>
    <row r="254">
      <c r="B254" s="36" t="n"/>
    </row>
    <row r="255">
      <c r="B255" s="36" t="n"/>
    </row>
    <row r="256">
      <c r="B256" s="36" t="n"/>
    </row>
    <row r="257">
      <c r="B257" s="36" t="n"/>
    </row>
    <row r="258">
      <c r="B258" s="36" t="n"/>
    </row>
    <row r="259">
      <c r="B259" s="36" t="n"/>
    </row>
    <row r="260">
      <c r="B260" s="36" t="n"/>
    </row>
    <row r="261">
      <c r="B261" s="36" t="n"/>
    </row>
    <row r="262">
      <c r="B262" s="36" t="n"/>
    </row>
    <row r="263">
      <c r="B263" s="36" t="n"/>
    </row>
    <row r="264">
      <c r="B264" s="36" t="n"/>
    </row>
    <row r="265">
      <c r="B265" s="36" t="n"/>
    </row>
    <row r="266">
      <c r="B266" s="36" t="n"/>
    </row>
    <row r="267">
      <c r="B267" s="36" t="n"/>
    </row>
    <row r="268">
      <c r="B268" s="36" t="n"/>
    </row>
    <row r="269">
      <c r="B269" s="36" t="n"/>
    </row>
    <row r="270">
      <c r="B270" s="36" t="n"/>
    </row>
    <row r="271">
      <c r="B271" s="36" t="n"/>
    </row>
    <row r="272">
      <c r="B272" s="36" t="n"/>
    </row>
    <row r="273">
      <c r="B273" s="36" t="n"/>
    </row>
    <row r="274">
      <c r="B274" s="36" t="n"/>
    </row>
    <row r="275">
      <c r="B275" s="36" t="n"/>
    </row>
    <row r="276">
      <c r="B276" s="36" t="n"/>
    </row>
    <row r="277">
      <c r="B277" s="36" t="n"/>
    </row>
    <row r="278">
      <c r="B278" s="36" t="n"/>
    </row>
    <row r="279">
      <c r="B279" s="36" t="n"/>
    </row>
    <row r="280">
      <c r="B280" s="36" t="n"/>
    </row>
    <row r="281">
      <c r="B281" s="36" t="n"/>
    </row>
    <row r="282">
      <c r="B282" s="36" t="n"/>
    </row>
    <row r="283">
      <c r="B283" s="36" t="n"/>
    </row>
    <row r="284">
      <c r="B284" s="36" t="n"/>
    </row>
    <row r="285">
      <c r="B285" s="36" t="n"/>
    </row>
    <row r="286">
      <c r="B286" s="36" t="n"/>
    </row>
    <row r="287">
      <c r="B287" s="36" t="n"/>
    </row>
    <row r="288">
      <c r="B288" s="36" t="n"/>
    </row>
    <row r="289">
      <c r="B289" s="36" t="n"/>
    </row>
    <row r="290">
      <c r="B290" s="36" t="n"/>
    </row>
    <row r="291">
      <c r="B291" s="36" t="n"/>
    </row>
    <row r="292">
      <c r="B292" s="36" t="n"/>
    </row>
    <row r="293">
      <c r="B293" s="36" t="n"/>
    </row>
    <row r="294">
      <c r="B294" s="36" t="n"/>
    </row>
    <row r="295">
      <c r="B295" s="36" t="n"/>
    </row>
    <row r="296">
      <c r="B296" s="36" t="n"/>
    </row>
    <row r="297">
      <c r="B297" s="36" t="n"/>
    </row>
    <row r="298">
      <c r="B298" s="36" t="n"/>
    </row>
    <row r="299">
      <c r="B299" s="36" t="n"/>
    </row>
    <row r="300">
      <c r="B300" s="36" t="n"/>
    </row>
    <row r="301">
      <c r="B301" s="36" t="n"/>
    </row>
    <row r="302">
      <c r="B302" s="36" t="n"/>
    </row>
    <row r="303">
      <c r="B303" s="36" t="n"/>
    </row>
    <row r="304">
      <c r="B304" s="36" t="n"/>
    </row>
    <row r="305">
      <c r="B305" s="36" t="n"/>
    </row>
    <row r="306">
      <c r="B306" s="36" t="n"/>
    </row>
    <row r="307">
      <c r="B307" s="36" t="n"/>
    </row>
    <row r="308">
      <c r="B308" s="36" t="n"/>
    </row>
    <row r="309">
      <c r="B309" s="36" t="n"/>
    </row>
    <row r="310">
      <c r="B310" s="36" t="n"/>
    </row>
    <row r="311">
      <c r="B311" s="36" t="n"/>
    </row>
    <row r="312">
      <c r="B312" s="36" t="n"/>
    </row>
    <row r="313">
      <c r="B313" s="36" t="n"/>
    </row>
    <row r="314">
      <c r="B314" s="36" t="n"/>
    </row>
    <row r="315">
      <c r="B315" s="36" t="n"/>
    </row>
    <row r="316">
      <c r="B316" s="36" t="n"/>
    </row>
    <row r="317">
      <c r="B317" s="36" t="n"/>
    </row>
    <row r="318">
      <c r="B318" s="36" t="n"/>
    </row>
    <row r="319">
      <c r="B319" s="36" t="n"/>
    </row>
    <row r="320">
      <c r="B320" s="36" t="n"/>
    </row>
    <row r="321">
      <c r="B321" s="36" t="n"/>
    </row>
    <row r="322">
      <c r="B322" s="36" t="n"/>
    </row>
    <row r="323">
      <c r="B323" s="36" t="n"/>
    </row>
    <row r="324">
      <c r="B324" s="36" t="n"/>
    </row>
    <row r="325">
      <c r="B325" s="36" t="n"/>
    </row>
    <row r="326">
      <c r="B326" s="36" t="n"/>
    </row>
    <row r="327">
      <c r="B327" s="36" t="n"/>
    </row>
    <row r="328">
      <c r="B328" s="36" t="n"/>
    </row>
    <row r="329">
      <c r="B329" s="36" t="n"/>
    </row>
    <row r="330">
      <c r="B330" s="36" t="n"/>
    </row>
    <row r="331">
      <c r="B331" s="36" t="n"/>
    </row>
    <row r="332">
      <c r="B332" s="36" t="n"/>
    </row>
    <row r="333">
      <c r="B333" s="36" t="n"/>
    </row>
    <row r="334">
      <c r="B334" s="36" t="n"/>
    </row>
    <row r="335">
      <c r="B335" s="36" t="n"/>
    </row>
    <row r="336">
      <c r="B336" s="36" t="n"/>
    </row>
    <row r="337">
      <c r="B337" s="36" t="n"/>
    </row>
    <row r="338">
      <c r="B338" s="36" t="n"/>
    </row>
    <row r="339">
      <c r="B339" s="36" t="n"/>
    </row>
    <row r="340">
      <c r="B340" s="36" t="n"/>
    </row>
    <row r="341">
      <c r="B341" s="36" t="n"/>
    </row>
    <row r="342">
      <c r="B342" s="36" t="n"/>
    </row>
    <row r="343">
      <c r="B343" s="36" t="n"/>
    </row>
    <row r="344">
      <c r="B344" s="36" t="n"/>
    </row>
    <row r="345">
      <c r="B345" s="36" t="n"/>
    </row>
    <row r="346">
      <c r="B346" s="36" t="n"/>
    </row>
    <row r="347">
      <c r="B347" s="36" t="n"/>
    </row>
    <row r="348">
      <c r="B348" s="36" t="n"/>
    </row>
    <row r="349">
      <c r="B349" s="36" t="n"/>
    </row>
    <row r="350">
      <c r="B350" s="36" t="n"/>
    </row>
    <row r="351">
      <c r="B351" s="36" t="n"/>
    </row>
    <row r="352">
      <c r="B352" s="36" t="n"/>
    </row>
    <row r="353">
      <c r="B353" s="36" t="n"/>
    </row>
    <row r="354">
      <c r="B354" s="36" t="n"/>
    </row>
    <row r="355">
      <c r="B355" s="36" t="n"/>
    </row>
    <row r="356">
      <c r="B356" s="36" t="n"/>
    </row>
    <row r="357">
      <c r="B357" s="36" t="n"/>
    </row>
    <row r="358">
      <c r="B358" s="36" t="n"/>
    </row>
    <row r="359">
      <c r="B359" s="36" t="n"/>
    </row>
    <row r="360">
      <c r="B360" s="36" t="n"/>
    </row>
    <row r="361">
      <c r="B361" s="36"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Gray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7" t="n">
        <v>145800</v>
      </c>
      <c r="D9" s="2" t="inlineStr">
        <is>
          <t>Academy length in minutes</t>
        </is>
      </c>
      <c r="E9" s="2" t="inlineStr">
        <is>
          <t>cfgTotalScheduledMinutes</t>
        </is>
      </c>
      <c r="F9" s="20">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8" t="n">
        <v>0.4</v>
      </c>
      <c r="D16" s="2" t="inlineStr">
        <is>
          <t>Major exams weight</t>
        </is>
      </c>
      <c r="E16" s="2" t="inlineStr">
        <is>
          <t>cfgWeightMajor</t>
        </is>
      </c>
    </row>
    <row r="17">
      <c r="B17" s="3" t="inlineStr">
        <is>
          <t>Weight: Minor</t>
        </is>
      </c>
      <c r="C17" s="38" t="n">
        <v>0.3</v>
      </c>
      <c r="D17" s="2" t="inlineStr">
        <is>
          <t>Minor exams weight</t>
        </is>
      </c>
      <c r="E17" s="2" t="inlineStr">
        <is>
          <t>cfgWeightMinor</t>
        </is>
      </c>
    </row>
    <row r="18">
      <c r="B18" s="3" t="inlineStr">
        <is>
          <t>Weight: Spelling</t>
        </is>
      </c>
      <c r="C18" s="38" t="n">
        <v>0.1</v>
      </c>
      <c r="D18" s="2" t="inlineStr">
        <is>
          <t>Spelling weight</t>
        </is>
      </c>
      <c r="E18" s="2" t="inlineStr">
        <is>
          <t>cfgWeightSpelling</t>
        </is>
      </c>
    </row>
    <row r="19">
      <c r="B19" s="3" t="inlineStr">
        <is>
          <t>Weight: Final</t>
        </is>
      </c>
      <c r="C19" s="38"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7" t="n">
        <v>120</v>
      </c>
      <c r="D21" s="2" t="inlineStr">
        <is>
          <t>Watch a cadet once outstanding makeup reaches this many minutes (early warning only - NOT an allowance)</t>
        </is>
      </c>
      <c r="E21" s="2" t="inlineStr">
        <is>
          <t>cfgMakeupAdvisoryMin</t>
        </is>
      </c>
    </row>
    <row r="22">
      <c r="B22" s="3" t="inlineStr">
        <is>
          <t>Makeup Critical (minutes owed)</t>
        </is>
      </c>
      <c r="C22" s="37"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8" t="n">
        <v>0.6</v>
      </c>
      <c r="D24" s="2" t="inlineStr">
        <is>
          <t>Tier 1 warning at this share of the PT session cap (PT is the only real cap in policy)</t>
        </is>
      </c>
      <c r="E24" s="2" t="inlineStr">
        <is>
          <t>cfgAttendanceAdvisoryPct</t>
        </is>
      </c>
    </row>
    <row r="25">
      <c r="B25" s="3" t="inlineStr">
        <is>
          <t>PT Critical (% of 5-session cap)</t>
        </is>
      </c>
      <c r="C25" s="38"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0">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0">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0">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0">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8"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9">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(approved PT Test Score Chart, the EXIT standard — each cell is the value a cadet must REACH for that tier; higher than the entry standard by design)</t>
        </is>
      </c>
      <c r="C41" s="8" t="n"/>
      <c r="D41" s="8" t="n"/>
      <c r="E41" s="8" t="n"/>
      <c r="F41" s="8" t="n"/>
      <c r="G41" s="8" t="n"/>
      <c r="H41" s="8" t="n"/>
      <c r="I41" s="8" t="n"/>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40" t="n">
        <v>12</v>
      </c>
      <c r="E43" s="40" t="n">
        <v>14</v>
      </c>
      <c r="F43" s="40" t="n">
        <v>16</v>
      </c>
      <c r="G43" s="40" t="n">
        <v>18</v>
      </c>
      <c r="H43" s="40" t="n">
        <v>20</v>
      </c>
      <c r="I43" s="2" t="inlineStr">
        <is>
          <t>5 events x 20 = 100 max; x 12 = 60 (every minimum met). Passing = PT Final Min Points above.</t>
        </is>
      </c>
    </row>
    <row r="44">
      <c r="B44" s="3" t="inlineStr">
        <is>
          <t>Push-Ups</t>
        </is>
      </c>
      <c r="C44" s="2" t="inlineStr">
        <is>
          <t>reps (no time limit)</t>
        </is>
      </c>
      <c r="D44" s="40" t="n">
        <v>23</v>
      </c>
      <c r="E44" s="40" t="n">
        <v>33</v>
      </c>
      <c r="F44" s="40" t="n">
        <v>41</v>
      </c>
      <c r="G44" s="40" t="n">
        <v>51</v>
      </c>
      <c r="H44" s="40" t="n">
        <v>79</v>
      </c>
      <c r="I44" s="2" t="inlineStr">
        <is>
          <t>best tier whose threshold is met; higher is better; below Tier 1 scores 0</t>
        </is>
      </c>
    </row>
    <row r="45">
      <c r="B45" s="3" t="inlineStr">
        <is>
          <t>Sit-Ups</t>
        </is>
      </c>
      <c r="C45" s="2" t="inlineStr">
        <is>
          <t>reps in 1:00</t>
        </is>
      </c>
      <c r="D45" s="40" t="n">
        <v>23</v>
      </c>
      <c r="E45" s="40" t="n">
        <v>33</v>
      </c>
      <c r="F45" s="40" t="n">
        <v>41</v>
      </c>
      <c r="G45" s="40" t="n">
        <v>51</v>
      </c>
      <c r="H45" s="40" t="n">
        <v>79</v>
      </c>
      <c r="I45" s="2" t="inlineStr">
        <is>
          <t>best tier whose threshold is met; higher is better; below Tier 1 scores 0</t>
        </is>
      </c>
    </row>
    <row r="46">
      <c r="B46" s="3" t="inlineStr">
        <is>
          <t>Agility Run</t>
        </is>
      </c>
      <c r="C46" s="2" t="inlineStr">
        <is>
          <t>seconds (lower is better)</t>
        </is>
      </c>
      <c r="D46" s="40" t="n">
        <v>20.2</v>
      </c>
      <c r="E46" s="40" t="n">
        <v>18</v>
      </c>
      <c r="F46" s="40" t="n">
        <v>15.8</v>
      </c>
      <c r="G46" s="40" t="n">
        <v>13.6</v>
      </c>
      <c r="H46" s="40"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40" t="n">
        <v>942</v>
      </c>
      <c r="E47" s="40" t="n">
        <v>848</v>
      </c>
      <c r="F47" s="40" t="n">
        <v>755</v>
      </c>
      <c r="G47" s="40" t="n">
        <v>662</v>
      </c>
      <c r="H47" s="40" t="n">
        <v>570</v>
      </c>
      <c r="I47" s="2" t="inlineStr">
        <is>
          <t>best tier whose threshold is met; lower is better; below Tier 1 scores 0</t>
        </is>
      </c>
    </row>
    <row r="48">
      <c r="B48" s="3" t="inlineStr">
        <is>
          <t>300 M Sprint</t>
        </is>
      </c>
      <c r="C48" s="2" t="inlineStr">
        <is>
          <t>seconds (lower is better)</t>
        </is>
      </c>
      <c r="D48" s="40" t="n">
        <v>66.98999999999999</v>
      </c>
      <c r="E48" s="40" t="n">
        <v>61.4</v>
      </c>
      <c r="F48" s="40" t="n">
        <v>55.8</v>
      </c>
      <c r="G48" s="40" t="n">
        <v>50.2</v>
      </c>
      <c r="H48" s="40" t="n">
        <v>45.99</v>
      </c>
      <c r="I48" s="2" t="inlineStr">
        <is>
          <t>best tier whose threshold is met; lower is better; below Tier 1 scores 0</t>
        </is>
      </c>
    </row>
    <row r="49">
      <c r="B49" s="2" t="inlineStr">
        <is>
          <t>Bench Press and Vertical Jump are BASELINE standards only — they are not scored at the final assessment.</t>
        </is>
      </c>
    </row>
  </sheetData>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W8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U71"/>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1"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3" t="n"/>
      <c r="T6" s="16" t="n"/>
      <c r="U6" s="17">
        <f>IF($D6="","",IF(AND(COUNTIF(L6:P6,"On File")+COUNTIF(L6:P6,"N/A")=5,OR($Q6="On File",$Q6="N/A"),OR($S6="",$T6="Yes",$T6="N/A")),"Yes","No"))</f>
        <v/>
      </c>
    </row>
    <row r="7">
      <c r="B7" s="16" t="inlineStr">
        <is>
          <t>B</t>
        </is>
      </c>
      <c r="C7" s="41"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3" t="n"/>
      <c r="T7" s="16" t="n"/>
      <c r="U7" s="17">
        <f>IF($D7="","",IF(AND(COUNTIF(L7:P7,"On File")+COUNTIF(L7:P7,"N/A")=5,OR($Q7="On File",$Q7="N/A"),OR($S7="",$T7="Yes",$T7="N/A")),"Yes","No"))</f>
        <v/>
      </c>
    </row>
    <row r="8">
      <c r="B8" s="16" t="inlineStr">
        <is>
          <t>B</t>
        </is>
      </c>
      <c r="C8" s="41"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3" t="inlineStr">
        <is>
          <t>Crime Stoppers Texas Course #22911 delivered here (not reported separately)</t>
        </is>
      </c>
      <c r="T8" s="16" t="n"/>
      <c r="U8" s="17">
        <f>IF($D8="","",IF(AND(COUNTIF(L8:P8,"On File")+COUNTIF(L8:P8,"N/A")=5,OR($Q8="On File",$Q8="N/A"),OR($S8="",$T8="Yes",$T8="N/A")),"Yes","No"))</f>
        <v/>
      </c>
    </row>
    <row r="9">
      <c r="B9" s="16" t="inlineStr">
        <is>
          <t>B</t>
        </is>
      </c>
      <c r="C9" s="41"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3" t="n"/>
      <c r="T9" s="16" t="n"/>
      <c r="U9" s="17">
        <f>IF($D9="","",IF(AND(COUNTIF(L9:P9,"On File")+COUNTIF(L9:P9,"N/A")=5,OR($Q9="On File",$Q9="N/A"),OR($S9="",$T9="Yes",$T9="N/A")),"Yes","No"))</f>
        <v/>
      </c>
    </row>
    <row r="10">
      <c r="B10" s="16" t="inlineStr">
        <is>
          <t>B</t>
        </is>
      </c>
      <c r="C10" s="41"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3" t="n"/>
      <c r="T10" s="16" t="n"/>
      <c r="U10" s="17">
        <f>IF($D10="","",IF(AND(COUNTIF(L10:P10,"On File")+COUNTIF(L10:P10,"N/A")=5,OR($Q10="On File",$Q10="N/A"),OR($S10="",$T10="Yes",$T10="N/A")),"Yes","No"))</f>
        <v/>
      </c>
    </row>
    <row r="11">
      <c r="B11" s="16" t="inlineStr">
        <is>
          <t>B</t>
        </is>
      </c>
      <c r="C11" s="41"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3" t="n"/>
      <c r="T11" s="16" t="n"/>
      <c r="U11" s="17">
        <f>IF($D11="","",IF(AND(COUNTIF(L11:P11,"On File")+COUNTIF(L11:P11,"N/A")=5,OR($Q11="On File",$Q11="N/A"),OR($S11="",$T11="Yes",$T11="N/A")),"Yes","No"))</f>
        <v/>
      </c>
    </row>
    <row r="12">
      <c r="B12" s="16" t="inlineStr">
        <is>
          <t>B</t>
        </is>
      </c>
      <c r="C12" s="41"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3" t="n"/>
      <c r="T12" s="16" t="n"/>
      <c r="U12" s="17">
        <f>IF($D12="","",IF(AND(COUNTIF(L12:P12,"On File")+COUNTIF(L12:P12,"N/A")=5,OR($Q12="On File",$Q12="N/A"),OR($S12="",$T12="Yes",$T12="N/A")),"Yes","No"))</f>
        <v/>
      </c>
    </row>
    <row r="13">
      <c r="B13" s="16" t="inlineStr">
        <is>
          <t>C</t>
        </is>
      </c>
      <c r="C13" s="41"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3" t="n"/>
      <c r="T13" s="16" t="n"/>
      <c r="U13" s="17">
        <f>IF($D13="","",IF(AND(COUNTIF(L13:P13,"On File")+COUNTIF(L13:P13,"N/A")=5,OR($Q13="On File",$Q13="N/A"),OR($S13="",$T13="Yes",$T13="N/A")),"Yes","No"))</f>
        <v/>
      </c>
    </row>
    <row r="14">
      <c r="B14" s="16" t="inlineStr">
        <is>
          <t>C</t>
        </is>
      </c>
      <c r="C14" s="41"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3" t="n"/>
      <c r="T14" s="16" t="n"/>
      <c r="U14" s="17">
        <f>IF($D14="","",IF(AND(COUNTIF(L14:P14,"On File")+COUNTIF(L14:P14,"N/A")=5,OR($Q14="On File",$Q14="N/A"),OR($S14="",$T14="Yes",$T14="N/A")),"Yes","No"))</f>
        <v/>
      </c>
    </row>
    <row r="15">
      <c r="B15" s="16" t="inlineStr">
        <is>
          <t>C</t>
        </is>
      </c>
      <c r="C15" s="41"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3" t="n"/>
      <c r="T15" s="16" t="n"/>
      <c r="U15" s="17">
        <f>IF($D15="","",IF(AND(COUNTIF(L15:P15,"On File")+COUNTIF(L15:P15,"N/A")=5,OR($Q15="On File",$Q15="N/A"),OR($S15="",$T15="Yes",$T15="N/A")),"Yes","No"))</f>
        <v/>
      </c>
    </row>
    <row r="16">
      <c r="B16" s="16" t="inlineStr">
        <is>
          <t>C</t>
        </is>
      </c>
      <c r="C16" s="41"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3" t="n"/>
      <c r="T16" s="16" t="n"/>
      <c r="U16" s="17">
        <f>IF($D16="","",IF(AND(COUNTIF(L16:P16,"On File")+COUNTIF(L16:P16,"N/A")=5,OR($Q16="On File",$Q16="N/A"),OR($S16="",$T16="Yes",$T16="N/A")),"Yes","No"))</f>
        <v/>
      </c>
    </row>
    <row r="17">
      <c r="B17" s="16" t="inlineStr">
        <is>
          <t>C</t>
        </is>
      </c>
      <c r="C17" s="41"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3" t="n"/>
      <c r="T17" s="16" t="n"/>
      <c r="U17" s="17">
        <f>IF($D17="","",IF(AND(COUNTIF(L17:P17,"On File")+COUNTIF(L17:P17,"N/A")=5,OR($Q17="On File",$Q17="N/A"),OR($S17="",$T17="Yes",$T17="N/A")),"Yes","No"))</f>
        <v/>
      </c>
    </row>
    <row r="18">
      <c r="B18" s="16" t="inlineStr">
        <is>
          <t>C</t>
        </is>
      </c>
      <c r="C18" s="41"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3" t="n"/>
      <c r="T18" s="16" t="n"/>
      <c r="U18" s="17">
        <f>IF($D18="","",IF(AND(COUNTIF(L18:P18,"On File")+COUNTIF(L18:P18,"N/A")=5,OR($Q18="On File",$Q18="N/A"),OR($S18="",$T18="Yes",$T18="N/A")),"Yes","No"))</f>
        <v/>
      </c>
    </row>
    <row r="19">
      <c r="B19" s="16" t="inlineStr">
        <is>
          <t>C</t>
        </is>
      </c>
      <c r="C19" s="41"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3" t="n"/>
      <c r="T19" s="16" t="n"/>
      <c r="U19" s="17">
        <f>IF($D19="","",IF(AND(COUNTIF(L19:P19,"On File")+COUNTIF(L19:P19,"N/A")=5,OR($Q19="On File",$Q19="N/A"),OR($S19="",$T19="Yes",$T19="N/A")),"Yes","No"))</f>
        <v/>
      </c>
    </row>
    <row r="20">
      <c r="B20" s="16" t="inlineStr">
        <is>
          <t>C</t>
        </is>
      </c>
      <c r="C20" s="41"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3" t="n"/>
      <c r="T20" s="16" t="n"/>
      <c r="U20" s="17">
        <f>IF($D20="","",IF(AND(COUNTIF(L20:P20,"On File")+COUNTIF(L20:P20,"N/A")=5,OR($Q20="On File",$Q20="N/A"),OR($S20="",$T20="Yes",$T20="N/A")),"Yes","No"))</f>
        <v/>
      </c>
    </row>
    <row r="21">
      <c r="B21" s="16" t="inlineStr">
        <is>
          <t>D</t>
        </is>
      </c>
      <c r="C21" s="41"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3" t="n"/>
      <c r="T21" s="16" t="n"/>
      <c r="U21" s="17">
        <f>IF($D21="","",IF(AND(COUNTIF(L21:P21,"On File")+COUNTIF(L21:P21,"N/A")=5,OR($Q21="On File",$Q21="N/A"),OR($S21="",$T21="Yes",$T21="N/A")),"Yes","No"))</f>
        <v/>
      </c>
    </row>
    <row r="22">
      <c r="B22" s="16" t="inlineStr">
        <is>
          <t>D</t>
        </is>
      </c>
      <c r="C22" s="41"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3" t="n"/>
      <c r="T22" s="16" t="n"/>
      <c r="U22" s="17">
        <f>IF($D22="","",IF(AND(COUNTIF(L22:P22,"On File")+COUNTIF(L22:P22,"N/A")=5,OR($Q22="On File",$Q22="N/A"),OR($S22="",$T22="Yes",$T22="N/A")),"Yes","No"))</f>
        <v/>
      </c>
    </row>
    <row r="23">
      <c r="B23" s="16" t="inlineStr">
        <is>
          <t>E</t>
        </is>
      </c>
      <c r="C23" s="41"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3" t="n"/>
      <c r="T23" s="16" t="n"/>
      <c r="U23" s="17">
        <f>IF($D23="","",IF(AND(COUNTIF(L23:P23,"On File")+COUNTIF(L23:P23,"N/A")=5,OR($Q23="On File",$Q23="N/A"),OR($S23="",$T23="Yes",$T23="N/A")),"Yes","No"))</f>
        <v/>
      </c>
    </row>
    <row r="24">
      <c r="B24" s="16" t="inlineStr">
        <is>
          <t>E</t>
        </is>
      </c>
      <c r="C24" s="41"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3" t="n"/>
      <c r="T24" s="16" t="n"/>
      <c r="U24" s="17">
        <f>IF($D24="","",IF(AND(COUNTIF(L24:P24,"On File")+COUNTIF(L24:P24,"N/A")=5,OR($Q24="On File",$Q24="N/A"),OR($S24="",$T24="Yes",$T24="N/A")),"Yes","No"))</f>
        <v/>
      </c>
    </row>
    <row r="25">
      <c r="B25" s="16" t="inlineStr">
        <is>
          <t>E</t>
        </is>
      </c>
      <c r="C25" s="41"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3" t="n"/>
      <c r="T25" s="16" t="n"/>
      <c r="U25" s="17">
        <f>IF($D25="","",IF(AND(COUNTIF(L25:P25,"On File")+COUNTIF(L25:P25,"N/A")=5,OR($Q25="On File",$Q25="N/A"),OR($S25="",$T25="Yes",$T25="N/A")),"Yes","No"))</f>
        <v/>
      </c>
    </row>
    <row r="26">
      <c r="B26" s="16" t="inlineStr">
        <is>
          <t>E</t>
        </is>
      </c>
      <c r="C26" s="41"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3" t="n"/>
      <c r="T26" s="16" t="n"/>
      <c r="U26" s="17">
        <f>IF($D26="","",IF(AND(COUNTIF(L26:P26,"On File")+COUNTIF(L26:P26,"N/A")=5,OR($Q26="On File",$Q26="N/A"),OR($S26="",$T26="Yes",$T26="N/A")),"Yes","No"))</f>
        <v/>
      </c>
    </row>
    <row r="27">
      <c r="B27" s="16" t="inlineStr">
        <is>
          <t>E</t>
        </is>
      </c>
      <c r="C27" s="41"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3" t="n"/>
      <c r="T27" s="16" t="n"/>
      <c r="U27" s="17">
        <f>IF($D27="","",IF(AND(COUNTIF(L27:P27,"On File")+COUNTIF(L27:P27,"N/A")=5,OR($Q27="On File",$Q27="N/A"),OR($S27="",$T27="Yes",$T27="N/A")),"Yes","No"))</f>
        <v/>
      </c>
    </row>
    <row r="28">
      <c r="B28" s="16" t="inlineStr">
        <is>
          <t>F</t>
        </is>
      </c>
      <c r="C28" s="41"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3" t="inlineStr">
        <is>
          <t>Students complete 4-hr National TIM Responder course; instructor holds TIM Instructor</t>
        </is>
      </c>
      <c r="T28" s="16" t="n"/>
      <c r="U28" s="17">
        <f>IF($D28="","",IF(AND(COUNTIF(L28:P28,"On File")+COUNTIF(L28:P28,"N/A")=5,OR($Q28="On File",$Q28="N/A"),OR($S28="",$T28="Yes",$T28="N/A")),"Yes","No"))</f>
        <v/>
      </c>
    </row>
    <row r="29">
      <c r="B29" s="16" t="inlineStr">
        <is>
          <t>F</t>
        </is>
      </c>
      <c r="C29" s="41"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3"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1"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3" t="n"/>
      <c r="T30" s="16" t="n"/>
      <c r="U30" s="17">
        <f>IF($D30="","",IF(AND(COUNTIF(L30:P30,"On File")+COUNTIF(L30:P30,"N/A")=5,OR($Q30="On File",$Q30="N/A"),OR($S30="",$T30="Yes",$T30="N/A")),"Yes","No"))</f>
        <v/>
      </c>
    </row>
    <row r="31">
      <c r="B31" s="16" t="inlineStr">
        <is>
          <t>G</t>
        </is>
      </c>
      <c r="C31" s="41"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3" t="n"/>
      <c r="T31" s="16" t="n"/>
      <c r="U31" s="17">
        <f>IF($D31="","",IF(AND(COUNTIF(L31:P31,"On File")+COUNTIF(L31:P31,"N/A")=5,OR($Q31="On File",$Q31="N/A"),OR($S31="",$T31="Yes",$T31="N/A")),"Yes","No"))</f>
        <v/>
      </c>
    </row>
    <row r="32">
      <c r="B32" s="16" t="inlineStr">
        <is>
          <t>G</t>
        </is>
      </c>
      <c r="C32" s="41"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3" t="n"/>
      <c r="T32" s="16" t="n"/>
      <c r="U32" s="17">
        <f>IF($D32="","",IF(AND(COUNTIF(L32:P32,"On File")+COUNTIF(L32:P32,"N/A")=5,OR($Q32="On File",$Q32="N/A"),OR($S32="",$T32="Yes",$T32="N/A")),"Yes","No"))</f>
        <v/>
      </c>
    </row>
    <row r="33">
      <c r="B33" s="16" t="inlineStr">
        <is>
          <t>H</t>
        </is>
      </c>
      <c r="C33" s="41"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3" t="n"/>
      <c r="T33" s="16" t="n"/>
      <c r="U33" s="17">
        <f>IF($D33="","",IF(AND(COUNTIF(L33:P33,"On File")+COUNTIF(L33:P33,"N/A")=5,OR($Q33="On File",$Q33="N/A"),OR($S33="",$T33="Yes",$T33="N/A")),"Yes","No"))</f>
        <v/>
      </c>
    </row>
    <row r="34">
      <c r="B34" s="16" t="inlineStr">
        <is>
          <t>J</t>
        </is>
      </c>
      <c r="C34" s="41"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3" t="n"/>
      <c r="T34" s="16" t="n"/>
      <c r="U34" s="17">
        <f>IF($D34="","",IF(AND(COUNTIF(L34:P34,"On File")+COUNTIF(L34:P34,"N/A")=5,OR($Q34="On File",$Q34="N/A"),OR($S34="",$T34="Yes",$T34="N/A")),"Yes","No"))</f>
        <v/>
      </c>
    </row>
    <row r="35">
      <c r="B35" s="16" t="inlineStr">
        <is>
          <t>I</t>
        </is>
      </c>
      <c r="C35" s="41"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3" t="inlineStr">
        <is>
          <t>Lead instructor: 2+ yrs as Mental Health Officer or CIT member</t>
        </is>
      </c>
      <c r="T35" s="16" t="n"/>
      <c r="U35" s="17">
        <f>IF($D35="","",IF(AND(COUNTIF(L35:P35,"On File")+COUNTIF(L35:P35,"N/A")=5,OR($Q35="On File",$Q35="N/A"),OR($S35="",$T35="Yes",$T35="N/A")),"Yes","No"))</f>
        <v/>
      </c>
    </row>
    <row r="36">
      <c r="B36" s="16" t="inlineStr">
        <is>
          <t>I</t>
        </is>
      </c>
      <c r="C36" s="41"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3" t="n"/>
      <c r="T36" s="16" t="n"/>
      <c r="U36" s="17">
        <f>IF($D36="","",IF(AND(COUNTIF(L36:P36,"On File")+COUNTIF(L36:P36,"N/A")=5,OR($Q36="On File",$Q36="N/A"),OR($S36="",$T36="Yes",$T36="N/A")),"Yes","No"))</f>
        <v/>
      </c>
    </row>
    <row r="37">
      <c r="B37" s="16" t="inlineStr">
        <is>
          <t>J</t>
        </is>
      </c>
      <c r="C37" s="41"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3" t="n"/>
      <c r="T37" s="16" t="n"/>
      <c r="U37" s="17">
        <f>IF($D37="","",IF(AND(COUNTIF(L37:P37,"On File")+COUNTIF(L37:P37,"N/A")=5,OR($Q37="On File",$Q37="N/A"),OR($S37="",$T37="Yes",$T37="N/A")),"Yes","No"))</f>
        <v/>
      </c>
    </row>
    <row r="38">
      <c r="B38" s="16" t="inlineStr">
        <is>
          <t>K</t>
        </is>
      </c>
      <c r="C38" s="41"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3" t="inlineStr">
        <is>
          <t>Course 3232 Special Investigative Topics content (Occ. Code 1701.352)</t>
        </is>
      </c>
      <c r="T38" s="16" t="n"/>
      <c r="U38" s="17">
        <f>IF($D38="","",IF(AND(COUNTIF(L38:P38,"On File")+COUNTIF(L38:P38,"N/A")=5,OR($Q38="On File",$Q38="N/A"),OR($S38="",$T38="Yes",$T38="N/A")),"Yes","No"))</f>
        <v/>
      </c>
    </row>
    <row r="39">
      <c r="B39" s="16" t="inlineStr">
        <is>
          <t>K</t>
        </is>
      </c>
      <c r="C39" s="41"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3" t="n"/>
      <c r="T39" s="16" t="n"/>
      <c r="U39" s="17">
        <f>IF($D39="","",IF(AND(COUNTIF(L39:P39,"On File")+COUNTIF(L39:P39,"N/A")=5,OR($Q39="On File",$Q39="N/A"),OR($S39="",$T39="Yes",$T39="N/A")),"Yes","No"))</f>
        <v/>
      </c>
    </row>
    <row r="40">
      <c r="B40" s="16" t="inlineStr">
        <is>
          <t>L</t>
        </is>
      </c>
      <c r="C40" s="41"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3" t="n"/>
      <c r="T40" s="16" t="n"/>
      <c r="U40" s="17">
        <f>IF($D40="","",IF(AND(COUNTIF(L40:P40,"On File")+COUNTIF(L40:P40,"N/A")=5,OR($Q40="On File",$Q40="N/A"),OR($S40="",$T40="Yes",$T40="N/A")),"Yes","No"))</f>
        <v/>
      </c>
    </row>
    <row r="41">
      <c r="B41" s="16" t="inlineStr">
        <is>
          <t>M</t>
        </is>
      </c>
      <c r="C41" s="41"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3" t="n"/>
      <c r="T41" s="16" t="n"/>
      <c r="U41" s="17">
        <f>IF($D41="","",IF(AND(COUNTIF(L41:P41,"On File")+COUNTIF(L41:P41,"N/A")=5,OR($Q41="On File",$Q41="N/A"),OR($S41="",$T41="Yes",$T41="N/A")),"Yes","No"))</f>
        <v/>
      </c>
    </row>
    <row r="42">
      <c r="B42" s="16" t="inlineStr">
        <is>
          <t>M</t>
        </is>
      </c>
      <c r="C42" s="41"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3" t="inlineStr">
        <is>
          <t>DPS NCIC/TCIC Course #4800 completed, DPS-approved trainers (not reported separately)</t>
        </is>
      </c>
      <c r="T42" s="16" t="n"/>
      <c r="U42" s="17">
        <f>IF($D42="","",IF(AND(COUNTIF(L42:P42,"On File")+COUNTIF(L42:P42,"N/A")=5,OR($Q42="On File",$Q42="N/A"),OR($S42="",$T42="Yes",$T42="N/A")),"Yes","No"))</f>
        <v/>
      </c>
    </row>
    <row r="43">
      <c r="B43" s="16" t="inlineStr">
        <is>
          <t>M</t>
        </is>
      </c>
      <c r="C43" s="41"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3" t="inlineStr">
        <is>
          <t>Seven Step Violator Contact method must be taught</t>
        </is>
      </c>
      <c r="T43" s="16" t="n"/>
      <c r="U43" s="17">
        <f>IF($D43="","",IF(AND(COUNTIF(L43:P43,"On File")+COUNTIF(L43:P43,"N/A")=5,OR($Q43="On File",$Q43="N/A"),OR($S43="",$T43="Yes",$T43="N/A")),"Yes","No"))</f>
        <v/>
      </c>
    </row>
    <row r="44">
      <c r="B44" s="16" t="inlineStr">
        <is>
          <t>M</t>
        </is>
      </c>
      <c r="C44" s="41"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3" t="n"/>
      <c r="T44" s="16" t="n"/>
      <c r="U44" s="17">
        <f>IF($D44="","",IF(AND(COUNTIF(L44:P44,"On File")+COUNTIF(L44:P44,"N/A")=5,OR($Q44="On File",$Q44="N/A"),OR($S44="",$T44="Yes",$T44="N/A")),"Yes","No"))</f>
        <v/>
      </c>
    </row>
    <row r="45">
      <c r="B45" s="16" t="inlineStr">
        <is>
          <t>M</t>
        </is>
      </c>
      <c r="C45" s="41"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3" t="inlineStr">
        <is>
          <t>Practical role-play scenarios required for LOs 39.14/39.16/39.18/39.22</t>
        </is>
      </c>
      <c r="T45" s="16" t="n"/>
      <c r="U45" s="17">
        <f>IF($D45="","",IF(AND(COUNTIF(L45:P45,"On File")+COUNTIF(L45:P45,"N/A")=5,OR($Q45="On File",$Q45="N/A"),OR($S45="",$T45="Yes",$T45="N/A")),"Yes","No"))</f>
        <v/>
      </c>
    </row>
    <row r="46">
      <c r="B46" s="16" t="inlineStr">
        <is>
          <t>N</t>
        </is>
      </c>
      <c r="C46" s="41"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3" t="inlineStr">
        <is>
          <t>Full nationally accredited CPR/AED course (AHA Heartsaver or ARC) incl. Adult/Child/Infant</t>
        </is>
      </c>
      <c r="T46" s="16" t="n"/>
      <c r="U46" s="17">
        <f>IF($D46="","",IF(AND(COUNTIF(L46:P46,"On File")+COUNTIF(L46:P46,"N/A")=5,OR($Q46="On File",$Q46="N/A"),OR($S46="",$T46="Yes",$T46="N/A")),"Yes","No"))</f>
        <v/>
      </c>
    </row>
    <row r="47">
      <c r="B47" s="16" t="inlineStr">
        <is>
          <t>O</t>
        </is>
      </c>
      <c r="C47" s="41"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3" t="inlineStr">
        <is>
          <t>48-hr minimum; 70% minimum on BOTH courses of fire</t>
        </is>
      </c>
      <c r="T47" s="16" t="n"/>
      <c r="U47" s="17">
        <f>IF($D47="","",IF(AND(COUNTIF(L47:P47,"On File")+COUNTIF(L47:P47,"N/A")=5,OR($Q47="On File",$Q47="N/A"),OR($S47="",$T47="Yes",$T47="N/A")),"Yes","No"))</f>
        <v/>
      </c>
    </row>
    <row r="48">
      <c r="B48" s="16" t="inlineStr">
        <is>
          <t>P</t>
        </is>
      </c>
      <c r="C48" s="41"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3" t="n"/>
      <c r="T48" s="16" t="n"/>
      <c r="U48" s="17">
        <f>IF($D48="","",IF(AND(COUNTIF(L48:P48,"On File")+COUNTIF(L48:P48,"N/A")=5,OR($Q48="On File",$Q48="N/A"),OR($S48="",$T48="Yes",$T48="N/A")),"Yes","No"))</f>
        <v/>
      </c>
    </row>
    <row r="49">
      <c r="B49" s="16" t="inlineStr">
        <is>
          <t>Q</t>
        </is>
      </c>
      <c r="C49" s="41"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3" t="inlineStr">
        <is>
          <t>ALERRT Level 1 (16 hrs, SB 1852) by certified ALERRT instructors (TtT 3315 + current cert)</t>
        </is>
      </c>
      <c r="T49" s="16" t="n"/>
      <c r="U49" s="17">
        <f>IF($D49="","",IF(AND(COUNTIF(L49:P49,"On File")+COUNTIF(L49:P49,"N/A")=5,OR($Q49="On File",$Q49="N/A"),OR($S49="",$T49="Yes",$T49="N/A")),"Yes","No"))</f>
        <v/>
      </c>
    </row>
    <row r="50">
      <c r="B50" s="16" t="inlineStr">
        <is>
          <t>R</t>
        </is>
      </c>
      <c r="C50" s="41"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3" t="n"/>
      <c r="T50" s="16" t="n"/>
      <c r="U50" s="17">
        <f>IF($D50="","",IF(AND(COUNTIF(L50:P50,"On File")+COUNTIF(L50:P50,"N/A")=5,OR($Q50="On File",$Q50="N/A"),OR($S50="",$T50="Yes",$T50="N/A")),"Yes","No"))</f>
        <v/>
      </c>
    </row>
    <row r="51"/>
    <row r="52">
      <c r="D52" s="3" t="inlineStr">
        <is>
          <t>Totals:</t>
        </is>
      </c>
      <c r="E52" s="20">
        <f>SUM(E6:E50)</f>
        <v/>
      </c>
      <c r="F52" s="20">
        <f>SUM(F6:F50)</f>
        <v/>
      </c>
      <c r="G52" s="20">
        <f>SUM(G6:G50)</f>
        <v/>
      </c>
    </row>
    <row r="53">
      <c r="D53" s="3" t="inlineStr">
        <is>
          <t>Required TCOLE hours (exact):</t>
        </is>
      </c>
      <c r="E53" s="20"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c r="C55" s="8" t="n"/>
      <c r="D55" s="8" t="n"/>
      <c r="E55" s="8" t="n"/>
      <c r="F55" s="8" t="n"/>
      <c r="G55" s="8" t="n"/>
      <c r="H55" s="8" t="n"/>
      <c r="I55" s="8" t="n"/>
    </row>
    <row r="56" ht="26" customHeight="1">
      <c r="B56" s="12" t="inlineStr">
        <is>
          <t>Sub-class</t>
        </is>
      </c>
      <c r="C56" s="25" t="n"/>
      <c r="D56" s="22" t="n"/>
      <c r="E56" s="12" t="inlineStr">
        <is>
          <t>Parent Ch #</t>
        </is>
      </c>
      <c r="F56" s="12" t="inlineStr">
        <is>
          <t>TPD Target Hrs</t>
        </is>
      </c>
      <c r="G56" s="12" t="inlineStr">
        <is>
          <t>Delivered Hrs</t>
        </is>
      </c>
      <c r="H56" s="12" t="inlineStr">
        <is>
          <t>vs Target</t>
        </is>
      </c>
    </row>
    <row r="57">
      <c r="B57" s="16" t="inlineStr">
        <is>
          <t>Traffic Code</t>
        </is>
      </c>
      <c r="E57" s="41" t="inlineStr">
        <is>
          <t>22</t>
        </is>
      </c>
      <c r="F57" s="16" t="n">
        <v>50</v>
      </c>
      <c r="G57" s="17">
        <f>IF($B57="","",ROUND(SUMIFS(nrSCH_Hrs,nrSCH_Act,$B57,nrSCH_TimeCheck,"OK"),2))</f>
        <v/>
      </c>
      <c r="H57" s="27">
        <f>IF(OR($B57="",$G57=0),"",ROUND($G57-$F57,2))</f>
        <v/>
      </c>
    </row>
    <row r="58">
      <c r="B58" s="16" t="inlineStr">
        <is>
          <t>Crash Investigation</t>
        </is>
      </c>
      <c r="E58" s="41" t="inlineStr">
        <is>
          <t>22</t>
        </is>
      </c>
      <c r="F58" s="16" t="n">
        <v>12</v>
      </c>
      <c r="G58" s="17">
        <f>IF($B58="","",ROUND(SUMIFS(nrSCH_Hrs,nrSCH_Act,$B58,nrSCH_TimeCheck,"OK"),2))</f>
        <v/>
      </c>
      <c r="H58" s="27">
        <f>IF(OR($B58="",$G58=0),"",ROUND($G58-$F58,2))</f>
        <v/>
      </c>
    </row>
    <row r="59">
      <c r="B59" s="16" t="inlineStr">
        <is>
          <t>TIM</t>
        </is>
      </c>
      <c r="E59" s="41" t="inlineStr">
        <is>
          <t>22</t>
        </is>
      </c>
      <c r="F59" s="16" t="n">
        <v>12</v>
      </c>
      <c r="G59" s="17">
        <f>IF($B59="","",ROUND(SUMIFS(nrSCH_Hrs,nrSCH_Act,$B59,nrSCH_TimeCheck,"OK"),2))</f>
        <v/>
      </c>
      <c r="H59" s="27">
        <f>IF(OR($B59="",$G59=0),"",ROUND($G59-$F59,2))</f>
        <v/>
      </c>
    </row>
    <row r="60">
      <c r="B60" s="16" t="inlineStr">
        <is>
          <t>Criminal Investigations - General Investigations</t>
        </is>
      </c>
      <c r="E60" s="41" t="inlineStr">
        <is>
          <t>32</t>
        </is>
      </c>
      <c r="F60" s="16" t="n">
        <v>16</v>
      </c>
      <c r="G60" s="17">
        <f>IF($B60="","",ROUND(SUMIFS(nrSCH_Hrs,nrSCH_Act,$B60,nrSCH_TimeCheck,"OK"),2))</f>
        <v/>
      </c>
      <c r="H60" s="27">
        <f>IF(OR($B60="",$G60=0),"",ROUND($G60-$F60,2))</f>
        <v/>
      </c>
    </row>
    <row r="61">
      <c r="B61" s="16" t="inlineStr">
        <is>
          <t>Criminal Investigations - Auto Theft</t>
        </is>
      </c>
      <c r="E61" s="41" t="inlineStr">
        <is>
          <t>32</t>
        </is>
      </c>
      <c r="F61" s="16" t="n">
        <v>4</v>
      </c>
      <c r="G61" s="17">
        <f>IF($B61="","",ROUND(SUMIFS(nrSCH_Hrs,nrSCH_Act,$B61,nrSCH_TimeCheck,"OK"),2))</f>
        <v/>
      </c>
      <c r="H61" s="27">
        <f>IF(OR($B61="",$G61=0),"",ROUND($G61-$F61,2))</f>
        <v/>
      </c>
    </row>
    <row r="62">
      <c r="B62" s="16" t="inlineStr">
        <is>
          <t>Criminal Investigations - Crime Scene</t>
        </is>
      </c>
      <c r="E62" s="41" t="inlineStr">
        <is>
          <t>32</t>
        </is>
      </c>
      <c r="F62" s="16" t="n">
        <v>8</v>
      </c>
      <c r="G62" s="17">
        <f>IF($B62="","",ROUND(SUMIFS(nrSCH_Hrs,nrSCH_Act,$B62,nrSCH_TimeCheck,"OK"),2))</f>
        <v/>
      </c>
      <c r="H62" s="27">
        <f>IF(OR($B62="",$G62=0),"",ROUND($G62-$F62,2))</f>
        <v/>
      </c>
    </row>
    <row r="63">
      <c r="B63" s="16" t="inlineStr">
        <is>
          <t>Criminal Investigations - Booking Operations</t>
        </is>
      </c>
      <c r="E63" s="41" t="inlineStr">
        <is>
          <t>32</t>
        </is>
      </c>
      <c r="F63" s="16" t="n">
        <v>8</v>
      </c>
      <c r="G63" s="17">
        <f>IF($B63="","",ROUND(SUMIFS(nrSCH_Hrs,nrSCH_Act,$B63,nrSCH_TimeCheck,"OK"),2))</f>
        <v/>
      </c>
      <c r="H63" s="27">
        <f>IF(OR($B63="",$G63=0),"",ROUND($G63-$F63,2))</f>
        <v/>
      </c>
    </row>
    <row r="64">
      <c r="B64" s="16" t="inlineStr">
        <is>
          <t>Criminal Investigations - Interview Techniques</t>
        </is>
      </c>
      <c r="E64" s="41" t="inlineStr">
        <is>
          <t>32</t>
        </is>
      </c>
      <c r="F64" s="16" t="n">
        <v>4</v>
      </c>
      <c r="G64" s="17">
        <f>IF($B64="","",ROUND(SUMIFS(nrSCH_Hrs,nrSCH_Act,$B64,nrSCH_TimeCheck,"OK"),2))</f>
        <v/>
      </c>
      <c r="H64" s="27">
        <f>IF(OR($B64="",$G64=0),"",ROUND($G64-$F64,2))</f>
        <v/>
      </c>
    </row>
    <row r="65">
      <c r="B65" s="16" t="inlineStr">
        <is>
          <t>Criminal Investigations - Case Management</t>
        </is>
      </c>
      <c r="E65" s="41" t="inlineStr">
        <is>
          <t>32</t>
        </is>
      </c>
      <c r="F65" s="16" t="n">
        <v>4</v>
      </c>
      <c r="G65" s="17">
        <f>IF($B65="","",ROUND(SUMIFS(nrSCH_Hrs,nrSCH_Act,$B65,nrSCH_TimeCheck,"OK"),2))</f>
        <v/>
      </c>
      <c r="H65" s="27">
        <f>IF(OR($B65="",$G65=0),"",ROUND($G65-$F65,2))</f>
        <v/>
      </c>
    </row>
    <row r="66">
      <c r="B66" s="16" t="inlineStr">
        <is>
          <t>Criminal Investigations - Media Relations</t>
        </is>
      </c>
      <c r="E66" s="41" t="inlineStr">
        <is>
          <t>32</t>
        </is>
      </c>
      <c r="F66" s="16" t="n">
        <v>4</v>
      </c>
      <c r="G66" s="17">
        <f>IF($B66="","",ROUND(SUMIFS(nrSCH_Hrs,nrSCH_Act,$B66,nrSCH_TimeCheck,"OK"),2))</f>
        <v/>
      </c>
      <c r="H66" s="27">
        <f>IF(OR($B66="",$G66=0),"",ROUND($G66-$F66,2))</f>
        <v/>
      </c>
    </row>
    <row r="67">
      <c r="B67" s="16" t="n"/>
      <c r="E67" s="41" t="n"/>
      <c r="F67" s="16" t="n"/>
      <c r="G67" s="20">
        <f>IF($B67="","",ROUND(SUMIFS(nrSCH_Hrs,nrSCH_Act,$B67,nrSCH_TimeCheck,"OK"),2))</f>
        <v/>
      </c>
      <c r="H67" s="20">
        <f>IF(OR($B67="",$G67=0),"",ROUND($G67-$F67,2))</f>
        <v/>
      </c>
    </row>
    <row r="68">
      <c r="B68" s="16" t="n"/>
      <c r="E68" s="41" t="n"/>
      <c r="F68" s="16" t="n"/>
      <c r="G68" s="20">
        <f>IF($B68="","",ROUND(SUMIFS(nrSCH_Hrs,nrSCH_Act,$B68,nrSCH_TimeCheck,"OK"),2))</f>
        <v/>
      </c>
      <c r="H68" s="20">
        <f>IF(OR($B68="",$G68=0),"",ROUND($G68-$F68,2))</f>
        <v/>
      </c>
    </row>
    <row r="69">
      <c r="B69" s="16" t="n"/>
      <c r="E69" s="41" t="n"/>
      <c r="F69" s="16" t="n"/>
      <c r="G69" s="20">
        <f>IF($B69="","",ROUND(SUMIFS(nrSCH_Hrs,nrSCH_Act,$B69,nrSCH_TimeCheck,"OK"),2))</f>
        <v/>
      </c>
      <c r="H69" s="20">
        <f>IF(OR($B69="",$G69=0),"",ROUND($G69-$F69,2))</f>
        <v/>
      </c>
    </row>
    <row r="70">
      <c r="B70" s="16" t="n"/>
      <c r="E70" s="41" t="n"/>
      <c r="F70" s="16" t="n"/>
      <c r="G70" s="20">
        <f>IF($B70="","",ROUND(SUMIFS(nrSCH_Hrs,nrSCH_Act,$B70,nrSCH_TimeCheck,"OK"),2))</f>
        <v/>
      </c>
      <c r="H70" s="20">
        <f>IF(OR($B70="",$G70=0),"",ROUND($G70-$F70,2))</f>
        <v/>
      </c>
    </row>
    <row r="71">
      <c r="B71" s="16" t="n"/>
      <c r="E71" s="41" t="n"/>
      <c r="F71" s="16" t="n"/>
      <c r="G71" s="20">
        <f>IF($B71="","",ROUND(SUMIFS(nrSCH_Hrs,nrSCH_Act,$B71,nrSCH_TimeCheck,"OK"),2))</f>
        <v/>
      </c>
      <c r="H71" s="20">
        <f>IF(OR($B71="",$G71=0),"",ROUND($G71-$F71,2))</f>
        <v/>
      </c>
    </row>
  </sheetData>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1"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1"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1"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1"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1"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1"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1"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1"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1"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1"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1"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1"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1"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1"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1"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1"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1"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1"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1"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1"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1"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1"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1"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1"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1"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1"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3" t="inlineStr">
        <is>
          <t>Discuss the ways the Code of Ethics affects the items posted on or to an Officer's social media sites.</t>
        </is>
      </c>
    </row>
    <row r="7" ht="42" customHeight="1">
      <c r="B7" s="16" t="n">
        <v>2</v>
      </c>
      <c r="C7" s="16" t="inlineStr">
        <is>
          <t>Professional Policing</t>
        </is>
      </c>
      <c r="D7" s="41"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3"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41"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3" t="inlineStr">
        <is>
          <t>Discuss how TCOLE's role in policing supports the information discussed in Professional Policing.</t>
        </is>
      </c>
    </row>
    <row r="9" ht="42" customHeight="1">
      <c r="B9" s="16" t="n">
        <v>4</v>
      </c>
      <c r="C9" s="16" t="inlineStr">
        <is>
          <t>Multiculturalism / Racial Profiling</t>
        </is>
      </c>
      <c r="D9" s="41"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3"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1"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3" t="inlineStr">
        <is>
          <t>Identify all the courts within your jurisdiction, the Judges and the types of cases heard in the court. (local to highest court)</t>
        </is>
      </c>
    </row>
    <row r="11" ht="42" customHeight="1">
      <c r="B11" s="16" t="n">
        <v>6</v>
      </c>
      <c r="C11" s="16" t="inlineStr">
        <is>
          <t>Penal Code</t>
        </is>
      </c>
      <c r="D11" s="41"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3"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1"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3"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1"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3"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1"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3"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1"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3"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1"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3"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1"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3"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1"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3"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1"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3"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1"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3" t="inlineStr">
        <is>
          <t>Interview drivers/witnesses in a vehicle collision. Write a narrative about the collision.</t>
        </is>
      </c>
    </row>
    <row r="21" ht="42" customHeight="1">
      <c r="B21" s="16" t="n">
        <v>16</v>
      </c>
      <c r="C21" s="16" t="inlineStr">
        <is>
          <t>Traffic / Crash — B</t>
        </is>
      </c>
      <c r="D21" s="41"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3" t="inlineStr">
        <is>
          <t>Pick a traffic violation that you have observed. Write a detailed narrative about the violation.</t>
        </is>
      </c>
    </row>
    <row r="22" ht="42" customHeight="1">
      <c r="B22" s="16" t="n">
        <v>17</v>
      </c>
      <c r="C22" s="16" t="inlineStr">
        <is>
          <t>Traffic / Crash — C</t>
        </is>
      </c>
      <c r="D22" s="41"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3" t="inlineStr">
        <is>
          <t>Prepare an arrest warrant affidavit (probable cause narrative) for a subject that you were unable to capture in a pursuit.</t>
        </is>
      </c>
    </row>
    <row r="23" ht="42" customHeight="1">
      <c r="B23" s="16" t="n">
        <v>18</v>
      </c>
      <c r="C23" s="16" t="inlineStr">
        <is>
          <t>Traffic / Crash — D</t>
        </is>
      </c>
      <c r="D23" s="41"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3" t="inlineStr">
        <is>
          <t>Prepare a search warrant affidavit (probable cause narrative) for a vehicle involved in a failure to stop and render aid collision.</t>
        </is>
      </c>
    </row>
    <row r="24" ht="42" customHeight="1">
      <c r="B24" s="16" t="n">
        <v>19</v>
      </c>
      <c r="C24" s="16" t="inlineStr">
        <is>
          <t>SFST</t>
        </is>
      </c>
      <c r="D24" s="41"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3"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1"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3" t="inlineStr">
        <is>
          <t>Submit an offense report narrative from the "Night Watch" painting.</t>
        </is>
      </c>
    </row>
    <row r="26" ht="42" customHeight="1">
      <c r="B26" s="16" t="n">
        <v>21</v>
      </c>
      <c r="C26" s="16" t="inlineStr">
        <is>
          <t>Written Communication — B</t>
        </is>
      </c>
      <c r="D26" s="41"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3" t="inlineStr">
        <is>
          <t>Prepare a full narrative on how to make a peanut butter and jelly sandwich.</t>
        </is>
      </c>
    </row>
    <row r="27" ht="42" customHeight="1">
      <c r="B27" s="16" t="n">
        <v>22</v>
      </c>
      <c r="C27" s="16" t="inlineStr">
        <is>
          <t>Written Communication — C</t>
        </is>
      </c>
      <c r="D27" s="41"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3" t="inlineStr">
        <is>
          <t>Interview witnesses of a shooting (Clint Eastwood). Write a detailed narrative for a case report on the shooting.</t>
        </is>
      </c>
    </row>
    <row r="28" ht="42" customHeight="1">
      <c r="B28" s="16" t="n">
        <v>23</v>
      </c>
      <c r="C28" s="16" t="inlineStr">
        <is>
          <t>Spanish</t>
        </is>
      </c>
      <c r="D28" s="41"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3" t="inlineStr">
        <is>
          <t>Complete a casual contact of a Spanish speaking individual. Document the contact on a Field Information form.</t>
        </is>
      </c>
    </row>
    <row r="29" ht="42" customHeight="1">
      <c r="B29" s="16" t="n">
        <v>24</v>
      </c>
      <c r="C29" s="16" t="inlineStr">
        <is>
          <t>De-escalation</t>
        </is>
      </c>
      <c r="D29" s="41"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3"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1"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3" t="inlineStr">
        <is>
          <t>Watch video. Submit a use of force / subject resistance report.</t>
        </is>
      </c>
    </row>
    <row r="31" ht="42" customHeight="1">
      <c r="B31" s="16" t="n">
        <v>26</v>
      </c>
      <c r="C31" s="16" t="inlineStr">
        <is>
          <t>Use of Force — B</t>
        </is>
      </c>
      <c r="D31" s="41"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3"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1"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3" t="inlineStr">
        <is>
          <t>Complete a Peace Officer Emergency Detention form.</t>
        </is>
      </c>
    </row>
    <row r="33" ht="42" customHeight="1">
      <c r="B33" s="16" t="n">
        <v>28</v>
      </c>
      <c r="C33" s="16" t="inlineStr">
        <is>
          <t>Arrest and Control — A</t>
        </is>
      </c>
      <c r="D33" s="41"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3"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41"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3"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41"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3" t="inlineStr">
        <is>
          <t>Complete a booking form.</t>
        </is>
      </c>
    </row>
    <row r="36" ht="42" customHeight="1">
      <c r="B36" s="16" t="n">
        <v>31</v>
      </c>
      <c r="C36" s="16" t="inlineStr">
        <is>
          <t>Interview</t>
        </is>
      </c>
      <c r="D36" s="41"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3"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1"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3"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1"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3" t="inlineStr">
        <is>
          <t>Complete a crime scene sketch/inventory.</t>
        </is>
      </c>
    </row>
    <row r="39" ht="42" customHeight="1">
      <c r="B39" s="16" t="n">
        <v>34</v>
      </c>
      <c r="C39" s="16" t="inlineStr">
        <is>
          <t>Professional Police Driving — A</t>
        </is>
      </c>
      <c r="D39" s="41"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3"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1"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3"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1"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3"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1"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3" t="inlineStr">
        <is>
          <t>Complete a residential/business security survey.</t>
        </is>
      </c>
    </row>
    <row r="43" ht="42" customHeight="1">
      <c r="B43" s="16" t="n">
        <v>38</v>
      </c>
      <c r="C43" s="16" t="inlineStr">
        <is>
          <t>Radio Communications</t>
        </is>
      </c>
      <c r="D43" s="41"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3" t="inlineStr">
        <is>
          <t>Complete an Amber Alert request form or a Silver Alert request form.</t>
        </is>
      </c>
    </row>
    <row r="44" ht="42" customHeight="1">
      <c r="B44" s="16" t="n">
        <v>39</v>
      </c>
      <c r="C44" s="16" t="inlineStr">
        <is>
          <t>Emergency Medical Assistance</t>
        </is>
      </c>
      <c r="D44" s="41"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3" t="inlineStr">
        <is>
          <t>Complete an emergency action plan that could be employed during the firearms training.</t>
        </is>
      </c>
    </row>
    <row r="45" ht="42" customHeight="1">
      <c r="B45" s="16" t="n">
        <v>40</v>
      </c>
      <c r="C45" s="16" t="inlineStr">
        <is>
          <t>Firearms</t>
        </is>
      </c>
      <c r="D45" s="41"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3"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6">
        <f>IFERROR(N(C6)+0,DATE(1900,1,1))</f>
        <v/>
      </c>
      <c r="P6" s="42">
        <f>YEAR(cfgStartDate)</f>
        <v/>
      </c>
      <c r="Q6" s="42">
        <f>MOD($P6,19)</f>
        <v/>
      </c>
      <c r="R6" s="42">
        <f>INT($P6/100)</f>
        <v/>
      </c>
      <c r="S6" s="42">
        <f>MOD($P6,100)</f>
        <v/>
      </c>
      <c r="T6" s="42">
        <f>INT($R6/4)</f>
        <v/>
      </c>
      <c r="U6" s="42">
        <f>MOD($R6,4)</f>
        <v/>
      </c>
      <c r="V6" s="42">
        <f>INT(($R6+8)/25)</f>
        <v/>
      </c>
      <c r="W6" s="42">
        <f>INT(($R6-$V6+1)/3)</f>
        <v/>
      </c>
      <c r="X6" s="42">
        <f>MOD(19*$Q6+$R6-$T6-$W6+15,30)</f>
        <v/>
      </c>
      <c r="Y6" s="42">
        <f>INT($S6/4)</f>
        <v/>
      </c>
      <c r="Z6" s="42">
        <f>MOD($S6,4)</f>
        <v/>
      </c>
      <c r="AA6" s="42">
        <f>MOD(32+2*$U6+2*$Y6-$X6-$Z6,7)</f>
        <v/>
      </c>
      <c r="AB6" s="42">
        <f>INT(($Q6+11*$X6+22*$AA6)/451)</f>
        <v/>
      </c>
      <c r="AC6" s="42">
        <f>INT(($X6+$AA6-7*$AB6+114)/31)</f>
        <v/>
      </c>
      <c r="AD6" s="42">
        <f>MOD($X6+$AA6-7*$AB6+114,31)+1</f>
        <v/>
      </c>
      <c r="AE6" s="43">
        <f>DATE($P6,$AC6,$AD6)</f>
        <v/>
      </c>
      <c r="AF6" s="43">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6">
        <f>IFERROR(N(C7)+0,DATE(1900,1,1))</f>
        <v/>
      </c>
      <c r="P7" s="42">
        <f>YEAR(cfgStartDate)+1</f>
        <v/>
      </c>
      <c r="Q7" s="42">
        <f>MOD($P7,19)</f>
        <v/>
      </c>
      <c r="R7" s="42">
        <f>INT($P7/100)</f>
        <v/>
      </c>
      <c r="S7" s="42">
        <f>MOD($P7,100)</f>
        <v/>
      </c>
      <c r="T7" s="42">
        <f>INT($R7/4)</f>
        <v/>
      </c>
      <c r="U7" s="42">
        <f>MOD($R7,4)</f>
        <v/>
      </c>
      <c r="V7" s="42">
        <f>INT(($R7+8)/25)</f>
        <v/>
      </c>
      <c r="W7" s="42">
        <f>INT(($R7-$V7+1)/3)</f>
        <v/>
      </c>
      <c r="X7" s="42">
        <f>MOD(19*$Q7+$R7-$T7-$W7+15,30)</f>
        <v/>
      </c>
      <c r="Y7" s="42">
        <f>INT($S7/4)</f>
        <v/>
      </c>
      <c r="Z7" s="42">
        <f>MOD($S7,4)</f>
        <v/>
      </c>
      <c r="AA7" s="42">
        <f>MOD(32+2*$U7+2*$Y7-$X7-$Z7,7)</f>
        <v/>
      </c>
      <c r="AB7" s="42">
        <f>INT(($Q7+11*$X7+22*$AA7)/451)</f>
        <v/>
      </c>
      <c r="AC7" s="42">
        <f>INT(($X7+$AA7-7*$AB7+114)/31)</f>
        <v/>
      </c>
      <c r="AD7" s="42">
        <f>MOD($X7+$AA7-7*$AB7+114,31)+1</f>
        <v/>
      </c>
      <c r="AE7" s="43">
        <f>DATE($P7,$AC7,$AD7)</f>
        <v/>
      </c>
      <c r="AF7" s="43">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6">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6">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6">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6">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6">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6">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6">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6">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6">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6">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6">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6">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6">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6">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6">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6">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6">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6">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6">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6">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6">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6">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6">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6">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6">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6">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6">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6">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6">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6">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6">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6">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6">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6">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6">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4" t="n"/>
      <c r="E6" s="44"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4" t="n"/>
      <c r="E7" s="44"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4" t="n"/>
      <c r="E8" s="44"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4" t="n"/>
      <c r="E9" s="44"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4" t="n"/>
      <c r="E10" s="44"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4" t="n"/>
      <c r="E11" s="44"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4" t="n"/>
      <c r="E12" s="44"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4" t="n"/>
      <c r="E13" s="44"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4" t="n"/>
      <c r="E14" s="44"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4" t="n"/>
      <c r="E15" s="44"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4" t="n"/>
      <c r="E16" s="44"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4" t="n"/>
      <c r="E17" s="44"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4" t="n"/>
      <c r="E18" s="44"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4" t="n"/>
      <c r="E19" s="44"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4" t="n"/>
      <c r="E20" s="44"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4" t="n"/>
      <c r="E21" s="44"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4" t="n"/>
      <c r="E22" s="44"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4" t="n"/>
      <c r="E23" s="44"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4" t="n"/>
      <c r="E24" s="44"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4" t="n"/>
      <c r="E25" s="44"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4" t="n"/>
      <c r="E26" s="44"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4" t="n"/>
      <c r="E27" s="44"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4" t="n"/>
      <c r="E28" s="44"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4" t="n"/>
      <c r="E29" s="44"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4" t="n"/>
      <c r="E30" s="44"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4" t="n"/>
      <c r="E31" s="44"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4" t="n"/>
      <c r="E32" s="44"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4" t="n"/>
      <c r="E33" s="44"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4" t="n"/>
      <c r="E34" s="44"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4" t="n"/>
      <c r="E35" s="44"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4" t="n"/>
      <c r="E36" s="44"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4" t="n"/>
      <c r="E37" s="44"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4" t="n"/>
      <c r="E38" s="44"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4" t="n"/>
      <c r="E39" s="44"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4" t="n"/>
      <c r="E40" s="44"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4" t="n"/>
      <c r="E41" s="44"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4" t="n"/>
      <c r="E42" s="44"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4" t="n"/>
      <c r="E43" s="44"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4" t="n"/>
      <c r="E44" s="44"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4" t="n"/>
      <c r="E45" s="44"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4" t="n"/>
      <c r="E46" s="44"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4" t="n"/>
      <c r="E47" s="44"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4" t="n"/>
      <c r="E48" s="44"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4" t="n"/>
      <c r="E49" s="44"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4" t="n"/>
      <c r="E50" s="44"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4" t="n"/>
      <c r="E51" s="44"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4" t="n"/>
      <c r="E52" s="44"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4" t="n"/>
      <c r="E53" s="44"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4" t="n"/>
      <c r="E54" s="44"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4" t="n"/>
      <c r="E55" s="44"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4" t="n"/>
      <c r="E56" s="44"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4" t="n"/>
      <c r="E57" s="44"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4" t="n"/>
      <c r="E58" s="44"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4" t="n"/>
      <c r="E59" s="44"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4" t="n"/>
      <c r="E60" s="44"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4" t="n"/>
      <c r="E61" s="44"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4" t="n"/>
      <c r="E62" s="44"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4" t="n"/>
      <c r="E63" s="44"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4" t="n"/>
      <c r="E64" s="44"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4" t="n"/>
      <c r="E65" s="44"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4" t="n"/>
      <c r="E66" s="44"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4" t="n"/>
      <c r="E67" s="44"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4" t="n"/>
      <c r="E68" s="44"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4" t="n"/>
      <c r="E69" s="44"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4" t="n"/>
      <c r="E70" s="44"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4" t="n"/>
      <c r="E71" s="44"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4" t="n"/>
      <c r="E72" s="44"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4" t="n"/>
      <c r="E73" s="44"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4" t="n"/>
      <c r="E74" s="44"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4" t="n"/>
      <c r="E75" s="44"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4" t="n"/>
      <c r="E76" s="44"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4" t="n"/>
      <c r="E77" s="44"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4" t="n"/>
      <c r="E78" s="44"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4" t="n"/>
      <c r="E79" s="44"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4" t="n"/>
      <c r="E80" s="44"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4" t="n"/>
      <c r="E81" s="44"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4" t="n"/>
      <c r="E82" s="44"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4" t="n"/>
      <c r="E83" s="44"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4" t="n"/>
      <c r="E84" s="44"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4" t="n"/>
      <c r="E85" s="44"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4" t="n"/>
      <c r="E86" s="44"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4" t="n"/>
      <c r="E87" s="44"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4" t="n"/>
      <c r="E88" s="44"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4" t="n"/>
      <c r="E89" s="44"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4" t="n"/>
      <c r="E90" s="44"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4" t="n"/>
      <c r="E91" s="44"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4" t="n"/>
      <c r="E92" s="44"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4" t="n"/>
      <c r="E93" s="44"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4" t="n"/>
      <c r="E94" s="44"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4" t="n"/>
      <c r="E95" s="44"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4" t="n"/>
      <c r="E96" s="44"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4" t="n"/>
      <c r="E97" s="44"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4" t="n"/>
      <c r="E98" s="44"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4" t="n"/>
      <c r="E99" s="44"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4" t="n"/>
      <c r="E100" s="44"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4" t="n"/>
      <c r="E101" s="44"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4" t="n"/>
      <c r="E102" s="44"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4" t="n"/>
      <c r="E103" s="44"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4" t="n"/>
      <c r="E104" s="44"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4" t="n"/>
      <c r="E105" s="44"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4" t="n"/>
      <c r="E106" s="44"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4" t="n"/>
      <c r="E107" s="44"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4" t="n"/>
      <c r="E108" s="44"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4" t="n"/>
      <c r="E109" s="44"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4" t="n"/>
      <c r="E110" s="44"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4" t="n"/>
      <c r="E111" s="44"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4" t="n"/>
      <c r="E112" s="44"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4" t="n"/>
      <c r="E113" s="44"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4" t="n"/>
      <c r="E114" s="44"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4" t="n"/>
      <c r="E115" s="44"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4" t="n"/>
      <c r="E116" s="44"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4" t="n"/>
      <c r="E117" s="44"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4" t="n"/>
      <c r="E118" s="44"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4" t="n"/>
      <c r="E119" s="44"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4" t="n"/>
      <c r="E120" s="44"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4" t="n"/>
      <c r="E121" s="44"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4" t="n"/>
      <c r="E122" s="44"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4" t="n"/>
      <c r="E123" s="44"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4" t="n"/>
      <c r="E124" s="44"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4" t="n"/>
      <c r="E125" s="44"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4" t="n"/>
      <c r="E126" s="44"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4" t="n"/>
      <c r="E127" s="44"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4" t="n"/>
      <c r="E128" s="44"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4" t="n"/>
      <c r="E129" s="44"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4" t="n"/>
      <c r="E130" s="44"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4" t="n"/>
      <c r="E131" s="44"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4" t="n"/>
      <c r="E132" s="44"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4" t="n"/>
      <c r="E133" s="44"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4" t="n"/>
      <c r="E134" s="44"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4" t="n"/>
      <c r="E135" s="44"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4" t="n"/>
      <c r="E136" s="44"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4" t="n"/>
      <c r="E137" s="44"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4" t="n"/>
      <c r="E138" s="44"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4" t="n"/>
      <c r="E139" s="44"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4" t="n"/>
      <c r="E140" s="44"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4" t="n"/>
      <c r="E141" s="44"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4" t="n"/>
      <c r="E142" s="44"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4" t="n"/>
      <c r="E143" s="44"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4" t="n"/>
      <c r="E144" s="44"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4" t="n"/>
      <c r="E145" s="44"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4" t="n"/>
      <c r="E146" s="44"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4" t="n"/>
      <c r="E147" s="44"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4" t="n"/>
      <c r="E148" s="44"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4" t="n"/>
      <c r="E149" s="44"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4" t="n"/>
      <c r="E150" s="44"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4" t="n"/>
      <c r="E151" s="44"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4" t="n"/>
      <c r="E152" s="44"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4" t="n"/>
      <c r="E153" s="44"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4" t="n"/>
      <c r="E154" s="44"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4" t="n"/>
      <c r="E155" s="44"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4" t="n"/>
      <c r="E156" s="44"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4" t="n"/>
      <c r="E157" s="44"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4" t="n"/>
      <c r="E158" s="44"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4" t="n"/>
      <c r="E159" s="44"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4" t="n"/>
      <c r="E160" s="44"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4" t="n"/>
      <c r="E161" s="44"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4" t="n"/>
      <c r="E162" s="44"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4" t="n"/>
      <c r="E163" s="44"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4" t="n"/>
      <c r="E164" s="44"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4" t="n"/>
      <c r="E165" s="44"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4" t="n"/>
      <c r="E166" s="44"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4" t="n"/>
      <c r="E167" s="44"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4" t="n"/>
      <c r="E168" s="44"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4" t="n"/>
      <c r="E169" s="44"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4" t="n"/>
      <c r="E170" s="44"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4" t="n"/>
      <c r="E171" s="44"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4" t="n"/>
      <c r="E172" s="44"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4" t="n"/>
      <c r="E173" s="44"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4" t="n"/>
      <c r="E174" s="44"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4" t="n"/>
      <c r="E175" s="44"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4" t="n"/>
      <c r="E176" s="44"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4" t="n"/>
      <c r="E177" s="44"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4" t="n"/>
      <c r="E178" s="44"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4" t="n"/>
      <c r="E179" s="44"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4" t="n"/>
      <c r="E180" s="44"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4" t="n"/>
      <c r="E181" s="44"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4" t="n"/>
      <c r="E182" s="44"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4" t="n"/>
      <c r="E183" s="44"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4" t="n"/>
      <c r="E184" s="44"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4" t="n"/>
      <c r="E185" s="44"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4" t="n"/>
      <c r="E186" s="44"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4" t="n"/>
      <c r="E187" s="44"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4" t="n"/>
      <c r="E188" s="44"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4" t="n"/>
      <c r="E189" s="44"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4" t="n"/>
      <c r="E190" s="44"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4" t="n"/>
      <c r="E191" s="44"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4" t="n"/>
      <c r="E192" s="44"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4" t="n"/>
      <c r="E193" s="44"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4" t="n"/>
      <c r="E194" s="44"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4" t="n"/>
      <c r="E195" s="44"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4" t="n"/>
      <c r="E196" s="44"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4" t="n"/>
      <c r="E197" s="44"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4" t="n"/>
      <c r="E198" s="44"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4" t="n"/>
      <c r="E199" s="44"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4" t="n"/>
      <c r="E200" s="44"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4" t="n"/>
      <c r="E201" s="44"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4" t="n"/>
      <c r="E202" s="44"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4" t="n"/>
      <c r="E203" s="44"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4" t="n"/>
      <c r="E204" s="44"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4" t="n"/>
      <c r="E205" s="44"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4" t="n"/>
      <c r="E206" s="44"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4" t="n"/>
      <c r="E207" s="44"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4" t="n"/>
      <c r="E208" s="44"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4" t="n"/>
      <c r="E209" s="44"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4" t="n"/>
      <c r="E210" s="44"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4" t="n"/>
      <c r="E211" s="44"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4" t="n"/>
      <c r="E212" s="44"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4" t="n"/>
      <c r="E213" s="44"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4" t="n"/>
      <c r="E214" s="44"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4" t="n"/>
      <c r="E215" s="44"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4" t="n"/>
      <c r="E216" s="44"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4" t="n"/>
      <c r="E217" s="44"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4" t="n"/>
      <c r="E218" s="44"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4" t="n"/>
      <c r="E219" s="44"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4" t="n"/>
      <c r="E220" s="44"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4" t="n"/>
      <c r="E221" s="44"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4" t="n"/>
      <c r="E222" s="44"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4" t="n"/>
      <c r="E223" s="44"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4" t="n"/>
      <c r="E224" s="44"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4" t="n"/>
      <c r="E225" s="44"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4" t="n"/>
      <c r="E226" s="44"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4" t="n"/>
      <c r="E227" s="44"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4" t="n"/>
      <c r="E228" s="44"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4" t="n"/>
      <c r="E229" s="44"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4" t="n"/>
      <c r="E230" s="44"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4" t="n"/>
      <c r="E231" s="44"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4" t="n"/>
      <c r="E232" s="44"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4" t="n"/>
      <c r="E233" s="44"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4" t="n"/>
      <c r="E234" s="44"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4" t="n"/>
      <c r="E235" s="44"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4" t="n"/>
      <c r="E236" s="44"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4" t="n"/>
      <c r="E237" s="44"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4" t="n"/>
      <c r="E238" s="44"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4" t="n"/>
      <c r="E239" s="44"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4" t="n"/>
      <c r="E240" s="44"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4" t="n"/>
      <c r="E241" s="44"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4" t="n"/>
      <c r="E242" s="44"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4" t="n"/>
      <c r="E243" s="44"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4" t="n"/>
      <c r="E244" s="44"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4" t="n"/>
      <c r="E245" s="44"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4" t="n"/>
      <c r="E246" s="44"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4" t="n"/>
      <c r="E247" s="44"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4" t="n"/>
      <c r="E248" s="44"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4" t="n"/>
      <c r="E249" s="44"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4" t="n"/>
      <c r="E250" s="44"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4" t="n"/>
      <c r="E251" s="44"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4" t="n"/>
      <c r="E252" s="44"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4" t="n"/>
      <c r="E253" s="44"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4" t="n"/>
      <c r="E254" s="44"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4" t="n"/>
      <c r="E255" s="44"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4" t="n"/>
      <c r="E256" s="44"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4" t="n"/>
      <c r="E257" s="44"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4" t="n"/>
      <c r="E258" s="44"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4" t="n"/>
      <c r="E259" s="44"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4" t="n"/>
      <c r="E260" s="44"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4" t="n"/>
      <c r="E261" s="44"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4" t="n"/>
      <c r="E262" s="44"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4" t="n"/>
      <c r="E263" s="44"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4" t="n"/>
      <c r="E264" s="44"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4" t="n"/>
      <c r="E265" s="44"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4" t="n"/>
      <c r="E266" s="44"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4" t="n"/>
      <c r="E267" s="44"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4" t="n"/>
      <c r="E268" s="44"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4" t="n"/>
      <c r="E269" s="44"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4" t="n"/>
      <c r="E270" s="44"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4" t="n"/>
      <c r="E271" s="44"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4" t="n"/>
      <c r="E272" s="44"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4" t="n"/>
      <c r="E273" s="44"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4" t="n"/>
      <c r="E274" s="44"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4" t="n"/>
      <c r="E275" s="44"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4" t="n"/>
      <c r="E276" s="44"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4" t="n"/>
      <c r="E277" s="44"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4" t="n"/>
      <c r="E278" s="44"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4" t="n"/>
      <c r="E279" s="44"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4" t="n"/>
      <c r="E280" s="44"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4" t="n"/>
      <c r="E281" s="44"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4" t="n"/>
      <c r="E282" s="44"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4" t="n"/>
      <c r="E283" s="44"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4" t="n"/>
      <c r="E284" s="44"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4" t="n"/>
      <c r="E285" s="44"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4" t="n"/>
      <c r="E286" s="44"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4" t="n"/>
      <c r="E287" s="44"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4" t="n"/>
      <c r="E288" s="44"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4" t="n"/>
      <c r="E289" s="44"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4" t="n"/>
      <c r="E290" s="44"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4" t="n"/>
      <c r="E291" s="44"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4" t="n"/>
      <c r="E292" s="44"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4" t="n"/>
      <c r="E293" s="44"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4" t="n"/>
      <c r="E294" s="44"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4" t="n"/>
      <c r="E295" s="44"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4" t="n"/>
      <c r="E296" s="44"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4" t="n"/>
      <c r="E297" s="44"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4" t="n"/>
      <c r="E298" s="44"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4" t="n"/>
      <c r="E299" s="44"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4" t="n"/>
      <c r="E300" s="44"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4" t="n"/>
      <c r="E301" s="44"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4" t="n"/>
      <c r="E302" s="44"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4" t="n"/>
      <c r="E303" s="44"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4" t="n"/>
      <c r="E304" s="44"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4" t="n"/>
      <c r="E305" s="44"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4" t="n"/>
      <c r="E306" s="44"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4" t="n"/>
      <c r="E307" s="44"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4" t="n"/>
      <c r="E308" s="44"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4" t="n"/>
      <c r="E309" s="44"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4" t="n"/>
      <c r="E310" s="44"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4" t="n"/>
      <c r="E311" s="44"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4" t="n"/>
      <c r="E312" s="44"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4" t="n"/>
      <c r="E313" s="44"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4" t="n"/>
      <c r="E314" s="44"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4" t="n"/>
      <c r="E315" s="44"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4" t="n"/>
      <c r="E316" s="44"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4" t="n"/>
      <c r="E317" s="44"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4" t="n"/>
      <c r="E318" s="44"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4" t="n"/>
      <c r="E319" s="44"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4" t="n"/>
      <c r="E320" s="44"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4" t="n"/>
      <c r="E321" s="44"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4" t="n"/>
      <c r="E322" s="44"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4" t="n"/>
      <c r="E323" s="44"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4" t="n"/>
      <c r="E324" s="44"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4" t="n"/>
      <c r="E325" s="44"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4" t="n"/>
      <c r="E326" s="44"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4" t="n"/>
      <c r="E327" s="44"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4" t="n"/>
      <c r="E328" s="44"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4" t="n"/>
      <c r="E329" s="44"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4" t="n"/>
      <c r="E330" s="44"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4" t="n"/>
      <c r="E331" s="44"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4" t="n"/>
      <c r="E332" s="44"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4" t="n"/>
      <c r="E333" s="44"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4" t="n"/>
      <c r="E334" s="44"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4" t="n"/>
      <c r="E335" s="44"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4" t="n"/>
      <c r="E336" s="44"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4" t="n"/>
      <c r="E337" s="44"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4" t="n"/>
      <c r="E338" s="44"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4" t="n"/>
      <c r="E339" s="44"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4" t="n"/>
      <c r="E340" s="44"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4" t="n"/>
      <c r="E341" s="44"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4" t="n"/>
      <c r="E342" s="44"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4" t="n"/>
      <c r="E343" s="44"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4" t="n"/>
      <c r="E344" s="44"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4" t="n"/>
      <c r="E345" s="44"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4" t="n"/>
      <c r="E346" s="44"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4" t="n"/>
      <c r="E347" s="44"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4" t="n"/>
      <c r="E348" s="44"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4" t="n"/>
      <c r="E349" s="44"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4" t="n"/>
      <c r="E350" s="44"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4" t="n"/>
      <c r="E351" s="44"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4" t="n"/>
      <c r="E352" s="44"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4" t="n"/>
      <c r="E353" s="44"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4" t="n"/>
      <c r="E354" s="44"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4" t="n"/>
      <c r="E355" s="44"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4" t="n"/>
      <c r="E356" s="44"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4" t="n"/>
      <c r="E357" s="44"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4" t="n"/>
      <c r="E358" s="44"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4" t="n"/>
      <c r="E359" s="44"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4" t="n"/>
      <c r="E360" s="44"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4" t="n"/>
      <c r="E361" s="44"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4" t="n"/>
      <c r="E362" s="44"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4" t="n"/>
      <c r="E363" s="44"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4" t="n"/>
      <c r="E364" s="44"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4" t="n"/>
      <c r="E365" s="44"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4" t="n"/>
      <c r="E366" s="44"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4" t="n"/>
      <c r="E367" s="44"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4" t="n"/>
      <c r="E368" s="44"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4" t="n"/>
      <c r="E369" s="44"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4" t="n"/>
      <c r="E370" s="44"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4" t="n"/>
      <c r="E371" s="44"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4" t="n"/>
      <c r="E372" s="44"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4" t="n"/>
      <c r="E373" s="44"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4" t="n"/>
      <c r="E374" s="44"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4" t="n"/>
      <c r="E375" s="44"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4" t="n"/>
      <c r="E376" s="44"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4" t="n"/>
      <c r="E377" s="44"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4" t="n"/>
      <c r="E378" s="44"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4" t="n"/>
      <c r="E379" s="44"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4" t="n"/>
      <c r="E380" s="44"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4" t="n"/>
      <c r="E381" s="44"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4" t="n"/>
      <c r="E382" s="44"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4" t="n"/>
      <c r="E383" s="44"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4" t="n"/>
      <c r="E384" s="44"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4" t="n"/>
      <c r="E385" s="44"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4" t="n"/>
      <c r="E386" s="44"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4" t="n"/>
      <c r="E387" s="44"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4" t="n"/>
      <c r="E388" s="44"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4" t="n"/>
      <c r="E389" s="44"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4" t="n"/>
      <c r="E390" s="44"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4" t="n"/>
      <c r="E391" s="44"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4" t="n"/>
      <c r="E392" s="44"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4" t="n"/>
      <c r="E393" s="44"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4" t="n"/>
      <c r="E394" s="44"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4" t="n"/>
      <c r="E395" s="44"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4" t="n"/>
      <c r="E396" s="44"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4" t="n"/>
      <c r="E397" s="44"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4" t="n"/>
      <c r="E398" s="44"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4" t="n"/>
      <c r="E399" s="44"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4" t="n"/>
      <c r="E400" s="44"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4" t="n"/>
      <c r="E401" s="44"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4" t="n"/>
      <c r="E402" s="44"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4" t="n"/>
      <c r="E403" s="44"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4" t="n"/>
      <c r="E404" s="44"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4" t="n"/>
      <c r="E405" s="44"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4" t="n"/>
      <c r="E406" s="44"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4" t="n"/>
      <c r="E407" s="44"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4" t="n"/>
      <c r="E408" s="44"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4" t="n"/>
      <c r="E409" s="44"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4" t="n"/>
      <c r="E410" s="44"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4" t="n"/>
      <c r="E411" s="44"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4" t="n"/>
      <c r="E412" s="44"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4" t="n"/>
      <c r="E413" s="44"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4" t="n"/>
      <c r="E414" s="44"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4" t="n"/>
      <c r="E415" s="44"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4" t="n"/>
      <c r="E416" s="44"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4" t="n"/>
      <c r="E417" s="44"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4" t="n"/>
      <c r="E418" s="44"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4" t="n"/>
      <c r="E419" s="44"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4" t="n"/>
      <c r="E420" s="44"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4" t="n"/>
      <c r="E421" s="44"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4" t="n"/>
      <c r="E422" s="44"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4" t="n"/>
      <c r="E423" s="44"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4" t="n"/>
      <c r="E424" s="44"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4" t="n"/>
      <c r="E425" s="44"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4" t="n"/>
      <c r="E426" s="44"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4" t="n"/>
      <c r="E427" s="44"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4" t="n"/>
      <c r="E428" s="44"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4" t="n"/>
      <c r="E429" s="44"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4" t="n"/>
      <c r="E430" s="44"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4" t="n"/>
      <c r="E431" s="44"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4" t="n"/>
      <c r="E432" s="44"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4" t="n"/>
      <c r="E433" s="44"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4" t="n"/>
      <c r="E434" s="44"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4" t="n"/>
      <c r="E435" s="44"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4" t="n"/>
      <c r="E436" s="44"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4" t="n"/>
      <c r="E437" s="44"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4" t="n"/>
      <c r="E438" s="44"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4" t="n"/>
      <c r="E439" s="44"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4" t="n"/>
      <c r="E440" s="44"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4" t="n"/>
      <c r="E441" s="44"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4" t="n"/>
      <c r="E442" s="44"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4" t="n"/>
      <c r="E443" s="44"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4" t="n"/>
      <c r="E444" s="44"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4" t="n"/>
      <c r="E445" s="44"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4" t="n"/>
      <c r="E446" s="44"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4" t="n"/>
      <c r="E447" s="44"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4" t="n"/>
      <c r="E448" s="44"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4" t="n"/>
      <c r="E449" s="44"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4" t="n"/>
      <c r="E450" s="44"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4" t="n"/>
      <c r="E451" s="44"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4" t="n"/>
      <c r="E452" s="44"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4" t="n"/>
      <c r="E453" s="44"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4" t="n"/>
      <c r="E454" s="44"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4" t="n"/>
      <c r="E455" s="44"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4" t="n"/>
      <c r="E456" s="44"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4" t="n"/>
      <c r="E457" s="44"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4" t="n"/>
      <c r="E458" s="44"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4" t="n"/>
      <c r="E459" s="44"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4" t="n"/>
      <c r="E460" s="44"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4" t="n"/>
      <c r="E461" s="44"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4" t="n"/>
      <c r="E462" s="44"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4" t="n"/>
      <c r="E463" s="44"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4" t="n"/>
      <c r="E464" s="44"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4" t="n"/>
      <c r="E465" s="44"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4" t="n"/>
      <c r="E466" s="44"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4" t="n"/>
      <c r="E467" s="44"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4" t="n"/>
      <c r="E468" s="44"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4" t="n"/>
      <c r="E469" s="44"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4" t="n"/>
      <c r="E470" s="44"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4" t="n"/>
      <c r="E471" s="44"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4" t="n"/>
      <c r="E472" s="44"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4" t="n"/>
      <c r="E473" s="44"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4" t="n"/>
      <c r="E474" s="44"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4" t="n"/>
      <c r="E475" s="44"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4" t="n"/>
      <c r="E476" s="44"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4" t="n"/>
      <c r="E477" s="44"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4" t="n"/>
      <c r="E478" s="44"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4" t="n"/>
      <c r="E479" s="44"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4" t="n"/>
      <c r="E480" s="44"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4" t="n"/>
      <c r="E481" s="44"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4" t="n"/>
      <c r="E482" s="44"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4" t="n"/>
      <c r="E483" s="44"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4" t="n"/>
      <c r="E484" s="44"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4" t="n"/>
      <c r="E485" s="44"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4" t="n"/>
      <c r="E486" s="44"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4" t="n"/>
      <c r="E487" s="44"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4" t="n"/>
      <c r="E488" s="44"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4" t="n"/>
      <c r="E489" s="44"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4" t="n"/>
      <c r="E490" s="44"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4" t="n"/>
      <c r="E491" s="44"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4" t="n"/>
      <c r="E492" s="44"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4" t="n"/>
      <c r="E493" s="44"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4" t="n"/>
      <c r="E494" s="44"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4" t="n"/>
      <c r="E495" s="44"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4" t="n"/>
      <c r="E496" s="44"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4" t="n"/>
      <c r="E497" s="44"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4" t="n"/>
      <c r="E498" s="44"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4" t="n"/>
      <c r="E499" s="44"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4" t="n"/>
      <c r="E500" s="44"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4" t="n"/>
      <c r="E501" s="44"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4" t="n"/>
      <c r="E502" s="44"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4" t="n"/>
      <c r="E503" s="44"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4" t="n"/>
      <c r="E504" s="44"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4" t="n"/>
      <c r="E505" s="44"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4" t="n"/>
      <c r="E506" s="44"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4" t="n"/>
      <c r="E507" s="44"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4" t="n"/>
      <c r="E508" s="44"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4" t="n"/>
      <c r="E509" s="44"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4" t="n"/>
      <c r="E510" s="44"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4" t="n"/>
      <c r="E511" s="44"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4" t="n"/>
      <c r="E512" s="44"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4" t="n"/>
      <c r="E513" s="44"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4" t="n"/>
      <c r="E514" s="44"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4" t="n"/>
      <c r="E515" s="44"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4" t="n"/>
      <c r="E516" s="44"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4" t="n"/>
      <c r="E517" s="44"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4" t="n"/>
      <c r="E518" s="44"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4" t="n"/>
      <c r="E519" s="44"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4" t="n"/>
      <c r="E520" s="44"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4" t="n"/>
      <c r="E521" s="44"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4" t="n"/>
      <c r="E522" s="44"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4" t="n"/>
      <c r="E523" s="44"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4" t="n"/>
      <c r="E524" s="44"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4" t="n"/>
      <c r="E525" s="44"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4" t="n"/>
      <c r="E526" s="44"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4" t="n"/>
      <c r="E527" s="44"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4" t="n"/>
      <c r="E528" s="44"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4" t="n"/>
      <c r="E529" s="44"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4" t="n"/>
      <c r="E530" s="44"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4" t="n"/>
      <c r="E531" s="44"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4" t="n"/>
      <c r="E532" s="44"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4" t="n"/>
      <c r="E533" s="44"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4" t="n"/>
      <c r="E534" s="44"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4" t="n"/>
      <c r="E535" s="44"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4" t="n"/>
      <c r="E536" s="44"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4" t="n"/>
      <c r="E537" s="44"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4" t="n"/>
      <c r="E538" s="44"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4" t="n"/>
      <c r="E539" s="44"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4" t="n"/>
      <c r="E540" s="44"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4" t="n"/>
      <c r="E541" s="44"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4" t="n"/>
      <c r="E542" s="44"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4" t="n"/>
      <c r="E543" s="44"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4" t="n"/>
      <c r="E544" s="44"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4" t="n"/>
      <c r="E545" s="44"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4" t="n"/>
      <c r="E546" s="44"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4" t="n"/>
      <c r="E547" s="44"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4" t="n"/>
      <c r="E548" s="44"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4" t="n"/>
      <c r="E549" s="44"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4" t="n"/>
      <c r="E550" s="44"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4" t="n"/>
      <c r="E551" s="44"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4" t="n"/>
      <c r="E552" s="44"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4" t="n"/>
      <c r="E553" s="44"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4" t="n"/>
      <c r="E554" s="44"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4" t="n"/>
      <c r="E555" s="44"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4" t="n"/>
      <c r="E556" s="44"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4" t="n"/>
      <c r="E557" s="44"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4" t="n"/>
      <c r="E558" s="44"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4" t="n"/>
      <c r="E559" s="44"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4" t="n"/>
      <c r="E560" s="44"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4" t="n"/>
      <c r="E561" s="44"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4" t="n"/>
      <c r="E562" s="44"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4" t="n"/>
      <c r="E563" s="44"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4" t="n"/>
      <c r="E564" s="44"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4" t="n"/>
      <c r="E565" s="44"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4" t="n"/>
      <c r="E566" s="44"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4" t="n"/>
      <c r="E567" s="44"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4" t="n"/>
      <c r="E568" s="44"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4" t="n"/>
      <c r="E569" s="44"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4" t="n"/>
      <c r="E570" s="44"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4" t="n"/>
      <c r="E571" s="44"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4" t="n"/>
      <c r="E572" s="44"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4" t="n"/>
      <c r="E573" s="44"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4" t="n"/>
      <c r="E574" s="44"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4" t="n"/>
      <c r="E575" s="44"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4" t="n"/>
      <c r="E576" s="44"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4" t="n"/>
      <c r="E577" s="44"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4" t="n"/>
      <c r="E578" s="44"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4" t="n"/>
      <c r="E579" s="44"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4" t="n"/>
      <c r="E580" s="44"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4" t="n"/>
      <c r="E581" s="44"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4" t="n"/>
      <c r="E582" s="44"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4" t="n"/>
      <c r="E583" s="44"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4" t="n"/>
      <c r="E584" s="44"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4" t="n"/>
      <c r="E585" s="44"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4" t="n"/>
      <c r="E586" s="44"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4" t="n"/>
      <c r="E587" s="44"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4" t="n"/>
      <c r="E588" s="44"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4" t="n"/>
      <c r="E589" s="44"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4" t="n"/>
      <c r="E590" s="44"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4" t="n"/>
      <c r="E591" s="44"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4" t="n"/>
      <c r="E592" s="44"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4" t="n"/>
      <c r="E593" s="44"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4" t="n"/>
      <c r="E594" s="44"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4" t="n"/>
      <c r="E595" s="44"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4" t="n"/>
      <c r="E596" s="44"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4" t="n"/>
      <c r="E597" s="44"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4" t="n"/>
      <c r="E598" s="44"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4" t="n"/>
      <c r="E599" s="44"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4" t="n"/>
      <c r="E600" s="44"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4" t="n"/>
      <c r="E601" s="44"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4" t="n"/>
      <c r="E602" s="44"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4" t="n"/>
      <c r="E603" s="44"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4" t="n"/>
      <c r="E604" s="44"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4" t="n"/>
      <c r="E605" s="44"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4" t="n"/>
      <c r="E606" s="44"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4" t="n"/>
      <c r="E607" s="44"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4" t="n"/>
      <c r="E608" s="44"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4" t="n"/>
      <c r="E609" s="44"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4" t="n"/>
      <c r="E610" s="44"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4" t="n"/>
      <c r="E611" s="44"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4" t="n"/>
      <c r="E612" s="44"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4" t="n"/>
      <c r="E613" s="44"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4" t="n"/>
      <c r="E614" s="44"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4" t="n"/>
      <c r="E615" s="44"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4" t="n"/>
      <c r="E616" s="44"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4" t="n"/>
      <c r="E617" s="44"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4" t="n"/>
      <c r="E618" s="44"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4" t="n"/>
      <c r="E619" s="44"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4" t="n"/>
      <c r="E620" s="44"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4" t="n"/>
      <c r="E621" s="44"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4" t="n"/>
      <c r="E622" s="44"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4" t="n"/>
      <c r="E623" s="44"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4" t="n"/>
      <c r="E624" s="44"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4" t="n"/>
      <c r="E625" s="44"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4" t="n"/>
      <c r="E626" s="44"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4" t="n"/>
      <c r="E627" s="44"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4" t="n"/>
      <c r="E628" s="44"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4" t="n"/>
      <c r="E629" s="44"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4" t="n"/>
      <c r="E630" s="44"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4" t="n"/>
      <c r="E631" s="44"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4" t="n"/>
      <c r="E632" s="44"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4" t="n"/>
      <c r="E633" s="44"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4" t="n"/>
      <c r="E634" s="44"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4" t="n"/>
      <c r="E635" s="44"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4" t="n"/>
      <c r="E636" s="44"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4" t="n"/>
      <c r="E637" s="44"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4" t="n"/>
      <c r="E638" s="44"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4" t="n"/>
      <c r="E639" s="44"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4" t="n"/>
      <c r="E640" s="44"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4" t="n"/>
      <c r="E641" s="44"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4" t="n"/>
      <c r="E642" s="44"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4" t="n"/>
      <c r="E643" s="44"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4" t="n"/>
      <c r="E644" s="44"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4" t="n"/>
      <c r="E645" s="44"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4" t="n"/>
      <c r="E646" s="44"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4" t="n"/>
      <c r="E647" s="44"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4" t="n"/>
      <c r="E648" s="44"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4" t="n"/>
      <c r="E649" s="44"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4" t="n"/>
      <c r="E650" s="44"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4" t="n"/>
      <c r="E651" s="44"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4" t="n"/>
      <c r="E652" s="44"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4" t="n"/>
      <c r="E653" s="44"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4" t="n"/>
      <c r="E654" s="44"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4" t="n"/>
      <c r="E655" s="44"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4" t="n"/>
      <c r="E656" s="44"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4" t="n"/>
      <c r="E657" s="44"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4" t="n"/>
      <c r="E658" s="44"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4" t="n"/>
      <c r="E659" s="44"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4" t="n"/>
      <c r="E660" s="44"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4" t="n"/>
      <c r="E661" s="44"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4" t="n"/>
      <c r="E662" s="44"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4" t="n"/>
      <c r="E663" s="44"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4" t="n"/>
      <c r="E664" s="44"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4" t="n"/>
      <c r="E665" s="44"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4" t="n"/>
      <c r="E666" s="44"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4" t="n"/>
      <c r="E667" s="44"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4" t="n"/>
      <c r="E668" s="44"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4" t="n"/>
      <c r="E669" s="44"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4" t="n"/>
      <c r="E670" s="44"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4" t="n"/>
      <c r="E671" s="44"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4" t="n"/>
      <c r="E672" s="44"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4" t="n"/>
      <c r="E673" s="44"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4" t="n"/>
      <c r="E674" s="44"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4" t="n"/>
      <c r="E675" s="44"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4" t="n"/>
      <c r="E676" s="44"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4" t="n"/>
      <c r="E677" s="44"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4" t="n"/>
      <c r="E678" s="44"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4" t="n"/>
      <c r="E679" s="44"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4" t="n"/>
      <c r="E680" s="44"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4" t="n"/>
      <c r="E681" s="44"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4" t="n"/>
      <c r="E682" s="44"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4" t="n"/>
      <c r="E683" s="44"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4" t="n"/>
      <c r="E684" s="44"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4" t="n"/>
      <c r="E685" s="44"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4" t="n"/>
      <c r="E686" s="44"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4" t="n"/>
      <c r="E687" s="44"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4" t="n"/>
      <c r="E688" s="44"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4" t="n"/>
      <c r="E689" s="44"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4" t="n"/>
      <c r="E690" s="44"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4" t="n"/>
      <c r="E691" s="44"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4" t="n"/>
      <c r="E692" s="44"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4" t="n"/>
      <c r="E693" s="44"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4" t="n"/>
      <c r="E694" s="44"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4" t="n"/>
      <c r="E695" s="44"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4" t="n"/>
      <c r="E696" s="44"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4" t="n"/>
      <c r="E697" s="44"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4" t="n"/>
      <c r="E698" s="44"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4" t="n"/>
      <c r="E699" s="44"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4" t="n"/>
      <c r="E700" s="44"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4" t="n"/>
      <c r="E701" s="44"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4" t="n"/>
      <c r="E702" s="44"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4" t="n"/>
      <c r="E703" s="44"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4" t="n"/>
      <c r="E704" s="44"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4" t="n"/>
      <c r="E705" s="44"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4" t="n"/>
      <c r="E706" s="44"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4" t="n"/>
      <c r="E707" s="44"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4" t="n"/>
      <c r="E708" s="44"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4" t="n"/>
      <c r="E709" s="44"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4" t="n"/>
      <c r="E710" s="44"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4" t="n"/>
      <c r="E711" s="44"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4" t="n"/>
      <c r="E712" s="44"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4" t="n"/>
      <c r="E713" s="44"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4" t="n"/>
      <c r="E714" s="44"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4" t="n"/>
      <c r="E715" s="44"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4" t="n"/>
      <c r="E716" s="44"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4" t="n"/>
      <c r="E717" s="44"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4" t="n"/>
      <c r="E718" s="44"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4" t="n"/>
      <c r="E719" s="44"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4" t="n"/>
      <c r="E720" s="44"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4" t="n"/>
      <c r="E721" s="44"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4" t="n"/>
      <c r="E722" s="44"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4" t="n"/>
      <c r="E723" s="44"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4" t="n"/>
      <c r="E724" s="44"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4" t="n"/>
      <c r="E725" s="44"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4" t="n"/>
      <c r="E726" s="44"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4" t="n"/>
      <c r="E727" s="44"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4" t="n"/>
      <c r="E728" s="44"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4" t="n"/>
      <c r="E729" s="44"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4" t="n"/>
      <c r="E730" s="44"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4" t="n"/>
      <c r="E731" s="44"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4" t="n"/>
      <c r="E732" s="44"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4" t="n"/>
      <c r="E733" s="44"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4" t="n"/>
      <c r="E734" s="44"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4" t="n"/>
      <c r="E735" s="44"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4" t="n"/>
      <c r="E736" s="44"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4" t="n"/>
      <c r="E737" s="44"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4" t="n"/>
      <c r="E738" s="44"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4" t="n"/>
      <c r="E739" s="44"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4" t="n"/>
      <c r="E740" s="44"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4" t="n"/>
      <c r="E741" s="44"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4" t="n"/>
      <c r="E742" s="44"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4" t="n"/>
      <c r="E743" s="44"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4" t="n"/>
      <c r="E744" s="44"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4" t="n"/>
      <c r="E745" s="44"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4" t="n"/>
      <c r="E746" s="44"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4" t="n"/>
      <c r="E747" s="44"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4" t="n"/>
      <c r="E748" s="44"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4" t="n"/>
      <c r="E749" s="44"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4" t="n"/>
      <c r="E750" s="44"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4" t="n"/>
      <c r="E751" s="44"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4" t="n"/>
      <c r="E752" s="44"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4" t="n"/>
      <c r="E753" s="44"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4" t="n"/>
      <c r="E754" s="44"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4" t="n"/>
      <c r="E755" s="44"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4" t="n"/>
      <c r="E756" s="44"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4" t="n"/>
      <c r="E757" s="44"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4" t="n"/>
      <c r="E758" s="44"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4" t="n"/>
      <c r="E759" s="44"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4" t="n"/>
      <c r="E760" s="44"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4" t="n"/>
      <c r="E761" s="44"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4" t="n"/>
      <c r="E762" s="44"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4" t="n"/>
      <c r="E763" s="44"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4" t="n"/>
      <c r="E764" s="44"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4" t="n"/>
      <c r="E765" s="44"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4" t="n"/>
      <c r="E766" s="44"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4" t="n"/>
      <c r="E767" s="44"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4" t="n"/>
      <c r="E768" s="44"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4" t="n"/>
      <c r="E769" s="44"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4" t="n"/>
      <c r="E770" s="44"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4" t="n"/>
      <c r="E771" s="44"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4" t="n"/>
      <c r="E772" s="44"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4" t="n"/>
      <c r="E773" s="44"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4" t="n"/>
      <c r="E774" s="44"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4" t="n"/>
      <c r="E775" s="44"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4" t="n"/>
      <c r="E776" s="44"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4" t="n"/>
      <c r="E777" s="44"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4" t="n"/>
      <c r="E778" s="44"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4" t="n"/>
      <c r="E779" s="44"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4" t="n"/>
      <c r="E780" s="44"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4" t="n"/>
      <c r="E781" s="44"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4" t="n"/>
      <c r="E782" s="44"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4" t="n"/>
      <c r="E783" s="44"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4" t="n"/>
      <c r="E784" s="44"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4" t="n"/>
      <c r="E785" s="44"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4" t="n"/>
      <c r="E786" s="44"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4" t="n"/>
      <c r="E787" s="44"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4" t="n"/>
      <c r="E788" s="44"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4" t="n"/>
      <c r="E789" s="44"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4" t="n"/>
      <c r="E790" s="44"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4" t="n"/>
      <c r="E791" s="44"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4" t="n"/>
      <c r="E792" s="44"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4" t="n"/>
      <c r="E793" s="44"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4" t="n"/>
      <c r="E794" s="44"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4" t="n"/>
      <c r="E795" s="44"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4" t="n"/>
      <c r="E796" s="44"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4" t="n"/>
      <c r="E797" s="44"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4" t="n"/>
      <c r="E798" s="44"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4" t="n"/>
      <c r="E799" s="44"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4" t="n"/>
      <c r="E800" s="44"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4" t="n"/>
      <c r="E801" s="44"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4" t="n"/>
      <c r="E802" s="44"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4" t="n"/>
      <c r="E803" s="44"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4" t="n"/>
      <c r="E804" s="44"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4" t="n"/>
      <c r="E805" s="44"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4" t="n"/>
      <c r="E806" s="44"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4" t="n"/>
      <c r="E807" s="44"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4" t="n"/>
      <c r="E808" s="44"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4" t="n"/>
      <c r="E809" s="44"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4" t="n"/>
      <c r="E810" s="44"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4" t="n"/>
      <c r="E811" s="44"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4" t="n"/>
      <c r="E812" s="44"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4" t="n"/>
      <c r="E813" s="44"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4" t="n"/>
      <c r="E814" s="44"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4" t="n"/>
      <c r="E815" s="44"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4" t="n"/>
      <c r="E816" s="44"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4" t="n"/>
      <c r="E817" s="44"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4" t="n"/>
      <c r="E818" s="44"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4" t="n"/>
      <c r="E819" s="44"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4" t="n"/>
      <c r="E820" s="44"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4" t="n"/>
      <c r="E821" s="44"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4" t="n"/>
      <c r="E822" s="44"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4" t="n"/>
      <c r="E823" s="44"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4" t="n"/>
      <c r="E824" s="44"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4" t="n"/>
      <c r="E825" s="44"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4" t="n"/>
      <c r="E826" s="44"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4" t="n"/>
      <c r="E827" s="44"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4" t="n"/>
      <c r="E828" s="44"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4" t="n"/>
      <c r="E829" s="44"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4" t="n"/>
      <c r="E830" s="44"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4" t="n"/>
      <c r="E831" s="44"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4" t="n"/>
      <c r="E832" s="44"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4" t="n"/>
      <c r="E833" s="44"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4" t="n"/>
      <c r="E834" s="44"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4" t="n"/>
      <c r="E835" s="44"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4" t="n"/>
      <c r="E836" s="44"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4" t="n"/>
      <c r="E837" s="44"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4" t="n"/>
      <c r="E838" s="44"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4" t="n"/>
      <c r="E839" s="44"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4" t="n"/>
      <c r="E840" s="44"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4" t="n"/>
      <c r="E841" s="44"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4" t="n"/>
      <c r="E842" s="44"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4" t="n"/>
      <c r="E843" s="44"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4" t="n"/>
      <c r="E844" s="44"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4" t="n"/>
      <c r="E845" s="44"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4" t="n"/>
      <c r="E846" s="44"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4" t="n"/>
      <c r="E847" s="44"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4" t="n"/>
      <c r="E848" s="44"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4" t="n"/>
      <c r="E849" s="44"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4" t="n"/>
      <c r="E850" s="44"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4" t="n"/>
      <c r="E851" s="44"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4" t="n"/>
      <c r="E852" s="44"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4" t="n"/>
      <c r="E853" s="44"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4" t="n"/>
      <c r="E854" s="44"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4" t="n"/>
      <c r="E855" s="44"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4" t="n"/>
      <c r="E856" s="44"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4" t="n"/>
      <c r="E857" s="44"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4" t="n"/>
      <c r="E858" s="44"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4" t="n"/>
      <c r="E859" s="44"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4" t="n"/>
      <c r="E860" s="44"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4" t="n"/>
      <c r="E861" s="44"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4" t="n"/>
      <c r="E862" s="44"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4" t="n"/>
      <c r="E863" s="44"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4" t="n"/>
      <c r="E864" s="44"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4" t="n"/>
      <c r="E865" s="44"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4" t="n"/>
      <c r="E866" s="44"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4" t="n"/>
      <c r="E867" s="44"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4" t="n"/>
      <c r="E868" s="44"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4" t="n"/>
      <c r="E869" s="44"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4" t="n"/>
      <c r="E870" s="44"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4" t="n"/>
      <c r="E871" s="44"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4" t="n"/>
      <c r="E872" s="44"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4" t="n"/>
      <c r="E873" s="44"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4" t="n"/>
      <c r="E874" s="44"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4" t="n"/>
      <c r="E875" s="44"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4" t="n"/>
      <c r="E876" s="44"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4" t="n"/>
      <c r="E877" s="44"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4" t="n"/>
      <c r="E878" s="44"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4" t="n"/>
      <c r="E879" s="44"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4" t="n"/>
      <c r="E880" s="44"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4" t="n"/>
      <c r="E881" s="44"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4" t="n"/>
      <c r="E882" s="44"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4" t="n"/>
      <c r="E883" s="44"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4" t="n"/>
      <c r="E884" s="44"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4" t="n"/>
      <c r="E885" s="44"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4" t="n"/>
      <c r="E886" s="44"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4" t="n"/>
      <c r="E887" s="44"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4" t="n"/>
      <c r="E888" s="44"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4" t="n"/>
      <c r="E889" s="44"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4" t="n"/>
      <c r="E890" s="44"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4" t="n"/>
      <c r="E891" s="44"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4" t="n"/>
      <c r="E892" s="44"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4" t="n"/>
      <c r="E893" s="44"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4" t="n"/>
      <c r="E894" s="44"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4" t="n"/>
      <c r="E895" s="44"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4" t="n"/>
      <c r="E896" s="44"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4" t="n"/>
      <c r="E897" s="44"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4" t="n"/>
      <c r="E898" s="44"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4" t="n"/>
      <c r="E899" s="44"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4" t="n"/>
      <c r="E900" s="44"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4" t="n"/>
      <c r="E901" s="44"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4" t="n"/>
      <c r="E902" s="44"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4" t="n"/>
      <c r="E903" s="44"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4" t="n"/>
      <c r="E904" s="44"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4" t="n"/>
      <c r="E905" s="44"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5">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6">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5">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6">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5">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6">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5">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6">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5">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6">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5">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6">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5">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6">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5">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6">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5">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6">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5">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6">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5">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6">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5">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6">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5">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6">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5">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6">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5">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6">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5">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6">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5">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6">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5">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6">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5">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6">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5">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6">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5">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6">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5">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6">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5">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6">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5">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6">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5">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6">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5">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6">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5">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6">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5">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6">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5">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6">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5">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6">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5">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6">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5">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6">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5">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6">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5">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6">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5">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6">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5">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6">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5">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6">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5">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6">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5">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6">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5">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6">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5">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6">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5">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6">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5">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6">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5">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6">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5">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6">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5">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6">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5">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6">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5">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6">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5">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6">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5">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6">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X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4" t="n"/>
      <c r="F6" s="28">
        <f>IF($E6&lt;&gt;"",$E6,$C6)</f>
        <v/>
      </c>
      <c r="G6" s="24" t="n"/>
    </row>
    <row r="7" ht="30" customHeight="1">
      <c r="B7" s="3" t="inlineStr">
        <is>
          <t>Physical Fitness</t>
        </is>
      </c>
      <c r="C7" s="17">
        <f>IFERROR(INDEX(rngCadetNames,MATCH(MAX(nrPT_FinalPts),nrPT_FinalPts,0)),"")</f>
        <v/>
      </c>
      <c r="D7" s="15">
        <f>"Top final PT points: "&amp;IFERROR(MAX(nrPT_FinalPts),"n/a")</f>
        <v/>
      </c>
      <c r="E7" s="24" t="n"/>
      <c r="F7" s="28">
        <f>IF($E7&lt;&gt;"",$E7,$C7)</f>
        <v/>
      </c>
      <c r="G7" s="24" t="n"/>
    </row>
    <row r="8" ht="30" customHeight="1">
      <c r="B8" s="3" t="inlineStr">
        <is>
          <t>Top Gun</t>
        </is>
      </c>
      <c r="C8" s="17">
        <f>IFERROR(INDEX(rngCadetNames,MATCH(MAX(nrSKfirearmsAvg),nrSKfirearmsAvg,0)),"")</f>
        <v/>
      </c>
      <c r="D8" s="15">
        <f>"Top firearms average: "&amp;IFERROR(ROUND(MAX(nrSKfirearmsAvg),2),"n/a")</f>
        <v/>
      </c>
      <c r="E8" s="24" t="n"/>
      <c r="F8" s="28">
        <f>IF($E8&lt;&gt;"",$E8,$C8)</f>
        <v/>
      </c>
      <c r="G8" s="24"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4" t="n"/>
      <c r="F9" s="28">
        <f>IF($E9&lt;&gt;"",$E9,$C9)</f>
        <v/>
      </c>
      <c r="G9" s="24"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0">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0"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0"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0"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0"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0"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0"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0"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0"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0"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0"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0"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0"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0"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0" t="n">
        <v>0</v>
      </c>
      <c r="E20" s="28">
        <f>IF(SUMPRODUCT((nrCadetStatus="Active")*(nrGRacademic="No"))=0,"OK","CHECK")</f>
        <v/>
      </c>
      <c r="F20" s="15">
        <f>"70 in each category (policy 300.2)"</f>
        <v/>
      </c>
    </row>
    <row r="21">
      <c r="B21" s="3" t="inlineStr">
        <is>
          <t>Spelling interventions open</t>
        </is>
      </c>
      <c r="C21" s="27">
        <f>COUNTIF(nrSpellFlag,"INTERVENTION")</f>
        <v/>
      </c>
      <c r="D21" s="20"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0"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0"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0"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0"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0"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0"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0"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0"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0"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0"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0"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0"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0"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0"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0"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0"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0"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0"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0"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0"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A1:E90"/>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A1:C322"/>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'ChapterMaster'!$B$57:$B$71</t>
        </is>
      </c>
    </row>
    <row r="281">
      <c r="B281" s="14" t="inlineStr">
        <is>
          <t>nrSUBparent</t>
        </is>
      </c>
      <c r="C281" s="2" t="inlineStr">
        <is>
          <t>'ChapterMaster'!$E$57:$E$71</t>
        </is>
      </c>
    </row>
    <row r="282">
      <c r="B282" s="14" t="inlineStr">
        <is>
          <t>nrSUBtarget</t>
        </is>
      </c>
      <c r="C282" s="2" t="inlineStr">
        <is>
          <t>'ChapterMaster'!$F$57:$F$71</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2026-09-03T23:59:34Z</dcterms:created>
  <dcterms:modified xsi:type="dcterms:W3CDTF">2026-09-03T23:59:41Z</dcterms:modified>
</cp:coreProperties>
</file>