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'ChapterMaster'!$B$57:$B$72</definedName>
    <definedName name="nrSUBparent">'ChapterMaster'!$E$57:$E$72</definedName>
    <definedName name="nrSUBtarget">'ChapterMaster'!$F$57:$F$72</definedName>
    <definedName name="nrSEPname">'ChapterMaster'!$B$76:$B$82</definedName>
    <definedName name="nrSEPcourse">'ChapterMaster'!$E$76:$E$82</definedName>
    <definedName name="nrSEPhrs">'ChapterMaster'!$F$76:$F$82</definedName>
    <definedName name="nrSEPfirst">'ChapterMaster'!$G$76:$G$82</definedName>
    <definedName name="nrSEPlast">'ChapterMaster'!$H$76:$H$82</definedName>
    <definedName name="nrSEPdue">'ChapterMaster'!$I$76:$I$82</definedName>
    <definedName name="nrSEPfiled">'ChapterMaster'!$J$76:$J$82</definedName>
    <definedName name="nrSEPstatus">'ChapterMaster'!$L$76:$L$82</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'sysAudit'!$E$6:$E$43</definedName>
    <definedName name="nrAUDcheck">'sysAudit'!$B$6:$B$43</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'Audit'!$B$54:$B$71</definedName>
    <definedName name="nrPRGmet">'Audit'!$F$54:$F$71</definedName>
    <definedName name="nrENRall">'Audit'!$J$75:$J$124</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'Audit'!$B$5:$J$124</definedName>
    <definedName name="_xlnm.Print_Titles" localSheetId="29">'Addendum'!$5:$8</definedName>
    <definedName name="_xlnm.Print_Area" localSheetId="29">'Addendum'!$B$5:$G$70</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0" fontId="0" fillId="0" borderId="1" pivotButton="0" quotePrefix="0" xfId="0"/>
    <xf numFmtId="49" fontId="5" fillId="3" borderId="1" applyProtection="1" pivotButton="0" quotePrefix="0" xfId="0">
      <protection locked="0" hidden="0"/>
    </xf>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c r="B29" s="4" t="inlineStr">
        <is>
          <t>Separate classes to file</t>
        </is>
      </c>
      <c r="C29" s="5" t="n"/>
    </row>
    <row r="30">
      <c r="B30" s="6">
        <f>SUMPRODUCT((nrSEPname&lt;&gt;"")*(nrSEPfiled&lt;&gt;"Yes")*(N(nrSEPlast)&gt;0)*(nrSEPlast&lt;=TODAY()))&amp;IF(SUMPRODUCT((nrSEPname&lt;&gt;"")*(nrSEPfiled&lt;&gt;"Yes")*(N(nrSEPdue)&gt;0)*(nrSEPdue&lt;TODAY()))&gt;0," ("&amp;SUMPRODUCT((nrSEPname&lt;&gt;"")*(nrSEPfiled&lt;&gt;"Yes")*(N(nrSEPdue)&gt;0)*(nrSEPdue&lt;TODAY()))&amp;" OVERDUE)","")</f>
        <v/>
      </c>
      <c r="C30" s="5" t="n"/>
    </row>
    <row r="31"/>
    <row r="32" ht="16" customHeight="1">
      <c r="B32" s="7" t="inlineStr">
        <is>
          <t>Watch list — highest flag counts first (full list on WatchList)</t>
        </is>
      </c>
      <c r="C32" s="8" t="n"/>
      <c r="D32" s="8" t="n"/>
      <c r="E32" s="8" t="n"/>
      <c r="F32" s="8" t="n"/>
      <c r="G32" s="8" t="n"/>
      <c r="H32" s="8" t="n"/>
      <c r="I32" s="8" t="n"/>
      <c r="J32" s="8" t="n"/>
      <c r="K32" s="8" t="n"/>
    </row>
    <row r="33">
      <c r="B33">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4"/>
    <row r="35"/>
    <row r="36"/>
    <row r="37"/>
    <row r="38"/>
    <row r="39"/>
    <row r="40"/>
    <row r="41"/>
    <row r="42"/>
    <row r="43"/>
    <row r="44" ht="16" customHeight="1">
      <c r="B44" s="7" t="inlineStr">
        <is>
          <t>Certification reminders — copies to collect from cadets (Certifications sheet)</t>
        </is>
      </c>
      <c r="C44" s="8" t="n"/>
      <c r="D44" s="8" t="n"/>
      <c r="E44" s="8" t="n"/>
      <c r="F44" s="8" t="n"/>
      <c r="G44" s="8" t="n"/>
      <c r="H44" s="8" t="n"/>
      <c r="I44" s="8" t="n"/>
      <c r="J44" s="8" t="n"/>
      <c r="K44" s="8" t="n"/>
    </row>
    <row r="45">
      <c r="B45">
        <f>IFERROR(_xlfn.TAKE(_xlfn._xlws.FILTER(_xlfn.HSTACK(rngCadetNames,nrCadetAgency,nrCERTmissing),(nrCERTmissing&lt;&gt;"")*(nrCadetStatus="Active"),"All certification copies collected"),9),"⚠ LIST UNAVAILABLE - a reference in this panel is broken; do NOT read it as 'nothing to report'")</f>
        <v/>
      </c>
    </row>
    <row r="46"/>
    <row r="47"/>
    <row r="48"/>
    <row r="49"/>
    <row r="50"/>
    <row r="51"/>
    <row r="52"/>
    <row r="53"/>
    <row r="54" ht="16" customHeight="1">
      <c r="B54" s="7" t="inlineStr">
        <is>
          <t>Open missed-time events — not yet made up (Attendance ↔ Makeup by EventID)</t>
        </is>
      </c>
      <c r="C54" s="8" t="n"/>
      <c r="D54" s="8" t="n"/>
      <c r="E54" s="8" t="n"/>
      <c r="F54" s="8" t="n"/>
      <c r="G54" s="8" t="n"/>
      <c r="H54" s="8" t="n"/>
      <c r="I54" s="8" t="n"/>
      <c r="J54" s="8" t="n"/>
      <c r="K54" s="8" t="n"/>
    </row>
    <row r="55">
      <c r="B55">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6"/>
    <row r="57"/>
    <row r="58"/>
    <row r="59"/>
    <row r="60"/>
    <row r="61"/>
    <row r="62"/>
    <row r="63"/>
    <row r="64" ht="16" customHeight="1">
      <c r="B64" s="7" t="inlineStr">
        <is>
          <t>Separately-filed classes — taught, not yet reported (TCOLE 30-day rule)</t>
        </is>
      </c>
      <c r="C64" s="8" t="n"/>
      <c r="D64" s="8" t="n"/>
      <c r="E64" s="8" t="n"/>
      <c r="F64" s="8" t="n"/>
      <c r="G64" s="8" t="n"/>
      <c r="H64" s="8" t="n"/>
      <c r="I64" s="8" t="n"/>
      <c r="J64" s="8" t="n"/>
      <c r="K64" s="8" t="n"/>
    </row>
    <row r="65">
      <c r="B65">
        <f>IFERROR(_xlfn.TAKE(_xlfn.SORTBY(_xlfn._xlws.FILTER(_xlfn.HSTACK(nrSEPname,nrSEPcourse,TEXT(nrSEPlast,"mm/dd"),nrSEPhrs,TEXT(nrSEPdue,"mm/dd"),nrSEPstatus),(nrSEPname&lt;&gt;"")*(nrSEPfiled&lt;&gt;"Yes")*(N(nrSEPlast)&gt;0)*(nrSEPlast&lt;=TODAY()),"No separately-filed class is awaiting reporting"),_xlfn._xlws.FILTER(nrSEPdue,(nrSEPname&lt;&gt;"")*(nrSEPfiled&lt;&gt;"Yes")*(N(nrSEPlast)&gt;0)*(nrSEPlast&lt;=TODAY()),"No separately-filed class is awaiting reporting"),1),6),"⚠ LIST UNAVAILABLE - a reference in this panel is broken; do NOT read it as 'nothing to report'")</f>
        <v/>
      </c>
    </row>
    <row r="66"/>
    <row r="67"/>
    <row r="68"/>
    <row r="69"/>
    <row r="70"/>
    <row r="71" ht="16" customHeight="1">
      <c r="B71" s="7" t="inlineStr">
        <is>
          <t>Outstanding memos (pending / overdue)</t>
        </is>
      </c>
      <c r="C71" s="8" t="n"/>
      <c r="D71" s="8" t="n"/>
      <c r="E71" s="8" t="n"/>
      <c r="F71" s="8" t="n"/>
      <c r="G71" s="8" t="n"/>
      <c r="H71" s="8" t="n"/>
      <c r="I71" s="8" t="n"/>
      <c r="J71" s="8" t="n"/>
      <c r="K71" s="8" t="n"/>
    </row>
    <row r="72">
      <c r="B7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3"/>
    <row r="74"/>
    <row r="75"/>
    <row r="76"/>
    <row r="77"/>
    <row r="78"/>
    <row r="79"/>
    <row r="80" ht="16" customHeight="1">
      <c r="B80" s="7" t="inlineStr">
        <is>
          <t>Class average by exam</t>
        </is>
      </c>
      <c r="C80" s="8" t="n"/>
      <c r="D80" s="8" t="n"/>
      <c r="E80" s="8" t="n"/>
      <c r="F80" s="8" t="n"/>
      <c r="G80" s="8" t="n"/>
      <c r="H80" s="8" t="n"/>
      <c r="I80" s="8" t="n"/>
      <c r="J80" s="8" t="n"/>
      <c r="K80" s="8" t="n"/>
    </row>
    <row r="81"/>
    <row r="82"/>
    <row r="83"/>
    <row r="84"/>
    <row r="85"/>
    <row r="86"/>
    <row r="87"/>
    <row r="88"/>
    <row r="89"/>
    <row r="90"/>
    <row r="91"/>
    <row r="92"/>
    <row r="93"/>
    <row r="94"/>
    <row r="95"/>
    <row r="96" ht="16" customHeight="1">
      <c r="B96" s="7" t="inlineStr">
        <is>
          <t>Spelling class average by test</t>
        </is>
      </c>
      <c r="C96" s="8" t="n"/>
      <c r="D96" s="8" t="n"/>
      <c r="E96" s="8" t="n"/>
      <c r="F96" s="8" t="n"/>
      <c r="G96" s="8" t="n"/>
      <c r="H96" s="8" t="n"/>
      <c r="I96" s="8" t="n"/>
      <c r="J96" s="8" t="n"/>
      <c r="K96" s="8" t="n"/>
    </row>
  </sheetData>
  <sheetProtection selectLockedCells="0" selectUnlockedCells="0" sheet="1" objects="0" insertRows="1" insertHyperlinks="1" autoFilter="1" scenarios="0" formatColumns="1" deleteColumns="1" insertColumns="1" pivotTables="1" deleteRows="1" formatCells="1" formatRows="1" sort="1" password="B4BB"/>
  <mergeCells count="42">
    <mergeCell ref="B7:C7"/>
    <mergeCell ref="B27:C27"/>
    <mergeCell ref="B64:K64"/>
    <mergeCell ref="F7:G7"/>
    <mergeCell ref="B80:K80"/>
    <mergeCell ref="F24:G24"/>
    <mergeCell ref="J23:K23"/>
    <mergeCell ref="B32:K32"/>
    <mergeCell ref="J24:K24"/>
    <mergeCell ref="D27:E27"/>
    <mergeCell ref="B23:C23"/>
    <mergeCell ref="J8:K8"/>
    <mergeCell ref="J27:K27"/>
    <mergeCell ref="D26:E26"/>
    <mergeCell ref="B54:K54"/>
    <mergeCell ref="F26:G26"/>
    <mergeCell ref="B8:C8"/>
    <mergeCell ref="J26:K26"/>
    <mergeCell ref="F8:G8"/>
    <mergeCell ref="L26:M26"/>
    <mergeCell ref="B71:K71"/>
    <mergeCell ref="D7:E7"/>
    <mergeCell ref="B29:C29"/>
    <mergeCell ref="H7:I7"/>
    <mergeCell ref="B96:K96"/>
    <mergeCell ref="J7:K7"/>
    <mergeCell ref="F23:G23"/>
    <mergeCell ref="F27:G27"/>
    <mergeCell ref="H27:I27"/>
    <mergeCell ref="D8:E8"/>
    <mergeCell ref="B24:C24"/>
    <mergeCell ref="B30:C30"/>
    <mergeCell ref="D24:E24"/>
    <mergeCell ref="B26:C26"/>
    <mergeCell ref="H24:I24"/>
    <mergeCell ref="D23:E23"/>
    <mergeCell ref="B44:K44"/>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CA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6"/>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16" t="n"/>
      <c r="D5" s="25"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16" t="n"/>
      <c r="D5" s="25"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5">
      <c r="B45" s="14">
        <f>sysAudit!$B$42</f>
        <v/>
      </c>
      <c r="C45" s="21">
        <f>sysAudit!$C$42</f>
        <v/>
      </c>
      <c r="D45" s="21">
        <f>sysAudit!$D$42</f>
        <v/>
      </c>
      <c r="E45" s="3">
        <f>sysAudit!$E$42</f>
        <v/>
      </c>
      <c r="F45" s="2">
        <f>sysAudit!$F$42</f>
        <v/>
      </c>
    </row>
    <row r="46">
      <c r="B46" s="14">
        <f>sysAudit!$B$43</f>
        <v/>
      </c>
      <c r="C46" s="21">
        <f>sysAudit!$C$43</f>
        <v/>
      </c>
      <c r="D46" s="21">
        <f>sysAudit!$D$43</f>
        <v/>
      </c>
      <c r="E46" s="3">
        <f>sysAudit!$E$43</f>
        <v/>
      </c>
      <c r="F46" s="2">
        <f>sysAudit!$F$43</f>
        <v/>
      </c>
    </row>
    <row r="47"/>
    <row r="48" ht="16" customHeight="1">
      <c r="B48" s="7" t="inlineStr">
        <is>
          <t>Requirement sources — what is TCOLE rule vs Academy policy</t>
        </is>
      </c>
      <c r="C48" s="8" t="n"/>
      <c r="D48" s="8" t="n"/>
      <c r="E48" s="8" t="n"/>
      <c r="F48" s="8" t="n"/>
      <c r="G48" s="8" t="n"/>
      <c r="H48" s="8" t="n"/>
    </row>
    <row r="49" ht="26" customHeight="1">
      <c r="B49" s="15" t="inlineStr">
        <is>
          <t>• TCOLE Rule (Ch. 215/218/219): course #1000736 minimum hours per chapter, licensed/SME instructors, course records retention, exam security, student enrollment standards (L2/L3, medical), attendance records.</t>
        </is>
      </c>
    </row>
    <row r="50" ht="26" customHeight="1">
      <c r="B50" s="15" t="inlineStr">
        <is>
          <t>• Academy Policy (May 2026 manual): weighted grading (40/30/10/20), 70-in-each-category rule, 12 spelling tests across the academy + 75% intervention, 40 writing assignments, PT program and caps, awards.</t>
        </is>
      </c>
    </row>
    <row r="51"/>
    <row r="52" ht="16" customHeight="1">
      <c r="B52" s="7" t="inlineStr">
        <is>
          <t>Program-level TCOLE requirements (mark Yes when satisfied)</t>
        </is>
      </c>
      <c r="C52" s="8" t="n"/>
      <c r="D52" s="8" t="n"/>
      <c r="E52" s="8" t="n"/>
      <c r="F52" s="8" t="n"/>
      <c r="G52" s="8" t="n"/>
      <c r="H52" s="8" t="n"/>
    </row>
    <row r="53" ht="26" customHeight="1">
      <c r="B53" s="12" t="inlineStr">
        <is>
          <t>Requirement</t>
        </is>
      </c>
      <c r="C53" s="25" t="n"/>
      <c r="D53" s="25" t="n"/>
      <c r="E53" s="23" t="n"/>
      <c r="F53" s="12" t="inlineStr">
        <is>
          <t>Met?</t>
        </is>
      </c>
      <c r="G53" s="12" t="inlineStr">
        <is>
          <t>Notes</t>
        </is>
      </c>
    </row>
    <row r="54" ht="26" customHeight="1">
      <c r="B54" s="13" t="inlineStr">
        <is>
          <t>Commission Rules distributed to all students (Rule 215.9) — Copies of current TCOLE rules given to every student admitted</t>
        </is>
      </c>
      <c r="F54" s="16" t="n"/>
      <c r="G54" s="16" t="n"/>
    </row>
    <row r="55" ht="26" customHeight="1">
      <c r="B55" s="13" t="inlineStr">
        <is>
          <t>Required rule review conducted (215.9) — Reviewed 211.33, 221.1, 223.1, 223.3, 223.15, 223.17, 223.19 in class</t>
        </is>
      </c>
      <c r="F55" s="16" t="n"/>
      <c r="G55" s="16" t="n"/>
    </row>
    <row r="56" ht="26" customHeight="1">
      <c r="B56" s="13" t="inlineStr">
        <is>
          <t>Approved TCLEDDS roster on file — Required element of the training file</t>
        </is>
      </c>
      <c r="F56" s="16" t="n"/>
      <c r="G56" s="16" t="n"/>
    </row>
    <row r="57" ht="26" customHeight="1">
      <c r="B57" s="13" t="inlineStr">
        <is>
          <t>Course reported at exactly 736 hours — Excess hours reported under Addendum to BPOC (course #101), never inside the 736</t>
        </is>
      </c>
      <c r="F57" s="16" t="n"/>
      <c r="G57" s="16" t="n"/>
    </row>
    <row r="58" ht="26" customHeight="1">
      <c r="B58" s="13" t="inlineStr">
        <is>
          <t>Non-BPOC classes reported separately within 30 days — Any additional classes the academy teaches</t>
        </is>
      </c>
      <c r="F58" s="16" t="n"/>
      <c r="G58" s="16" t="n"/>
    </row>
    <row r="59" ht="26" customHeight="1">
      <c r="B59" s="13" t="inlineStr">
        <is>
          <t>Facility standards met (in-person, scenario/skills adequate) — Classroom supports role-play, defensive tactics, firearms demonstration</t>
        </is>
      </c>
      <c r="F59" s="16" t="n"/>
      <c r="G59" s="16" t="n"/>
    </row>
    <row r="60" ht="26" customHeight="1">
      <c r="B60" s="13" t="inlineStr">
        <is>
          <t>Assessments document mastery of all objectives — Learners are never passed on attendance alone</t>
        </is>
      </c>
      <c r="F60" s="16" t="n"/>
      <c r="G60" s="16" t="n"/>
    </row>
    <row r="61" ht="26" customHeight="1">
      <c r="B61" s="13" t="inlineStr">
        <is>
          <t>State exam plan communicated (250 Q, 70%, 3 attempts max) — Third failure requires enrolling in a new BPOC</t>
        </is>
      </c>
      <c r="F61" s="16" t="n"/>
      <c r="G61" s="16" t="n"/>
    </row>
    <row r="62" ht="26" customHeight="1">
      <c r="B62" s="13" t="inlineStr">
        <is>
          <t>Five-year retention of training records — Auditors sample past courses; files must be producible on request</t>
        </is>
      </c>
      <c r="F62" s="16" t="n"/>
      <c r="G62" s="16" t="n"/>
    </row>
    <row r="63" ht="26" customHeight="1">
      <c r="B63" s="13" t="inlineStr">
        <is>
          <t>Prior academies' FINAL workbooks archived and locatable — One file per academy; know where every finished class's file lives</t>
        </is>
      </c>
      <c r="F63" s="16" t="n"/>
      <c r="G63" s="16" t="n"/>
    </row>
    <row r="64" ht="26" customHeight="1">
      <c r="B64" s="13" t="inlineStr">
        <is>
          <t>Digital evidence library organized per chapter — LMS test PDFs, ExamSheet grade sheets, scanned spelling tests, sign-in scans, evals - one folder per chapter, ChapterPacket as cover</t>
        </is>
      </c>
      <c r="F64" s="16" t="n"/>
      <c r="G64" s="16" t="n"/>
    </row>
    <row r="65" ht="26" customHeight="1">
      <c r="B65" s="13" t="inlineStr">
        <is>
          <t>Scanned documents established as legal originals — CONFIRMED by TPD records management: scanned training documents - including sign-in sheets with PID - are the legal originals. Keep that determination on file so an auditor can see the basis</t>
        </is>
      </c>
      <c r="F65" s="16" t="n"/>
      <c r="G65" s="16" t="n"/>
    </row>
    <row r="66" ht="26" customHeight="1">
      <c r="B66" s="13" t="inlineStr">
        <is>
          <t>Exam security maintained — LMS access controlled; test banks/keys stored securely; spelling keys not accessible to cadets</t>
        </is>
      </c>
      <c r="F66" s="16" t="n"/>
      <c r="G66" s="16" t="n"/>
    </row>
    <row r="67" ht="26" customHeight="1">
      <c r="B67" s="13" t="inlineStr">
        <is>
          <t>Lesson plans verified against IRG learning objectives — All ~700 LOs covered unaltered - a PowerPoint alone is not a lesson plan</t>
        </is>
      </c>
      <c r="F67" s="16" t="n"/>
      <c r="G67" s="16" t="n"/>
    </row>
    <row r="68" ht="26" customHeight="1">
      <c r="B68" s="13" t="inlineStr">
        <is>
          <t>TCLEDDS reporting current — Enrollments (L1) entered at start; completions and the BPOC reported on time; non-BPOC classes within 30 days</t>
        </is>
      </c>
      <c r="F68" s="16" t="n"/>
      <c r="G68" s="16" t="n"/>
    </row>
    <row r="69" ht="26" customHeight="1">
      <c r="B69" s="13" t="inlineStr">
        <is>
          <t>Coordinator designation &amp; academy license current — Appointment letter on file; training-provider license active</t>
        </is>
      </c>
      <c r="F69" s="16" t="n"/>
      <c r="G69" s="16" t="n"/>
    </row>
    <row r="70" ht="26" customHeight="1">
      <c r="B70" s="13" t="inlineStr">
        <is>
          <t>Advisory board roster on file — Board composition documented; meeting dates + minutes folder referenced on the AdvisoryBoard sheet (minutes stay on the server)</t>
        </is>
      </c>
      <c r="F70" s="16" t="n"/>
      <c r="G70" s="16" t="n"/>
    </row>
    <row r="71" ht="26" customHeight="1">
      <c r="B71" s="13" t="inlineStr">
        <is>
          <t>Grade-tamper resistance in place — Workbook on OneDrive/SharePoint with version history; engine sheets password-locked</t>
        </is>
      </c>
      <c r="F71" s="16" t="n"/>
      <c r="G71" s="16" t="n"/>
    </row>
    <row r="72"/>
    <row r="73" ht="16" customHeight="1">
      <c r="B73" s="7" t="inlineStr">
        <is>
          <t>Per-cadet enrollment documents (mark Yes when on file)</t>
        </is>
      </c>
      <c r="C73" s="8" t="n"/>
      <c r="D73" s="8" t="n"/>
      <c r="E73" s="8" t="n"/>
      <c r="F73" s="8" t="n"/>
      <c r="G73" s="8" t="n"/>
      <c r="H73" s="8" t="n"/>
    </row>
    <row r="74" ht="26" customHeight="1">
      <c r="B74" s="12" t="inlineStr">
        <is>
          <t>Cadet</t>
        </is>
      </c>
      <c r="C74" s="12" t="inlineStr">
        <is>
          <t>Enroll App</t>
        </is>
      </c>
      <c r="D74" s="12" t="inlineStr">
        <is>
          <t>TCLEDDS L1</t>
        </is>
      </c>
      <c r="E74" s="12" t="inlineStr">
        <is>
          <t>Medical (L2)</t>
        </is>
      </c>
      <c r="F74" s="12" t="inlineStr">
        <is>
          <t>Psych (L3)</t>
        </is>
      </c>
      <c r="G74" s="12" t="inlineStr">
        <is>
          <t>Background</t>
        </is>
      </c>
      <c r="H74" s="12" t="inlineStr">
        <is>
          <t>Photo ID/DL</t>
        </is>
      </c>
      <c r="I74" s="12" t="inlineStr">
        <is>
          <t>Rules Ack</t>
        </is>
      </c>
      <c r="J74" s="12" t="inlineStr">
        <is>
          <t>All Docs?</t>
        </is>
      </c>
    </row>
    <row r="75">
      <c r="B75" s="21">
        <f>IF(Cadets!$B6="","",Cadets!$F6)</f>
        <v/>
      </c>
      <c r="C75" s="16" t="n"/>
      <c r="D75" s="16" t="n"/>
      <c r="E75" s="16" t="n"/>
      <c r="F75" s="16" t="n"/>
      <c r="G75" s="16" t="n"/>
      <c r="H75" s="16" t="n"/>
      <c r="I75" s="16" t="n"/>
      <c r="J75" s="21">
        <f>IF($B75="","",IF(COUNTIF(C75:I75,"Yes")=7,"Yes","No"))</f>
        <v/>
      </c>
    </row>
    <row r="76">
      <c r="B76" s="21">
        <f>IF(Cadets!$B7="","",Cadets!$F7)</f>
        <v/>
      </c>
      <c r="C76" s="16" t="n"/>
      <c r="D76" s="16" t="n"/>
      <c r="E76" s="16" t="n"/>
      <c r="F76" s="16" t="n"/>
      <c r="G76" s="16" t="n"/>
      <c r="H76" s="16" t="n"/>
      <c r="I76" s="16" t="n"/>
      <c r="J76" s="21">
        <f>IF($B76="","",IF(COUNTIF(C76:I76,"Yes")=7,"Yes","No"))</f>
        <v/>
      </c>
    </row>
    <row r="77">
      <c r="B77" s="21">
        <f>IF(Cadets!$B8="","",Cadets!$F8)</f>
        <v/>
      </c>
      <c r="C77" s="16" t="n"/>
      <c r="D77" s="16" t="n"/>
      <c r="E77" s="16" t="n"/>
      <c r="F77" s="16" t="n"/>
      <c r="G77" s="16" t="n"/>
      <c r="H77" s="16" t="n"/>
      <c r="I77" s="16" t="n"/>
      <c r="J77" s="21">
        <f>IF($B77="","",IF(COUNTIF(C77:I77,"Yes")=7,"Yes","No"))</f>
        <v/>
      </c>
    </row>
    <row r="78">
      <c r="B78" s="21">
        <f>IF(Cadets!$B9="","",Cadets!$F9)</f>
        <v/>
      </c>
      <c r="C78" s="16" t="n"/>
      <c r="D78" s="16" t="n"/>
      <c r="E78" s="16" t="n"/>
      <c r="F78" s="16" t="n"/>
      <c r="G78" s="16" t="n"/>
      <c r="H78" s="16" t="n"/>
      <c r="I78" s="16" t="n"/>
      <c r="J78" s="21">
        <f>IF($B78="","",IF(COUNTIF(C78:I78,"Yes")=7,"Yes","No"))</f>
        <v/>
      </c>
    </row>
    <row r="79">
      <c r="B79" s="21">
        <f>IF(Cadets!$B10="","",Cadets!$F10)</f>
        <v/>
      </c>
      <c r="C79" s="16" t="n"/>
      <c r="D79" s="16" t="n"/>
      <c r="E79" s="16" t="n"/>
      <c r="F79" s="16" t="n"/>
      <c r="G79" s="16" t="n"/>
      <c r="H79" s="16" t="n"/>
      <c r="I79" s="16" t="n"/>
      <c r="J79" s="21">
        <f>IF($B79="","",IF(COUNTIF(C79:I79,"Yes")=7,"Yes","No"))</f>
        <v/>
      </c>
    </row>
    <row r="80">
      <c r="B80" s="21">
        <f>IF(Cadets!$B11="","",Cadets!$F11)</f>
        <v/>
      </c>
      <c r="C80" s="16" t="n"/>
      <c r="D80" s="16" t="n"/>
      <c r="E80" s="16" t="n"/>
      <c r="F80" s="16" t="n"/>
      <c r="G80" s="16" t="n"/>
      <c r="H80" s="16" t="n"/>
      <c r="I80" s="16" t="n"/>
      <c r="J80" s="21">
        <f>IF($B80="","",IF(COUNTIF(C80:I80,"Yes")=7,"Yes","No"))</f>
        <v/>
      </c>
    </row>
    <row r="81">
      <c r="B81" s="21">
        <f>IF(Cadets!$B12="","",Cadets!$F12)</f>
        <v/>
      </c>
      <c r="C81" s="16" t="n"/>
      <c r="D81" s="16" t="n"/>
      <c r="E81" s="16" t="n"/>
      <c r="F81" s="16" t="n"/>
      <c r="G81" s="16" t="n"/>
      <c r="H81" s="16" t="n"/>
      <c r="I81" s="16" t="n"/>
      <c r="J81" s="21">
        <f>IF($B81="","",IF(COUNTIF(C81:I81,"Yes")=7,"Yes","No"))</f>
        <v/>
      </c>
    </row>
    <row r="82">
      <c r="B82" s="21">
        <f>IF(Cadets!$B13="","",Cadets!$F13)</f>
        <v/>
      </c>
      <c r="C82" s="16" t="n"/>
      <c r="D82" s="16" t="n"/>
      <c r="E82" s="16" t="n"/>
      <c r="F82" s="16" t="n"/>
      <c r="G82" s="16" t="n"/>
      <c r="H82" s="16" t="n"/>
      <c r="I82" s="16" t="n"/>
      <c r="J82" s="21">
        <f>IF($B82="","",IF(COUNTIF(C82:I82,"Yes")=7,"Yes","No"))</f>
        <v/>
      </c>
    </row>
    <row r="83">
      <c r="B83" s="21">
        <f>IF(Cadets!$B14="","",Cadets!$F14)</f>
        <v/>
      </c>
      <c r="C83" s="16" t="n"/>
      <c r="D83" s="16" t="n"/>
      <c r="E83" s="16" t="n"/>
      <c r="F83" s="16" t="n"/>
      <c r="G83" s="16" t="n"/>
      <c r="H83" s="16" t="n"/>
      <c r="I83" s="16" t="n"/>
      <c r="J83" s="21">
        <f>IF($B83="","",IF(COUNTIF(C83:I83,"Yes")=7,"Yes","No"))</f>
        <v/>
      </c>
    </row>
    <row r="84">
      <c r="B84" s="21">
        <f>IF(Cadets!$B15="","",Cadets!$F15)</f>
        <v/>
      </c>
      <c r="C84" s="16" t="n"/>
      <c r="D84" s="16" t="n"/>
      <c r="E84" s="16" t="n"/>
      <c r="F84" s="16" t="n"/>
      <c r="G84" s="16" t="n"/>
      <c r="H84" s="16" t="n"/>
      <c r="I84" s="16" t="n"/>
      <c r="J84" s="21">
        <f>IF($B84="","",IF(COUNTIF(C84:I84,"Yes")=7,"Yes","No"))</f>
        <v/>
      </c>
    </row>
    <row r="85">
      <c r="B85" s="21">
        <f>IF(Cadets!$B16="","",Cadets!$F16)</f>
        <v/>
      </c>
      <c r="C85" s="16" t="n"/>
      <c r="D85" s="16" t="n"/>
      <c r="E85" s="16" t="n"/>
      <c r="F85" s="16" t="n"/>
      <c r="G85" s="16" t="n"/>
      <c r="H85" s="16" t="n"/>
      <c r="I85" s="16" t="n"/>
      <c r="J85" s="21">
        <f>IF($B85="","",IF(COUNTIF(C85:I85,"Yes")=7,"Yes","No"))</f>
        <v/>
      </c>
    </row>
    <row r="86">
      <c r="B86" s="21">
        <f>IF(Cadets!$B17="","",Cadets!$F17)</f>
        <v/>
      </c>
      <c r="C86" s="16" t="n"/>
      <c r="D86" s="16" t="n"/>
      <c r="E86" s="16" t="n"/>
      <c r="F86" s="16" t="n"/>
      <c r="G86" s="16" t="n"/>
      <c r="H86" s="16" t="n"/>
      <c r="I86" s="16" t="n"/>
      <c r="J86" s="21">
        <f>IF($B86="","",IF(COUNTIF(C86:I86,"Yes")=7,"Yes","No"))</f>
        <v/>
      </c>
    </row>
    <row r="87">
      <c r="B87" s="21">
        <f>IF(Cadets!$B18="","",Cadets!$F18)</f>
        <v/>
      </c>
      <c r="C87" s="16" t="n"/>
      <c r="D87" s="16" t="n"/>
      <c r="E87" s="16" t="n"/>
      <c r="F87" s="16" t="n"/>
      <c r="G87" s="16" t="n"/>
      <c r="H87" s="16" t="n"/>
      <c r="I87" s="16" t="n"/>
      <c r="J87" s="21">
        <f>IF($B87="","",IF(COUNTIF(C87:I87,"Yes")=7,"Yes","No"))</f>
        <v/>
      </c>
    </row>
    <row r="88">
      <c r="B88" s="21">
        <f>IF(Cadets!$B19="","",Cadets!$F19)</f>
        <v/>
      </c>
      <c r="C88" s="16" t="n"/>
      <c r="D88" s="16" t="n"/>
      <c r="E88" s="16" t="n"/>
      <c r="F88" s="16" t="n"/>
      <c r="G88" s="16" t="n"/>
      <c r="H88" s="16" t="n"/>
      <c r="I88" s="16" t="n"/>
      <c r="J88" s="21">
        <f>IF($B88="","",IF(COUNTIF(C88:I88,"Yes")=7,"Yes","No"))</f>
        <v/>
      </c>
    </row>
    <row r="89">
      <c r="B89" s="21">
        <f>IF(Cadets!$B20="","",Cadets!$F20)</f>
        <v/>
      </c>
      <c r="C89" s="16" t="n"/>
      <c r="D89" s="16" t="n"/>
      <c r="E89" s="16" t="n"/>
      <c r="F89" s="16" t="n"/>
      <c r="G89" s="16" t="n"/>
      <c r="H89" s="16" t="n"/>
      <c r="I89" s="16" t="n"/>
      <c r="J89" s="21">
        <f>IF($B89="","",IF(COUNTIF(C89:I89,"Yes")=7,"Yes","No"))</f>
        <v/>
      </c>
    </row>
    <row r="90">
      <c r="B90" s="21">
        <f>IF(Cadets!$B21="","",Cadets!$F21)</f>
        <v/>
      </c>
      <c r="C90" s="16" t="n"/>
      <c r="D90" s="16" t="n"/>
      <c r="E90" s="16" t="n"/>
      <c r="F90" s="16" t="n"/>
      <c r="G90" s="16" t="n"/>
      <c r="H90" s="16" t="n"/>
      <c r="I90" s="16" t="n"/>
      <c r="J90" s="21">
        <f>IF($B90="","",IF(COUNTIF(C90:I90,"Yes")=7,"Yes","No"))</f>
        <v/>
      </c>
    </row>
    <row r="91">
      <c r="B91" s="21">
        <f>IF(Cadets!$B22="","",Cadets!$F22)</f>
        <v/>
      </c>
      <c r="C91" s="16" t="n"/>
      <c r="D91" s="16" t="n"/>
      <c r="E91" s="16" t="n"/>
      <c r="F91" s="16" t="n"/>
      <c r="G91" s="16" t="n"/>
      <c r="H91" s="16" t="n"/>
      <c r="I91" s="16" t="n"/>
      <c r="J91" s="21">
        <f>IF($B91="","",IF(COUNTIF(C91:I91,"Yes")=7,"Yes","No"))</f>
        <v/>
      </c>
    </row>
    <row r="92">
      <c r="B92" s="21">
        <f>IF(Cadets!$B23="","",Cadets!$F23)</f>
        <v/>
      </c>
      <c r="C92" s="16" t="n"/>
      <c r="D92" s="16" t="n"/>
      <c r="E92" s="16" t="n"/>
      <c r="F92" s="16" t="n"/>
      <c r="G92" s="16" t="n"/>
      <c r="H92" s="16" t="n"/>
      <c r="I92" s="16" t="n"/>
      <c r="J92" s="21">
        <f>IF($B92="","",IF(COUNTIF(C92:I92,"Yes")=7,"Yes","No"))</f>
        <v/>
      </c>
    </row>
    <row r="93">
      <c r="B93" s="21">
        <f>IF(Cadets!$B24="","",Cadets!$F24)</f>
        <v/>
      </c>
      <c r="C93" s="16" t="n"/>
      <c r="D93" s="16" t="n"/>
      <c r="E93" s="16" t="n"/>
      <c r="F93" s="16" t="n"/>
      <c r="G93" s="16" t="n"/>
      <c r="H93" s="16" t="n"/>
      <c r="I93" s="16" t="n"/>
      <c r="J93" s="21">
        <f>IF($B93="","",IF(COUNTIF(C93:I93,"Yes")=7,"Yes","No"))</f>
        <v/>
      </c>
    </row>
    <row r="94">
      <c r="B94" s="21">
        <f>IF(Cadets!$B25="","",Cadets!$F25)</f>
        <v/>
      </c>
      <c r="C94" s="16" t="n"/>
      <c r="D94" s="16" t="n"/>
      <c r="E94" s="16" t="n"/>
      <c r="F94" s="16" t="n"/>
      <c r="G94" s="16" t="n"/>
      <c r="H94" s="16" t="n"/>
      <c r="I94" s="16" t="n"/>
      <c r="J94" s="21">
        <f>IF($B94="","",IF(COUNTIF(C94:I94,"Yes")=7,"Yes","No"))</f>
        <v/>
      </c>
    </row>
    <row r="95">
      <c r="B95" s="21">
        <f>IF(Cadets!$B26="","",Cadets!$F26)</f>
        <v/>
      </c>
      <c r="C95" s="16" t="n"/>
      <c r="D95" s="16" t="n"/>
      <c r="E95" s="16" t="n"/>
      <c r="F95" s="16" t="n"/>
      <c r="G95" s="16" t="n"/>
      <c r="H95" s="16" t="n"/>
      <c r="I95" s="16" t="n"/>
      <c r="J95" s="21">
        <f>IF($B95="","",IF(COUNTIF(C95:I95,"Yes")=7,"Yes","No"))</f>
        <v/>
      </c>
    </row>
    <row r="96">
      <c r="B96" s="21">
        <f>IF(Cadets!$B27="","",Cadets!$F27)</f>
        <v/>
      </c>
      <c r="C96" s="16" t="n"/>
      <c r="D96" s="16" t="n"/>
      <c r="E96" s="16" t="n"/>
      <c r="F96" s="16" t="n"/>
      <c r="G96" s="16" t="n"/>
      <c r="H96" s="16" t="n"/>
      <c r="I96" s="16" t="n"/>
      <c r="J96" s="21">
        <f>IF($B96="","",IF(COUNTIF(C96:I96,"Yes")=7,"Yes","No"))</f>
        <v/>
      </c>
    </row>
    <row r="97">
      <c r="B97" s="21">
        <f>IF(Cadets!$B28="","",Cadets!$F28)</f>
        <v/>
      </c>
      <c r="C97" s="16" t="n"/>
      <c r="D97" s="16" t="n"/>
      <c r="E97" s="16" t="n"/>
      <c r="F97" s="16" t="n"/>
      <c r="G97" s="16" t="n"/>
      <c r="H97" s="16" t="n"/>
      <c r="I97" s="16" t="n"/>
      <c r="J97" s="21">
        <f>IF($B97="","",IF(COUNTIF(C97:I97,"Yes")=7,"Yes","No"))</f>
        <v/>
      </c>
    </row>
    <row r="98">
      <c r="B98" s="21">
        <f>IF(Cadets!$B29="","",Cadets!$F29)</f>
        <v/>
      </c>
      <c r="C98" s="16" t="n"/>
      <c r="D98" s="16" t="n"/>
      <c r="E98" s="16" t="n"/>
      <c r="F98" s="16" t="n"/>
      <c r="G98" s="16" t="n"/>
      <c r="H98" s="16" t="n"/>
      <c r="I98" s="16" t="n"/>
      <c r="J98" s="21">
        <f>IF($B98="","",IF(COUNTIF(C98:I98,"Yes")=7,"Yes","No"))</f>
        <v/>
      </c>
    </row>
    <row r="99">
      <c r="B99" s="21">
        <f>IF(Cadets!$B30="","",Cadets!$F30)</f>
        <v/>
      </c>
      <c r="C99" s="16" t="n"/>
      <c r="D99" s="16" t="n"/>
      <c r="E99" s="16" t="n"/>
      <c r="F99" s="16" t="n"/>
      <c r="G99" s="16" t="n"/>
      <c r="H99" s="16" t="n"/>
      <c r="I99" s="16" t="n"/>
      <c r="J99" s="21">
        <f>IF($B99="","",IF(COUNTIF(C99:I99,"Yes")=7,"Yes","No"))</f>
        <v/>
      </c>
    </row>
    <row r="100">
      <c r="B100" s="21">
        <f>IF(Cadets!$B31="","",Cadets!$F31)</f>
        <v/>
      </c>
      <c r="C100" s="16" t="n"/>
      <c r="D100" s="16" t="n"/>
      <c r="E100" s="16" t="n"/>
      <c r="F100" s="16" t="n"/>
      <c r="G100" s="16" t="n"/>
      <c r="H100" s="16" t="n"/>
      <c r="I100" s="16" t="n"/>
      <c r="J100" s="21">
        <f>IF($B100="","",IF(COUNTIF(C100:I100,"Yes")=7,"Yes","No"))</f>
        <v/>
      </c>
    </row>
    <row r="101">
      <c r="B101" s="21">
        <f>IF(Cadets!$B32="","",Cadets!$F32)</f>
        <v/>
      </c>
      <c r="C101" s="16" t="n"/>
      <c r="D101" s="16" t="n"/>
      <c r="E101" s="16" t="n"/>
      <c r="F101" s="16" t="n"/>
      <c r="G101" s="16" t="n"/>
      <c r="H101" s="16" t="n"/>
      <c r="I101" s="16" t="n"/>
      <c r="J101" s="21">
        <f>IF($B101="","",IF(COUNTIF(C101:I101,"Yes")=7,"Yes","No"))</f>
        <v/>
      </c>
    </row>
    <row r="102">
      <c r="B102" s="21">
        <f>IF(Cadets!$B33="","",Cadets!$F33)</f>
        <v/>
      </c>
      <c r="C102" s="16" t="n"/>
      <c r="D102" s="16" t="n"/>
      <c r="E102" s="16" t="n"/>
      <c r="F102" s="16" t="n"/>
      <c r="G102" s="16" t="n"/>
      <c r="H102" s="16" t="n"/>
      <c r="I102" s="16" t="n"/>
      <c r="J102" s="21">
        <f>IF($B102="","",IF(COUNTIF(C102:I102,"Yes")=7,"Yes","No"))</f>
        <v/>
      </c>
    </row>
    <row r="103">
      <c r="B103" s="21">
        <f>IF(Cadets!$B34="","",Cadets!$F34)</f>
        <v/>
      </c>
      <c r="C103" s="16" t="n"/>
      <c r="D103" s="16" t="n"/>
      <c r="E103" s="16" t="n"/>
      <c r="F103" s="16" t="n"/>
      <c r="G103" s="16" t="n"/>
      <c r="H103" s="16" t="n"/>
      <c r="I103" s="16" t="n"/>
      <c r="J103" s="21">
        <f>IF($B103="","",IF(COUNTIF(C103:I103,"Yes")=7,"Yes","No"))</f>
        <v/>
      </c>
    </row>
    <row r="104">
      <c r="B104" s="21">
        <f>IF(Cadets!$B35="","",Cadets!$F35)</f>
        <v/>
      </c>
      <c r="C104" s="16" t="n"/>
      <c r="D104" s="16" t="n"/>
      <c r="E104" s="16" t="n"/>
      <c r="F104" s="16" t="n"/>
      <c r="G104" s="16" t="n"/>
      <c r="H104" s="16" t="n"/>
      <c r="I104" s="16" t="n"/>
      <c r="J104" s="21">
        <f>IF($B104="","",IF(COUNTIF(C104:I104,"Yes")=7,"Yes","No"))</f>
        <v/>
      </c>
    </row>
    <row r="105">
      <c r="B105" s="21">
        <f>IF(Cadets!$B36="","",Cadets!$F36)</f>
        <v/>
      </c>
      <c r="C105" s="16" t="n"/>
      <c r="D105" s="16" t="n"/>
      <c r="E105" s="16" t="n"/>
      <c r="F105" s="16" t="n"/>
      <c r="G105" s="16" t="n"/>
      <c r="H105" s="16" t="n"/>
      <c r="I105" s="16" t="n"/>
      <c r="J105" s="21">
        <f>IF($B105="","",IF(COUNTIF(C105:I105,"Yes")=7,"Yes","No"))</f>
        <v/>
      </c>
    </row>
    <row r="106">
      <c r="B106" s="21">
        <f>IF(Cadets!$B37="","",Cadets!$F37)</f>
        <v/>
      </c>
      <c r="C106" s="16" t="n"/>
      <c r="D106" s="16" t="n"/>
      <c r="E106" s="16" t="n"/>
      <c r="F106" s="16" t="n"/>
      <c r="G106" s="16" t="n"/>
      <c r="H106" s="16" t="n"/>
      <c r="I106" s="16" t="n"/>
      <c r="J106" s="21">
        <f>IF($B106="","",IF(COUNTIF(C106:I106,"Yes")=7,"Yes","No"))</f>
        <v/>
      </c>
    </row>
    <row r="107">
      <c r="B107" s="21">
        <f>IF(Cadets!$B38="","",Cadets!$F38)</f>
        <v/>
      </c>
      <c r="C107" s="16" t="n"/>
      <c r="D107" s="16" t="n"/>
      <c r="E107" s="16" t="n"/>
      <c r="F107" s="16" t="n"/>
      <c r="G107" s="16" t="n"/>
      <c r="H107" s="16" t="n"/>
      <c r="I107" s="16" t="n"/>
      <c r="J107" s="21">
        <f>IF($B107="","",IF(COUNTIF(C107:I107,"Yes")=7,"Yes","No"))</f>
        <v/>
      </c>
    </row>
    <row r="108">
      <c r="B108" s="21">
        <f>IF(Cadets!$B39="","",Cadets!$F39)</f>
        <v/>
      </c>
      <c r="C108" s="16" t="n"/>
      <c r="D108" s="16" t="n"/>
      <c r="E108" s="16" t="n"/>
      <c r="F108" s="16" t="n"/>
      <c r="G108" s="16" t="n"/>
      <c r="H108" s="16" t="n"/>
      <c r="I108" s="16" t="n"/>
      <c r="J108" s="21">
        <f>IF($B108="","",IF(COUNTIF(C108:I108,"Yes")=7,"Yes","No"))</f>
        <v/>
      </c>
    </row>
    <row r="109">
      <c r="B109" s="21">
        <f>IF(Cadets!$B40="","",Cadets!$F40)</f>
        <v/>
      </c>
      <c r="C109" s="16" t="n"/>
      <c r="D109" s="16" t="n"/>
      <c r="E109" s="16" t="n"/>
      <c r="F109" s="16" t="n"/>
      <c r="G109" s="16" t="n"/>
      <c r="H109" s="16" t="n"/>
      <c r="I109" s="16" t="n"/>
      <c r="J109" s="21">
        <f>IF($B109="","",IF(COUNTIF(C109:I109,"Yes")=7,"Yes","No"))</f>
        <v/>
      </c>
    </row>
    <row r="110">
      <c r="B110" s="21">
        <f>IF(Cadets!$B41="","",Cadets!$F41)</f>
        <v/>
      </c>
      <c r="C110" s="16" t="n"/>
      <c r="D110" s="16" t="n"/>
      <c r="E110" s="16" t="n"/>
      <c r="F110" s="16" t="n"/>
      <c r="G110" s="16" t="n"/>
      <c r="H110" s="16" t="n"/>
      <c r="I110" s="16" t="n"/>
      <c r="J110" s="21">
        <f>IF($B110="","",IF(COUNTIF(C110:I110,"Yes")=7,"Yes","No"))</f>
        <v/>
      </c>
    </row>
    <row r="111">
      <c r="B111" s="21">
        <f>IF(Cadets!$B42="","",Cadets!$F42)</f>
        <v/>
      </c>
      <c r="C111" s="16" t="n"/>
      <c r="D111" s="16" t="n"/>
      <c r="E111" s="16" t="n"/>
      <c r="F111" s="16" t="n"/>
      <c r="G111" s="16" t="n"/>
      <c r="H111" s="16" t="n"/>
      <c r="I111" s="16" t="n"/>
      <c r="J111" s="21">
        <f>IF($B111="","",IF(COUNTIF(C111:I111,"Yes")=7,"Yes","No"))</f>
        <v/>
      </c>
    </row>
    <row r="112">
      <c r="B112" s="21">
        <f>IF(Cadets!$B43="","",Cadets!$F43)</f>
        <v/>
      </c>
      <c r="C112" s="16" t="n"/>
      <c r="D112" s="16" t="n"/>
      <c r="E112" s="16" t="n"/>
      <c r="F112" s="16" t="n"/>
      <c r="G112" s="16" t="n"/>
      <c r="H112" s="16" t="n"/>
      <c r="I112" s="16" t="n"/>
      <c r="J112" s="21">
        <f>IF($B112="","",IF(COUNTIF(C112:I112,"Yes")=7,"Yes","No"))</f>
        <v/>
      </c>
    </row>
    <row r="113">
      <c r="B113" s="21">
        <f>IF(Cadets!$B44="","",Cadets!$F44)</f>
        <v/>
      </c>
      <c r="C113" s="16" t="n"/>
      <c r="D113" s="16" t="n"/>
      <c r="E113" s="16" t="n"/>
      <c r="F113" s="16" t="n"/>
      <c r="G113" s="16" t="n"/>
      <c r="H113" s="16" t="n"/>
      <c r="I113" s="16" t="n"/>
      <c r="J113" s="21">
        <f>IF($B113="","",IF(COUNTIF(C113:I113,"Yes")=7,"Yes","No"))</f>
        <v/>
      </c>
    </row>
    <row r="114">
      <c r="B114" s="21">
        <f>IF(Cadets!$B45="","",Cadets!$F45)</f>
        <v/>
      </c>
      <c r="C114" s="16" t="n"/>
      <c r="D114" s="16" t="n"/>
      <c r="E114" s="16" t="n"/>
      <c r="F114" s="16" t="n"/>
      <c r="G114" s="16" t="n"/>
      <c r="H114" s="16" t="n"/>
      <c r="I114" s="16" t="n"/>
      <c r="J114" s="21">
        <f>IF($B114="","",IF(COUNTIF(C114:I114,"Yes")=7,"Yes","No"))</f>
        <v/>
      </c>
    </row>
    <row r="115">
      <c r="B115" s="21">
        <f>IF(Cadets!$B46="","",Cadets!$F46)</f>
        <v/>
      </c>
      <c r="C115" s="16" t="n"/>
      <c r="D115" s="16" t="n"/>
      <c r="E115" s="16" t="n"/>
      <c r="F115" s="16" t="n"/>
      <c r="G115" s="16" t="n"/>
      <c r="H115" s="16" t="n"/>
      <c r="I115" s="16" t="n"/>
      <c r="J115" s="21">
        <f>IF($B115="","",IF(COUNTIF(C115:I115,"Yes")=7,"Yes","No"))</f>
        <v/>
      </c>
    </row>
    <row r="116">
      <c r="B116" s="21">
        <f>IF(Cadets!$B47="","",Cadets!$F47)</f>
        <v/>
      </c>
      <c r="C116" s="16" t="n"/>
      <c r="D116" s="16" t="n"/>
      <c r="E116" s="16" t="n"/>
      <c r="F116" s="16" t="n"/>
      <c r="G116" s="16" t="n"/>
      <c r="H116" s="16" t="n"/>
      <c r="I116" s="16" t="n"/>
      <c r="J116" s="21">
        <f>IF($B116="","",IF(COUNTIF(C116:I116,"Yes")=7,"Yes","No"))</f>
        <v/>
      </c>
    </row>
    <row r="117">
      <c r="B117" s="21">
        <f>IF(Cadets!$B48="","",Cadets!$F48)</f>
        <v/>
      </c>
      <c r="C117" s="16" t="n"/>
      <c r="D117" s="16" t="n"/>
      <c r="E117" s="16" t="n"/>
      <c r="F117" s="16" t="n"/>
      <c r="G117" s="16" t="n"/>
      <c r="H117" s="16" t="n"/>
      <c r="I117" s="16" t="n"/>
      <c r="J117" s="21">
        <f>IF($B117="","",IF(COUNTIF(C117:I117,"Yes")=7,"Yes","No"))</f>
        <v/>
      </c>
    </row>
    <row r="118">
      <c r="B118" s="21">
        <f>IF(Cadets!$B49="","",Cadets!$F49)</f>
        <v/>
      </c>
      <c r="C118" s="16" t="n"/>
      <c r="D118" s="16" t="n"/>
      <c r="E118" s="16" t="n"/>
      <c r="F118" s="16" t="n"/>
      <c r="G118" s="16" t="n"/>
      <c r="H118" s="16" t="n"/>
      <c r="I118" s="16" t="n"/>
      <c r="J118" s="21">
        <f>IF($B118="","",IF(COUNTIF(C118:I118,"Yes")=7,"Yes","No"))</f>
        <v/>
      </c>
    </row>
    <row r="119">
      <c r="B119" s="21">
        <f>IF(Cadets!$B50="","",Cadets!$F50)</f>
        <v/>
      </c>
      <c r="C119" s="16" t="n"/>
      <c r="D119" s="16" t="n"/>
      <c r="E119" s="16" t="n"/>
      <c r="F119" s="16" t="n"/>
      <c r="G119" s="16" t="n"/>
      <c r="H119" s="16" t="n"/>
      <c r="I119" s="16" t="n"/>
      <c r="J119" s="21">
        <f>IF($B119="","",IF(COUNTIF(C119:I119,"Yes")=7,"Yes","No"))</f>
        <v/>
      </c>
    </row>
    <row r="120">
      <c r="B120" s="21">
        <f>IF(Cadets!$B51="","",Cadets!$F51)</f>
        <v/>
      </c>
      <c r="C120" s="16" t="n"/>
      <c r="D120" s="16" t="n"/>
      <c r="E120" s="16" t="n"/>
      <c r="F120" s="16" t="n"/>
      <c r="G120" s="16" t="n"/>
      <c r="H120" s="16" t="n"/>
      <c r="I120" s="16" t="n"/>
      <c r="J120" s="21">
        <f>IF($B120="","",IF(COUNTIF(C120:I120,"Yes")=7,"Yes","No"))</f>
        <v/>
      </c>
    </row>
    <row r="121">
      <c r="B121" s="21">
        <f>IF(Cadets!$B52="","",Cadets!$F52)</f>
        <v/>
      </c>
      <c r="C121" s="16" t="n"/>
      <c r="D121" s="16" t="n"/>
      <c r="E121" s="16" t="n"/>
      <c r="F121" s="16" t="n"/>
      <c r="G121" s="16" t="n"/>
      <c r="H121" s="16" t="n"/>
      <c r="I121" s="16" t="n"/>
      <c r="J121" s="21">
        <f>IF($B121="","",IF(COUNTIF(C121:I121,"Yes")=7,"Yes","No"))</f>
        <v/>
      </c>
    </row>
    <row r="122">
      <c r="B122" s="21">
        <f>IF(Cadets!$B53="","",Cadets!$F53)</f>
        <v/>
      </c>
      <c r="C122" s="16" t="n"/>
      <c r="D122" s="16" t="n"/>
      <c r="E122" s="16" t="n"/>
      <c r="F122" s="16" t="n"/>
      <c r="G122" s="16" t="n"/>
      <c r="H122" s="16" t="n"/>
      <c r="I122" s="16" t="n"/>
      <c r="J122" s="21">
        <f>IF($B122="","",IF(COUNTIF(C122:I122,"Yes")=7,"Yes","No"))</f>
        <v/>
      </c>
    </row>
    <row r="123">
      <c r="B123" s="21">
        <f>IF(Cadets!$B54="","",Cadets!$F54)</f>
        <v/>
      </c>
      <c r="C123" s="16" t="n"/>
      <c r="D123" s="16" t="n"/>
      <c r="E123" s="16" t="n"/>
      <c r="F123" s="16" t="n"/>
      <c r="G123" s="16" t="n"/>
      <c r="H123" s="16" t="n"/>
      <c r="I123" s="16" t="n"/>
      <c r="J123" s="21">
        <f>IF($B123="","",IF(COUNTIF(C123:I123,"Yes")=7,"Yes","No"))</f>
        <v/>
      </c>
    </row>
    <row r="124">
      <c r="B124" s="21">
        <f>IF(Cadets!$B55="","",Cadets!$F55)</f>
        <v/>
      </c>
      <c r="C124" s="16" t="n"/>
      <c r="D124" s="16" t="n"/>
      <c r="E124" s="16" t="n"/>
      <c r="F124" s="16" t="n"/>
      <c r="G124" s="16" t="n"/>
      <c r="H124" s="16" t="n"/>
      <c r="I124" s="16" t="n"/>
      <c r="J124" s="21">
        <f>IF($B124="","",IF(COUNTIF(C124:I124,"Yes")=7,"Yes","No"))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49:H49"/>
    <mergeCell ref="B68:E68"/>
    <mergeCell ref="B64:E64"/>
    <mergeCell ref="B55:E55"/>
    <mergeCell ref="B63:E63"/>
    <mergeCell ref="B50:H50"/>
    <mergeCell ref="B54:E54"/>
    <mergeCell ref="B62:E62"/>
    <mergeCell ref="B59:E59"/>
    <mergeCell ref="B7:H7"/>
    <mergeCell ref="B66:E66"/>
    <mergeCell ref="B56:E56"/>
    <mergeCell ref="B71:E71"/>
    <mergeCell ref="B52:H52"/>
    <mergeCell ref="B58:E58"/>
    <mergeCell ref="B70:E70"/>
    <mergeCell ref="B48:H48"/>
    <mergeCell ref="B60:E60"/>
    <mergeCell ref="B67:E67"/>
    <mergeCell ref="B61:E61"/>
    <mergeCell ref="B57:E57"/>
    <mergeCell ref="B53:E53"/>
    <mergeCell ref="B69:E69"/>
    <mergeCell ref="B73:H73"/>
  </mergeCells>
  <conditionalFormatting sqref="E9:E46">
    <cfRule type="expression" priority="1" dxfId="0">
      <formula>AND($E9&lt;&gt;"OK",$E9&lt;&gt;"")</formula>
    </cfRule>
    <cfRule type="expression" priority="2" dxfId="3">
      <formula>$E9="OK"</formula>
    </cfRule>
  </conditionalFormatting>
  <conditionalFormatting sqref="F54:F71">
    <cfRule type="expression" priority="3" dxfId="0">
      <formula>AND($B54&lt;&gt;"",$F54&lt;&gt;"Yes",$F54&lt;&gt;"N/A")</formula>
    </cfRule>
  </conditionalFormatting>
  <conditionalFormatting sqref="J75:J124">
    <cfRule type="cellIs" priority="4" operator="equal" dxfId="3">
      <formula>"Yes"</formula>
    </cfRule>
    <cfRule type="cellIs" priority="5" operator="equal" dxfId="0">
      <formula>"No"</formula>
    </cfRule>
  </conditionalFormatting>
  <dataValidations count="2">
    <dataValidation sqref="F54:F71" showDropDown="0" showInputMessage="0" showErrorMessage="1" allowBlank="1" type="list">
      <formula1>"Yes,No,N/A"</formula1>
    </dataValidation>
    <dataValidation sqref="C75:I12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7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1">
        <f>SUMPRODUCT(($F9:$F53&lt;&gt;"")*($G9:$G53="#101 (Addendum to BPOC)")*IFERROR($F9:$F53+0,0))</f>
        <v/>
      </c>
    </row>
    <row r="57" ht="16" customHeight="1">
      <c r="B57" s="7" t="inlineStr">
        <is>
          <t>Classes taught with this academy but FILED SEPARATELY — not addendum hours</t>
        </is>
      </c>
      <c r="C57" s="8" t="n"/>
      <c r="D57" s="8" t="n"/>
      <c r="E57" s="8" t="n"/>
      <c r="F57" s="8" t="n"/>
      <c r="G57" s="8" t="n"/>
    </row>
    <row r="58" ht="30" customHeight="1">
      <c r="B58" s="15" t="inlineStr">
        <is>
          <t>Additional classes that are not part of the BPOC are reported as their own course and must be filed WITHIN 30 DAYS of the training, not held until the academy ends (IRG). Their hours are excluded from the 736 and from the excess totals above.</t>
        </is>
      </c>
    </row>
    <row r="59" ht="26" customHeight="1">
      <c r="B59" s="12" t="inlineStr">
        <is>
          <t>Class</t>
        </is>
      </c>
      <c r="C59" s="12" t="inlineStr">
        <is>
          <t>Course #</t>
        </is>
      </c>
      <c r="D59" s="12" t="inlineStr">
        <is>
          <t>Hrs</t>
        </is>
      </c>
      <c r="E59" s="12" t="inlineStr">
        <is>
          <t>Taught</t>
        </is>
      </c>
      <c r="F59" s="12" t="inlineStr">
        <is>
          <t>File By</t>
        </is>
      </c>
      <c r="G59" s="12" t="inlineStr">
        <is>
          <t>Status</t>
        </is>
      </c>
    </row>
    <row r="60">
      <c r="B60" s="29">
        <f>IFERROR(_xlfn.TAKE(_xlfn._xlws.FILTER(_xlfn.HSTACK(nrSEPname,nrSEPcourse,nrSEPhrs,TEXT(nrSEPlast,"mm/dd/yyyy"),TEXT(nrSEPdue,"mm/dd/yyyy"),nrSEPstatus),(nrSEPname&lt;&gt;""),"None — no class outside the BPOC was taught this academy"),6),"⚠ LIST UNAVAILABLE - a reference in this panel is broken; do NOT read it as 'nothing to report'")</f>
        <v/>
      </c>
      <c r="C60" s="29" t="n"/>
      <c r="D60" s="29" t="n"/>
      <c r="E60" s="29" t="n"/>
      <c r="F60" s="29" t="n"/>
      <c r="G60" s="29" t="n"/>
    </row>
    <row r="61">
      <c r="B61" s="29" t="n"/>
      <c r="C61" s="29" t="n"/>
      <c r="D61" s="29" t="n"/>
      <c r="E61" s="29" t="n"/>
      <c r="F61" s="29" t="n"/>
      <c r="G61" s="29" t="n"/>
    </row>
    <row r="62">
      <c r="B62" s="29" t="n"/>
      <c r="C62" s="29" t="n"/>
      <c r="D62" s="29" t="n"/>
      <c r="E62" s="29" t="n"/>
      <c r="F62" s="29" t="n"/>
      <c r="G62" s="29" t="n"/>
    </row>
    <row r="63">
      <c r="B63" s="29" t="n"/>
      <c r="C63" s="29" t="n"/>
      <c r="D63" s="29" t="n"/>
      <c r="E63" s="29" t="n"/>
      <c r="F63" s="29" t="n"/>
      <c r="G63" s="29" t="n"/>
    </row>
    <row r="64">
      <c r="B64" s="29" t="n"/>
      <c r="C64" s="29" t="n"/>
      <c r="D64" s="29" t="n"/>
      <c r="E64" s="29" t="n"/>
      <c r="F64" s="29" t="n"/>
      <c r="G64" s="29" t="n"/>
    </row>
    <row r="65">
      <c r="B65" s="29" t="n"/>
      <c r="C65" s="29" t="n"/>
      <c r="D65" s="29" t="n"/>
      <c r="E65" s="29" t="n"/>
      <c r="F65" s="29" t="n"/>
      <c r="G65" s="29" t="n"/>
    </row>
    <row r="66"/>
    <row r="67"/>
    <row r="68">
      <c r="B68" s="3" t="inlineStr">
        <is>
          <t>Training Coordinator:</t>
        </is>
      </c>
      <c r="D68" s="14" t="inlineStr">
        <is>
          <t>_______________________</t>
        </is>
      </c>
      <c r="F68" s="3" t="inlineStr">
        <is>
          <t>Date:</t>
        </is>
      </c>
      <c r="G68" s="14" t="inlineStr">
        <is>
          <t>____________</t>
        </is>
      </c>
    </row>
    <row r="69"/>
    <row r="70">
      <c r="B7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3">
    <mergeCell ref="B6:H6"/>
    <mergeCell ref="B58:G58"/>
    <mergeCell ref="B57:G57"/>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16"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29" t="n"/>
      <c r="G24" s="29" t="n"/>
      <c r="H24" s="29" t="n"/>
    </row>
    <row r="25" ht="20" customHeight="1">
      <c r="B25" s="27">
        <f>IF(C25="","",COUNTIF($C$24:C25,"?*"))</f>
        <v/>
      </c>
      <c r="C25" s="26">
        <f>IF(Cadets!$B7="","",IF(Cadets!$I7&lt;&gt;"Active","",Cadets!$F7))</f>
        <v/>
      </c>
      <c r="D25" s="26">
        <f>IF(C25="","",Cadets!$B7)</f>
        <v/>
      </c>
      <c r="E25" s="26">
        <f>IF(C25="","",Cadets!$H7)</f>
        <v/>
      </c>
      <c r="F25" s="29" t="n"/>
      <c r="G25" s="29" t="n"/>
      <c r="H25" s="29" t="n"/>
    </row>
    <row r="26" ht="20" customHeight="1">
      <c r="B26" s="27">
        <f>IF(C26="","",COUNTIF($C$24:C26,"?*"))</f>
        <v/>
      </c>
      <c r="C26" s="26">
        <f>IF(Cadets!$B8="","",IF(Cadets!$I8&lt;&gt;"Active","",Cadets!$F8))</f>
        <v/>
      </c>
      <c r="D26" s="26">
        <f>IF(C26="","",Cadets!$B8)</f>
        <v/>
      </c>
      <c r="E26" s="26">
        <f>IF(C26="","",Cadets!$H8)</f>
        <v/>
      </c>
      <c r="F26" s="29" t="n"/>
      <c r="G26" s="29" t="n"/>
      <c r="H26" s="29" t="n"/>
    </row>
    <row r="27" ht="20" customHeight="1">
      <c r="B27" s="27">
        <f>IF(C27="","",COUNTIF($C$24:C27,"?*"))</f>
        <v/>
      </c>
      <c r="C27" s="26">
        <f>IF(Cadets!$B9="","",IF(Cadets!$I9&lt;&gt;"Active","",Cadets!$F9))</f>
        <v/>
      </c>
      <c r="D27" s="26">
        <f>IF(C27="","",Cadets!$B9)</f>
        <v/>
      </c>
      <c r="E27" s="26">
        <f>IF(C27="","",Cadets!$H9)</f>
        <v/>
      </c>
      <c r="F27" s="29" t="n"/>
      <c r="G27" s="29" t="n"/>
      <c r="H27" s="29" t="n"/>
    </row>
    <row r="28" ht="20" customHeight="1">
      <c r="B28" s="27">
        <f>IF(C28="","",COUNTIF($C$24:C28,"?*"))</f>
        <v/>
      </c>
      <c r="C28" s="26">
        <f>IF(Cadets!$B10="","",IF(Cadets!$I10&lt;&gt;"Active","",Cadets!$F10))</f>
        <v/>
      </c>
      <c r="D28" s="26">
        <f>IF(C28="","",Cadets!$B10)</f>
        <v/>
      </c>
      <c r="E28" s="26">
        <f>IF(C28="","",Cadets!$H10)</f>
        <v/>
      </c>
      <c r="F28" s="29" t="n"/>
      <c r="G28" s="29" t="n"/>
      <c r="H28" s="29" t="n"/>
    </row>
    <row r="29" ht="20" customHeight="1">
      <c r="B29" s="27">
        <f>IF(C29="","",COUNTIF($C$24:C29,"?*"))</f>
        <v/>
      </c>
      <c r="C29" s="26">
        <f>IF(Cadets!$B11="","",IF(Cadets!$I11&lt;&gt;"Active","",Cadets!$F11))</f>
        <v/>
      </c>
      <c r="D29" s="26">
        <f>IF(C29="","",Cadets!$B11)</f>
        <v/>
      </c>
      <c r="E29" s="26">
        <f>IF(C29="","",Cadets!$H11)</f>
        <v/>
      </c>
      <c r="F29" s="29" t="n"/>
      <c r="G29" s="29" t="n"/>
      <c r="H29" s="29" t="n"/>
    </row>
    <row r="30" ht="20" customHeight="1">
      <c r="B30" s="27">
        <f>IF(C30="","",COUNTIF($C$24:C30,"?*"))</f>
        <v/>
      </c>
      <c r="C30" s="26">
        <f>IF(Cadets!$B12="","",IF(Cadets!$I12&lt;&gt;"Active","",Cadets!$F12))</f>
        <v/>
      </c>
      <c r="D30" s="26">
        <f>IF(C30="","",Cadets!$B12)</f>
        <v/>
      </c>
      <c r="E30" s="26">
        <f>IF(C30="","",Cadets!$H12)</f>
        <v/>
      </c>
      <c r="F30" s="29" t="n"/>
      <c r="G30" s="29" t="n"/>
      <c r="H30" s="29" t="n"/>
    </row>
    <row r="31" ht="20" customHeight="1">
      <c r="B31" s="27">
        <f>IF(C31="","",COUNTIF($C$24:C31,"?*"))</f>
        <v/>
      </c>
      <c r="C31" s="26">
        <f>IF(Cadets!$B13="","",IF(Cadets!$I13&lt;&gt;"Active","",Cadets!$F13))</f>
        <v/>
      </c>
      <c r="D31" s="26">
        <f>IF(C31="","",Cadets!$B13)</f>
        <v/>
      </c>
      <c r="E31" s="26">
        <f>IF(C31="","",Cadets!$H13)</f>
        <v/>
      </c>
      <c r="F31" s="29" t="n"/>
      <c r="G31" s="29" t="n"/>
      <c r="H31" s="29" t="n"/>
    </row>
    <row r="32" ht="20" customHeight="1">
      <c r="B32" s="27">
        <f>IF(C32="","",COUNTIF($C$24:C32,"?*"))</f>
        <v/>
      </c>
      <c r="C32" s="26">
        <f>IF(Cadets!$B14="","",IF(Cadets!$I14&lt;&gt;"Active","",Cadets!$F14))</f>
        <v/>
      </c>
      <c r="D32" s="26">
        <f>IF(C32="","",Cadets!$B14)</f>
        <v/>
      </c>
      <c r="E32" s="26">
        <f>IF(C32="","",Cadets!$H14)</f>
        <v/>
      </c>
      <c r="F32" s="29" t="n"/>
      <c r="G32" s="29" t="n"/>
      <c r="H32" s="29" t="n"/>
    </row>
    <row r="33" ht="20" customHeight="1">
      <c r="B33" s="27">
        <f>IF(C33="","",COUNTIF($C$24:C33,"?*"))</f>
        <v/>
      </c>
      <c r="C33" s="26">
        <f>IF(Cadets!$B15="","",IF(Cadets!$I15&lt;&gt;"Active","",Cadets!$F15))</f>
        <v/>
      </c>
      <c r="D33" s="26">
        <f>IF(C33="","",Cadets!$B15)</f>
        <v/>
      </c>
      <c r="E33" s="26">
        <f>IF(C33="","",Cadets!$H15)</f>
        <v/>
      </c>
      <c r="F33" s="29" t="n"/>
      <c r="G33" s="29" t="n"/>
      <c r="H33" s="29" t="n"/>
    </row>
    <row r="34" ht="20" customHeight="1">
      <c r="B34" s="27">
        <f>IF(C34="","",COUNTIF($C$24:C34,"?*"))</f>
        <v/>
      </c>
      <c r="C34" s="26">
        <f>IF(Cadets!$B16="","",IF(Cadets!$I16&lt;&gt;"Active","",Cadets!$F16))</f>
        <v/>
      </c>
      <c r="D34" s="26">
        <f>IF(C34="","",Cadets!$B16)</f>
        <v/>
      </c>
      <c r="E34" s="26">
        <f>IF(C34="","",Cadets!$H16)</f>
        <v/>
      </c>
      <c r="F34" s="29" t="n"/>
      <c r="G34" s="29" t="n"/>
      <c r="H34" s="29" t="n"/>
    </row>
    <row r="35" ht="20" customHeight="1">
      <c r="B35" s="27">
        <f>IF(C35="","",COUNTIF($C$24:C35,"?*"))</f>
        <v/>
      </c>
      <c r="C35" s="26">
        <f>IF(Cadets!$B17="","",IF(Cadets!$I17&lt;&gt;"Active","",Cadets!$F17))</f>
        <v/>
      </c>
      <c r="D35" s="26">
        <f>IF(C35="","",Cadets!$B17)</f>
        <v/>
      </c>
      <c r="E35" s="26">
        <f>IF(C35="","",Cadets!$H17)</f>
        <v/>
      </c>
      <c r="F35" s="29" t="n"/>
      <c r="G35" s="29" t="n"/>
      <c r="H35" s="29" t="n"/>
    </row>
    <row r="36" ht="20" customHeight="1">
      <c r="B36" s="27">
        <f>IF(C36="","",COUNTIF($C$24:C36,"?*"))</f>
        <v/>
      </c>
      <c r="C36" s="26">
        <f>IF(Cadets!$B18="","",IF(Cadets!$I18&lt;&gt;"Active","",Cadets!$F18))</f>
        <v/>
      </c>
      <c r="D36" s="26">
        <f>IF(C36="","",Cadets!$B18)</f>
        <v/>
      </c>
      <c r="E36" s="26">
        <f>IF(C36="","",Cadets!$H18)</f>
        <v/>
      </c>
      <c r="F36" s="29" t="n"/>
      <c r="G36" s="29" t="n"/>
      <c r="H36" s="29" t="n"/>
    </row>
    <row r="37" ht="20" customHeight="1">
      <c r="B37" s="27">
        <f>IF(C37="","",COUNTIF($C$24:C37,"?*"))</f>
        <v/>
      </c>
      <c r="C37" s="26">
        <f>IF(Cadets!$B19="","",IF(Cadets!$I19&lt;&gt;"Active","",Cadets!$F19))</f>
        <v/>
      </c>
      <c r="D37" s="26">
        <f>IF(C37="","",Cadets!$B19)</f>
        <v/>
      </c>
      <c r="E37" s="26">
        <f>IF(C37="","",Cadets!$H19)</f>
        <v/>
      </c>
      <c r="F37" s="29" t="n"/>
      <c r="G37" s="29" t="n"/>
      <c r="H37" s="29" t="n"/>
    </row>
    <row r="38" ht="20" customHeight="1">
      <c r="B38" s="27">
        <f>IF(C38="","",COUNTIF($C$24:C38,"?*"))</f>
        <v/>
      </c>
      <c r="C38" s="26">
        <f>IF(Cadets!$B20="","",IF(Cadets!$I20&lt;&gt;"Active","",Cadets!$F20))</f>
        <v/>
      </c>
      <c r="D38" s="26">
        <f>IF(C38="","",Cadets!$B20)</f>
        <v/>
      </c>
      <c r="E38" s="26">
        <f>IF(C38="","",Cadets!$H20)</f>
        <v/>
      </c>
      <c r="F38" s="29" t="n"/>
      <c r="G38" s="29" t="n"/>
      <c r="H38" s="29" t="n"/>
    </row>
    <row r="39" ht="20" customHeight="1">
      <c r="B39" s="27">
        <f>IF(C39="","",COUNTIF($C$24:C39,"?*"))</f>
        <v/>
      </c>
      <c r="C39" s="26">
        <f>IF(Cadets!$B21="","",IF(Cadets!$I21&lt;&gt;"Active","",Cadets!$F21))</f>
        <v/>
      </c>
      <c r="D39" s="26">
        <f>IF(C39="","",Cadets!$B21)</f>
        <v/>
      </c>
      <c r="E39" s="26">
        <f>IF(C39="","",Cadets!$H21)</f>
        <v/>
      </c>
      <c r="F39" s="29" t="n"/>
      <c r="G39" s="29" t="n"/>
      <c r="H39" s="29" t="n"/>
    </row>
    <row r="40" ht="20" customHeight="1">
      <c r="B40" s="27">
        <f>IF(C40="","",COUNTIF($C$24:C40,"?*"))</f>
        <v/>
      </c>
      <c r="C40" s="26">
        <f>IF(Cadets!$B22="","",IF(Cadets!$I22&lt;&gt;"Active","",Cadets!$F22))</f>
        <v/>
      </c>
      <c r="D40" s="26">
        <f>IF(C40="","",Cadets!$B22)</f>
        <v/>
      </c>
      <c r="E40" s="26">
        <f>IF(C40="","",Cadets!$H22)</f>
        <v/>
      </c>
      <c r="F40" s="29" t="n"/>
      <c r="G40" s="29" t="n"/>
      <c r="H40" s="29" t="n"/>
    </row>
    <row r="41" ht="20" customHeight="1">
      <c r="B41" s="27">
        <f>IF(C41="","",COUNTIF($C$24:C41,"?*"))</f>
        <v/>
      </c>
      <c r="C41" s="26">
        <f>IF(Cadets!$B23="","",IF(Cadets!$I23&lt;&gt;"Active","",Cadets!$F23))</f>
        <v/>
      </c>
      <c r="D41" s="26">
        <f>IF(C41="","",Cadets!$B23)</f>
        <v/>
      </c>
      <c r="E41" s="26">
        <f>IF(C41="","",Cadets!$H23)</f>
        <v/>
      </c>
      <c r="F41" s="29" t="n"/>
      <c r="G41" s="29" t="n"/>
      <c r="H41" s="29" t="n"/>
    </row>
    <row r="42" ht="20" customHeight="1">
      <c r="B42" s="27">
        <f>IF(C42="","",COUNTIF($C$24:C42,"?*"))</f>
        <v/>
      </c>
      <c r="C42" s="26">
        <f>IF(Cadets!$B24="","",IF(Cadets!$I24&lt;&gt;"Active","",Cadets!$F24))</f>
        <v/>
      </c>
      <c r="D42" s="26">
        <f>IF(C42="","",Cadets!$B24)</f>
        <v/>
      </c>
      <c r="E42" s="26">
        <f>IF(C42="","",Cadets!$H24)</f>
        <v/>
      </c>
      <c r="F42" s="29" t="n"/>
      <c r="G42" s="29" t="n"/>
      <c r="H42" s="29" t="n"/>
    </row>
    <row r="43" ht="20" customHeight="1">
      <c r="B43" s="27">
        <f>IF(C43="","",COUNTIF($C$24:C43,"?*"))</f>
        <v/>
      </c>
      <c r="C43" s="26">
        <f>IF(Cadets!$B25="","",IF(Cadets!$I25&lt;&gt;"Active","",Cadets!$F25))</f>
        <v/>
      </c>
      <c r="D43" s="26">
        <f>IF(C43="","",Cadets!$B25)</f>
        <v/>
      </c>
      <c r="E43" s="26">
        <f>IF(C43="","",Cadets!$H25)</f>
        <v/>
      </c>
      <c r="F43" s="29" t="n"/>
      <c r="G43" s="29" t="n"/>
      <c r="H43" s="29" t="n"/>
    </row>
    <row r="44" ht="20" customHeight="1">
      <c r="B44" s="27">
        <f>IF(C44="","",COUNTIF($C$24:C44,"?*"))</f>
        <v/>
      </c>
      <c r="C44" s="26">
        <f>IF(Cadets!$B26="","",IF(Cadets!$I26&lt;&gt;"Active","",Cadets!$F26))</f>
        <v/>
      </c>
      <c r="D44" s="26">
        <f>IF(C44="","",Cadets!$B26)</f>
        <v/>
      </c>
      <c r="E44" s="26">
        <f>IF(C44="","",Cadets!$H26)</f>
        <v/>
      </c>
      <c r="F44" s="29" t="n"/>
      <c r="G44" s="29" t="n"/>
      <c r="H44" s="29" t="n"/>
    </row>
    <row r="45" ht="20" customHeight="1">
      <c r="B45" s="27">
        <f>IF(C45="","",COUNTIF($C$24:C45,"?*"))</f>
        <v/>
      </c>
      <c r="C45" s="26">
        <f>IF(Cadets!$B27="","",IF(Cadets!$I27&lt;&gt;"Active","",Cadets!$F27))</f>
        <v/>
      </c>
      <c r="D45" s="26">
        <f>IF(C45="","",Cadets!$B27)</f>
        <v/>
      </c>
      <c r="E45" s="26">
        <f>IF(C45="","",Cadets!$H27)</f>
        <v/>
      </c>
      <c r="F45" s="29" t="n"/>
      <c r="G45" s="29" t="n"/>
      <c r="H45" s="29" t="n"/>
    </row>
    <row r="46" ht="20" customHeight="1">
      <c r="B46" s="27">
        <f>IF(C46="","",COUNTIF($C$24:C46,"?*"))</f>
        <v/>
      </c>
      <c r="C46" s="26">
        <f>IF(Cadets!$B28="","",IF(Cadets!$I28&lt;&gt;"Active","",Cadets!$F28))</f>
        <v/>
      </c>
      <c r="D46" s="26">
        <f>IF(C46="","",Cadets!$B28)</f>
        <v/>
      </c>
      <c r="E46" s="26">
        <f>IF(C46="","",Cadets!$H28)</f>
        <v/>
      </c>
      <c r="F46" s="29" t="n"/>
      <c r="G46" s="29" t="n"/>
      <c r="H46" s="29" t="n"/>
    </row>
    <row r="47" ht="20" customHeight="1">
      <c r="B47" s="27">
        <f>IF(C47="","",COUNTIF($C$24:C47,"?*"))</f>
        <v/>
      </c>
      <c r="C47" s="26">
        <f>IF(Cadets!$B29="","",IF(Cadets!$I29&lt;&gt;"Active","",Cadets!$F29))</f>
        <v/>
      </c>
      <c r="D47" s="26">
        <f>IF(C47="","",Cadets!$B29)</f>
        <v/>
      </c>
      <c r="E47" s="26">
        <f>IF(C47="","",Cadets!$H29)</f>
        <v/>
      </c>
      <c r="F47" s="29" t="n"/>
      <c r="G47" s="29" t="n"/>
      <c r="H47" s="29" t="n"/>
    </row>
    <row r="48" ht="20" customHeight="1">
      <c r="B48" s="27">
        <f>IF(C48="","",COUNTIF($C$24:C48,"?*"))</f>
        <v/>
      </c>
      <c r="C48" s="26">
        <f>IF(Cadets!$B30="","",IF(Cadets!$I30&lt;&gt;"Active","",Cadets!$F30))</f>
        <v/>
      </c>
      <c r="D48" s="26">
        <f>IF(C48="","",Cadets!$B30)</f>
        <v/>
      </c>
      <c r="E48" s="26">
        <f>IF(C48="","",Cadets!$H30)</f>
        <v/>
      </c>
      <c r="F48" s="29" t="n"/>
      <c r="G48" s="29" t="n"/>
      <c r="H48" s="29" t="n"/>
    </row>
    <row r="49" ht="20" customHeight="1">
      <c r="B49" s="27">
        <f>IF(C49="","",COUNTIF($C$24:C49,"?*"))</f>
        <v/>
      </c>
      <c r="C49" s="26">
        <f>IF(Cadets!$B31="","",IF(Cadets!$I31&lt;&gt;"Active","",Cadets!$F31))</f>
        <v/>
      </c>
      <c r="D49" s="26">
        <f>IF(C49="","",Cadets!$B31)</f>
        <v/>
      </c>
      <c r="E49" s="26">
        <f>IF(C49="","",Cadets!$H31)</f>
        <v/>
      </c>
      <c r="F49" s="29" t="n"/>
      <c r="G49" s="29" t="n"/>
      <c r="H49" s="29" t="n"/>
    </row>
    <row r="50" ht="20" customHeight="1">
      <c r="B50" s="27">
        <f>IF(C50="","",COUNTIF($C$24:C50,"?*"))</f>
        <v/>
      </c>
      <c r="C50" s="26">
        <f>IF(Cadets!$B32="","",IF(Cadets!$I32&lt;&gt;"Active","",Cadets!$F32))</f>
        <v/>
      </c>
      <c r="D50" s="26">
        <f>IF(C50="","",Cadets!$B32)</f>
        <v/>
      </c>
      <c r="E50" s="26">
        <f>IF(C50="","",Cadets!$H32)</f>
        <v/>
      </c>
      <c r="F50" s="29" t="n"/>
      <c r="G50" s="29" t="n"/>
      <c r="H50" s="29" t="n"/>
    </row>
    <row r="51" ht="20" customHeight="1">
      <c r="B51" s="27">
        <f>IF(C51="","",COUNTIF($C$24:C51,"?*"))</f>
        <v/>
      </c>
      <c r="C51" s="26">
        <f>IF(Cadets!$B33="","",IF(Cadets!$I33&lt;&gt;"Active","",Cadets!$F33))</f>
        <v/>
      </c>
      <c r="D51" s="26">
        <f>IF(C51="","",Cadets!$B33)</f>
        <v/>
      </c>
      <c r="E51" s="26">
        <f>IF(C51="","",Cadets!$H33)</f>
        <v/>
      </c>
      <c r="F51" s="29" t="n"/>
      <c r="G51" s="29" t="n"/>
      <c r="H51" s="29" t="n"/>
    </row>
    <row r="52" ht="20" customHeight="1">
      <c r="B52" s="27">
        <f>IF(C52="","",COUNTIF($C$24:C52,"?*"))</f>
        <v/>
      </c>
      <c r="C52" s="26">
        <f>IF(Cadets!$B34="","",IF(Cadets!$I34&lt;&gt;"Active","",Cadets!$F34))</f>
        <v/>
      </c>
      <c r="D52" s="26">
        <f>IF(C52="","",Cadets!$B34)</f>
        <v/>
      </c>
      <c r="E52" s="26">
        <f>IF(C52="","",Cadets!$H34)</f>
        <v/>
      </c>
      <c r="F52" s="29" t="n"/>
      <c r="G52" s="29" t="n"/>
      <c r="H52" s="29" t="n"/>
    </row>
    <row r="53" ht="20" customHeight="1">
      <c r="B53" s="27">
        <f>IF(C53="","",COUNTIF($C$24:C53,"?*"))</f>
        <v/>
      </c>
      <c r="C53" s="26">
        <f>IF(Cadets!$B35="","",IF(Cadets!$I35&lt;&gt;"Active","",Cadets!$F35))</f>
        <v/>
      </c>
      <c r="D53" s="26">
        <f>IF(C53="","",Cadets!$B35)</f>
        <v/>
      </c>
      <c r="E53" s="26">
        <f>IF(C53="","",Cadets!$H35)</f>
        <v/>
      </c>
      <c r="F53" s="29" t="n"/>
      <c r="G53" s="29" t="n"/>
      <c r="H53" s="29" t="n"/>
    </row>
    <row r="54" ht="20" customHeight="1">
      <c r="B54" s="27">
        <f>IF(C54="","",COUNTIF($C$24:C54,"?*"))</f>
        <v/>
      </c>
      <c r="C54" s="26">
        <f>IF(Cadets!$B36="","",IF(Cadets!$I36&lt;&gt;"Active","",Cadets!$F36))</f>
        <v/>
      </c>
      <c r="D54" s="26">
        <f>IF(C54="","",Cadets!$B36)</f>
        <v/>
      </c>
      <c r="E54" s="26">
        <f>IF(C54="","",Cadets!$H36)</f>
        <v/>
      </c>
      <c r="F54" s="29" t="n"/>
      <c r="G54" s="29" t="n"/>
      <c r="H54" s="29" t="n"/>
    </row>
    <row r="55" ht="20" customHeight="1">
      <c r="B55" s="27">
        <f>IF(C55="","",COUNTIF($C$24:C55,"?*"))</f>
        <v/>
      </c>
      <c r="C55" s="26">
        <f>IF(Cadets!$B37="","",IF(Cadets!$I37&lt;&gt;"Active","",Cadets!$F37))</f>
        <v/>
      </c>
      <c r="D55" s="26">
        <f>IF(C55="","",Cadets!$B37)</f>
        <v/>
      </c>
      <c r="E55" s="26">
        <f>IF(C55="","",Cadets!$H37)</f>
        <v/>
      </c>
      <c r="F55" s="29" t="n"/>
      <c r="G55" s="29" t="n"/>
      <c r="H55" s="29" t="n"/>
    </row>
    <row r="56" ht="20" customHeight="1">
      <c r="B56" s="27">
        <f>IF(C56="","",COUNTIF($C$24:C56,"?*"))</f>
        <v/>
      </c>
      <c r="C56" s="26">
        <f>IF(Cadets!$B38="","",IF(Cadets!$I38&lt;&gt;"Active","",Cadets!$F38))</f>
        <v/>
      </c>
      <c r="D56" s="26">
        <f>IF(C56="","",Cadets!$B38)</f>
        <v/>
      </c>
      <c r="E56" s="26">
        <f>IF(C56="","",Cadets!$H38)</f>
        <v/>
      </c>
      <c r="F56" s="29" t="n"/>
      <c r="G56" s="29" t="n"/>
      <c r="H56" s="29" t="n"/>
    </row>
    <row r="57" ht="20" customHeight="1">
      <c r="B57" s="27">
        <f>IF(C57="","",COUNTIF($C$24:C57,"?*"))</f>
        <v/>
      </c>
      <c r="C57" s="26">
        <f>IF(Cadets!$B39="","",IF(Cadets!$I39&lt;&gt;"Active","",Cadets!$F39))</f>
        <v/>
      </c>
      <c r="D57" s="26">
        <f>IF(C57="","",Cadets!$B39)</f>
        <v/>
      </c>
      <c r="E57" s="26">
        <f>IF(C57="","",Cadets!$H39)</f>
        <v/>
      </c>
      <c r="F57" s="29" t="n"/>
      <c r="G57" s="29" t="n"/>
      <c r="H57" s="29" t="n"/>
    </row>
    <row r="58" ht="20" customHeight="1">
      <c r="B58" s="27">
        <f>IF(C58="","",COUNTIF($C$24:C58,"?*"))</f>
        <v/>
      </c>
      <c r="C58" s="26">
        <f>IF(Cadets!$B40="","",IF(Cadets!$I40&lt;&gt;"Active","",Cadets!$F40))</f>
        <v/>
      </c>
      <c r="D58" s="26">
        <f>IF(C58="","",Cadets!$B40)</f>
        <v/>
      </c>
      <c r="E58" s="26">
        <f>IF(C58="","",Cadets!$H40)</f>
        <v/>
      </c>
      <c r="F58" s="29" t="n"/>
      <c r="G58" s="29" t="n"/>
      <c r="H58" s="29" t="n"/>
    </row>
    <row r="59" ht="20" customHeight="1">
      <c r="B59" s="27">
        <f>IF(C59="","",COUNTIF($C$24:C59,"?*"))</f>
        <v/>
      </c>
      <c r="C59" s="26">
        <f>IF(Cadets!$B41="","",IF(Cadets!$I41&lt;&gt;"Active","",Cadets!$F41))</f>
        <v/>
      </c>
      <c r="D59" s="26">
        <f>IF(C59="","",Cadets!$B41)</f>
        <v/>
      </c>
      <c r="E59" s="26">
        <f>IF(C59="","",Cadets!$H41)</f>
        <v/>
      </c>
      <c r="F59" s="29" t="n"/>
      <c r="G59" s="29" t="n"/>
      <c r="H59" s="29" t="n"/>
    </row>
    <row r="60" ht="20" customHeight="1">
      <c r="B60" s="27">
        <f>IF(C60="","",COUNTIF($C$24:C60,"?*"))</f>
        <v/>
      </c>
      <c r="C60" s="26">
        <f>IF(Cadets!$B42="","",IF(Cadets!$I42&lt;&gt;"Active","",Cadets!$F42))</f>
        <v/>
      </c>
      <c r="D60" s="26">
        <f>IF(C60="","",Cadets!$B42)</f>
        <v/>
      </c>
      <c r="E60" s="26">
        <f>IF(C60="","",Cadets!$H42)</f>
        <v/>
      </c>
      <c r="F60" s="29" t="n"/>
      <c r="G60" s="29" t="n"/>
      <c r="H60" s="29" t="n"/>
    </row>
    <row r="61" ht="20" customHeight="1">
      <c r="B61" s="27">
        <f>IF(C61="","",COUNTIF($C$24:C61,"?*"))</f>
        <v/>
      </c>
      <c r="C61" s="26">
        <f>IF(Cadets!$B43="","",IF(Cadets!$I43&lt;&gt;"Active","",Cadets!$F43))</f>
        <v/>
      </c>
      <c r="D61" s="26">
        <f>IF(C61="","",Cadets!$B43)</f>
        <v/>
      </c>
      <c r="E61" s="26">
        <f>IF(C61="","",Cadets!$H43)</f>
        <v/>
      </c>
      <c r="F61" s="29" t="n"/>
      <c r="G61" s="29" t="n"/>
      <c r="H61" s="29" t="n"/>
    </row>
    <row r="62" ht="20" customHeight="1">
      <c r="B62" s="27">
        <f>IF(C62="","",COUNTIF($C$24:C62,"?*"))</f>
        <v/>
      </c>
      <c r="C62" s="26">
        <f>IF(Cadets!$B44="","",IF(Cadets!$I44&lt;&gt;"Active","",Cadets!$F44))</f>
        <v/>
      </c>
      <c r="D62" s="26">
        <f>IF(C62="","",Cadets!$B44)</f>
        <v/>
      </c>
      <c r="E62" s="26">
        <f>IF(C62="","",Cadets!$H44)</f>
        <v/>
      </c>
      <c r="F62" s="29" t="n"/>
      <c r="G62" s="29" t="n"/>
      <c r="H62" s="29" t="n"/>
    </row>
    <row r="63" ht="20" customHeight="1">
      <c r="B63" s="27">
        <f>IF(C63="","",COUNTIF($C$24:C63,"?*"))</f>
        <v/>
      </c>
      <c r="C63" s="26">
        <f>IF(Cadets!$B45="","",IF(Cadets!$I45&lt;&gt;"Active","",Cadets!$F45))</f>
        <v/>
      </c>
      <c r="D63" s="26">
        <f>IF(C63="","",Cadets!$B45)</f>
        <v/>
      </c>
      <c r="E63" s="26">
        <f>IF(C63="","",Cadets!$H45)</f>
        <v/>
      </c>
      <c r="F63" s="29" t="n"/>
      <c r="G63" s="29" t="n"/>
      <c r="H63" s="29" t="n"/>
    </row>
    <row r="64" ht="20" customHeight="1">
      <c r="B64" s="27">
        <f>IF(C64="","",COUNTIF($C$24:C64,"?*"))</f>
        <v/>
      </c>
      <c r="C64" s="26">
        <f>IF(Cadets!$B46="","",IF(Cadets!$I46&lt;&gt;"Active","",Cadets!$F46))</f>
        <v/>
      </c>
      <c r="D64" s="26">
        <f>IF(C64="","",Cadets!$B46)</f>
        <v/>
      </c>
      <c r="E64" s="26">
        <f>IF(C64="","",Cadets!$H46)</f>
        <v/>
      </c>
      <c r="F64" s="29" t="n"/>
      <c r="G64" s="29" t="n"/>
      <c r="H64" s="29" t="n"/>
    </row>
    <row r="65" ht="20" customHeight="1">
      <c r="B65" s="27">
        <f>IF(C65="","",COUNTIF($C$24:C65,"?*"))</f>
        <v/>
      </c>
      <c r="C65" s="26">
        <f>IF(Cadets!$B47="","",IF(Cadets!$I47&lt;&gt;"Active","",Cadets!$F47))</f>
        <v/>
      </c>
      <c r="D65" s="26">
        <f>IF(C65="","",Cadets!$B47)</f>
        <v/>
      </c>
      <c r="E65" s="26">
        <f>IF(C65="","",Cadets!$H47)</f>
        <v/>
      </c>
      <c r="F65" s="29" t="n"/>
      <c r="G65" s="29" t="n"/>
      <c r="H65" s="29" t="n"/>
    </row>
    <row r="66" ht="20" customHeight="1">
      <c r="B66" s="27">
        <f>IF(C66="","",COUNTIF($C$24:C66,"?*"))</f>
        <v/>
      </c>
      <c r="C66" s="26">
        <f>IF(Cadets!$B48="","",IF(Cadets!$I48&lt;&gt;"Active","",Cadets!$F48))</f>
        <v/>
      </c>
      <c r="D66" s="26">
        <f>IF(C66="","",Cadets!$B48)</f>
        <v/>
      </c>
      <c r="E66" s="26">
        <f>IF(C66="","",Cadets!$H48)</f>
        <v/>
      </c>
      <c r="F66" s="29" t="n"/>
      <c r="G66" s="29" t="n"/>
      <c r="H66" s="29" t="n"/>
    </row>
    <row r="67" ht="20" customHeight="1">
      <c r="B67" s="27">
        <f>IF(C67="","",COUNTIF($C$24:C67,"?*"))</f>
        <v/>
      </c>
      <c r="C67" s="26">
        <f>IF(Cadets!$B49="","",IF(Cadets!$I49&lt;&gt;"Active","",Cadets!$F49))</f>
        <v/>
      </c>
      <c r="D67" s="26">
        <f>IF(C67="","",Cadets!$B49)</f>
        <v/>
      </c>
      <c r="E67" s="26">
        <f>IF(C67="","",Cadets!$H49)</f>
        <v/>
      </c>
      <c r="F67" s="29" t="n"/>
      <c r="G67" s="29" t="n"/>
      <c r="H67" s="29" t="n"/>
    </row>
    <row r="68" ht="20" customHeight="1">
      <c r="B68" s="27">
        <f>IF(C68="","",COUNTIF($C$24:C68,"?*"))</f>
        <v/>
      </c>
      <c r="C68" s="26">
        <f>IF(Cadets!$B50="","",IF(Cadets!$I50&lt;&gt;"Active","",Cadets!$F50))</f>
        <v/>
      </c>
      <c r="D68" s="26">
        <f>IF(C68="","",Cadets!$B50)</f>
        <v/>
      </c>
      <c r="E68" s="26">
        <f>IF(C68="","",Cadets!$H50)</f>
        <v/>
      </c>
      <c r="F68" s="29" t="n"/>
      <c r="G68" s="29" t="n"/>
      <c r="H68" s="29" t="n"/>
    </row>
    <row r="69" ht="20" customHeight="1">
      <c r="B69" s="27">
        <f>IF(C69="","",COUNTIF($C$24:C69,"?*"))</f>
        <v/>
      </c>
      <c r="C69" s="26">
        <f>IF(Cadets!$B51="","",IF(Cadets!$I51&lt;&gt;"Active","",Cadets!$F51))</f>
        <v/>
      </c>
      <c r="D69" s="26">
        <f>IF(C69="","",Cadets!$B51)</f>
        <v/>
      </c>
      <c r="E69" s="26">
        <f>IF(C69="","",Cadets!$H51)</f>
        <v/>
      </c>
      <c r="F69" s="29" t="n"/>
      <c r="G69" s="29" t="n"/>
      <c r="H69" s="29" t="n"/>
    </row>
    <row r="70" ht="20" customHeight="1">
      <c r="B70" s="27">
        <f>IF(C70="","",COUNTIF($C$24:C70,"?*"))</f>
        <v/>
      </c>
      <c r="C70" s="26">
        <f>IF(Cadets!$B52="","",IF(Cadets!$I52&lt;&gt;"Active","",Cadets!$F52))</f>
        <v/>
      </c>
      <c r="D70" s="26">
        <f>IF(C70="","",Cadets!$B52)</f>
        <v/>
      </c>
      <c r="E70" s="26">
        <f>IF(C70="","",Cadets!$H52)</f>
        <v/>
      </c>
      <c r="F70" s="29" t="n"/>
      <c r="G70" s="29" t="n"/>
      <c r="H70" s="29" t="n"/>
    </row>
    <row r="71" ht="20" customHeight="1">
      <c r="B71" s="27">
        <f>IF(C71="","",COUNTIF($C$24:C71,"?*"))</f>
        <v/>
      </c>
      <c r="C71" s="26">
        <f>IF(Cadets!$B53="","",IF(Cadets!$I53&lt;&gt;"Active","",Cadets!$F53))</f>
        <v/>
      </c>
      <c r="D71" s="26">
        <f>IF(C71="","",Cadets!$B53)</f>
        <v/>
      </c>
      <c r="E71" s="26">
        <f>IF(C71="","",Cadets!$H53)</f>
        <v/>
      </c>
      <c r="F71" s="29" t="n"/>
      <c r="G71" s="29" t="n"/>
      <c r="H71" s="29" t="n"/>
    </row>
    <row r="72" ht="20" customHeight="1">
      <c r="B72" s="27">
        <f>IF(C72="","",COUNTIF($C$24:C72,"?*"))</f>
        <v/>
      </c>
      <c r="C72" s="26">
        <f>IF(Cadets!$B54="","",IF(Cadets!$I54&lt;&gt;"Active","",Cadets!$F54))</f>
        <v/>
      </c>
      <c r="D72" s="26">
        <f>IF(C72="","",Cadets!$B54)</f>
        <v/>
      </c>
      <c r="E72" s="26">
        <f>IF(C72="","",Cadets!$H54)</f>
        <v/>
      </c>
      <c r="F72" s="29" t="n"/>
      <c r="G72" s="29" t="n"/>
      <c r="H72" s="29" t="n"/>
    </row>
    <row r="73" ht="20" customHeight="1">
      <c r="B73" s="27">
        <f>IF(C73="","",COUNTIF($C$24:C73,"?*"))</f>
        <v/>
      </c>
      <c r="C73" s="26">
        <f>IF(Cadets!$B55="","",IF(Cadets!$I55&lt;&gt;"Active","",Cadets!$F55))</f>
        <v/>
      </c>
      <c r="D73" s="26">
        <f>IF(C73="","",Cadets!$B55)</f>
        <v/>
      </c>
      <c r="E73" s="26">
        <f>IF(C73="","",Cadets!$H55)</f>
        <v/>
      </c>
      <c r="F73" s="29" t="n"/>
      <c r="G73" s="29" t="n"/>
      <c r="H73" s="29"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29" t="n"/>
      <c r="E17" s="29" t="n"/>
      <c r="F17" s="29" t="n"/>
      <c r="G17" s="29" t="n"/>
      <c r="H17" s="29" t="n"/>
    </row>
    <row r="18" ht="26" customHeight="1">
      <c r="B18" s="26" t="n">
        <v>2</v>
      </c>
      <c r="C18" s="31" t="inlineStr">
        <is>
          <t>Was the material presented in a logical order?</t>
        </is>
      </c>
      <c r="D18" s="29" t="n"/>
      <c r="E18" s="29" t="n"/>
      <c r="F18" s="29" t="n"/>
      <c r="G18" s="29" t="n"/>
      <c r="H18" s="29" t="n"/>
    </row>
    <row r="19" ht="26" customHeight="1">
      <c r="B19" s="26" t="n">
        <v>3</v>
      </c>
      <c r="C19" s="31" t="inlineStr">
        <is>
          <t>Was the course related to my job needs?</t>
        </is>
      </c>
      <c r="D19" s="29" t="n"/>
      <c r="E19" s="29" t="n"/>
      <c r="F19" s="29" t="n"/>
      <c r="G19" s="29" t="n"/>
      <c r="H19" s="29" t="n"/>
    </row>
    <row r="20" ht="26" customHeight="1">
      <c r="B20" s="26" t="n">
        <v>4</v>
      </c>
      <c r="C20" s="31" t="inlineStr">
        <is>
          <t>Were real life examples or situations used to relate the materials?</t>
        </is>
      </c>
      <c r="D20" s="29" t="n"/>
      <c r="E20" s="29" t="n"/>
      <c r="F20" s="29" t="n"/>
      <c r="G20" s="29" t="n"/>
      <c r="H20" s="29" t="n"/>
    </row>
    <row r="21" ht="26" customHeight="1">
      <c r="B21" s="26" t="n">
        <v>5</v>
      </c>
      <c r="C21" s="31" t="inlineStr">
        <is>
          <t>Will this course improve your job performance?</t>
        </is>
      </c>
      <c r="D21" s="29" t="n"/>
      <c r="E21" s="29" t="n"/>
      <c r="F21" s="29" t="n"/>
      <c r="G21" s="29" t="n"/>
      <c r="H21" s="29" t="n"/>
    </row>
    <row r="22" ht="26" customHeight="1">
      <c r="B22" s="26" t="n">
        <v>6</v>
      </c>
      <c r="C22" s="31" t="inlineStr">
        <is>
          <t>Were the teaching aids (demonstrations) handout materials of adequate quality?</t>
        </is>
      </c>
      <c r="D22" s="29" t="n"/>
      <c r="E22" s="29" t="n"/>
      <c r="F22" s="29" t="n"/>
      <c r="G22" s="29" t="n"/>
      <c r="H22" s="29" t="n"/>
    </row>
    <row r="23" ht="26" customHeight="1">
      <c r="B23" s="26" t="n">
        <v>7</v>
      </c>
      <c r="C23" s="31" t="inlineStr">
        <is>
          <t>Was the instructor knowledgeable about the course material?</t>
        </is>
      </c>
      <c r="D23" s="29" t="n"/>
      <c r="E23" s="29" t="n"/>
      <c r="F23" s="29" t="n"/>
      <c r="G23" s="29" t="n"/>
      <c r="H23" s="29" t="n"/>
    </row>
    <row r="24" ht="26" customHeight="1">
      <c r="B24" s="26" t="n">
        <v>8</v>
      </c>
      <c r="C24" s="31" t="inlineStr">
        <is>
          <t>Did the instructor present the information a clear and understandable way?</t>
        </is>
      </c>
      <c r="D24" s="29" t="n"/>
      <c r="E24" s="29" t="n"/>
      <c r="F24" s="29" t="n"/>
      <c r="G24" s="29" t="n"/>
      <c r="H24" s="29" t="n"/>
    </row>
    <row r="25" ht="26" customHeight="1">
      <c r="B25" s="26" t="n">
        <v>9</v>
      </c>
      <c r="C25" s="31" t="inlineStr">
        <is>
          <t>Did the instructor give you an opportunity to interact with the class or ask questions?</t>
        </is>
      </c>
      <c r="D25" s="29" t="n"/>
      <c r="E25" s="29" t="n"/>
      <c r="F25" s="29" t="n"/>
      <c r="G25" s="29" t="n"/>
      <c r="H25" s="29" t="n"/>
    </row>
    <row r="26" ht="26" customHeight="1">
      <c r="B26" s="26" t="n">
        <v>10</v>
      </c>
      <c r="C26" s="31" t="inlineStr">
        <is>
          <t>Did you get satisfactory answers to your questions about the materials?</t>
        </is>
      </c>
      <c r="D26" s="29" t="n"/>
      <c r="E26" s="29" t="n"/>
      <c r="F26" s="29" t="n"/>
      <c r="G26" s="29" t="n"/>
      <c r="H26" s="29" t="n"/>
    </row>
    <row r="27" ht="26" customHeight="1">
      <c r="B27" s="26" t="n">
        <v>11</v>
      </c>
      <c r="C27" s="31" t="inlineStr">
        <is>
          <t>Would you recommend this course to others?</t>
        </is>
      </c>
      <c r="D27" s="29" t="n"/>
      <c r="E27" s="29" t="n"/>
      <c r="F27" s="29" t="n"/>
      <c r="G27" s="29" t="n"/>
      <c r="H27" s="29" t="n"/>
    </row>
    <row r="28"/>
    <row r="29">
      <c r="B29" s="3" t="inlineStr">
        <is>
          <t>ADDITIONAL COMMENTS</t>
        </is>
      </c>
    </row>
    <row r="30" ht="20" customHeight="1">
      <c r="B30" s="32" t="n"/>
    </row>
    <row r="31" ht="20" customHeight="1">
      <c r="B31" s="32" t="n"/>
    </row>
    <row r="32" ht="20" customHeight="1">
      <c r="B32" s="32" t="n"/>
    </row>
    <row r="33" ht="20" customHeight="1">
      <c r="B33" s="32" t="n"/>
    </row>
    <row r="34" ht="20" customHeight="1">
      <c r="B34" s="32" t="n"/>
    </row>
    <row r="35" ht="20" customHeight="1">
      <c r="B35" s="32"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16" t="n">
        <v>1</v>
      </c>
      <c r="D5" s="3" t="inlineStr">
        <is>
          <t>Mode:</t>
        </is>
      </c>
      <c r="E5" s="16"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8"/>
    <row r="39">
      <c r="B39" s="3" t="inlineStr">
        <is>
          <t>Weights check:</t>
        </is>
      </c>
      <c r="C39" s="21">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82"/>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30"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30"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30"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30"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30"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30"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30"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30"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30"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30"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30"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30"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30"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30"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30"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30"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30"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30"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30"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30"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30"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30"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30"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30"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30"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30"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30"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30"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30"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30"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30"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30"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30"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30"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30"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30"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30"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30"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30"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30"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30"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30"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30"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30"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30"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1"/>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E57" s="30" t="inlineStr">
        <is>
          <t>22</t>
        </is>
      </c>
      <c r="F57" s="16" t="n">
        <v>50</v>
      </c>
      <c r="G57" s="17">
        <f>IF($B57="","",ROUND(SUMIFS(nrSCH_Hrs,nrSCH_Act,$B57,nrSCH_TimeCheck,"OK"),2))</f>
        <v/>
      </c>
      <c r="H57" s="17">
        <f>IF(OR($B57="",$G57=0),"",ROUND($G57-$F57,2))</f>
        <v/>
      </c>
    </row>
    <row r="58">
      <c r="B58" s="16" t="inlineStr">
        <is>
          <t>Crash Investigation</t>
        </is>
      </c>
      <c r="E58" s="30" t="inlineStr">
        <is>
          <t>22</t>
        </is>
      </c>
      <c r="F58" s="16" t="n">
        <v>12</v>
      </c>
      <c r="G58" s="17">
        <f>IF($B58="","",ROUND(SUMIFS(nrSCH_Hrs,nrSCH_Act,$B58,nrSCH_TimeCheck,"OK"),2))</f>
        <v/>
      </c>
      <c r="H58" s="17">
        <f>IF(OR($B58="",$G58=0),"",ROUND($G58-$F58,2))</f>
        <v/>
      </c>
    </row>
    <row r="59">
      <c r="B59" s="16" t="inlineStr">
        <is>
          <t>TIM</t>
        </is>
      </c>
      <c r="E59" s="30" t="inlineStr">
        <is>
          <t>22</t>
        </is>
      </c>
      <c r="F59" s="16" t="n">
        <v>12</v>
      </c>
      <c r="G59" s="17">
        <f>IF($B59="","",ROUND(SUMIFS(nrSCH_Hrs,nrSCH_Act,$B59,nrSCH_TimeCheck,"OK"),2))</f>
        <v/>
      </c>
      <c r="H59" s="17">
        <f>IF(OR($B59="",$G59=0),"",ROUND($G59-$F59,2))</f>
        <v/>
      </c>
    </row>
    <row r="60">
      <c r="B60" s="16" t="inlineStr">
        <is>
          <t>Criminal Investigations - General Investigations</t>
        </is>
      </c>
      <c r="E60" s="30" t="inlineStr">
        <is>
          <t>32</t>
        </is>
      </c>
      <c r="F60" s="16" t="n">
        <v>16</v>
      </c>
      <c r="G60" s="17">
        <f>IF($B60="","",ROUND(SUMIFS(nrSCH_Hrs,nrSCH_Act,$B60,nrSCH_TimeCheck,"OK"),2))</f>
        <v/>
      </c>
      <c r="H60" s="17">
        <f>IF(OR($B60="",$G60=0),"",ROUND($G60-$F60,2))</f>
        <v/>
      </c>
    </row>
    <row r="61">
      <c r="B61" s="16" t="inlineStr">
        <is>
          <t>Criminal Investigations - Auto Theft</t>
        </is>
      </c>
      <c r="E61" s="30" t="inlineStr">
        <is>
          <t>32</t>
        </is>
      </c>
      <c r="F61" s="16" t="n">
        <v>4</v>
      </c>
      <c r="G61" s="17">
        <f>IF($B61="","",ROUND(SUMIFS(nrSCH_Hrs,nrSCH_Act,$B61,nrSCH_TimeCheck,"OK"),2))</f>
        <v/>
      </c>
      <c r="H61" s="17">
        <f>IF(OR($B61="",$G61=0),"",ROUND($G61-$F61,2))</f>
        <v/>
      </c>
    </row>
    <row r="62">
      <c r="B62" s="16" t="inlineStr">
        <is>
          <t>Criminal Investigations - Crime Scene</t>
        </is>
      </c>
      <c r="E62" s="30" t="inlineStr">
        <is>
          <t>32</t>
        </is>
      </c>
      <c r="F62" s="16" t="n">
        <v>8</v>
      </c>
      <c r="G62" s="17">
        <f>IF($B62="","",ROUND(SUMIFS(nrSCH_Hrs,nrSCH_Act,$B62,nrSCH_TimeCheck,"OK"),2))</f>
        <v/>
      </c>
      <c r="H62" s="17">
        <f>IF(OR($B62="",$G62=0),"",ROUND($G62-$F62,2))</f>
        <v/>
      </c>
    </row>
    <row r="63">
      <c r="B63" s="16" t="inlineStr">
        <is>
          <t>Criminal Investigations - Booking Operations</t>
        </is>
      </c>
      <c r="E63" s="30" t="inlineStr">
        <is>
          <t>32</t>
        </is>
      </c>
      <c r="F63" s="16" t="n">
        <v>8</v>
      </c>
      <c r="G63" s="17">
        <f>IF($B63="","",ROUND(SUMIFS(nrSCH_Hrs,nrSCH_Act,$B63,nrSCH_TimeCheck,"OK"),2))</f>
        <v/>
      </c>
      <c r="H63" s="17">
        <f>IF(OR($B63="",$G63=0),"",ROUND($G63-$F63,2))</f>
        <v/>
      </c>
    </row>
    <row r="64">
      <c r="B64" s="16" t="inlineStr">
        <is>
          <t>Criminal Investigations - Interview Techniques</t>
        </is>
      </c>
      <c r="E64" s="30" t="inlineStr">
        <is>
          <t>32</t>
        </is>
      </c>
      <c r="F64" s="16" t="n">
        <v>4</v>
      </c>
      <c r="G64" s="17">
        <f>IF($B64="","",ROUND(SUMIFS(nrSCH_Hrs,nrSCH_Act,$B64,nrSCH_TimeCheck,"OK"),2))</f>
        <v/>
      </c>
      <c r="H64" s="17">
        <f>IF(OR($B64="",$G64=0),"",ROUND($G64-$F64,2))</f>
        <v/>
      </c>
    </row>
    <row r="65">
      <c r="B65" s="16" t="inlineStr">
        <is>
          <t>Criminal Investigations - Case Management</t>
        </is>
      </c>
      <c r="E65" s="30" t="inlineStr">
        <is>
          <t>32</t>
        </is>
      </c>
      <c r="F65" s="16" t="n">
        <v>4</v>
      </c>
      <c r="G65" s="17">
        <f>IF($B65="","",ROUND(SUMIFS(nrSCH_Hrs,nrSCH_Act,$B65,nrSCH_TimeCheck,"OK"),2))</f>
        <v/>
      </c>
      <c r="H65" s="17">
        <f>IF(OR($B65="",$G65=0),"",ROUND($G65-$F65,2))</f>
        <v/>
      </c>
    </row>
    <row r="66">
      <c r="B66" s="16" t="inlineStr">
        <is>
          <t>Criminal Investigations - Media Relations</t>
        </is>
      </c>
      <c r="E66" s="30" t="inlineStr">
        <is>
          <t>32</t>
        </is>
      </c>
      <c r="F66" s="16" t="n">
        <v>4</v>
      </c>
      <c r="G66" s="17">
        <f>IF($B66="","",ROUND(SUMIFS(nrSCH_Hrs,nrSCH_Act,$B66,nrSCH_TimeCheck,"OK"),2))</f>
        <v/>
      </c>
      <c r="H66" s="17">
        <f>IF(OR($B66="",$G66=0),"",ROUND($G66-$F66,2))</f>
        <v/>
      </c>
    </row>
    <row r="67">
      <c r="B67" s="16" t="inlineStr">
        <is>
          <t>Review</t>
        </is>
      </c>
      <c r="E67" s="30" t="inlineStr">
        <is>
          <t>EOC</t>
        </is>
      </c>
      <c r="F67" s="16" t="n">
        <v>3</v>
      </c>
      <c r="G67" s="17">
        <f>IF($B67="","",ROUND(SUMIFS(nrSCH_Hrs,nrSCH_Act,$B67,nrSCH_TimeCheck,"OK"),2))</f>
        <v/>
      </c>
      <c r="H67" s="17">
        <f>IF(OR($B67="",$G67=0),"",ROUND($G67-$F67,2))</f>
        <v/>
      </c>
    </row>
    <row r="68">
      <c r="B68" s="16" t="n"/>
      <c r="E68" s="30" t="n"/>
      <c r="F68" s="16" t="n"/>
      <c r="G68" s="21">
        <f>IF($B68="","",ROUND(SUMIFS(nrSCH_Hrs,nrSCH_Act,$B68,nrSCH_TimeCheck,"OK"),2))</f>
        <v/>
      </c>
      <c r="H68" s="21">
        <f>IF(OR($B68="",$G68=0),"",ROUND($G68-$F68,2))</f>
        <v/>
      </c>
    </row>
    <row r="69">
      <c r="B69" s="16" t="n"/>
      <c r="E69" s="30" t="n"/>
      <c r="F69" s="16" t="n"/>
      <c r="G69" s="21">
        <f>IF($B69="","",ROUND(SUMIFS(nrSCH_Hrs,nrSCH_Act,$B69,nrSCH_TimeCheck,"OK"),2))</f>
        <v/>
      </c>
      <c r="H69" s="21">
        <f>IF(OR($B69="",$G69=0),"",ROUND($G69-$F69,2))</f>
        <v/>
      </c>
    </row>
    <row r="70">
      <c r="B70" s="16" t="n"/>
      <c r="E70" s="30" t="n"/>
      <c r="F70" s="16" t="n"/>
      <c r="G70" s="21">
        <f>IF($B70="","",ROUND(SUMIFS(nrSCH_Hrs,nrSCH_Act,$B70,nrSCH_TimeCheck,"OK"),2))</f>
        <v/>
      </c>
      <c r="H70" s="21">
        <f>IF(OR($B70="",$G70=0),"",ROUND($G70-$F70,2))</f>
        <v/>
      </c>
    </row>
    <row r="71">
      <c r="B71" s="16" t="n"/>
      <c r="E71" s="30" t="n"/>
      <c r="F71" s="16" t="n"/>
      <c r="G71" s="21">
        <f>IF($B71="","",ROUND(SUMIFS(nrSCH_Hrs,nrSCH_Act,$B71,nrSCH_TimeCheck,"OK"),2))</f>
        <v/>
      </c>
      <c r="H71" s="21">
        <f>IF(OR($B71="",$G71=0),"",ROUND($G71-$F71,2))</f>
        <v/>
      </c>
    </row>
    <row r="72">
      <c r="B72" s="16" t="n"/>
      <c r="E72" s="30" t="n"/>
      <c r="F72" s="16" t="n"/>
      <c r="G72" s="21">
        <f>IF($B72="","",ROUND(SUMIFS(nrSCH_Hrs,nrSCH_Act,$B72,nrSCH_TimeCheck,"OK"),2))</f>
        <v/>
      </c>
      <c r="H72" s="21">
        <f>IF(OR($B72="",$G72=0),"",ROUND($G72-$F72,2))</f>
        <v/>
      </c>
    </row>
    <row r="73"/>
    <row r="74" ht="16" customHeight="1">
      <c r="B74" s="7" t="inlineStr">
        <is>
          <t>Classes filed SEPARATELY (taught with the BPOC, reported as their own course within 30 days — NOT addendum hours)</t>
        </is>
      </c>
      <c r="C74" s="8" t="n"/>
      <c r="D74" s="8" t="n"/>
      <c r="E74" s="8" t="n"/>
      <c r="F74" s="8" t="n"/>
      <c r="G74" s="8" t="n"/>
      <c r="H74" s="8" t="n"/>
      <c r="I74" s="8" t="n"/>
      <c r="J74" s="8" t="n"/>
      <c r="K74" s="8" t="n"/>
      <c r="L74" s="8" t="n"/>
    </row>
    <row r="75" ht="26" customHeight="1">
      <c r="B75" s="12" t="inlineStr">
        <is>
          <t>Class (as scheduled)</t>
        </is>
      </c>
      <c r="C75" s="25" t="n"/>
      <c r="D75" s="23" t="n"/>
      <c r="E75" s="12" t="inlineStr">
        <is>
          <t>Course #</t>
        </is>
      </c>
      <c r="F75" s="12" t="inlineStr">
        <is>
          <t>Hrs Delivered</t>
        </is>
      </c>
      <c r="G75" s="12" t="inlineStr">
        <is>
          <t>First Taught</t>
        </is>
      </c>
      <c r="H75" s="12" t="inlineStr">
        <is>
          <t>Last Taught</t>
        </is>
      </c>
      <c r="I75" s="12" t="inlineStr">
        <is>
          <t>File By</t>
        </is>
      </c>
      <c r="J75" s="12" t="inlineStr">
        <is>
          <t>Filed?</t>
        </is>
      </c>
      <c r="K75" s="12" t="inlineStr">
        <is>
          <t>Date Filed</t>
        </is>
      </c>
      <c r="L75" s="12" t="inlineStr">
        <is>
          <t>Status</t>
        </is>
      </c>
    </row>
    <row r="76">
      <c r="B76" s="16" t="inlineStr">
        <is>
          <t>Digital Forensics</t>
        </is>
      </c>
      <c r="E76" s="16" t="n"/>
      <c r="F76" s="17">
        <f>IF($B76="","",ROUND(SUMIFS(nrSCH_Hrs,nrSCH_Act,$B76,nrSCH_TimeCheck,"OK"),2))</f>
        <v/>
      </c>
      <c r="G76" s="19">
        <f>IF($B76="","",IF(COUNTIFS(nrSCH_Act,$B76)=0,"",_xlfn.MINIFS(nrSCH_Date,nrSCH_Act,$B76,nrSCH_Date,"&gt;0")))</f>
        <v/>
      </c>
      <c r="H76" s="19">
        <f>IF($B76="","",IF(COUNTIFS(nrSCH_Act,$B76)=0,"",_xlfn.MAXIFS(nrSCH_Date,nrSCH_Act,$B76)))</f>
        <v/>
      </c>
      <c r="I76" s="19">
        <f>IF(OR($B76="",N($H76)=0),"",$H76+30)</f>
        <v/>
      </c>
      <c r="J76" s="16" t="n"/>
      <c r="K76" s="18" t="n"/>
      <c r="L76" s="17">
        <f>IF($B76="","",IF($J76="Yes","Filed "&amp;IF($K76="","(date not recorded)",TEXT($K76,"mm/dd/yyyy")),IF(N($H76)=0,"Not on the schedule",IF($H76&gt;TODAY(),"Scheduled "&amp;TEXT($H76,"mm/dd")&amp;" - not yet taught",IF(TODAY()&gt;$I76,"OVERDUE - file now (was due "&amp;TEXT($I76,"mm/dd")&amp;")","FILE BY "&amp;TEXT($I76,"mm/dd")&amp;" ("&amp;($I76-TODAY())&amp;" days left)")))))</f>
        <v/>
      </c>
    </row>
    <row r="77">
      <c r="B77" s="16" t="n"/>
      <c r="E77" s="16" t="n"/>
      <c r="F77" s="17">
        <f>IF($B77="","",ROUND(SUMIFS(nrSCH_Hrs,nrSCH_Act,$B77,nrSCH_TimeCheck,"OK"),2))</f>
        <v/>
      </c>
      <c r="G77" s="19">
        <f>IF($B77="","",IF(COUNTIFS(nrSCH_Act,$B77)=0,"",_xlfn.MINIFS(nrSCH_Date,nrSCH_Act,$B77,nrSCH_Date,"&gt;0")))</f>
        <v/>
      </c>
      <c r="H77" s="19">
        <f>IF($B77="","",IF(COUNTIFS(nrSCH_Act,$B77)=0,"",_xlfn.MAXIFS(nrSCH_Date,nrSCH_Act,$B77)))</f>
        <v/>
      </c>
      <c r="I77" s="19">
        <f>IF(OR($B77="",N($H77)=0),"",$H77+30)</f>
        <v/>
      </c>
      <c r="J77" s="16" t="n"/>
      <c r="K77" s="18" t="n"/>
      <c r="L77" s="17">
        <f>IF($B77="","",IF($J77="Yes","Filed "&amp;IF($K77="","(date not recorded)",TEXT($K77,"mm/dd/yyyy")),IF(N($H77)=0,"Not on the schedule",IF($H77&gt;TODAY(),"Scheduled "&amp;TEXT($H77,"mm/dd")&amp;" - not yet taught",IF(TODAY()&gt;$I77,"OVERDUE - file now (was due "&amp;TEXT($I77,"mm/dd")&amp;")","FILE BY "&amp;TEXT($I77,"mm/dd")&amp;" ("&amp;($I77-TODAY())&amp;" days left)")))))</f>
        <v/>
      </c>
    </row>
    <row r="78">
      <c r="B78" s="16" t="n"/>
      <c r="E78" s="16" t="n"/>
      <c r="F78" s="17">
        <f>IF($B78="","",ROUND(SUMIFS(nrSCH_Hrs,nrSCH_Act,$B78,nrSCH_TimeCheck,"OK"),2))</f>
        <v/>
      </c>
      <c r="G78" s="19">
        <f>IF($B78="","",IF(COUNTIFS(nrSCH_Act,$B78)=0,"",_xlfn.MINIFS(nrSCH_Date,nrSCH_Act,$B78,nrSCH_Date,"&gt;0")))</f>
        <v/>
      </c>
      <c r="H78" s="19">
        <f>IF($B78="","",IF(COUNTIFS(nrSCH_Act,$B78)=0,"",_xlfn.MAXIFS(nrSCH_Date,nrSCH_Act,$B78)))</f>
        <v/>
      </c>
      <c r="I78" s="19">
        <f>IF(OR($B78="",N($H78)=0),"",$H78+30)</f>
        <v/>
      </c>
      <c r="J78" s="16" t="n"/>
      <c r="K78" s="18" t="n"/>
      <c r="L78" s="17">
        <f>IF($B78="","",IF($J78="Yes","Filed "&amp;IF($K78="","(date not recorded)",TEXT($K78,"mm/dd/yyyy")),IF(N($H78)=0,"Not on the schedule",IF($H78&gt;TODAY(),"Scheduled "&amp;TEXT($H78,"mm/dd")&amp;" - not yet taught",IF(TODAY()&gt;$I78,"OVERDUE - file now (was due "&amp;TEXT($I78,"mm/dd")&amp;")","FILE BY "&amp;TEXT($I78,"mm/dd")&amp;" ("&amp;($I78-TODAY())&amp;" days left)")))))</f>
        <v/>
      </c>
    </row>
    <row r="79">
      <c r="B79" s="16" t="n"/>
      <c r="E79" s="16" t="n"/>
      <c r="F79" s="17">
        <f>IF($B79="","",ROUND(SUMIFS(nrSCH_Hrs,nrSCH_Act,$B79,nrSCH_TimeCheck,"OK"),2))</f>
        <v/>
      </c>
      <c r="G79" s="19">
        <f>IF($B79="","",IF(COUNTIFS(nrSCH_Act,$B79)=0,"",_xlfn.MINIFS(nrSCH_Date,nrSCH_Act,$B79,nrSCH_Date,"&gt;0")))</f>
        <v/>
      </c>
      <c r="H79" s="19">
        <f>IF($B79="","",IF(COUNTIFS(nrSCH_Act,$B79)=0,"",_xlfn.MAXIFS(nrSCH_Date,nrSCH_Act,$B79)))</f>
        <v/>
      </c>
      <c r="I79" s="19">
        <f>IF(OR($B79="",N($H79)=0),"",$H79+30)</f>
        <v/>
      </c>
      <c r="J79" s="16" t="n"/>
      <c r="K79" s="18" t="n"/>
      <c r="L79" s="17">
        <f>IF($B79="","",IF($J79="Yes","Filed "&amp;IF($K79="","(date not recorded)",TEXT($K79,"mm/dd/yyyy")),IF(N($H79)=0,"Not on the schedule",IF($H79&gt;TODAY(),"Scheduled "&amp;TEXT($H79,"mm/dd")&amp;" - not yet taught",IF(TODAY()&gt;$I79,"OVERDUE - file now (was due "&amp;TEXT($I79,"mm/dd")&amp;")","FILE BY "&amp;TEXT($I79,"mm/dd")&amp;" ("&amp;($I79-TODAY())&amp;" days left)")))))</f>
        <v/>
      </c>
    </row>
    <row r="80">
      <c r="B80" s="16" t="n"/>
      <c r="E80" s="16" t="n"/>
      <c r="F80" s="17">
        <f>IF($B80="","",ROUND(SUMIFS(nrSCH_Hrs,nrSCH_Act,$B80,nrSCH_TimeCheck,"OK"),2))</f>
        <v/>
      </c>
      <c r="G80" s="19">
        <f>IF($B80="","",IF(COUNTIFS(nrSCH_Act,$B80)=0,"",_xlfn.MINIFS(nrSCH_Date,nrSCH_Act,$B80,nrSCH_Date,"&gt;0")))</f>
        <v/>
      </c>
      <c r="H80" s="19">
        <f>IF($B80="","",IF(COUNTIFS(nrSCH_Act,$B80)=0,"",_xlfn.MAXIFS(nrSCH_Date,nrSCH_Act,$B80)))</f>
        <v/>
      </c>
      <c r="I80" s="19">
        <f>IF(OR($B80="",N($H80)=0),"",$H80+30)</f>
        <v/>
      </c>
      <c r="J80" s="16" t="n"/>
      <c r="K80" s="18" t="n"/>
      <c r="L80" s="17">
        <f>IF($B80="","",IF($J80="Yes","Filed "&amp;IF($K80="","(date not recorded)",TEXT($K80,"mm/dd/yyyy")),IF(N($H80)=0,"Not on the schedule",IF($H80&gt;TODAY(),"Scheduled "&amp;TEXT($H80,"mm/dd")&amp;" - not yet taught",IF(TODAY()&gt;$I80,"OVERDUE - file now (was due "&amp;TEXT($I80,"mm/dd")&amp;")","FILE BY "&amp;TEXT($I80,"mm/dd")&amp;" ("&amp;($I80-TODAY())&amp;" days left)")))))</f>
        <v/>
      </c>
    </row>
    <row r="81">
      <c r="B81" s="16" t="n"/>
      <c r="E81" s="16" t="n"/>
      <c r="F81" s="17">
        <f>IF($B81="","",ROUND(SUMIFS(nrSCH_Hrs,nrSCH_Act,$B81,nrSCH_TimeCheck,"OK"),2))</f>
        <v/>
      </c>
      <c r="G81" s="19">
        <f>IF($B81="","",IF(COUNTIFS(nrSCH_Act,$B81)=0,"",_xlfn.MINIFS(nrSCH_Date,nrSCH_Act,$B81,nrSCH_Date,"&gt;0")))</f>
        <v/>
      </c>
      <c r="H81" s="19">
        <f>IF($B81="","",IF(COUNTIFS(nrSCH_Act,$B81)=0,"",_xlfn.MAXIFS(nrSCH_Date,nrSCH_Act,$B81)))</f>
        <v/>
      </c>
      <c r="I81" s="19">
        <f>IF(OR($B81="",N($H81)=0),"",$H81+30)</f>
        <v/>
      </c>
      <c r="J81" s="16" t="n"/>
      <c r="K81" s="18" t="n"/>
      <c r="L81" s="17">
        <f>IF($B81="","",IF($J81="Yes","Filed "&amp;IF($K81="","(date not recorded)",TEXT($K81,"mm/dd/yyyy")),IF(N($H81)=0,"Not on the schedule",IF($H81&gt;TODAY(),"Scheduled "&amp;TEXT($H81,"mm/dd")&amp;" - not yet taught",IF(TODAY()&gt;$I81,"OVERDUE - file now (was due "&amp;TEXT($I81,"mm/dd")&amp;")","FILE BY "&amp;TEXT($I81,"mm/dd")&amp;" ("&amp;($I81-TODAY())&amp;" days left)")))))</f>
        <v/>
      </c>
    </row>
    <row r="82">
      <c r="B82" s="16" t="n"/>
      <c r="E82" s="16" t="n"/>
      <c r="F82" s="17">
        <f>IF($B82="","",ROUND(SUMIFS(nrSCH_Hrs,nrSCH_Act,$B82,nrSCH_TimeCheck,"OK"),2))</f>
        <v/>
      </c>
      <c r="G82" s="19">
        <f>IF($B82="","",IF(COUNTIFS(nrSCH_Act,$B82)=0,"",_xlfn.MINIFS(nrSCH_Date,nrSCH_Act,$B82,nrSCH_Date,"&gt;0")))</f>
        <v/>
      </c>
      <c r="H82" s="19">
        <f>IF($B82="","",IF(COUNTIFS(nrSCH_Act,$B82)=0,"",_xlfn.MAXIFS(nrSCH_Date,nrSCH_Act,$B82)))</f>
        <v/>
      </c>
      <c r="I82" s="19">
        <f>IF(OR($B82="",N($H82)=0),"",$H82+30)</f>
        <v/>
      </c>
      <c r="J82" s="16" t="n"/>
      <c r="K82" s="18" t="n"/>
      <c r="L82" s="17">
        <f>IF($B82="","",IF($J82="Yes","Filed "&amp;IF($K82="","(date not recorded)",TEXT($K82,"mm/dd/yyyy")),IF(N($H82)=0,"Not on the schedule",IF($H82&gt;TODAY(),"Scheduled "&amp;TEXT($H82,"mm/dd")&amp;" - not yet taught",IF(TODAY()&gt;$I82,"OVERDUE - file now (was due "&amp;TEXT($I82,"mm/dd")&amp;")","FILE BY "&amp;TEXT($I82,"mm/dd")&amp;" ("&amp;($I82-TODAY())&amp;" days left)")))))</f>
        <v/>
      </c>
    </row>
  </sheetData>
  <sheetProtection selectLockedCells="0" selectUnlockedCells="0" sheet="1" objects="0" insertRows="1" insertHyperlinks="1" autoFilter="0" scenarios="0" formatColumns="1" deleteColumns="1" insertColumns="1" pivotTables="1" deleteRows="1" formatCells="1" formatRows="1" sort="1" password="B4BB"/>
  <mergeCells count="28">
    <mergeCell ref="B60:D60"/>
    <mergeCell ref="B67:D67"/>
    <mergeCell ref="B61:D61"/>
    <mergeCell ref="B57:D57"/>
    <mergeCell ref="B82:D82"/>
    <mergeCell ref="B78:D78"/>
    <mergeCell ref="B69:D69"/>
    <mergeCell ref="B65:D65"/>
    <mergeCell ref="B68:D68"/>
    <mergeCell ref="B64:D64"/>
    <mergeCell ref="B80:D80"/>
    <mergeCell ref="B76:D76"/>
    <mergeCell ref="B63:D63"/>
    <mergeCell ref="B79:D79"/>
    <mergeCell ref="B62:D62"/>
    <mergeCell ref="B75:D75"/>
    <mergeCell ref="B81:D81"/>
    <mergeCell ref="B72:D72"/>
    <mergeCell ref="B59:D59"/>
    <mergeCell ref="B66:D66"/>
    <mergeCell ref="B74:L74"/>
    <mergeCell ref="B55:I55"/>
    <mergeCell ref="B71:D71"/>
    <mergeCell ref="B58:D58"/>
    <mergeCell ref="B56:D56"/>
    <mergeCell ref="B70:D70"/>
    <mergeCell ref="D54:K54"/>
    <mergeCell ref="B77:D77"/>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2">
    <cfRule type="expression" priority="4" dxfId="0">
      <formula>AND($H57&lt;&gt;"",$H57&lt;0)</formula>
    </cfRule>
  </conditionalFormatting>
  <conditionalFormatting sqref="L76:L82">
    <cfRule type="expression" priority="5" dxfId="0">
      <formula>LEFT($L76,7)="OVERDUE"</formula>
    </cfRule>
    <cfRule type="expression" priority="6" dxfId="2">
      <formula>LEFT($L76,7)="FILE BY"</formula>
    </cfRule>
    <cfRule type="expression" priority="7" dxfId="3">
      <formula>LEFT($L76,5)="Filed"</formula>
    </cfRule>
  </conditionalFormatting>
  <dataValidations count="6">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2" showDropDown="0" showInputMessage="0" showErrorMessage="1" allowBlank="1" type="list">
      <formula1>=nrCHnum</formula1>
    </dataValidation>
    <dataValidation sqref="B76:B82" showDropDown="0" showInputMessage="0" showErrorMessage="1" allowBlank="1" type="list">
      <formula1>=nrScheduleItems</formula1>
    </dataValidation>
    <dataValidation sqref="J76:J82" showDropDown="0" showInputMessage="0" showErrorMessage="1" allowBlank="1" type="list">
      <formula1>=lstYesNo</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30"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30"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30"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30"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30"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30"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30"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30"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30"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30"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30"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30"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30"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30"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30"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30"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30"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30"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30"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30"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30"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30"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30"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30"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30"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30"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30"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30"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30"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30"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30"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30"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30"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30"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30"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30"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30"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30"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30"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30"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30"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30"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30"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30"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30"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30"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30"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30"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30"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30"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30"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30"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30"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30"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30"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30"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30"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30"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30"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30"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30"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30"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30"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30"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30"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Separately-filed classes past the 30-day deadline</t>
        </is>
      </c>
      <c r="C29" s="27">
        <f>SUMPRODUCT((nrSEPname&lt;&gt;"")*(nrSEPfiled&lt;&gt;"Yes")*(N(nrSEPdue)&gt;0)*(nrSEPdue&lt;TODAY()))</f>
        <v/>
      </c>
      <c r="D29" s="21" t="n">
        <v>0</v>
      </c>
      <c r="E29" s="28">
        <f>IF(SUMPRODUCT((nrSEPname&lt;&gt;"")*(nrSEPfiled&lt;&gt;"Yes")*(N(nrSEPdue)&gt;0)*(nrSEPdue&lt;TODAY()))=0,"OK","ACT NOW")</f>
        <v/>
      </c>
      <c r="F29" s="15">
        <f>"IRG: a class taught alongside the BPOC but reported as its own course must be filed within 30 days of the training - see the separately-filed block on ChapterMaster"</f>
        <v/>
      </c>
    </row>
    <row r="30">
      <c r="B30" s="3" t="inlineStr">
        <is>
          <t>Separately-filed classes taught but not yet filed</t>
        </is>
      </c>
      <c r="C30" s="27">
        <f>SUMPRODUCT((nrSEPname&lt;&gt;"")*(nrSEPfiled&lt;&gt;"Yes")*(N(nrSEPlast)&gt;0)*(nrSEPlast&lt;=TODAY()))</f>
        <v/>
      </c>
      <c r="D30" s="21" t="n">
        <v>0</v>
      </c>
      <c r="E30" s="28">
        <f>IF(SUMPRODUCT((nrSEPname&lt;&gt;"")*(nrSEPfiled&lt;&gt;"Yes")*(N(nrSEPlast)&gt;0)*(nrSEPlast&lt;=TODAY()))=0,"OK","CHECK")</f>
        <v/>
      </c>
      <c r="F30" s="15">
        <f>"Taught already; mark Filed? = Yes with the date once reported to TCOLE"</f>
        <v/>
      </c>
    </row>
    <row r="31">
      <c r="B31" s="3" t="inlineStr">
        <is>
          <t>Advisory board met within last 12 months</t>
        </is>
      </c>
      <c r="C31" s="27">
        <f>IF(COUNT(nrAB_Date)=0,"none",TEXT(MAX(nrAB_Date),"mm/dd/yyyy"))</f>
        <v/>
      </c>
      <c r="D31" s="21" t="inlineStr">
        <is>
          <t>recent</t>
        </is>
      </c>
      <c r="E31" s="28">
        <f>IF(COUNT(nrAB_Date)=0,"CHECK",IF(MAX(nrAB_Date)&gt;=TODAY()-366,"OK","CHECK"))</f>
        <v/>
      </c>
      <c r="F31" s="15">
        <f>"Board meets 1-2x/year; running list + minutes folder on AdvisoryBoard sheet"</f>
        <v/>
      </c>
    </row>
    <row r="32">
      <c r="B32" s="3" t="inlineStr">
        <is>
          <t>Governance alignment done for this academy</t>
        </is>
      </c>
      <c r="C32" s="27">
        <f>cfgBoardReviewed&amp;" / "&amp;cfgRulesAligned</f>
        <v/>
      </c>
      <c r="D32" s="21" t="inlineStr">
        <is>
          <t>Yes / Yes</t>
        </is>
      </c>
      <c r="E32" s="28">
        <f>IF(AND(cfgBoardReviewed="Yes",cfgRulesAligned="Yes"),"OK","CHECK")</f>
        <v/>
      </c>
      <c r="F32" s="15">
        <f>"Board minutes reviewed + rule changes applied to this workbook (Startup Review)"</f>
        <v/>
      </c>
    </row>
    <row r="33">
      <c r="B33" s="3" t="inlineStr">
        <is>
          <t>Policy manual version recorded</t>
        </is>
      </c>
      <c r="C33" s="27">
        <f>IF(cfgPolicyVersion="","(blank)",cfgPolicyVersion)</f>
        <v/>
      </c>
      <c r="D33" s="21" t="inlineStr">
        <is>
          <t>set</t>
        </is>
      </c>
      <c r="E33" s="28">
        <f>IF(cfgPolicyVersion="","CHECK","OK")</f>
        <v/>
      </c>
      <c r="F33" s="15">
        <f>"Which policy manual this academy runs under (AdvisoryBoard sheet)"</f>
        <v/>
      </c>
    </row>
    <row r="34">
      <c r="B34" s="3" t="inlineStr">
        <is>
          <t>Log rows with unrecognized cadet name</t>
        </is>
      </c>
      <c r="C34" s="27">
        <f>COUNTIF(nrES_PID,"?")+COUNTIF(nrAT_PID,"?")+COUNTIF(nrMK_PID,"?")+COUNTIF(nrSK_PID,"?")+COUNTIF(nrIN_PID,"?")+COUNTIF(nrCO_PID,"?")+COUNTIF(nrME_PID,"?")+COUNTIF(nrMD_PID,"?")</f>
        <v/>
      </c>
      <c r="D34" s="21" t="n">
        <v>0</v>
      </c>
      <c r="E34" s="28">
        <f>IF(COUNTIF(nrES_PID,"?")+COUNTIF(nrAT_PID,"?")+COUNTIF(nrMK_PID,"?")+COUNTIF(nrSK_PID,"?")+COUNTIF(nrIN_PID,"?")+COUNTIF(nrCO_PID,"?")+COUNTIF(nrME_PID,"?")+COUNTIF(nrMD_PID,"?")=0,"OK","CHECK")</f>
        <v/>
      </c>
      <c r="F34" s="15">
        <f>"A log row's cadet name matches nobody on the Cadets roster - that cadet's scores/events are orphaned; fix the spelling"</f>
        <v/>
      </c>
    </row>
    <row r="35">
      <c r="B35" s="3" t="inlineStr">
        <is>
          <t>Duplicate cadet PID or name on the roster</t>
        </is>
      </c>
      <c r="C35" s="27">
        <f>SUMPRODUCT((rngCadetPIDs&lt;&gt;"")*(COUNTIF(rngCadetPIDs,rngCadetPIDs)&gt;1))+SUMPRODUCT((rngCadetNames&lt;&gt;"")*(COUNTIF(rngCadetNames,rngCadetNames)&gt;1))</f>
        <v/>
      </c>
      <c r="D35" s="21" t="n">
        <v>0</v>
      </c>
      <c r="E35" s="28">
        <f>IF(SUMPRODUCT((rngCadetPIDs&lt;&gt;"")*(COUNTIF(rngCadetPIDs,rngCadetPIDs)&gt;1))+SUMPRODUCT((rngCadetNames&lt;&gt;"")*(COUNTIF(rngCadetNames,rngCadetNames)&gt;1))=0,"OK","CHECK")</f>
        <v/>
      </c>
      <c r="F35" s="15">
        <f>"Two Cadets rows sharing a PID (or a name) merge both cadets' grades, attendance and gates - and swap them onto each other's transcript. The duplicate cells are highlighted red on Cadets"</f>
        <v/>
      </c>
    </row>
    <row r="36">
      <c r="B36" s="3" t="inlineStr">
        <is>
          <t>Exam rows failing Row Check</t>
        </is>
      </c>
      <c r="C36" s="27">
        <f>SUMPRODUCT((nrES_RowCheck&lt;&gt;"")*(nrES_RowCheck&lt;&gt;"OK"))</f>
        <v/>
      </c>
      <c r="D36" s="21" t="n">
        <v>0</v>
      </c>
      <c r="E36" s="28">
        <f>IF(SUMPRODUCT((nrES_RowCheck&lt;&gt;"")*(nrES_RowCheck&lt;&gt;"OK"))=0,"OK","CHECK")</f>
        <v/>
      </c>
      <c r="F36" s="15">
        <f>"ExamScores Row Check: a non-numeric or out-of-range Raw Score, a duplicate RecordID, an attempt 2 with no attempt 1 on file, or a retest row logged with no score - each silently distorts the category average or stops the 5-class-day retest clock"</f>
        <v/>
      </c>
    </row>
    <row r="37">
      <c r="B37" s="3" t="inlineStr">
        <is>
          <t>Makeup rows failing Row Check</t>
        </is>
      </c>
      <c r="C37" s="27">
        <f>SUMPRODUCT((nrMK_RowCheck&lt;&gt;"")*(nrMK_RowCheck&lt;&gt;"OK"))</f>
        <v/>
      </c>
      <c r="D37" s="21" t="n">
        <v>0</v>
      </c>
      <c r="E37" s="28">
        <f>IF(SUMPRODUCT((nrMK_RowCheck&lt;&gt;"")*(nrMK_RowCheck&lt;&gt;"OK"))=0,"OK","CHECK")</f>
        <v/>
      </c>
      <c r="F37"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8">
      <c r="B38" s="3" t="inlineStr">
        <is>
          <t>Attendance rows failing Row Check</t>
        </is>
      </c>
      <c r="C38" s="27">
        <f>SUMPRODUCT((nrAT_RowCheck&lt;&gt;"")*(nrAT_RowCheck&lt;&gt;"OK"))</f>
        <v/>
      </c>
      <c r="D38" s="21" t="n">
        <v>0</v>
      </c>
      <c r="E38" s="28">
        <f>IF(SUMPRODUCT((nrAT_RowCheck&lt;&gt;"")*(nrAT_RowCheck&lt;&gt;"OK"))=0,"OK","CHECK")</f>
        <v/>
      </c>
      <c r="F38"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9">
      <c r="B39" s="3" t="inlineStr">
        <is>
          <t>Open dismissal reviews (active cadets)</t>
        </is>
      </c>
      <c r="C39" s="27">
        <f>SUMPRODUCT((nrCadetStatus="Active")*(nrCKdismissRev="Yes"))</f>
        <v/>
      </c>
      <c r="D39" s="21" t="n">
        <v>0</v>
      </c>
      <c r="E39" s="28">
        <f>IF(SUMPRODUCT((nrCadetStatus="Active")*(nrCKdismissRev="Yes"))=0,"OK","CHECK")</f>
        <v/>
      </c>
      <c r="F39"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40">
      <c r="B40" s="3" t="inlineStr">
        <is>
          <t>Extra closure dates that are not dates</t>
        </is>
      </c>
      <c r="C40" s="27">
        <f>SUMPRODUCT((nrExtraClosureCheck&lt;&gt;"")*(LEFT(nrExtraClosureCheck,2)&lt;&gt;"OK"))</f>
        <v/>
      </c>
      <c r="D40" s="21" t="n">
        <v>0</v>
      </c>
      <c r="E40" s="28">
        <f>IF(SUMPRODUCT((nrExtraClosureCheck&lt;&gt;"")*(LEFT(nrExtraClosureCheck,2)&lt;&gt;"OK"))=0,"OK","CHECK")</f>
        <v/>
      </c>
      <c r="F40" s="15">
        <f>"Control &gt; Extra Closure Dates: a pasted text date or a label is ignored by the class-day calendar, so the academy silently runs a day long and every Day #, retest deadline, memo due date and writing date shifts"</f>
        <v/>
      </c>
    </row>
    <row r="41">
      <c r="B41" s="3" t="inlineStr">
        <is>
          <t>Skills rows failing Row Check</t>
        </is>
      </c>
      <c r="C41" s="27">
        <f>SUMPRODUCT((nrSK_RowCheck&lt;&gt;"")*(nrSK_RowCheck&lt;&gt;"OK"))</f>
        <v/>
      </c>
      <c r="D41" s="21" t="n">
        <v>0</v>
      </c>
      <c r="E41" s="28">
        <f>IF(SUMPRODUCT((nrSK_RowCheck&lt;&gt;"")*(nrSK_RowCheck&lt;&gt;"OK"))=0,"OK","CHECK")</f>
        <v/>
      </c>
      <c r="F41"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2">
      <c r="B42" s="3" t="inlineStr">
        <is>
          <t>Spelling rows failing Row Check</t>
        </is>
      </c>
      <c r="C42" s="27">
        <f>SUMPRODUCT((nrSpellRowCheck&lt;&gt;"")*(nrSpellRowCheck&lt;&gt;"OK"))</f>
        <v/>
      </c>
      <c r="D42" s="21" t="n">
        <v>0</v>
      </c>
      <c r="E42" s="28">
        <f>IF(SUMPRODUCT((nrSpellRowCheck&lt;&gt;"")*(nrSpellRowCheck&lt;&gt;"OK"))=0,"OK","CHECK")</f>
        <v/>
      </c>
      <c r="F42" s="15">
        <f>"A spelling score that is text or outside 0-100 inflates the cadet average and can hide the policy 300.4.B intervention flag"</f>
        <v/>
      </c>
    </row>
    <row r="43">
      <c r="B43" s="3" t="inlineStr">
        <is>
          <t>Memos with an unusable due date</t>
        </is>
      </c>
      <c r="C43" s="27">
        <f>COUNTIF(nrME_Status,"CHECK DATE")</f>
        <v/>
      </c>
      <c r="D43" s="21" t="n">
        <v>0</v>
      </c>
      <c r="E43" s="28">
        <f>IF(COUNTIF(nrME_Status,"CHECK DATE")=0,"OK","CHECK")</f>
        <v/>
      </c>
      <c r="F43"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3">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Review</t>
        </is>
      </c>
    </row>
    <row r="62">
      <c r="B62" t="inlineStr">
        <is>
          <t>Test 1</t>
        </is>
      </c>
    </row>
    <row r="63">
      <c r="B63" t="inlineStr">
        <is>
          <t>Test 2</t>
        </is>
      </c>
    </row>
    <row r="64">
      <c r="B64" t="inlineStr">
        <is>
          <t>Test 3</t>
        </is>
      </c>
    </row>
    <row r="65">
      <c r="B65" t="inlineStr">
        <is>
          <t>Test 4</t>
        </is>
      </c>
    </row>
    <row r="66">
      <c r="B66" t="inlineStr">
        <is>
          <t>Test 5</t>
        </is>
      </c>
    </row>
    <row r="67">
      <c r="B67" t="inlineStr">
        <is>
          <t>Test 6</t>
        </is>
      </c>
    </row>
    <row r="68">
      <c r="B68" t="inlineStr">
        <is>
          <t>Test 7</t>
        </is>
      </c>
    </row>
    <row r="69">
      <c r="B69" t="inlineStr">
        <is>
          <t>Test 8</t>
        </is>
      </c>
    </row>
    <row r="70">
      <c r="B70" t="inlineStr">
        <is>
          <t>Test 9</t>
        </is>
      </c>
    </row>
    <row r="71">
      <c r="B71" t="inlineStr">
        <is>
          <t>Test 10</t>
        </is>
      </c>
    </row>
    <row r="72">
      <c r="B72" t="inlineStr">
        <is>
          <t>Test 11</t>
        </is>
      </c>
    </row>
    <row r="73">
      <c r="B73" t="inlineStr">
        <is>
          <t>Test 12</t>
        </is>
      </c>
    </row>
    <row r="74">
      <c r="B74" t="inlineStr">
        <is>
          <t>Test 13</t>
        </is>
      </c>
    </row>
    <row r="75">
      <c r="B75" t="inlineStr">
        <is>
          <t>Test 14</t>
        </is>
      </c>
    </row>
    <row r="76">
      <c r="B76" t="inlineStr">
        <is>
          <t>Test 15</t>
        </is>
      </c>
    </row>
    <row r="77">
      <c r="B77" t="inlineStr">
        <is>
          <t>Test 16</t>
        </is>
      </c>
    </row>
    <row r="78">
      <c r="B78" t="inlineStr">
        <is>
          <t>Test 17</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'sysAudit'!$B$6:$B$43</t>
        </is>
      </c>
    </row>
    <row r="107">
      <c r="B107" s="14" t="inlineStr">
        <is>
          <t>nrAUDstatus</t>
        </is>
      </c>
      <c r="C107" s="2" t="inlineStr">
        <is>
          <t>'sysAudit'!$E$6:$E$43</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'Audit'!$J$75:$J$124</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'Audit'!$B$54:$B$71</t>
        </is>
      </c>
    </row>
    <row r="243">
      <c r="B243" s="14" t="inlineStr">
        <is>
          <t>nrPRGmet</t>
        </is>
      </c>
      <c r="C243" s="2" t="inlineStr">
        <is>
          <t>'Audit'!$F$54:$F$71</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nrSEPcourse</t>
        </is>
      </c>
      <c r="C262" s="2" t="inlineStr">
        <is>
          <t>'ChapterMaster'!$E$76:$E$82</t>
        </is>
      </c>
    </row>
    <row r="263">
      <c r="B263" s="14" t="inlineStr">
        <is>
          <t>nrSEPdue</t>
        </is>
      </c>
      <c r="C263" s="2" t="inlineStr">
        <is>
          <t>'ChapterMaster'!$I$76:$I$82</t>
        </is>
      </c>
    </row>
    <row r="264">
      <c r="B264" s="14" t="inlineStr">
        <is>
          <t>nrSEPfiled</t>
        </is>
      </c>
      <c r="C264" s="2" t="inlineStr">
        <is>
          <t>'ChapterMaster'!$J$76:$J$82</t>
        </is>
      </c>
    </row>
    <row r="265">
      <c r="B265" s="14" t="inlineStr">
        <is>
          <t>nrSEPfirst</t>
        </is>
      </c>
      <c r="C265" s="2" t="inlineStr">
        <is>
          <t>'ChapterMaster'!$G$76:$G$82</t>
        </is>
      </c>
    </row>
    <row r="266">
      <c r="B266" s="14" t="inlineStr">
        <is>
          <t>nrSEPhrs</t>
        </is>
      </c>
      <c r="C266" s="2" t="inlineStr">
        <is>
          <t>'ChapterMaster'!$F$76:$F$82</t>
        </is>
      </c>
    </row>
    <row r="267">
      <c r="B267" s="14" t="inlineStr">
        <is>
          <t>nrSEPlast</t>
        </is>
      </c>
      <c r="C267" s="2" t="inlineStr">
        <is>
          <t>'ChapterMaster'!$H$76:$H$82</t>
        </is>
      </c>
    </row>
    <row r="268">
      <c r="B268" s="14" t="inlineStr">
        <is>
          <t>nrSEPname</t>
        </is>
      </c>
      <c r="C268" s="2" t="inlineStr">
        <is>
          <t>'ChapterMaster'!$B$76:$B$82</t>
        </is>
      </c>
    </row>
    <row r="269">
      <c r="B269" s="14" t="inlineStr">
        <is>
          <t>nrSEPstatus</t>
        </is>
      </c>
      <c r="C269" s="2" t="inlineStr">
        <is>
          <t>'ChapterMaster'!$L$76:$L$82</t>
        </is>
      </c>
    </row>
    <row r="270">
      <c r="B270" s="14" t="inlineStr">
        <is>
          <t>nrSEstatus</t>
        </is>
      </c>
      <c r="C270" s="2" t="inlineStr">
        <is>
          <t>'StateExam'!$K$6:$K$55</t>
        </is>
      </c>
    </row>
    <row r="271">
      <c r="B271" s="14" t="inlineStr">
        <is>
          <t>nrSGclassavg</t>
        </is>
      </c>
      <c r="C271" s="2" t="inlineStr">
        <is>
          <t>'ScoresGrid'!$D$57:$AB$57</t>
        </is>
      </c>
    </row>
    <row r="272">
      <c r="B272" s="14" t="inlineStr">
        <is>
          <t>nrSKC_Failed</t>
        </is>
      </c>
      <c r="C272" s="2" t="inlineStr">
        <is>
          <t>'SkillsCheck'!$N$6:$N$55</t>
        </is>
      </c>
    </row>
    <row r="273">
      <c r="B273" s="14" t="inlineStr">
        <is>
          <t>nrSKC_NotAssessed</t>
        </is>
      </c>
      <c r="C273" s="2" t="inlineStr">
        <is>
          <t>'SkillsCheck'!$O$6:$O$55</t>
        </is>
      </c>
    </row>
    <row r="274">
      <c r="B274" s="14" t="inlineStr">
        <is>
          <t>nrSKC_OK</t>
        </is>
      </c>
      <c r="C274" s="2" t="inlineStr">
        <is>
          <t>'SkillsCheck'!$P$6:$P$55</t>
        </is>
      </c>
    </row>
    <row r="275">
      <c r="B275" s="14" t="inlineStr">
        <is>
          <t>nrSK_Att</t>
        </is>
      </c>
      <c r="C275" s="2" t="inlineStr">
        <is>
          <t>'Skills'!$I$6:$I$605</t>
        </is>
      </c>
    </row>
    <row r="276">
      <c r="B276" s="14" t="inlineStr">
        <is>
          <t>nrSK_Cat</t>
        </is>
      </c>
      <c r="C276" s="2" t="inlineStr">
        <is>
          <t>'Skills'!$E$6:$E$605</t>
        </is>
      </c>
    </row>
    <row r="277">
      <c r="B277" s="14" t="inlineStr">
        <is>
          <t>nrSK_CoF</t>
        </is>
      </c>
      <c r="C277" s="2" t="inlineStr">
        <is>
          <t>'Skills'!$R$6:$R$605</t>
        </is>
      </c>
    </row>
    <row r="278">
      <c r="B278" s="14" t="inlineStr">
        <is>
          <t>nrSK_Dis</t>
        </is>
      </c>
      <c r="C278" s="2" t="inlineStr">
        <is>
          <t>'Skills'!$P$6:$P$605</t>
        </is>
      </c>
    </row>
    <row r="279">
      <c r="B279" s="14" t="inlineStr">
        <is>
          <t>nrSK_PID</t>
        </is>
      </c>
      <c r="C279" s="2" t="inlineStr">
        <is>
          <t>'Skills'!$D$6:$D$605</t>
        </is>
      </c>
    </row>
    <row r="280">
      <c r="B280" s="14" t="inlineStr">
        <is>
          <t>nrSK_Res</t>
        </is>
      </c>
      <c r="C280" s="2" t="inlineStr">
        <is>
          <t>'Skills'!$J$6:$J$605</t>
        </is>
      </c>
    </row>
    <row r="281">
      <c r="B281" s="14" t="inlineStr">
        <is>
          <t>nrSK_RowCheck</t>
        </is>
      </c>
      <c r="C281" s="2" t="inlineStr">
        <is>
          <t>'Skills'!$S$6:$S$605</t>
        </is>
      </c>
    </row>
    <row r="282">
      <c r="B282" s="14" t="inlineStr">
        <is>
          <t>nrSK_Score</t>
        </is>
      </c>
      <c r="C282" s="2" t="inlineStr">
        <is>
          <t>'Skills'!$K$6:$K$605</t>
        </is>
      </c>
    </row>
    <row r="283">
      <c r="B283" s="14" t="inlineStr">
        <is>
          <t>nrSK_Status</t>
        </is>
      </c>
      <c r="C283" s="2" t="inlineStr">
        <is>
          <t>'Skills'!$O$6:$O$605</t>
        </is>
      </c>
    </row>
    <row r="284">
      <c r="B284" s="14" t="inlineStr">
        <is>
          <t>nrSKbothCoF</t>
        </is>
      </c>
      <c r="C284" s="2" t="inlineStr">
        <is>
          <t>'sysSkills'!$P$6:$P$55</t>
        </is>
      </c>
    </row>
    <row r="285">
      <c r="B285" s="14" t="inlineStr">
        <is>
          <t>nrSKelig</t>
        </is>
      </c>
      <c r="C285" s="2" t="inlineStr">
        <is>
          <t>'sysSkills'!$K$6:$K$55</t>
        </is>
      </c>
    </row>
    <row r="286">
      <c r="B286" s="14" t="inlineStr">
        <is>
          <t>nrSKfailedout</t>
        </is>
      </c>
      <c r="C286" s="2" t="inlineStr">
        <is>
          <t>'sysSkills'!$J$6:$J$55</t>
        </is>
      </c>
    </row>
    <row r="287">
      <c r="B287" s="14" t="inlineStr">
        <is>
          <t>nrSKfirearmsAvg</t>
        </is>
      </c>
      <c r="C287" s="2" t="inlineStr">
        <is>
          <t>'sysSkills'!$L$6:$L$55</t>
        </is>
      </c>
    </row>
    <row r="288">
      <c r="B288" s="14" t="inlineStr">
        <is>
          <t>nrSUBname</t>
        </is>
      </c>
      <c r="C288" s="2" t="inlineStr">
        <is>
          <t>'ChapterMaster'!$B$57:$B$72</t>
        </is>
      </c>
    </row>
    <row r="289">
      <c r="B289" s="14" t="inlineStr">
        <is>
          <t>nrSUBparent</t>
        </is>
      </c>
      <c r="C289" s="2" t="inlineStr">
        <is>
          <t>'ChapterMaster'!$E$57:$E$72</t>
        </is>
      </c>
    </row>
    <row r="290">
      <c r="B290" s="14" t="inlineStr">
        <is>
          <t>nrSUBtarget</t>
        </is>
      </c>
      <c r="C290" s="2" t="inlineStr">
        <is>
          <t>'ChapterMaster'!$F$57:$F$72</t>
        </is>
      </c>
    </row>
    <row r="291">
      <c r="B291" s="14" t="inlineStr">
        <is>
          <t>nrScheduleItems</t>
        </is>
      </c>
      <c r="C291" s="2" t="inlineStr">
        <is>
          <t>'sysListsHelper'!$B$6:$B$90</t>
        </is>
      </c>
    </row>
    <row r="292">
      <c r="B292" s="14" t="inlineStr">
        <is>
          <t>nrSpellAvg</t>
        </is>
      </c>
      <c r="C292" s="2" t="inlineStr">
        <is>
          <t>'Spelling'!$P$6:$P$55</t>
        </is>
      </c>
    </row>
    <row r="293">
      <c r="B293" s="14" t="inlineStr">
        <is>
          <t>nrSpellClassAvg</t>
        </is>
      </c>
      <c r="C293" s="2" t="inlineStr">
        <is>
          <t>'Spelling'!$D$58:$O$58</t>
        </is>
      </c>
    </row>
    <row r="294">
      <c r="B294" s="14" t="inlineStr">
        <is>
          <t>nrSpellCounts</t>
        </is>
      </c>
      <c r="C294" s="2" t="inlineStr">
        <is>
          <t>'Spelling'!$D$57:$O$57</t>
        </is>
      </c>
    </row>
    <row r="295">
      <c r="B295" s="14" t="inlineStr">
        <is>
          <t>nrSpellFlag</t>
        </is>
      </c>
      <c r="C295" s="2" t="inlineStr">
        <is>
          <t>'Spelling'!$R$6:$R$55</t>
        </is>
      </c>
    </row>
    <row r="296">
      <c r="B296" s="14" t="inlineStr">
        <is>
          <t>nrSpellRowCheck</t>
        </is>
      </c>
      <c r="C296" s="2" t="inlineStr">
        <is>
          <t>'Spelling'!$S$6:$S$55</t>
        </is>
      </c>
    </row>
    <row r="297">
      <c r="B297" s="14" t="inlineStr">
        <is>
          <t>nrSpellTaken</t>
        </is>
      </c>
      <c r="C297" s="2" t="inlineStr">
        <is>
          <t>'Spelling'!$Q$6:$Q$55</t>
        </is>
      </c>
    </row>
    <row r="298">
      <c r="B298" s="14" t="inlineStr">
        <is>
          <t>nrSpellTestNums</t>
        </is>
      </c>
      <c r="C298" s="2" t="inlineStr">
        <is>
          <t>'Spelling'!$D$59:$O$59</t>
        </is>
      </c>
    </row>
    <row r="299">
      <c r="B299" s="14" t="inlineStr">
        <is>
          <t>nrSpellWords</t>
        </is>
      </c>
      <c r="C299" s="2" t="inlineStr">
        <is>
          <t>'SpellingMaster'!$C$6:$N$30</t>
        </is>
      </c>
    </row>
    <row r="300">
      <c r="B300" s="14" t="inlineStr">
        <is>
          <t>nrWRcomplete</t>
        </is>
      </c>
      <c r="C300" s="2" t="inlineStr">
        <is>
          <t>'Writing'!$AR$6:$AR$55</t>
        </is>
      </c>
    </row>
    <row r="301">
      <c r="B301" s="14" t="inlineStr">
        <is>
          <t>nrWRcurrent</t>
        </is>
      </c>
      <c r="C301" s="2" t="inlineStr">
        <is>
          <t>'Writing'!$AT$6:$AT$55</t>
        </is>
      </c>
    </row>
    <row r="302">
      <c r="B302" s="14" t="inlineStr">
        <is>
          <t>nrWRoverdue</t>
        </is>
      </c>
      <c r="C302" s="2" t="inlineStr">
        <is>
          <t>'Writing'!$AS$6:$AS$55</t>
        </is>
      </c>
    </row>
    <row r="303">
      <c r="B303" s="14" t="inlineStr">
        <is>
          <t>rngAgencyActive</t>
        </is>
      </c>
      <c r="C303" s="2" t="inlineStr">
        <is>
          <t>'Agencies'!$H$6:$H$50</t>
        </is>
      </c>
    </row>
    <row r="304">
      <c r="B304" s="14" t="inlineStr">
        <is>
          <t>rngAgencyEmails</t>
        </is>
      </c>
      <c r="C304" s="2" t="inlineStr">
        <is>
          <t>'Agencies'!$E$6:$E$50</t>
        </is>
      </c>
    </row>
    <row r="305">
      <c r="B305" s="14" t="inlineStr">
        <is>
          <t>rngAgencyIDs</t>
        </is>
      </c>
      <c r="C305" s="2" t="inlineStr">
        <is>
          <t>'Agencies'!$B$6:$B$50</t>
        </is>
      </c>
    </row>
    <row r="306">
      <c r="B306" s="14" t="inlineStr">
        <is>
          <t>rngAgencyNames</t>
        </is>
      </c>
      <c r="C306" s="2" t="inlineStr">
        <is>
          <t>'Agencies'!$C$6:$C$50</t>
        </is>
      </c>
    </row>
    <row r="307">
      <c r="B307" s="14" t="inlineStr">
        <is>
          <t>rngCadetNames</t>
        </is>
      </c>
      <c r="C307" s="2" t="inlineStr">
        <is>
          <t>'Cadets'!$F$6:$F$55</t>
        </is>
      </c>
    </row>
    <row r="308">
      <c r="B308" s="14" t="inlineStr">
        <is>
          <t>rngCadetPIDs</t>
        </is>
      </c>
      <c r="C308" s="2" t="inlineStr">
        <is>
          <t>'Cadets'!$B$6:$B$55</t>
        </is>
      </c>
    </row>
    <row r="309">
      <c r="B309" s="14" t="inlineStr">
        <is>
          <t>rngEMcode</t>
        </is>
      </c>
      <c r="C309" s="2" t="inlineStr">
        <is>
          <t>'ExamMaster'!$B$6:$B$30</t>
        </is>
      </c>
    </row>
    <row r="310">
      <c r="B310" s="14" t="inlineStr">
        <is>
          <t>rngEMname</t>
        </is>
      </c>
      <c r="C310" s="2" t="inlineStr">
        <is>
          <t>'ExamMaster'!$C$6:$C$30</t>
        </is>
      </c>
    </row>
    <row r="311">
      <c r="B311" s="14" t="inlineStr">
        <is>
          <t>rngEMpass</t>
        </is>
      </c>
      <c r="C311" s="2" t="inlineStr">
        <is>
          <t>'ExamMaster'!$E$6:$E$30</t>
        </is>
      </c>
    </row>
    <row r="312">
      <c r="B312" s="14" t="inlineStr">
        <is>
          <t>rngEMseq</t>
        </is>
      </c>
      <c r="C312" s="2" t="inlineStr">
        <is>
          <t>'ExamMaster'!$F$6:$F$30</t>
        </is>
      </c>
    </row>
    <row r="313">
      <c r="B313" s="14" t="inlineStr">
        <is>
          <t>rngEMtype</t>
        </is>
      </c>
      <c r="C313" s="2" t="inlineStr">
        <is>
          <t>'ExamMaster'!$D$6:$D$30</t>
        </is>
      </c>
    </row>
    <row r="314">
      <c r="B314" s="14" t="inlineStr">
        <is>
          <t>rngEPch</t>
        </is>
      </c>
      <c r="C314" s="2" t="inlineStr">
        <is>
          <t>'ExamPlan'!$H$6:$H$30</t>
        </is>
      </c>
    </row>
    <row r="315">
      <c r="B315" s="14" t="inlineStr">
        <is>
          <t>rngEPcode</t>
        </is>
      </c>
      <c r="C315" s="2" t="inlineStr">
        <is>
          <t>'ExamPlan'!$C$6:$C$30</t>
        </is>
      </c>
    </row>
    <row r="316">
      <c r="B316" s="14" t="inlineStr">
        <is>
          <t>rngEPdate</t>
        </is>
      </c>
      <c r="C316" s="2" t="inlineStr">
        <is>
          <t>'ExamPlan'!$I$6:$I$30</t>
        </is>
      </c>
    </row>
    <row r="317">
      <c r="B317" s="14" t="inlineStr">
        <is>
          <t>rngEPname</t>
        </is>
      </c>
      <c r="C317" s="2" t="inlineStr">
        <is>
          <t>'ExamPlan'!$D$6:$D$30</t>
        </is>
      </c>
    </row>
    <row r="318">
      <c r="B318" s="14" t="inlineStr">
        <is>
          <t>rngEPpass</t>
        </is>
      </c>
      <c r="C318" s="2" t="inlineStr">
        <is>
          <t>'ExamPlan'!$F$6:$F$30</t>
        </is>
      </c>
    </row>
    <row r="319">
      <c r="B319" s="14" t="inlineStr">
        <is>
          <t>rngEPseq</t>
        </is>
      </c>
      <c r="C319" s="2" t="inlineStr">
        <is>
          <t>'ExamPlan'!$G$6:$G$30</t>
        </is>
      </c>
    </row>
    <row r="320">
      <c r="B320" s="14" t="inlineStr">
        <is>
          <t>rngEPtype</t>
        </is>
      </c>
      <c r="C320" s="2" t="inlineStr">
        <is>
          <t>'ExamPlan'!$E$6:$E$30</t>
        </is>
      </c>
    </row>
    <row r="321">
      <c r="B321" s="14" t="inlineStr">
        <is>
          <t>rngEPuse</t>
        </is>
      </c>
      <c r="C321" s="2" t="inlineStr">
        <is>
          <t>'ExamPlan'!$B$6:$B$30</t>
        </is>
      </c>
    </row>
    <row r="322">
      <c r="B322" s="14" t="inlineStr">
        <is>
          <t>rngSM_cat</t>
        </is>
      </c>
      <c r="C322" s="2" t="inlineStr">
        <is>
          <t>'SkillsMaster'!$B$6:$B$15</t>
        </is>
      </c>
    </row>
    <row r="323">
      <c r="B323" s="14" t="inlineStr">
        <is>
          <t>rngSM_max</t>
        </is>
      </c>
      <c r="C323" s="2" t="inlineStr">
        <is>
          <t>'SkillsMaster'!$C$6:$C$15</t>
        </is>
      </c>
    </row>
    <row r="324">
      <c r="B324" s="14" t="inlineStr">
        <is>
          <t>rngSM_mode</t>
        </is>
      </c>
      <c r="C324" s="2" t="inlineStr">
        <is>
          <t>'SkillsMaster'!$D$6:$D$15</t>
        </is>
      </c>
    </row>
    <row r="325">
      <c r="B325" s="14" t="inlineStr">
        <is>
          <t>rngSM_pass</t>
        </is>
      </c>
      <c r="C325" s="2" t="inlineStr">
        <is>
          <t>'SkillsMaster'!$E$6:$E$15</t>
        </is>
      </c>
    </row>
    <row r="326">
      <c r="B326" s="14" t="inlineStr">
        <is>
          <t>rngWMassigned</t>
        </is>
      </c>
      <c r="C326" s="2" t="inlineStr">
        <is>
          <t>'WritingMaster'!$K$6:$K$45</t>
        </is>
      </c>
    </row>
    <row r="327">
      <c r="B327" s="14" t="inlineStr">
        <is>
          <t>rngWMdue</t>
        </is>
      </c>
      <c r="C327" s="2" t="inlineStr">
        <is>
          <t>'WritingMaster'!$L$6:$L$45</t>
        </is>
      </c>
    </row>
    <row r="328">
      <c r="B328" s="14" t="inlineStr">
        <is>
          <t>rngWMnum</t>
        </is>
      </c>
      <c r="C328" s="2" t="inlineStr">
        <is>
          <t>'WritingMaster'!$B$6:$B$45</t>
        </is>
      </c>
    </row>
    <row r="329">
      <c r="B329" s="14" t="inlineStr">
        <is>
          <t>rngWMprompt</t>
        </is>
      </c>
      <c r="C329" s="2" t="inlineStr">
        <is>
          <t>'WritingMaster'!$M$6:$M$45</t>
        </is>
      </c>
    </row>
    <row r="330">
      <c r="B330" s="14" t="inlineStr">
        <is>
          <t>rngWMtitle</t>
        </is>
      </c>
      <c r="C330"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2026-09-22T02:37:14Z</dcterms:created>
  <dcterms:modified xsi:type="dcterms:W3CDTF">2026-09-22T02:37:26Z</dcterms:modified>
</cp:coreProperties>
</file>