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'GradChecklist'!$B$5:$Q$55</definedName>
    <definedName name="_xlnm.Print_Area" localSheetId="27">'Audit'!$B$5:$J$122</definedName>
    <definedName name="_xlnm.Print_Titles" localSheetId="28">'Addendum'!$5:$8</definedName>
    <definedName name="_xlnm.Print_Area" localSheetId="28">'Addendum'!$B$5:$G$60</definedName>
    <definedName name="_xlnm.Print_Area" localSheetId="29">'ChapterPacket'!$B$5:$I$75</definedName>
    <definedName name="_xlnm.Print_Titles" localSheetId="30">'ExamSheet'!$7:$10</definedName>
    <definedName name="_xlnm.Print_Area" localSheetId="30">'ExamSheet'!$B$7:$J$64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'Schedule'!$B$5:$P$5</definedName>
    <definedName name="_xlnm.Print_Titles" localSheetId="49">'Schedule'!$5:$5</definedName>
    <definedName name="_xlnm.Print_Area" localSheetId="49">'Schedule'!$B$5:$P$905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pending)",IF(COUNT(T6:Z6)&lt;7,"Incomplete",IF($AA6&gt;=cfgPTFinalMinPoints,"Yes","No")))))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pending)",IF(COUNT(T7:Z7)&lt;7,"Incomplete",IF($AA7&gt;=cfgPTFinalMinPoints,"Yes","No")))))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pending)",IF(COUNT(T8:Z8)&lt;7,"Incomplete",IF($AA8&gt;=cfgPTFinalMinPoints,"Yes","No")))))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pending)",IF(COUNT(T9:Z9)&lt;7,"Incomplete",IF($AA9&gt;=cfgPTFinalMinPoints,"Yes","No")))))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pending)",IF(COUNT(T10:Z10)&lt;7,"Incomplete",IF($AA10&gt;=cfgPTFinalMinPoints,"Yes","No")))))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pending)",IF(COUNT(T11:Z11)&lt;7,"Incomplete",IF($AA11&gt;=cfgPTFinalMinPoints,"Yes","No")))))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pending)",IF(COUNT(T12:Z12)&lt;7,"Incomplete",IF($AA12&gt;=cfgPTFinalMinPoints,"Yes","No")))))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pending)",IF(COUNT(T13:Z13)&lt;7,"Incomplete",IF($AA13&gt;=cfgPTFinalMinPoints,"Yes","No")))))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pending)",IF(COUNT(T14:Z14)&lt;7,"Incomplete",IF($AA14&gt;=cfgPTFinalMinPoints,"Yes","No")))))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pending)",IF(COUNT(T15:Z15)&lt;7,"Incomplete",IF($AA15&gt;=cfgPTFinalMinPoints,"Yes","No")))))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pending)",IF(COUNT(T16:Z16)&lt;7,"Incomplete",IF($AA16&gt;=cfgPTFinalMinPoints,"Yes","No")))))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pending)",IF(COUNT(T17:Z17)&lt;7,"Incomplete",IF($AA17&gt;=cfgPTFinalMinPoints,"Yes","No")))))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pending)",IF(COUNT(T18:Z18)&lt;7,"Incomplete",IF($AA18&gt;=cfgPTFinalMinPoints,"Yes","No")))))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pending)",IF(COUNT(T19:Z19)&lt;7,"Incomplete",IF($AA19&gt;=cfgPTFinalMinPoints,"Yes","No")))))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pending)",IF(COUNT(T20:Z20)&lt;7,"Incomplete",IF($AA20&gt;=cfgPTFinalMinPoints,"Yes","No")))))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pending)",IF(COUNT(T21:Z21)&lt;7,"Incomplete",IF($AA21&gt;=cfgPTFinalMinPoints,"Yes","No")))))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pending)",IF(COUNT(T22:Z22)&lt;7,"Incomplete",IF($AA22&gt;=cfgPTFinalMinPoints,"Yes","No")))))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pending)",IF(COUNT(T23:Z23)&lt;7,"Incomplete",IF($AA23&gt;=cfgPTFinalMinPoints,"Yes","No")))))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pending)",IF(COUNT(T24:Z24)&lt;7,"Incomplete",IF($AA24&gt;=cfgPTFinalMinPoints,"Yes","No")))))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pending)",IF(COUNT(T25:Z25)&lt;7,"Incomplete",IF($AA25&gt;=cfgPTFinalMinPoints,"Yes","No")))))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pending)",IF(COUNT(T26:Z26)&lt;7,"Incomplete",IF($AA26&gt;=cfgPTFinalMinPoints,"Yes","No")))))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pending)",IF(COUNT(T27:Z27)&lt;7,"Incomplete",IF($AA27&gt;=cfgPTFinalMinPoints,"Yes","No")))))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pending)",IF(COUNT(T28:Z28)&lt;7,"Incomplete",IF($AA28&gt;=cfgPTFinalMinPoints,"Yes","No")))))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pending)",IF(COUNT(T29:Z29)&lt;7,"Incomplete",IF($AA29&gt;=cfgPTFinalMinPoints,"Yes","No")))))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pending)",IF(COUNT(T30:Z30)&lt;7,"Incomplete",IF($AA30&gt;=cfgPTFinalMinPoints,"Yes","No")))))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pending)",IF(COUNT(T31:Z31)&lt;7,"Incomplete",IF($AA31&gt;=cfgPTFinalMinPoints,"Yes","No")))))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pending)",IF(COUNT(T32:Z32)&lt;7,"Incomplete",IF($AA32&gt;=cfgPTFinalMinPoints,"Yes","No")))))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pending)",IF(COUNT(T33:Z33)&lt;7,"Incomplete",IF($AA33&gt;=cfgPTFinalMinPoints,"Yes","No")))))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pending)",IF(COUNT(T34:Z34)&lt;7,"Incomplete",IF($AA34&gt;=cfgPTFinalMinPoints,"Yes","No")))))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pending)",IF(COUNT(T35:Z35)&lt;7,"Incomplete",IF($AA35&gt;=cfgPTFinalMinPoints,"Yes","No")))))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pending)",IF(COUNT(T36:Z36)&lt;7,"Incomplete",IF($AA36&gt;=cfgPTFinalMinPoints,"Yes","No")))))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pending)",IF(COUNT(T37:Z37)&lt;7,"Incomplete",IF($AA37&gt;=cfgPTFinalMinPoints,"Yes","No")))))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pending)",IF(COUNT(T38:Z38)&lt;7,"Incomplete",IF($AA38&gt;=cfgPTFinalMinPoints,"Yes","No")))))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pending)",IF(COUNT(T39:Z39)&lt;7,"Incomplete",IF($AA39&gt;=cfgPTFinalMinPoints,"Yes","No")))))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pending)",IF(COUNT(T40:Z40)&lt;7,"Incomplete",IF($AA40&gt;=cfgPTFinalMinPoints,"Yes","No")))))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pending)",IF(COUNT(T41:Z41)&lt;7,"Incomplete",IF($AA41&gt;=cfgPTFinalMinPoints,"Yes","No")))))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pending)",IF(COUNT(T42:Z42)&lt;7,"Incomplete",IF($AA42&gt;=cfgPTFinalMinPoints,"Yes","No")))))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pending)",IF(COUNT(T43:Z43)&lt;7,"Incomplete",IF($AA43&gt;=cfgPTFinalMinPoints,"Yes","No")))))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pending)",IF(COUNT(T44:Z44)&lt;7,"Incomplete",IF($AA44&gt;=cfgPTFinalMinPoints,"Yes","No")))))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pending)",IF(COUNT(T45:Z45)&lt;7,"Incomplete",IF($AA45&gt;=cfgPTFinalMinPoints,"Yes","No")))))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pending)",IF(COUNT(T46:Z46)&lt;7,"Incomplete",IF($AA46&gt;=cfgPTFinalMinPoints,"Yes","No")))))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pending)",IF(COUNT(T47:Z47)&lt;7,"Incomplete",IF($AA47&gt;=cfgPTFinalMinPoints,"Yes","No")))))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pending)",IF(COUNT(T48:Z48)&lt;7,"Incomplete",IF($AA48&gt;=cfgPTFinalMinPoints,"Yes","No")))))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pending)",IF(COUNT(T49:Z49)&lt;7,"Incomplete",IF($AA49&gt;=cfgPTFinalMinPoints,"Yes","No")))))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pending)",IF(COUNT(T50:Z50)&lt;7,"Incomplete",IF($AA50&gt;=cfgPTFinalMinPoints,"Yes","No")))))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pending)",IF(COUNT(T51:Z51)&lt;7,"Incomplete",IF($AA51&gt;=cfgPTFinalMinPoints,"Yes","No")))))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pending)",IF(COUNT(T52:Z52)&lt;7,"Incomplete",IF($AA52&gt;=cfgPTFinalMinPoints,"Yes","No")))))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pending)",IF(COUNT(T53:Z53)&lt;7,"Incomplete",IF($AA53&gt;=cfgPTFinalMinPoints,"Yes","No")))))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pending)",IF(COUNT(T54:Z54)&lt;7,"Incomplete",IF($AA54&gt;=cfgPTFinalMinPoints,"Yes","No")))))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pending)",IF(COUNT(T55:Z55)&lt;7,"Incomplete",IF($AA55&gt;=cfgPTFinalMinPoints,"Yes","No")))))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54" customWidth="1" min="17" max="17"/>
  </cols>
  <sheetData>
    <row r="1">
      <c r="B1" s="10">
        <f>HYPERLINK("#Dashboard!B5","◄ Dashboard")</f>
        <v/>
      </c>
    </row>
    <row r="2"/>
    <row r="3"/>
    <row r="4">
      <c r="B4" s="11" t="inlineStr">
        <is>
          <t>The final gate before the ceremony — columns Academic through Enroll Docs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ELIGIBLE</t>
        </is>
      </c>
      <c r="Q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IF($B6="","",sysChecks!$N6)</f>
        <v/>
      </c>
      <c r="Q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IF($B7="","",sysChecks!$N7)</f>
        <v/>
      </c>
      <c r="Q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IF($B8="","",sysChecks!$N8)</f>
        <v/>
      </c>
      <c r="Q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IF($B9="","",sysChecks!$N9)</f>
        <v/>
      </c>
      <c r="Q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IF($B10="","",sysChecks!$N10)</f>
        <v/>
      </c>
      <c r="Q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IF($B11="","",sysChecks!$N11)</f>
        <v/>
      </c>
      <c r="Q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IF($B12="","",sysChecks!$N12)</f>
        <v/>
      </c>
      <c r="Q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IF($B13="","",sysChecks!$N13)</f>
        <v/>
      </c>
      <c r="Q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IF($B14="","",sysChecks!$N14)</f>
        <v/>
      </c>
      <c r="Q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IF($B15="","",sysChecks!$N15)</f>
        <v/>
      </c>
      <c r="Q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IF($B16="","",sysChecks!$N16)</f>
        <v/>
      </c>
      <c r="Q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IF($B17="","",sysChecks!$N17)</f>
        <v/>
      </c>
      <c r="Q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IF($B18="","",sysChecks!$N18)</f>
        <v/>
      </c>
      <c r="Q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IF($B19="","",sysChecks!$N19)</f>
        <v/>
      </c>
      <c r="Q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IF($B20="","",sysChecks!$N20)</f>
        <v/>
      </c>
      <c r="Q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IF($B21="","",sysChecks!$N21)</f>
        <v/>
      </c>
      <c r="Q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IF($B22="","",sysChecks!$N22)</f>
        <v/>
      </c>
      <c r="Q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IF($B23="","",sysChecks!$N23)</f>
        <v/>
      </c>
      <c r="Q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IF($B24="","",sysChecks!$N24)</f>
        <v/>
      </c>
      <c r="Q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IF($B25="","",sysChecks!$N25)</f>
        <v/>
      </c>
      <c r="Q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IF($B26="","",sysChecks!$N26)</f>
        <v/>
      </c>
      <c r="Q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IF($B27="","",sysChecks!$N27)</f>
        <v/>
      </c>
      <c r="Q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IF($B28="","",sysChecks!$N28)</f>
        <v/>
      </c>
      <c r="Q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IF($B29="","",sysChecks!$N29)</f>
        <v/>
      </c>
      <c r="Q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IF($B30="","",sysChecks!$N30)</f>
        <v/>
      </c>
      <c r="Q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IF($B31="","",sysChecks!$N31)</f>
        <v/>
      </c>
      <c r="Q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IF($B32="","",sysChecks!$N32)</f>
        <v/>
      </c>
      <c r="Q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IF($B33="","",sysChecks!$N33)</f>
        <v/>
      </c>
      <c r="Q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IF($B34="","",sysChecks!$N34)</f>
        <v/>
      </c>
      <c r="Q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IF($B35="","",sysChecks!$N35)</f>
        <v/>
      </c>
      <c r="Q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IF($B36="","",sysChecks!$N36)</f>
        <v/>
      </c>
      <c r="Q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IF($B37="","",sysChecks!$N37)</f>
        <v/>
      </c>
      <c r="Q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IF($B38="","",sysChecks!$N38)</f>
        <v/>
      </c>
      <c r="Q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IF($B39="","",sysChecks!$N39)</f>
        <v/>
      </c>
      <c r="Q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IF($B40="","",sysChecks!$N40)</f>
        <v/>
      </c>
      <c r="Q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IF($B41="","",sysChecks!$N41)</f>
        <v/>
      </c>
      <c r="Q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IF($B42="","",sysChecks!$N42)</f>
        <v/>
      </c>
      <c r="Q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IF($B43="","",sysChecks!$N43)</f>
        <v/>
      </c>
      <c r="Q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IF($B44="","",sysChecks!$N44)</f>
        <v/>
      </c>
      <c r="Q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IF($B45="","",sysChecks!$N45)</f>
        <v/>
      </c>
      <c r="Q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IF($B46="","",sysChecks!$N46)</f>
        <v/>
      </c>
      <c r="Q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IF($B47="","",sysChecks!$N47)</f>
        <v/>
      </c>
      <c r="Q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IF($B48="","",sysChecks!$N48)</f>
        <v/>
      </c>
      <c r="Q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IF($B49="","",sysChecks!$N49)</f>
        <v/>
      </c>
      <c r="Q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IF($B50="","",sysChecks!$N50)</f>
        <v/>
      </c>
      <c r="Q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IF($B51="","",sysChecks!$N51)</f>
        <v/>
      </c>
      <c r="Q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IF($B52="","",sysChecks!$N52)</f>
        <v/>
      </c>
      <c r="Q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IF($B53="","",sysChecks!$N53)</f>
        <v/>
      </c>
      <c r="Q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IF($B54="","",sysChecks!$N54)</f>
        <v/>
      </c>
      <c r="Q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IF($B55="","",sysChecks!$N55)</f>
        <v/>
      </c>
      <c r="Q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P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6" t="n"/>
      <c r="D51" s="26"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25" t="n"/>
      <c r="G52" s="25" t="n"/>
    </row>
    <row r="53" ht="26" customHeight="1">
      <c r="B53" s="13" t="inlineStr">
        <is>
          <t>Required rule review conducted (215.9) — Reviewed 211.33, 221.1, 223.1, 223.3, 223.15, 223.17, 223.19 in class</t>
        </is>
      </c>
      <c r="F53" s="25" t="n"/>
      <c r="G53" s="25" t="n"/>
    </row>
    <row r="54" ht="26" customHeight="1">
      <c r="B54" s="13" t="inlineStr">
        <is>
          <t>Approved TCLEDDS roster on file — Required element of the training file</t>
        </is>
      </c>
      <c r="F54" s="25" t="n"/>
      <c r="G54" s="25" t="n"/>
    </row>
    <row r="55" ht="26" customHeight="1">
      <c r="B55" s="13" t="inlineStr">
        <is>
          <t>Course reported at exactly 736 hours — Excess hours reported under Addendum to BPOC (course #101), never inside the 736</t>
        </is>
      </c>
      <c r="F55" s="25" t="n"/>
      <c r="G55" s="25" t="n"/>
    </row>
    <row r="56" ht="26" customHeight="1">
      <c r="B56" s="13" t="inlineStr">
        <is>
          <t>Non-BPOC classes reported separately within 30 days — Any additional classes the academy teaches</t>
        </is>
      </c>
      <c r="F56" s="25" t="n"/>
      <c r="G56" s="25" t="n"/>
    </row>
    <row r="57" ht="26" customHeight="1">
      <c r="B57" s="13" t="inlineStr">
        <is>
          <t>Facility standards met (in-person, scenario/skills adequate) — Classroom supports role-play, defensive tactics, firearms demonstration</t>
        </is>
      </c>
      <c r="F57" s="25" t="n"/>
      <c r="G57" s="25" t="n"/>
    </row>
    <row r="58" ht="26" customHeight="1">
      <c r="B58" s="13" t="inlineStr">
        <is>
          <t>Assessments document mastery of all objectives — Learners are never passed on attendance alone</t>
        </is>
      </c>
      <c r="F58" s="25" t="n"/>
      <c r="G58" s="25" t="n"/>
    </row>
    <row r="59" ht="26" customHeight="1">
      <c r="B59" s="13" t="inlineStr">
        <is>
          <t>State exam plan communicated (250 Q, 70%, 3 attempts max) — Third failure requires enrolling in a new BPOC</t>
        </is>
      </c>
      <c r="F59" s="25" t="n"/>
      <c r="G59" s="25" t="n"/>
    </row>
    <row r="60" ht="26" customHeight="1">
      <c r="B60" s="13" t="inlineStr">
        <is>
          <t>Five-year retention of training records — Auditors sample past courses; files must be producible on request</t>
        </is>
      </c>
      <c r="F60" s="25" t="n"/>
      <c r="G60" s="25" t="n"/>
    </row>
    <row r="61" ht="26" customHeight="1">
      <c r="B61" s="13" t="inlineStr">
        <is>
          <t>Prior academies' FINAL workbooks archived and locatable — One file per academy; know where every finished class's file lives</t>
        </is>
      </c>
      <c r="F61" s="25" t="n"/>
      <c r="G61" s="25" t="n"/>
    </row>
    <row r="62" ht="26" customHeight="1">
      <c r="B62" s="13" t="inlineStr">
        <is>
          <t>Digital evidence library organized per chapter — LMS test PDFs, ExamSheet grade sheets, scanned spelling tests, sign-in scans, evals - one folder per chapter, ChapterPacket as cover</t>
        </is>
      </c>
      <c r="F62" s="25" t="n"/>
      <c r="G62" s="25"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5" t="n"/>
      <c r="G63" s="25" t="n"/>
    </row>
    <row r="64" ht="26" customHeight="1">
      <c r="B64" s="13" t="inlineStr">
        <is>
          <t>Exam security maintained — LMS access controlled; test banks/keys stored securely; spelling keys not accessible to cadets</t>
        </is>
      </c>
      <c r="F64" s="25" t="n"/>
      <c r="G64" s="25" t="n"/>
    </row>
    <row r="65" ht="26" customHeight="1">
      <c r="B65" s="13" t="inlineStr">
        <is>
          <t>Lesson plans verified against IRG learning objectives — All ~700 LOs covered unaltered - a PowerPoint alone is not a lesson plan</t>
        </is>
      </c>
      <c r="F65" s="25" t="n"/>
      <c r="G65" s="25" t="n"/>
    </row>
    <row r="66" ht="26" customHeight="1">
      <c r="B66" s="13" t="inlineStr">
        <is>
          <t>TCLEDDS reporting current — Enrollments (L1) entered at start; completions and the BPOC reported on time; non-BPOC classes within 30 days</t>
        </is>
      </c>
      <c r="F66" s="25" t="n"/>
      <c r="G66" s="25" t="n"/>
    </row>
    <row r="67" ht="26" customHeight="1">
      <c r="B67" s="13" t="inlineStr">
        <is>
          <t>Coordinator designation &amp; academy license current — Appointment letter on file; training-provider license active</t>
        </is>
      </c>
      <c r="F67" s="25" t="n"/>
      <c r="G67" s="25" t="n"/>
    </row>
    <row r="68" ht="26" customHeight="1">
      <c r="B68" s="13" t="inlineStr">
        <is>
          <t>Advisory board roster on file — Board composition documented; meeting dates + minutes folder referenced on the AdvisoryBoard sheet (minutes stay on the server)</t>
        </is>
      </c>
      <c r="F68" s="25" t="n"/>
      <c r="G68" s="25" t="n"/>
    </row>
    <row r="69" ht="26" customHeight="1">
      <c r="B69" s="13" t="inlineStr">
        <is>
          <t>Grade-tamper resistance in place — Workbook on OneDrive/SharePoint with version history; engine sheets password-locked</t>
        </is>
      </c>
      <c r="F69" s="25" t="n"/>
      <c r="G69" s="25"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5" t="n"/>
      <c r="D73" s="25" t="n"/>
      <c r="E73" s="25" t="n"/>
      <c r="F73" s="25" t="n"/>
      <c r="G73" s="25" t="n"/>
      <c r="H73" s="25" t="n"/>
      <c r="I73" s="25" t="n"/>
      <c r="J73" s="20">
        <f>IF($B73="","",IF(COUNTIF(C73:I73,"Yes")=7,"Yes","No"))</f>
        <v/>
      </c>
    </row>
    <row r="74">
      <c r="B74" s="20">
        <f>IF(Cadets!$B7="","",Cadets!$F7)</f>
        <v/>
      </c>
      <c r="C74" s="25" t="n"/>
      <c r="D74" s="25" t="n"/>
      <c r="E74" s="25" t="n"/>
      <c r="F74" s="25" t="n"/>
      <c r="G74" s="25" t="n"/>
      <c r="H74" s="25" t="n"/>
      <c r="I74" s="25" t="n"/>
      <c r="J74" s="20">
        <f>IF($B74="","",IF(COUNTIF(C74:I74,"Yes")=7,"Yes","No"))</f>
        <v/>
      </c>
    </row>
    <row r="75">
      <c r="B75" s="20">
        <f>IF(Cadets!$B8="","",Cadets!$F8)</f>
        <v/>
      </c>
      <c r="C75" s="25" t="n"/>
      <c r="D75" s="25" t="n"/>
      <c r="E75" s="25" t="n"/>
      <c r="F75" s="25" t="n"/>
      <c r="G75" s="25" t="n"/>
      <c r="H75" s="25" t="n"/>
      <c r="I75" s="25" t="n"/>
      <c r="J75" s="20">
        <f>IF($B75="","",IF(COUNTIF(C75:I75,"Yes")=7,"Yes","No"))</f>
        <v/>
      </c>
    </row>
    <row r="76">
      <c r="B76" s="20">
        <f>IF(Cadets!$B9="","",Cadets!$F9)</f>
        <v/>
      </c>
      <c r="C76" s="25" t="n"/>
      <c r="D76" s="25" t="n"/>
      <c r="E76" s="25" t="n"/>
      <c r="F76" s="25" t="n"/>
      <c r="G76" s="25" t="n"/>
      <c r="H76" s="25" t="n"/>
      <c r="I76" s="25" t="n"/>
      <c r="J76" s="20">
        <f>IF($B76="","",IF(COUNTIF(C76:I76,"Yes")=7,"Yes","No"))</f>
        <v/>
      </c>
    </row>
    <row r="77">
      <c r="B77" s="20">
        <f>IF(Cadets!$B10="","",Cadets!$F10)</f>
        <v/>
      </c>
      <c r="C77" s="25" t="n"/>
      <c r="D77" s="25" t="n"/>
      <c r="E77" s="25" t="n"/>
      <c r="F77" s="25" t="n"/>
      <c r="G77" s="25" t="n"/>
      <c r="H77" s="25" t="n"/>
      <c r="I77" s="25" t="n"/>
      <c r="J77" s="20">
        <f>IF($B77="","",IF(COUNTIF(C77:I77,"Yes")=7,"Yes","No"))</f>
        <v/>
      </c>
    </row>
    <row r="78">
      <c r="B78" s="20">
        <f>IF(Cadets!$B11="","",Cadets!$F11)</f>
        <v/>
      </c>
      <c r="C78" s="25" t="n"/>
      <c r="D78" s="25" t="n"/>
      <c r="E78" s="25" t="n"/>
      <c r="F78" s="25" t="n"/>
      <c r="G78" s="25" t="n"/>
      <c r="H78" s="25" t="n"/>
      <c r="I78" s="25" t="n"/>
      <c r="J78" s="20">
        <f>IF($B78="","",IF(COUNTIF(C78:I78,"Yes")=7,"Yes","No"))</f>
        <v/>
      </c>
    </row>
    <row r="79">
      <c r="B79" s="20">
        <f>IF(Cadets!$B12="","",Cadets!$F12)</f>
        <v/>
      </c>
      <c r="C79" s="25" t="n"/>
      <c r="D79" s="25" t="n"/>
      <c r="E79" s="25" t="n"/>
      <c r="F79" s="25" t="n"/>
      <c r="G79" s="25" t="n"/>
      <c r="H79" s="25" t="n"/>
      <c r="I79" s="25" t="n"/>
      <c r="J79" s="20">
        <f>IF($B79="","",IF(COUNTIF(C79:I79,"Yes")=7,"Yes","No"))</f>
        <v/>
      </c>
    </row>
    <row r="80">
      <c r="B80" s="20">
        <f>IF(Cadets!$B13="","",Cadets!$F13)</f>
        <v/>
      </c>
      <c r="C80" s="25" t="n"/>
      <c r="D80" s="25" t="n"/>
      <c r="E80" s="25" t="n"/>
      <c r="F80" s="25" t="n"/>
      <c r="G80" s="25" t="n"/>
      <c r="H80" s="25" t="n"/>
      <c r="I80" s="25" t="n"/>
      <c r="J80" s="20">
        <f>IF($B80="","",IF(COUNTIF(C80:I80,"Yes")=7,"Yes","No"))</f>
        <v/>
      </c>
    </row>
    <row r="81">
      <c r="B81" s="20">
        <f>IF(Cadets!$B14="","",Cadets!$F14)</f>
        <v/>
      </c>
      <c r="C81" s="25" t="n"/>
      <c r="D81" s="25" t="n"/>
      <c r="E81" s="25" t="n"/>
      <c r="F81" s="25" t="n"/>
      <c r="G81" s="25" t="n"/>
      <c r="H81" s="25" t="n"/>
      <c r="I81" s="25" t="n"/>
      <c r="J81" s="20">
        <f>IF($B81="","",IF(COUNTIF(C81:I81,"Yes")=7,"Yes","No"))</f>
        <v/>
      </c>
    </row>
    <row r="82">
      <c r="B82" s="20">
        <f>IF(Cadets!$B15="","",Cadets!$F15)</f>
        <v/>
      </c>
      <c r="C82" s="25" t="n"/>
      <c r="D82" s="25" t="n"/>
      <c r="E82" s="25" t="n"/>
      <c r="F82" s="25" t="n"/>
      <c r="G82" s="25" t="n"/>
      <c r="H82" s="25" t="n"/>
      <c r="I82" s="25" t="n"/>
      <c r="J82" s="20">
        <f>IF($B82="","",IF(COUNTIF(C82:I82,"Yes")=7,"Yes","No"))</f>
        <v/>
      </c>
    </row>
    <row r="83">
      <c r="B83" s="20">
        <f>IF(Cadets!$B16="","",Cadets!$F16)</f>
        <v/>
      </c>
      <c r="C83" s="25" t="n"/>
      <c r="D83" s="25" t="n"/>
      <c r="E83" s="25" t="n"/>
      <c r="F83" s="25" t="n"/>
      <c r="G83" s="25" t="n"/>
      <c r="H83" s="25" t="n"/>
      <c r="I83" s="25" t="n"/>
      <c r="J83" s="20">
        <f>IF($B83="","",IF(COUNTIF(C83:I83,"Yes")=7,"Yes","No"))</f>
        <v/>
      </c>
    </row>
    <row r="84">
      <c r="B84" s="20">
        <f>IF(Cadets!$B17="","",Cadets!$F17)</f>
        <v/>
      </c>
      <c r="C84" s="25" t="n"/>
      <c r="D84" s="25" t="n"/>
      <c r="E84" s="25" t="n"/>
      <c r="F84" s="25" t="n"/>
      <c r="G84" s="25" t="n"/>
      <c r="H84" s="25" t="n"/>
      <c r="I84" s="25" t="n"/>
      <c r="J84" s="20">
        <f>IF($B84="","",IF(COUNTIF(C84:I84,"Yes")=7,"Yes","No"))</f>
        <v/>
      </c>
    </row>
    <row r="85">
      <c r="B85" s="20">
        <f>IF(Cadets!$B18="","",Cadets!$F18)</f>
        <v/>
      </c>
      <c r="C85" s="25" t="n"/>
      <c r="D85" s="25" t="n"/>
      <c r="E85" s="25" t="n"/>
      <c r="F85" s="25" t="n"/>
      <c r="G85" s="25" t="n"/>
      <c r="H85" s="25" t="n"/>
      <c r="I85" s="25" t="n"/>
      <c r="J85" s="20">
        <f>IF($B85="","",IF(COUNTIF(C85:I85,"Yes")=7,"Yes","No"))</f>
        <v/>
      </c>
    </row>
    <row r="86">
      <c r="B86" s="20">
        <f>IF(Cadets!$B19="","",Cadets!$F19)</f>
        <v/>
      </c>
      <c r="C86" s="25" t="n"/>
      <c r="D86" s="25" t="n"/>
      <c r="E86" s="25" t="n"/>
      <c r="F86" s="25" t="n"/>
      <c r="G86" s="25" t="n"/>
      <c r="H86" s="25" t="n"/>
      <c r="I86" s="25" t="n"/>
      <c r="J86" s="20">
        <f>IF($B86="","",IF(COUNTIF(C86:I86,"Yes")=7,"Yes","No"))</f>
        <v/>
      </c>
    </row>
    <row r="87">
      <c r="B87" s="20">
        <f>IF(Cadets!$B20="","",Cadets!$F20)</f>
        <v/>
      </c>
      <c r="C87" s="25" t="n"/>
      <c r="D87" s="25" t="n"/>
      <c r="E87" s="25" t="n"/>
      <c r="F87" s="25" t="n"/>
      <c r="G87" s="25" t="n"/>
      <c r="H87" s="25" t="n"/>
      <c r="I87" s="25" t="n"/>
      <c r="J87" s="20">
        <f>IF($B87="","",IF(COUNTIF(C87:I87,"Yes")=7,"Yes","No"))</f>
        <v/>
      </c>
    </row>
    <row r="88">
      <c r="B88" s="20">
        <f>IF(Cadets!$B21="","",Cadets!$F21)</f>
        <v/>
      </c>
      <c r="C88" s="25" t="n"/>
      <c r="D88" s="25" t="n"/>
      <c r="E88" s="25" t="n"/>
      <c r="F88" s="25" t="n"/>
      <c r="G88" s="25" t="n"/>
      <c r="H88" s="25" t="n"/>
      <c r="I88" s="25" t="n"/>
      <c r="J88" s="20">
        <f>IF($B88="","",IF(COUNTIF(C88:I88,"Yes")=7,"Yes","No"))</f>
        <v/>
      </c>
    </row>
    <row r="89">
      <c r="B89" s="20">
        <f>IF(Cadets!$B22="","",Cadets!$F22)</f>
        <v/>
      </c>
      <c r="C89" s="25" t="n"/>
      <c r="D89" s="25" t="n"/>
      <c r="E89" s="25" t="n"/>
      <c r="F89" s="25" t="n"/>
      <c r="G89" s="25" t="n"/>
      <c r="H89" s="25" t="n"/>
      <c r="I89" s="25" t="n"/>
      <c r="J89" s="20">
        <f>IF($B89="","",IF(COUNTIF(C89:I89,"Yes")=7,"Yes","No"))</f>
        <v/>
      </c>
    </row>
    <row r="90">
      <c r="B90" s="20">
        <f>IF(Cadets!$B23="","",Cadets!$F23)</f>
        <v/>
      </c>
      <c r="C90" s="25" t="n"/>
      <c r="D90" s="25" t="n"/>
      <c r="E90" s="25" t="n"/>
      <c r="F90" s="25" t="n"/>
      <c r="G90" s="25" t="n"/>
      <c r="H90" s="25" t="n"/>
      <c r="I90" s="25" t="n"/>
      <c r="J90" s="20">
        <f>IF($B90="","",IF(COUNTIF(C90:I90,"Yes")=7,"Yes","No"))</f>
        <v/>
      </c>
    </row>
    <row r="91">
      <c r="B91" s="20">
        <f>IF(Cadets!$B24="","",Cadets!$F24)</f>
        <v/>
      </c>
      <c r="C91" s="25" t="n"/>
      <c r="D91" s="25" t="n"/>
      <c r="E91" s="25" t="n"/>
      <c r="F91" s="25" t="n"/>
      <c r="G91" s="25" t="n"/>
      <c r="H91" s="25" t="n"/>
      <c r="I91" s="25" t="n"/>
      <c r="J91" s="20">
        <f>IF($B91="","",IF(COUNTIF(C91:I91,"Yes")=7,"Yes","No"))</f>
        <v/>
      </c>
    </row>
    <row r="92">
      <c r="B92" s="20">
        <f>IF(Cadets!$B25="","",Cadets!$F25)</f>
        <v/>
      </c>
      <c r="C92" s="25" t="n"/>
      <c r="D92" s="25" t="n"/>
      <c r="E92" s="25" t="n"/>
      <c r="F92" s="25" t="n"/>
      <c r="G92" s="25" t="n"/>
      <c r="H92" s="25" t="n"/>
      <c r="I92" s="25" t="n"/>
      <c r="J92" s="20">
        <f>IF($B92="","",IF(COUNTIF(C92:I92,"Yes")=7,"Yes","No"))</f>
        <v/>
      </c>
    </row>
    <row r="93">
      <c r="B93" s="20">
        <f>IF(Cadets!$B26="","",Cadets!$F26)</f>
        <v/>
      </c>
      <c r="C93" s="25" t="n"/>
      <c r="D93" s="25" t="n"/>
      <c r="E93" s="25" t="n"/>
      <c r="F93" s="25" t="n"/>
      <c r="G93" s="25" t="n"/>
      <c r="H93" s="25" t="n"/>
      <c r="I93" s="25" t="n"/>
      <c r="J93" s="20">
        <f>IF($B93="","",IF(COUNTIF(C93:I93,"Yes")=7,"Yes","No"))</f>
        <v/>
      </c>
    </row>
    <row r="94">
      <c r="B94" s="20">
        <f>IF(Cadets!$B27="","",Cadets!$F27)</f>
        <v/>
      </c>
      <c r="C94" s="25" t="n"/>
      <c r="D94" s="25" t="n"/>
      <c r="E94" s="25" t="n"/>
      <c r="F94" s="25" t="n"/>
      <c r="G94" s="25" t="n"/>
      <c r="H94" s="25" t="n"/>
      <c r="I94" s="25" t="n"/>
      <c r="J94" s="20">
        <f>IF($B94="","",IF(COUNTIF(C94:I94,"Yes")=7,"Yes","No"))</f>
        <v/>
      </c>
    </row>
    <row r="95">
      <c r="B95" s="20">
        <f>IF(Cadets!$B28="","",Cadets!$F28)</f>
        <v/>
      </c>
      <c r="C95" s="25" t="n"/>
      <c r="D95" s="25" t="n"/>
      <c r="E95" s="25" t="n"/>
      <c r="F95" s="25" t="n"/>
      <c r="G95" s="25" t="n"/>
      <c r="H95" s="25" t="n"/>
      <c r="I95" s="25" t="n"/>
      <c r="J95" s="20">
        <f>IF($B95="","",IF(COUNTIF(C95:I95,"Yes")=7,"Yes","No"))</f>
        <v/>
      </c>
    </row>
    <row r="96">
      <c r="B96" s="20">
        <f>IF(Cadets!$B29="","",Cadets!$F29)</f>
        <v/>
      </c>
      <c r="C96" s="25" t="n"/>
      <c r="D96" s="25" t="n"/>
      <c r="E96" s="25" t="n"/>
      <c r="F96" s="25" t="n"/>
      <c r="G96" s="25" t="n"/>
      <c r="H96" s="25" t="n"/>
      <c r="I96" s="25" t="n"/>
      <c r="J96" s="20">
        <f>IF($B96="","",IF(COUNTIF(C96:I96,"Yes")=7,"Yes","No"))</f>
        <v/>
      </c>
    </row>
    <row r="97">
      <c r="B97" s="20">
        <f>IF(Cadets!$B30="","",Cadets!$F30)</f>
        <v/>
      </c>
      <c r="C97" s="25" t="n"/>
      <c r="D97" s="25" t="n"/>
      <c r="E97" s="25" t="n"/>
      <c r="F97" s="25" t="n"/>
      <c r="G97" s="25" t="n"/>
      <c r="H97" s="25" t="n"/>
      <c r="I97" s="25" t="n"/>
      <c r="J97" s="20">
        <f>IF($B97="","",IF(COUNTIF(C97:I97,"Yes")=7,"Yes","No"))</f>
        <v/>
      </c>
    </row>
    <row r="98">
      <c r="B98" s="20">
        <f>IF(Cadets!$B31="","",Cadets!$F31)</f>
        <v/>
      </c>
      <c r="C98" s="25" t="n"/>
      <c r="D98" s="25" t="n"/>
      <c r="E98" s="25" t="n"/>
      <c r="F98" s="25" t="n"/>
      <c r="G98" s="25" t="n"/>
      <c r="H98" s="25" t="n"/>
      <c r="I98" s="25" t="n"/>
      <c r="J98" s="20">
        <f>IF($B98="","",IF(COUNTIF(C98:I98,"Yes")=7,"Yes","No"))</f>
        <v/>
      </c>
    </row>
    <row r="99">
      <c r="B99" s="20">
        <f>IF(Cadets!$B32="","",Cadets!$F32)</f>
        <v/>
      </c>
      <c r="C99" s="25" t="n"/>
      <c r="D99" s="25" t="n"/>
      <c r="E99" s="25" t="n"/>
      <c r="F99" s="25" t="n"/>
      <c r="G99" s="25" t="n"/>
      <c r="H99" s="25" t="n"/>
      <c r="I99" s="25" t="n"/>
      <c r="J99" s="20">
        <f>IF($B99="","",IF(COUNTIF(C99:I99,"Yes")=7,"Yes","No"))</f>
        <v/>
      </c>
    </row>
    <row r="100">
      <c r="B100" s="20">
        <f>IF(Cadets!$B33="","",Cadets!$F33)</f>
        <v/>
      </c>
      <c r="C100" s="25" t="n"/>
      <c r="D100" s="25" t="n"/>
      <c r="E100" s="25" t="n"/>
      <c r="F100" s="25" t="n"/>
      <c r="G100" s="25" t="n"/>
      <c r="H100" s="25" t="n"/>
      <c r="I100" s="25" t="n"/>
      <c r="J100" s="20">
        <f>IF($B100="","",IF(COUNTIF(C100:I100,"Yes")=7,"Yes","No"))</f>
        <v/>
      </c>
    </row>
    <row r="101">
      <c r="B101" s="20">
        <f>IF(Cadets!$B34="","",Cadets!$F34)</f>
        <v/>
      </c>
      <c r="C101" s="25" t="n"/>
      <c r="D101" s="25" t="n"/>
      <c r="E101" s="25" t="n"/>
      <c r="F101" s="25" t="n"/>
      <c r="G101" s="25" t="n"/>
      <c r="H101" s="25" t="n"/>
      <c r="I101" s="25" t="n"/>
      <c r="J101" s="20">
        <f>IF($B101="","",IF(COUNTIF(C101:I101,"Yes")=7,"Yes","No"))</f>
        <v/>
      </c>
    </row>
    <row r="102">
      <c r="B102" s="20">
        <f>IF(Cadets!$B35="","",Cadets!$F35)</f>
        <v/>
      </c>
      <c r="C102" s="25" t="n"/>
      <c r="D102" s="25" t="n"/>
      <c r="E102" s="25" t="n"/>
      <c r="F102" s="25" t="n"/>
      <c r="G102" s="25" t="n"/>
      <c r="H102" s="25" t="n"/>
      <c r="I102" s="25" t="n"/>
      <c r="J102" s="20">
        <f>IF($B102="","",IF(COUNTIF(C102:I102,"Yes")=7,"Yes","No"))</f>
        <v/>
      </c>
    </row>
    <row r="103">
      <c r="B103" s="20">
        <f>IF(Cadets!$B36="","",Cadets!$F36)</f>
        <v/>
      </c>
      <c r="C103" s="25" t="n"/>
      <c r="D103" s="25" t="n"/>
      <c r="E103" s="25" t="n"/>
      <c r="F103" s="25" t="n"/>
      <c r="G103" s="25" t="n"/>
      <c r="H103" s="25" t="n"/>
      <c r="I103" s="25" t="n"/>
      <c r="J103" s="20">
        <f>IF($B103="","",IF(COUNTIF(C103:I103,"Yes")=7,"Yes","No"))</f>
        <v/>
      </c>
    </row>
    <row r="104">
      <c r="B104" s="20">
        <f>IF(Cadets!$B37="","",Cadets!$F37)</f>
        <v/>
      </c>
      <c r="C104" s="25" t="n"/>
      <c r="D104" s="25" t="n"/>
      <c r="E104" s="25" t="n"/>
      <c r="F104" s="25" t="n"/>
      <c r="G104" s="25" t="n"/>
      <c r="H104" s="25" t="n"/>
      <c r="I104" s="25" t="n"/>
      <c r="J104" s="20">
        <f>IF($B104="","",IF(COUNTIF(C104:I104,"Yes")=7,"Yes","No"))</f>
        <v/>
      </c>
    </row>
    <row r="105">
      <c r="B105" s="20">
        <f>IF(Cadets!$B38="","",Cadets!$F38)</f>
        <v/>
      </c>
      <c r="C105" s="25" t="n"/>
      <c r="D105" s="25" t="n"/>
      <c r="E105" s="25" t="n"/>
      <c r="F105" s="25" t="n"/>
      <c r="G105" s="25" t="n"/>
      <c r="H105" s="25" t="n"/>
      <c r="I105" s="25" t="n"/>
      <c r="J105" s="20">
        <f>IF($B105="","",IF(COUNTIF(C105:I105,"Yes")=7,"Yes","No"))</f>
        <v/>
      </c>
    </row>
    <row r="106">
      <c r="B106" s="20">
        <f>IF(Cadets!$B39="","",Cadets!$F39)</f>
        <v/>
      </c>
      <c r="C106" s="25" t="n"/>
      <c r="D106" s="25" t="n"/>
      <c r="E106" s="25" t="n"/>
      <c r="F106" s="25" t="n"/>
      <c r="G106" s="25" t="n"/>
      <c r="H106" s="25" t="n"/>
      <c r="I106" s="25" t="n"/>
      <c r="J106" s="20">
        <f>IF($B106="","",IF(COUNTIF(C106:I106,"Yes")=7,"Yes","No"))</f>
        <v/>
      </c>
    </row>
    <row r="107">
      <c r="B107" s="20">
        <f>IF(Cadets!$B40="","",Cadets!$F40)</f>
        <v/>
      </c>
      <c r="C107" s="25" t="n"/>
      <c r="D107" s="25" t="n"/>
      <c r="E107" s="25" t="n"/>
      <c r="F107" s="25" t="n"/>
      <c r="G107" s="25" t="n"/>
      <c r="H107" s="25" t="n"/>
      <c r="I107" s="25" t="n"/>
      <c r="J107" s="20">
        <f>IF($B107="","",IF(COUNTIF(C107:I107,"Yes")=7,"Yes","No"))</f>
        <v/>
      </c>
    </row>
    <row r="108">
      <c r="B108" s="20">
        <f>IF(Cadets!$B41="","",Cadets!$F41)</f>
        <v/>
      </c>
      <c r="C108" s="25" t="n"/>
      <c r="D108" s="25" t="n"/>
      <c r="E108" s="25" t="n"/>
      <c r="F108" s="25" t="n"/>
      <c r="G108" s="25" t="n"/>
      <c r="H108" s="25" t="n"/>
      <c r="I108" s="25" t="n"/>
      <c r="J108" s="20">
        <f>IF($B108="","",IF(COUNTIF(C108:I108,"Yes")=7,"Yes","No"))</f>
        <v/>
      </c>
    </row>
    <row r="109">
      <c r="B109" s="20">
        <f>IF(Cadets!$B42="","",Cadets!$F42)</f>
        <v/>
      </c>
      <c r="C109" s="25" t="n"/>
      <c r="D109" s="25" t="n"/>
      <c r="E109" s="25" t="n"/>
      <c r="F109" s="25" t="n"/>
      <c r="G109" s="25" t="n"/>
      <c r="H109" s="25" t="n"/>
      <c r="I109" s="25" t="n"/>
      <c r="J109" s="20">
        <f>IF($B109="","",IF(COUNTIF(C109:I109,"Yes")=7,"Yes","No"))</f>
        <v/>
      </c>
    </row>
    <row r="110">
      <c r="B110" s="20">
        <f>IF(Cadets!$B43="","",Cadets!$F43)</f>
        <v/>
      </c>
      <c r="C110" s="25" t="n"/>
      <c r="D110" s="25" t="n"/>
      <c r="E110" s="25" t="n"/>
      <c r="F110" s="25" t="n"/>
      <c r="G110" s="25" t="n"/>
      <c r="H110" s="25" t="n"/>
      <c r="I110" s="25" t="n"/>
      <c r="J110" s="20">
        <f>IF($B110="","",IF(COUNTIF(C110:I110,"Yes")=7,"Yes","No"))</f>
        <v/>
      </c>
    </row>
    <row r="111">
      <c r="B111" s="20">
        <f>IF(Cadets!$B44="","",Cadets!$F44)</f>
        <v/>
      </c>
      <c r="C111" s="25" t="n"/>
      <c r="D111" s="25" t="n"/>
      <c r="E111" s="25" t="n"/>
      <c r="F111" s="25" t="n"/>
      <c r="G111" s="25" t="n"/>
      <c r="H111" s="25" t="n"/>
      <c r="I111" s="25" t="n"/>
      <c r="J111" s="20">
        <f>IF($B111="","",IF(COUNTIF(C111:I111,"Yes")=7,"Yes","No"))</f>
        <v/>
      </c>
    </row>
    <row r="112">
      <c r="B112" s="20">
        <f>IF(Cadets!$B45="","",Cadets!$F45)</f>
        <v/>
      </c>
      <c r="C112" s="25" t="n"/>
      <c r="D112" s="25" t="n"/>
      <c r="E112" s="25" t="n"/>
      <c r="F112" s="25" t="n"/>
      <c r="G112" s="25" t="n"/>
      <c r="H112" s="25" t="n"/>
      <c r="I112" s="25" t="n"/>
      <c r="J112" s="20">
        <f>IF($B112="","",IF(COUNTIF(C112:I112,"Yes")=7,"Yes","No"))</f>
        <v/>
      </c>
    </row>
    <row r="113">
      <c r="B113" s="20">
        <f>IF(Cadets!$B46="","",Cadets!$F46)</f>
        <v/>
      </c>
      <c r="C113" s="25" t="n"/>
      <c r="D113" s="25" t="n"/>
      <c r="E113" s="25" t="n"/>
      <c r="F113" s="25" t="n"/>
      <c r="G113" s="25" t="n"/>
      <c r="H113" s="25" t="n"/>
      <c r="I113" s="25" t="n"/>
      <c r="J113" s="20">
        <f>IF($B113="","",IF(COUNTIF(C113:I113,"Yes")=7,"Yes","No"))</f>
        <v/>
      </c>
    </row>
    <row r="114">
      <c r="B114" s="20">
        <f>IF(Cadets!$B47="","",Cadets!$F47)</f>
        <v/>
      </c>
      <c r="C114" s="25" t="n"/>
      <c r="D114" s="25" t="n"/>
      <c r="E114" s="25" t="n"/>
      <c r="F114" s="25" t="n"/>
      <c r="G114" s="25" t="n"/>
      <c r="H114" s="25" t="n"/>
      <c r="I114" s="25" t="n"/>
      <c r="J114" s="20">
        <f>IF($B114="","",IF(COUNTIF(C114:I114,"Yes")=7,"Yes","No"))</f>
        <v/>
      </c>
    </row>
    <row r="115">
      <c r="B115" s="20">
        <f>IF(Cadets!$B48="","",Cadets!$F48)</f>
        <v/>
      </c>
      <c r="C115" s="25" t="n"/>
      <c r="D115" s="25" t="n"/>
      <c r="E115" s="25" t="n"/>
      <c r="F115" s="25" t="n"/>
      <c r="G115" s="25" t="n"/>
      <c r="H115" s="25" t="n"/>
      <c r="I115" s="25" t="n"/>
      <c r="J115" s="20">
        <f>IF($B115="","",IF(COUNTIF(C115:I115,"Yes")=7,"Yes","No"))</f>
        <v/>
      </c>
    </row>
    <row r="116">
      <c r="B116" s="20">
        <f>IF(Cadets!$B49="","",Cadets!$F49)</f>
        <v/>
      </c>
      <c r="C116" s="25" t="n"/>
      <c r="D116" s="25" t="n"/>
      <c r="E116" s="25" t="n"/>
      <c r="F116" s="25" t="n"/>
      <c r="G116" s="25" t="n"/>
      <c r="H116" s="25" t="n"/>
      <c r="I116" s="25" t="n"/>
      <c r="J116" s="20">
        <f>IF($B116="","",IF(COUNTIF(C116:I116,"Yes")=7,"Yes","No"))</f>
        <v/>
      </c>
    </row>
    <row r="117">
      <c r="B117" s="20">
        <f>IF(Cadets!$B50="","",Cadets!$F50)</f>
        <v/>
      </c>
      <c r="C117" s="25" t="n"/>
      <c r="D117" s="25" t="n"/>
      <c r="E117" s="25" t="n"/>
      <c r="F117" s="25" t="n"/>
      <c r="G117" s="25" t="n"/>
      <c r="H117" s="25" t="n"/>
      <c r="I117" s="25" t="n"/>
      <c r="J117" s="20">
        <f>IF($B117="","",IF(COUNTIF(C117:I117,"Yes")=7,"Yes","No"))</f>
        <v/>
      </c>
    </row>
    <row r="118">
      <c r="B118" s="20">
        <f>IF(Cadets!$B51="","",Cadets!$F51)</f>
        <v/>
      </c>
      <c r="C118" s="25" t="n"/>
      <c r="D118" s="25" t="n"/>
      <c r="E118" s="25" t="n"/>
      <c r="F118" s="25" t="n"/>
      <c r="G118" s="25" t="n"/>
      <c r="H118" s="25" t="n"/>
      <c r="I118" s="25" t="n"/>
      <c r="J118" s="20">
        <f>IF($B118="","",IF(COUNTIF(C118:I118,"Yes")=7,"Yes","No"))</f>
        <v/>
      </c>
    </row>
    <row r="119">
      <c r="B119" s="20">
        <f>IF(Cadets!$B52="","",Cadets!$F52)</f>
        <v/>
      </c>
      <c r="C119" s="25" t="n"/>
      <c r="D119" s="25" t="n"/>
      <c r="E119" s="25" t="n"/>
      <c r="F119" s="25" t="n"/>
      <c r="G119" s="25" t="n"/>
      <c r="H119" s="25" t="n"/>
      <c r="I119" s="25" t="n"/>
      <c r="J119" s="20">
        <f>IF($B119="","",IF(COUNTIF(C119:I119,"Yes")=7,"Yes","No"))</f>
        <v/>
      </c>
    </row>
    <row r="120">
      <c r="B120" s="20">
        <f>IF(Cadets!$B53="","",Cadets!$F53)</f>
        <v/>
      </c>
      <c r="C120" s="25" t="n"/>
      <c r="D120" s="25" t="n"/>
      <c r="E120" s="25" t="n"/>
      <c r="F120" s="25" t="n"/>
      <c r="G120" s="25" t="n"/>
      <c r="H120" s="25" t="n"/>
      <c r="I120" s="25" t="n"/>
      <c r="J120" s="20">
        <f>IF($B120="","",IF(COUNTIF(C120:I120,"Yes")=7,"Yes","No"))</f>
        <v/>
      </c>
    </row>
    <row r="121">
      <c r="B121" s="20">
        <f>IF(Cadets!$B54="","",Cadets!$F54)</f>
        <v/>
      </c>
      <c r="C121" s="25" t="n"/>
      <c r="D121" s="25" t="n"/>
      <c r="E121" s="25" t="n"/>
      <c r="F121" s="25" t="n"/>
      <c r="G121" s="25" t="n"/>
      <c r="H121" s="25" t="n"/>
      <c r="I121" s="25" t="n"/>
      <c r="J121" s="20">
        <f>IF($B121="","",IF(COUNTIF(C121:I121,"Yes")=7,"Yes","No"))</f>
        <v/>
      </c>
    </row>
    <row r="122">
      <c r="B122" s="20">
        <f>IF(Cadets!$B55="","",Cadets!$F55)</f>
        <v/>
      </c>
      <c r="C122" s="25" t="n"/>
      <c r="D122" s="25" t="n"/>
      <c r="E122" s="25" t="n"/>
      <c r="F122" s="25" t="n"/>
      <c r="G122" s="25" t="n"/>
      <c r="H122" s="25" t="n"/>
      <c r="I122" s="25"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IF($C11="","",_xlfn.LET(_xlpm.c,IFERROR(INDEX(rngEPcode,MATCH(cfgGradeSheetExam,IFERROR(rngEPseq+0,-1),0)),""),IF(COUNTIFS(nrES_PID,Cadets!$B6,nrES_Code,_xlpm.c,nrES_Att,1,nrES_Raw,"&gt;=0")=0,"",SUMIFS(nrES_Raw,nrES_PID,Cadets!$B6,nrES_Code,_xlpm.c,nrES_Att,1))))</f>
        <v/>
      </c>
      <c r="G11" s="28">
        <f>IF($C11="","",_xlfn.LET(_xlpm.c,IFERROR(INDEX(rngEPcode,MATCH(cfgGradeSheetExam,IFERROR(rngEPseq+0,-1),0)),""),IF(COUNTIFS(nrES_PID,Cadets!$B6,nrES_Code,_xlpm.c,nrES_Final,"Yes",nrES_Rec,"&gt;=0")=0,"",SUMIFS(nrES_Rec,nrES_PID,Cadets!$B6,nrES_Code,_xlpm.c,nrES_Final,"Yes"))))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IF($C11="","",_xlfn.LET(_xlpm.c,IFERROR(INDEX(rngEPcode,MATCH(cfgGradeSheetExam,IFERROR(rngEPseq+0,-1),0)),""),IF(COUNTIFS(nrES_PID,Cadets!$B6,nrES_Code,_xlpm.c,nrES_Att,2,nrES_Raw,"&gt;=0")&gt;0,"Retested","")))</f>
        <v/>
      </c>
      <c r="J11" s="28">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IF($C12="","",_xlfn.LET(_xlpm.c,IFERROR(INDEX(rngEPcode,MATCH(cfgGradeSheetExam,IFERROR(rngEPseq+0,-1),0)),""),IF(COUNTIFS(nrES_PID,Cadets!$B7,nrES_Code,_xlpm.c,nrES_Att,1,nrES_Raw,"&gt;=0")=0,"",SUMIFS(nrES_Raw,nrES_PID,Cadets!$B7,nrES_Code,_xlpm.c,nrES_Att,1))))</f>
        <v/>
      </c>
      <c r="G12" s="28">
        <f>IF($C12="","",_xlfn.LET(_xlpm.c,IFERROR(INDEX(rngEPcode,MATCH(cfgGradeSheetExam,IFERROR(rngEPseq+0,-1),0)),""),IF(COUNTIFS(nrES_PID,Cadets!$B7,nrES_Code,_xlpm.c,nrES_Final,"Yes",nrES_Rec,"&gt;=0")=0,"",SUMIFS(nrES_Rec,nrES_PID,Cadets!$B7,nrES_Code,_xlpm.c,nrES_Final,"Yes"))))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IF($C12="","",_xlfn.LET(_xlpm.c,IFERROR(INDEX(rngEPcode,MATCH(cfgGradeSheetExam,IFERROR(rngEPseq+0,-1),0)),""),IF(COUNTIFS(nrES_PID,Cadets!$B7,nrES_Code,_xlpm.c,nrES_Att,2,nrES_Raw,"&gt;=0")&gt;0,"Retested","")))</f>
        <v/>
      </c>
      <c r="J12" s="28">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IF($C13="","",_xlfn.LET(_xlpm.c,IFERROR(INDEX(rngEPcode,MATCH(cfgGradeSheetExam,IFERROR(rngEPseq+0,-1),0)),""),IF(COUNTIFS(nrES_PID,Cadets!$B8,nrES_Code,_xlpm.c,nrES_Att,1,nrES_Raw,"&gt;=0")=0,"",SUMIFS(nrES_Raw,nrES_PID,Cadets!$B8,nrES_Code,_xlpm.c,nrES_Att,1))))</f>
        <v/>
      </c>
      <c r="G13" s="28">
        <f>IF($C13="","",_xlfn.LET(_xlpm.c,IFERROR(INDEX(rngEPcode,MATCH(cfgGradeSheetExam,IFERROR(rngEPseq+0,-1),0)),""),IF(COUNTIFS(nrES_PID,Cadets!$B8,nrES_Code,_xlpm.c,nrES_Final,"Yes",nrES_Rec,"&gt;=0")=0,"",SUMIFS(nrES_Rec,nrES_PID,Cadets!$B8,nrES_Code,_xlpm.c,nrES_Final,"Yes"))))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IF($C13="","",_xlfn.LET(_xlpm.c,IFERROR(INDEX(rngEPcode,MATCH(cfgGradeSheetExam,IFERROR(rngEPseq+0,-1),0)),""),IF(COUNTIFS(nrES_PID,Cadets!$B8,nrES_Code,_xlpm.c,nrES_Att,2,nrES_Raw,"&gt;=0")&gt;0,"Retested","")))</f>
        <v/>
      </c>
      <c r="J13" s="28">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IF($C14="","",_xlfn.LET(_xlpm.c,IFERROR(INDEX(rngEPcode,MATCH(cfgGradeSheetExam,IFERROR(rngEPseq+0,-1),0)),""),IF(COUNTIFS(nrES_PID,Cadets!$B9,nrES_Code,_xlpm.c,nrES_Att,1,nrES_Raw,"&gt;=0")=0,"",SUMIFS(nrES_Raw,nrES_PID,Cadets!$B9,nrES_Code,_xlpm.c,nrES_Att,1))))</f>
        <v/>
      </c>
      <c r="G14" s="28">
        <f>IF($C14="","",_xlfn.LET(_xlpm.c,IFERROR(INDEX(rngEPcode,MATCH(cfgGradeSheetExam,IFERROR(rngEPseq+0,-1),0)),""),IF(COUNTIFS(nrES_PID,Cadets!$B9,nrES_Code,_xlpm.c,nrES_Final,"Yes",nrES_Rec,"&gt;=0")=0,"",SUMIFS(nrES_Rec,nrES_PID,Cadets!$B9,nrES_Code,_xlpm.c,nrES_Final,"Yes"))))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IF($C14="","",_xlfn.LET(_xlpm.c,IFERROR(INDEX(rngEPcode,MATCH(cfgGradeSheetExam,IFERROR(rngEPseq+0,-1),0)),""),IF(COUNTIFS(nrES_PID,Cadets!$B9,nrES_Code,_xlpm.c,nrES_Att,2,nrES_Raw,"&gt;=0")&gt;0,"Retested","")))</f>
        <v/>
      </c>
      <c r="J14" s="28">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IF($C15="","",_xlfn.LET(_xlpm.c,IFERROR(INDEX(rngEPcode,MATCH(cfgGradeSheetExam,IFERROR(rngEPseq+0,-1),0)),""),IF(COUNTIFS(nrES_PID,Cadets!$B10,nrES_Code,_xlpm.c,nrES_Att,1,nrES_Raw,"&gt;=0")=0,"",SUMIFS(nrES_Raw,nrES_PID,Cadets!$B10,nrES_Code,_xlpm.c,nrES_Att,1))))</f>
        <v/>
      </c>
      <c r="G15" s="28">
        <f>IF($C15="","",_xlfn.LET(_xlpm.c,IFERROR(INDEX(rngEPcode,MATCH(cfgGradeSheetExam,IFERROR(rngEPseq+0,-1),0)),""),IF(COUNTIFS(nrES_PID,Cadets!$B10,nrES_Code,_xlpm.c,nrES_Final,"Yes",nrES_Rec,"&gt;=0")=0,"",SUMIFS(nrES_Rec,nrES_PID,Cadets!$B10,nrES_Code,_xlpm.c,nrES_Final,"Yes"))))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IF($C15="","",_xlfn.LET(_xlpm.c,IFERROR(INDEX(rngEPcode,MATCH(cfgGradeSheetExam,IFERROR(rngEPseq+0,-1),0)),""),IF(COUNTIFS(nrES_PID,Cadets!$B10,nrES_Code,_xlpm.c,nrES_Att,2,nrES_Raw,"&gt;=0")&gt;0,"Retested","")))</f>
        <v/>
      </c>
      <c r="J15" s="28">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IF($C16="","",_xlfn.LET(_xlpm.c,IFERROR(INDEX(rngEPcode,MATCH(cfgGradeSheetExam,IFERROR(rngEPseq+0,-1),0)),""),IF(COUNTIFS(nrES_PID,Cadets!$B11,nrES_Code,_xlpm.c,nrES_Att,1,nrES_Raw,"&gt;=0")=0,"",SUMIFS(nrES_Raw,nrES_PID,Cadets!$B11,nrES_Code,_xlpm.c,nrES_Att,1))))</f>
        <v/>
      </c>
      <c r="G16" s="28">
        <f>IF($C16="","",_xlfn.LET(_xlpm.c,IFERROR(INDEX(rngEPcode,MATCH(cfgGradeSheetExam,IFERROR(rngEPseq+0,-1),0)),""),IF(COUNTIFS(nrES_PID,Cadets!$B11,nrES_Code,_xlpm.c,nrES_Final,"Yes",nrES_Rec,"&gt;=0")=0,"",SUMIFS(nrES_Rec,nrES_PID,Cadets!$B11,nrES_Code,_xlpm.c,nrES_Final,"Yes"))))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IF($C16="","",_xlfn.LET(_xlpm.c,IFERROR(INDEX(rngEPcode,MATCH(cfgGradeSheetExam,IFERROR(rngEPseq+0,-1),0)),""),IF(COUNTIFS(nrES_PID,Cadets!$B11,nrES_Code,_xlpm.c,nrES_Att,2,nrES_Raw,"&gt;=0")&gt;0,"Retested","")))</f>
        <v/>
      </c>
      <c r="J16" s="28">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IF($C17="","",_xlfn.LET(_xlpm.c,IFERROR(INDEX(rngEPcode,MATCH(cfgGradeSheetExam,IFERROR(rngEPseq+0,-1),0)),""),IF(COUNTIFS(nrES_PID,Cadets!$B12,nrES_Code,_xlpm.c,nrES_Att,1,nrES_Raw,"&gt;=0")=0,"",SUMIFS(nrES_Raw,nrES_PID,Cadets!$B12,nrES_Code,_xlpm.c,nrES_Att,1))))</f>
        <v/>
      </c>
      <c r="G17" s="28">
        <f>IF($C17="","",_xlfn.LET(_xlpm.c,IFERROR(INDEX(rngEPcode,MATCH(cfgGradeSheetExam,IFERROR(rngEPseq+0,-1),0)),""),IF(COUNTIFS(nrES_PID,Cadets!$B12,nrES_Code,_xlpm.c,nrES_Final,"Yes",nrES_Rec,"&gt;=0")=0,"",SUMIFS(nrES_Rec,nrES_PID,Cadets!$B12,nrES_Code,_xlpm.c,nrES_Final,"Yes"))))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IF($C17="","",_xlfn.LET(_xlpm.c,IFERROR(INDEX(rngEPcode,MATCH(cfgGradeSheetExam,IFERROR(rngEPseq+0,-1),0)),""),IF(COUNTIFS(nrES_PID,Cadets!$B12,nrES_Code,_xlpm.c,nrES_Att,2,nrES_Raw,"&gt;=0")&gt;0,"Retested","")))</f>
        <v/>
      </c>
      <c r="J17" s="28">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IF($C18="","",_xlfn.LET(_xlpm.c,IFERROR(INDEX(rngEPcode,MATCH(cfgGradeSheetExam,IFERROR(rngEPseq+0,-1),0)),""),IF(COUNTIFS(nrES_PID,Cadets!$B13,nrES_Code,_xlpm.c,nrES_Att,1,nrES_Raw,"&gt;=0")=0,"",SUMIFS(nrES_Raw,nrES_PID,Cadets!$B13,nrES_Code,_xlpm.c,nrES_Att,1))))</f>
        <v/>
      </c>
      <c r="G18" s="28">
        <f>IF($C18="","",_xlfn.LET(_xlpm.c,IFERROR(INDEX(rngEPcode,MATCH(cfgGradeSheetExam,IFERROR(rngEPseq+0,-1),0)),""),IF(COUNTIFS(nrES_PID,Cadets!$B13,nrES_Code,_xlpm.c,nrES_Final,"Yes",nrES_Rec,"&gt;=0")=0,"",SUMIFS(nrES_Rec,nrES_PID,Cadets!$B13,nrES_Code,_xlpm.c,nrES_Final,"Yes"))))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IF($C18="","",_xlfn.LET(_xlpm.c,IFERROR(INDEX(rngEPcode,MATCH(cfgGradeSheetExam,IFERROR(rngEPseq+0,-1),0)),""),IF(COUNTIFS(nrES_PID,Cadets!$B13,nrES_Code,_xlpm.c,nrES_Att,2,nrES_Raw,"&gt;=0")&gt;0,"Retested","")))</f>
        <v/>
      </c>
      <c r="J18" s="28">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IF($C19="","",_xlfn.LET(_xlpm.c,IFERROR(INDEX(rngEPcode,MATCH(cfgGradeSheetExam,IFERROR(rngEPseq+0,-1),0)),""),IF(COUNTIFS(nrES_PID,Cadets!$B14,nrES_Code,_xlpm.c,nrES_Att,1,nrES_Raw,"&gt;=0")=0,"",SUMIFS(nrES_Raw,nrES_PID,Cadets!$B14,nrES_Code,_xlpm.c,nrES_Att,1))))</f>
        <v/>
      </c>
      <c r="G19" s="28">
        <f>IF($C19="","",_xlfn.LET(_xlpm.c,IFERROR(INDEX(rngEPcode,MATCH(cfgGradeSheetExam,IFERROR(rngEPseq+0,-1),0)),""),IF(COUNTIFS(nrES_PID,Cadets!$B14,nrES_Code,_xlpm.c,nrES_Final,"Yes",nrES_Rec,"&gt;=0")=0,"",SUMIFS(nrES_Rec,nrES_PID,Cadets!$B14,nrES_Code,_xlpm.c,nrES_Final,"Yes"))))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IF($C19="","",_xlfn.LET(_xlpm.c,IFERROR(INDEX(rngEPcode,MATCH(cfgGradeSheetExam,IFERROR(rngEPseq+0,-1),0)),""),IF(COUNTIFS(nrES_PID,Cadets!$B14,nrES_Code,_xlpm.c,nrES_Att,2,nrES_Raw,"&gt;=0")&gt;0,"Retested","")))</f>
        <v/>
      </c>
      <c r="J19" s="28">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IF($C20="","",_xlfn.LET(_xlpm.c,IFERROR(INDEX(rngEPcode,MATCH(cfgGradeSheetExam,IFERROR(rngEPseq+0,-1),0)),""),IF(COUNTIFS(nrES_PID,Cadets!$B15,nrES_Code,_xlpm.c,nrES_Att,1,nrES_Raw,"&gt;=0")=0,"",SUMIFS(nrES_Raw,nrES_PID,Cadets!$B15,nrES_Code,_xlpm.c,nrES_Att,1))))</f>
        <v/>
      </c>
      <c r="G20" s="28">
        <f>IF($C20="","",_xlfn.LET(_xlpm.c,IFERROR(INDEX(rngEPcode,MATCH(cfgGradeSheetExam,IFERROR(rngEPseq+0,-1),0)),""),IF(COUNTIFS(nrES_PID,Cadets!$B15,nrES_Code,_xlpm.c,nrES_Final,"Yes",nrES_Rec,"&gt;=0")=0,"",SUMIFS(nrES_Rec,nrES_PID,Cadets!$B15,nrES_Code,_xlpm.c,nrES_Final,"Yes"))))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IF($C20="","",_xlfn.LET(_xlpm.c,IFERROR(INDEX(rngEPcode,MATCH(cfgGradeSheetExam,IFERROR(rngEPseq+0,-1),0)),""),IF(COUNTIFS(nrES_PID,Cadets!$B15,nrES_Code,_xlpm.c,nrES_Att,2,nrES_Raw,"&gt;=0")&gt;0,"Retested","")))</f>
        <v/>
      </c>
      <c r="J20" s="28">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IF($C21="","",_xlfn.LET(_xlpm.c,IFERROR(INDEX(rngEPcode,MATCH(cfgGradeSheetExam,IFERROR(rngEPseq+0,-1),0)),""),IF(COUNTIFS(nrES_PID,Cadets!$B16,nrES_Code,_xlpm.c,nrES_Att,1,nrES_Raw,"&gt;=0")=0,"",SUMIFS(nrES_Raw,nrES_PID,Cadets!$B16,nrES_Code,_xlpm.c,nrES_Att,1))))</f>
        <v/>
      </c>
      <c r="G21" s="28">
        <f>IF($C21="","",_xlfn.LET(_xlpm.c,IFERROR(INDEX(rngEPcode,MATCH(cfgGradeSheetExam,IFERROR(rngEPseq+0,-1),0)),""),IF(COUNTIFS(nrES_PID,Cadets!$B16,nrES_Code,_xlpm.c,nrES_Final,"Yes",nrES_Rec,"&gt;=0")=0,"",SUMIFS(nrES_Rec,nrES_PID,Cadets!$B16,nrES_Code,_xlpm.c,nrES_Final,"Yes"))))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IF($C21="","",_xlfn.LET(_xlpm.c,IFERROR(INDEX(rngEPcode,MATCH(cfgGradeSheetExam,IFERROR(rngEPseq+0,-1),0)),""),IF(COUNTIFS(nrES_PID,Cadets!$B16,nrES_Code,_xlpm.c,nrES_Att,2,nrES_Raw,"&gt;=0")&gt;0,"Retested","")))</f>
        <v/>
      </c>
      <c r="J21" s="28">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IF($C22="","",_xlfn.LET(_xlpm.c,IFERROR(INDEX(rngEPcode,MATCH(cfgGradeSheetExam,IFERROR(rngEPseq+0,-1),0)),""),IF(COUNTIFS(nrES_PID,Cadets!$B17,nrES_Code,_xlpm.c,nrES_Att,1,nrES_Raw,"&gt;=0")=0,"",SUMIFS(nrES_Raw,nrES_PID,Cadets!$B17,nrES_Code,_xlpm.c,nrES_Att,1))))</f>
        <v/>
      </c>
      <c r="G22" s="28">
        <f>IF($C22="","",_xlfn.LET(_xlpm.c,IFERROR(INDEX(rngEPcode,MATCH(cfgGradeSheetExam,IFERROR(rngEPseq+0,-1),0)),""),IF(COUNTIFS(nrES_PID,Cadets!$B17,nrES_Code,_xlpm.c,nrES_Final,"Yes",nrES_Rec,"&gt;=0")=0,"",SUMIFS(nrES_Rec,nrES_PID,Cadets!$B17,nrES_Code,_xlpm.c,nrES_Final,"Yes"))))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IF($C22="","",_xlfn.LET(_xlpm.c,IFERROR(INDEX(rngEPcode,MATCH(cfgGradeSheetExam,IFERROR(rngEPseq+0,-1),0)),""),IF(COUNTIFS(nrES_PID,Cadets!$B17,nrES_Code,_xlpm.c,nrES_Att,2,nrES_Raw,"&gt;=0")&gt;0,"Retested","")))</f>
        <v/>
      </c>
      <c r="J22" s="28">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IF($C23="","",_xlfn.LET(_xlpm.c,IFERROR(INDEX(rngEPcode,MATCH(cfgGradeSheetExam,IFERROR(rngEPseq+0,-1),0)),""),IF(COUNTIFS(nrES_PID,Cadets!$B18,nrES_Code,_xlpm.c,nrES_Att,1,nrES_Raw,"&gt;=0")=0,"",SUMIFS(nrES_Raw,nrES_PID,Cadets!$B18,nrES_Code,_xlpm.c,nrES_Att,1))))</f>
        <v/>
      </c>
      <c r="G23" s="28">
        <f>IF($C23="","",_xlfn.LET(_xlpm.c,IFERROR(INDEX(rngEPcode,MATCH(cfgGradeSheetExam,IFERROR(rngEPseq+0,-1),0)),""),IF(COUNTIFS(nrES_PID,Cadets!$B18,nrES_Code,_xlpm.c,nrES_Final,"Yes",nrES_Rec,"&gt;=0")=0,"",SUMIFS(nrES_Rec,nrES_PID,Cadets!$B18,nrES_Code,_xlpm.c,nrES_Final,"Yes"))))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IF($C23="","",_xlfn.LET(_xlpm.c,IFERROR(INDEX(rngEPcode,MATCH(cfgGradeSheetExam,IFERROR(rngEPseq+0,-1),0)),""),IF(COUNTIFS(nrES_PID,Cadets!$B18,nrES_Code,_xlpm.c,nrES_Att,2,nrES_Raw,"&gt;=0")&gt;0,"Retested","")))</f>
        <v/>
      </c>
      <c r="J23" s="28">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IF($C24="","",_xlfn.LET(_xlpm.c,IFERROR(INDEX(rngEPcode,MATCH(cfgGradeSheetExam,IFERROR(rngEPseq+0,-1),0)),""),IF(COUNTIFS(nrES_PID,Cadets!$B19,nrES_Code,_xlpm.c,nrES_Att,1,nrES_Raw,"&gt;=0")=0,"",SUMIFS(nrES_Raw,nrES_PID,Cadets!$B19,nrES_Code,_xlpm.c,nrES_Att,1))))</f>
        <v/>
      </c>
      <c r="G24" s="28">
        <f>IF($C24="","",_xlfn.LET(_xlpm.c,IFERROR(INDEX(rngEPcode,MATCH(cfgGradeSheetExam,IFERROR(rngEPseq+0,-1),0)),""),IF(COUNTIFS(nrES_PID,Cadets!$B19,nrES_Code,_xlpm.c,nrES_Final,"Yes",nrES_Rec,"&gt;=0")=0,"",SUMIFS(nrES_Rec,nrES_PID,Cadets!$B19,nrES_Code,_xlpm.c,nrES_Final,"Yes"))))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IF($C24="","",_xlfn.LET(_xlpm.c,IFERROR(INDEX(rngEPcode,MATCH(cfgGradeSheetExam,IFERROR(rngEPseq+0,-1),0)),""),IF(COUNTIFS(nrES_PID,Cadets!$B19,nrES_Code,_xlpm.c,nrES_Att,2,nrES_Raw,"&gt;=0")&gt;0,"Retested","")))</f>
        <v/>
      </c>
      <c r="J24" s="28">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IF($C25="","",_xlfn.LET(_xlpm.c,IFERROR(INDEX(rngEPcode,MATCH(cfgGradeSheetExam,IFERROR(rngEPseq+0,-1),0)),""),IF(COUNTIFS(nrES_PID,Cadets!$B20,nrES_Code,_xlpm.c,nrES_Att,1,nrES_Raw,"&gt;=0")=0,"",SUMIFS(nrES_Raw,nrES_PID,Cadets!$B20,nrES_Code,_xlpm.c,nrES_Att,1))))</f>
        <v/>
      </c>
      <c r="G25" s="28">
        <f>IF($C25="","",_xlfn.LET(_xlpm.c,IFERROR(INDEX(rngEPcode,MATCH(cfgGradeSheetExam,IFERROR(rngEPseq+0,-1),0)),""),IF(COUNTIFS(nrES_PID,Cadets!$B20,nrES_Code,_xlpm.c,nrES_Final,"Yes",nrES_Rec,"&gt;=0")=0,"",SUMIFS(nrES_Rec,nrES_PID,Cadets!$B20,nrES_Code,_xlpm.c,nrES_Final,"Yes"))))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IF($C25="","",_xlfn.LET(_xlpm.c,IFERROR(INDEX(rngEPcode,MATCH(cfgGradeSheetExam,IFERROR(rngEPseq+0,-1),0)),""),IF(COUNTIFS(nrES_PID,Cadets!$B20,nrES_Code,_xlpm.c,nrES_Att,2,nrES_Raw,"&gt;=0")&gt;0,"Retested","")))</f>
        <v/>
      </c>
      <c r="J25" s="28">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IF($C26="","",_xlfn.LET(_xlpm.c,IFERROR(INDEX(rngEPcode,MATCH(cfgGradeSheetExam,IFERROR(rngEPseq+0,-1),0)),""),IF(COUNTIFS(nrES_PID,Cadets!$B21,nrES_Code,_xlpm.c,nrES_Att,1,nrES_Raw,"&gt;=0")=0,"",SUMIFS(nrES_Raw,nrES_PID,Cadets!$B21,nrES_Code,_xlpm.c,nrES_Att,1))))</f>
        <v/>
      </c>
      <c r="G26" s="28">
        <f>IF($C26="","",_xlfn.LET(_xlpm.c,IFERROR(INDEX(rngEPcode,MATCH(cfgGradeSheetExam,IFERROR(rngEPseq+0,-1),0)),""),IF(COUNTIFS(nrES_PID,Cadets!$B21,nrES_Code,_xlpm.c,nrES_Final,"Yes",nrES_Rec,"&gt;=0")=0,"",SUMIFS(nrES_Rec,nrES_PID,Cadets!$B21,nrES_Code,_xlpm.c,nrES_Final,"Yes"))))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IF($C26="","",_xlfn.LET(_xlpm.c,IFERROR(INDEX(rngEPcode,MATCH(cfgGradeSheetExam,IFERROR(rngEPseq+0,-1),0)),""),IF(COUNTIFS(nrES_PID,Cadets!$B21,nrES_Code,_xlpm.c,nrES_Att,2,nrES_Raw,"&gt;=0")&gt;0,"Retested","")))</f>
        <v/>
      </c>
      <c r="J26" s="28">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IF($C27="","",_xlfn.LET(_xlpm.c,IFERROR(INDEX(rngEPcode,MATCH(cfgGradeSheetExam,IFERROR(rngEPseq+0,-1),0)),""),IF(COUNTIFS(nrES_PID,Cadets!$B22,nrES_Code,_xlpm.c,nrES_Att,1,nrES_Raw,"&gt;=0")=0,"",SUMIFS(nrES_Raw,nrES_PID,Cadets!$B22,nrES_Code,_xlpm.c,nrES_Att,1))))</f>
        <v/>
      </c>
      <c r="G27" s="28">
        <f>IF($C27="","",_xlfn.LET(_xlpm.c,IFERROR(INDEX(rngEPcode,MATCH(cfgGradeSheetExam,IFERROR(rngEPseq+0,-1),0)),""),IF(COUNTIFS(nrES_PID,Cadets!$B22,nrES_Code,_xlpm.c,nrES_Final,"Yes",nrES_Rec,"&gt;=0")=0,"",SUMIFS(nrES_Rec,nrES_PID,Cadets!$B22,nrES_Code,_xlpm.c,nrES_Final,"Yes"))))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IF($C27="","",_xlfn.LET(_xlpm.c,IFERROR(INDEX(rngEPcode,MATCH(cfgGradeSheetExam,IFERROR(rngEPseq+0,-1),0)),""),IF(COUNTIFS(nrES_PID,Cadets!$B22,nrES_Code,_xlpm.c,nrES_Att,2,nrES_Raw,"&gt;=0")&gt;0,"Retested","")))</f>
        <v/>
      </c>
      <c r="J27" s="28">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IF($C28="","",_xlfn.LET(_xlpm.c,IFERROR(INDEX(rngEPcode,MATCH(cfgGradeSheetExam,IFERROR(rngEPseq+0,-1),0)),""),IF(COUNTIFS(nrES_PID,Cadets!$B23,nrES_Code,_xlpm.c,nrES_Att,1,nrES_Raw,"&gt;=0")=0,"",SUMIFS(nrES_Raw,nrES_PID,Cadets!$B23,nrES_Code,_xlpm.c,nrES_Att,1))))</f>
        <v/>
      </c>
      <c r="G28" s="28">
        <f>IF($C28="","",_xlfn.LET(_xlpm.c,IFERROR(INDEX(rngEPcode,MATCH(cfgGradeSheetExam,IFERROR(rngEPseq+0,-1),0)),""),IF(COUNTIFS(nrES_PID,Cadets!$B23,nrES_Code,_xlpm.c,nrES_Final,"Yes",nrES_Rec,"&gt;=0")=0,"",SUMIFS(nrES_Rec,nrES_PID,Cadets!$B23,nrES_Code,_xlpm.c,nrES_Final,"Yes"))))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IF($C28="","",_xlfn.LET(_xlpm.c,IFERROR(INDEX(rngEPcode,MATCH(cfgGradeSheetExam,IFERROR(rngEPseq+0,-1),0)),""),IF(COUNTIFS(nrES_PID,Cadets!$B23,nrES_Code,_xlpm.c,nrES_Att,2,nrES_Raw,"&gt;=0")&gt;0,"Retested","")))</f>
        <v/>
      </c>
      <c r="J28" s="28">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IF($C29="","",_xlfn.LET(_xlpm.c,IFERROR(INDEX(rngEPcode,MATCH(cfgGradeSheetExam,IFERROR(rngEPseq+0,-1),0)),""),IF(COUNTIFS(nrES_PID,Cadets!$B24,nrES_Code,_xlpm.c,nrES_Att,1,nrES_Raw,"&gt;=0")=0,"",SUMIFS(nrES_Raw,nrES_PID,Cadets!$B24,nrES_Code,_xlpm.c,nrES_Att,1))))</f>
        <v/>
      </c>
      <c r="G29" s="28">
        <f>IF($C29="","",_xlfn.LET(_xlpm.c,IFERROR(INDEX(rngEPcode,MATCH(cfgGradeSheetExam,IFERROR(rngEPseq+0,-1),0)),""),IF(COUNTIFS(nrES_PID,Cadets!$B24,nrES_Code,_xlpm.c,nrES_Final,"Yes",nrES_Rec,"&gt;=0")=0,"",SUMIFS(nrES_Rec,nrES_PID,Cadets!$B24,nrES_Code,_xlpm.c,nrES_Final,"Yes"))))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IF($C29="","",_xlfn.LET(_xlpm.c,IFERROR(INDEX(rngEPcode,MATCH(cfgGradeSheetExam,IFERROR(rngEPseq+0,-1),0)),""),IF(COUNTIFS(nrES_PID,Cadets!$B24,nrES_Code,_xlpm.c,nrES_Att,2,nrES_Raw,"&gt;=0")&gt;0,"Retested","")))</f>
        <v/>
      </c>
      <c r="J29" s="28">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IF($C30="","",_xlfn.LET(_xlpm.c,IFERROR(INDEX(rngEPcode,MATCH(cfgGradeSheetExam,IFERROR(rngEPseq+0,-1),0)),""),IF(COUNTIFS(nrES_PID,Cadets!$B25,nrES_Code,_xlpm.c,nrES_Att,1,nrES_Raw,"&gt;=0")=0,"",SUMIFS(nrES_Raw,nrES_PID,Cadets!$B25,nrES_Code,_xlpm.c,nrES_Att,1))))</f>
        <v/>
      </c>
      <c r="G30" s="28">
        <f>IF($C30="","",_xlfn.LET(_xlpm.c,IFERROR(INDEX(rngEPcode,MATCH(cfgGradeSheetExam,IFERROR(rngEPseq+0,-1),0)),""),IF(COUNTIFS(nrES_PID,Cadets!$B25,nrES_Code,_xlpm.c,nrES_Final,"Yes",nrES_Rec,"&gt;=0")=0,"",SUMIFS(nrES_Rec,nrES_PID,Cadets!$B25,nrES_Code,_xlpm.c,nrES_Final,"Yes"))))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IF($C30="","",_xlfn.LET(_xlpm.c,IFERROR(INDEX(rngEPcode,MATCH(cfgGradeSheetExam,IFERROR(rngEPseq+0,-1),0)),""),IF(COUNTIFS(nrES_PID,Cadets!$B25,nrES_Code,_xlpm.c,nrES_Att,2,nrES_Raw,"&gt;=0")&gt;0,"Retested","")))</f>
        <v/>
      </c>
      <c r="J30" s="28">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IF($C31="","",_xlfn.LET(_xlpm.c,IFERROR(INDEX(rngEPcode,MATCH(cfgGradeSheetExam,IFERROR(rngEPseq+0,-1),0)),""),IF(COUNTIFS(nrES_PID,Cadets!$B26,nrES_Code,_xlpm.c,nrES_Att,1,nrES_Raw,"&gt;=0")=0,"",SUMIFS(nrES_Raw,nrES_PID,Cadets!$B26,nrES_Code,_xlpm.c,nrES_Att,1))))</f>
        <v/>
      </c>
      <c r="G31" s="28">
        <f>IF($C31="","",_xlfn.LET(_xlpm.c,IFERROR(INDEX(rngEPcode,MATCH(cfgGradeSheetExam,IFERROR(rngEPseq+0,-1),0)),""),IF(COUNTIFS(nrES_PID,Cadets!$B26,nrES_Code,_xlpm.c,nrES_Final,"Yes",nrES_Rec,"&gt;=0")=0,"",SUMIFS(nrES_Rec,nrES_PID,Cadets!$B26,nrES_Code,_xlpm.c,nrES_Final,"Yes"))))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IF($C31="","",_xlfn.LET(_xlpm.c,IFERROR(INDEX(rngEPcode,MATCH(cfgGradeSheetExam,IFERROR(rngEPseq+0,-1),0)),""),IF(COUNTIFS(nrES_PID,Cadets!$B26,nrES_Code,_xlpm.c,nrES_Att,2,nrES_Raw,"&gt;=0")&gt;0,"Retested","")))</f>
        <v/>
      </c>
      <c r="J31" s="28">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IF($C32="","",_xlfn.LET(_xlpm.c,IFERROR(INDEX(rngEPcode,MATCH(cfgGradeSheetExam,IFERROR(rngEPseq+0,-1),0)),""),IF(COUNTIFS(nrES_PID,Cadets!$B27,nrES_Code,_xlpm.c,nrES_Att,1,nrES_Raw,"&gt;=0")=0,"",SUMIFS(nrES_Raw,nrES_PID,Cadets!$B27,nrES_Code,_xlpm.c,nrES_Att,1))))</f>
        <v/>
      </c>
      <c r="G32" s="28">
        <f>IF($C32="","",_xlfn.LET(_xlpm.c,IFERROR(INDEX(rngEPcode,MATCH(cfgGradeSheetExam,IFERROR(rngEPseq+0,-1),0)),""),IF(COUNTIFS(nrES_PID,Cadets!$B27,nrES_Code,_xlpm.c,nrES_Final,"Yes",nrES_Rec,"&gt;=0")=0,"",SUMIFS(nrES_Rec,nrES_PID,Cadets!$B27,nrES_Code,_xlpm.c,nrES_Final,"Yes"))))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IF($C32="","",_xlfn.LET(_xlpm.c,IFERROR(INDEX(rngEPcode,MATCH(cfgGradeSheetExam,IFERROR(rngEPseq+0,-1),0)),""),IF(COUNTIFS(nrES_PID,Cadets!$B27,nrES_Code,_xlpm.c,nrES_Att,2,nrES_Raw,"&gt;=0")&gt;0,"Retested","")))</f>
        <v/>
      </c>
      <c r="J32" s="28">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IF($C33="","",_xlfn.LET(_xlpm.c,IFERROR(INDEX(rngEPcode,MATCH(cfgGradeSheetExam,IFERROR(rngEPseq+0,-1),0)),""),IF(COUNTIFS(nrES_PID,Cadets!$B28,nrES_Code,_xlpm.c,nrES_Att,1,nrES_Raw,"&gt;=0")=0,"",SUMIFS(nrES_Raw,nrES_PID,Cadets!$B28,nrES_Code,_xlpm.c,nrES_Att,1))))</f>
        <v/>
      </c>
      <c r="G33" s="28">
        <f>IF($C33="","",_xlfn.LET(_xlpm.c,IFERROR(INDEX(rngEPcode,MATCH(cfgGradeSheetExam,IFERROR(rngEPseq+0,-1),0)),""),IF(COUNTIFS(nrES_PID,Cadets!$B28,nrES_Code,_xlpm.c,nrES_Final,"Yes",nrES_Rec,"&gt;=0")=0,"",SUMIFS(nrES_Rec,nrES_PID,Cadets!$B28,nrES_Code,_xlpm.c,nrES_Final,"Yes"))))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IF($C33="","",_xlfn.LET(_xlpm.c,IFERROR(INDEX(rngEPcode,MATCH(cfgGradeSheetExam,IFERROR(rngEPseq+0,-1),0)),""),IF(COUNTIFS(nrES_PID,Cadets!$B28,nrES_Code,_xlpm.c,nrES_Att,2,nrES_Raw,"&gt;=0")&gt;0,"Retested","")))</f>
        <v/>
      </c>
      <c r="J33" s="28">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IF($C34="","",_xlfn.LET(_xlpm.c,IFERROR(INDEX(rngEPcode,MATCH(cfgGradeSheetExam,IFERROR(rngEPseq+0,-1),0)),""),IF(COUNTIFS(nrES_PID,Cadets!$B29,nrES_Code,_xlpm.c,nrES_Att,1,nrES_Raw,"&gt;=0")=0,"",SUMIFS(nrES_Raw,nrES_PID,Cadets!$B29,nrES_Code,_xlpm.c,nrES_Att,1))))</f>
        <v/>
      </c>
      <c r="G34" s="28">
        <f>IF($C34="","",_xlfn.LET(_xlpm.c,IFERROR(INDEX(rngEPcode,MATCH(cfgGradeSheetExam,IFERROR(rngEPseq+0,-1),0)),""),IF(COUNTIFS(nrES_PID,Cadets!$B29,nrES_Code,_xlpm.c,nrES_Final,"Yes",nrES_Rec,"&gt;=0")=0,"",SUMIFS(nrES_Rec,nrES_PID,Cadets!$B29,nrES_Code,_xlpm.c,nrES_Final,"Yes"))))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IF($C34="","",_xlfn.LET(_xlpm.c,IFERROR(INDEX(rngEPcode,MATCH(cfgGradeSheetExam,IFERROR(rngEPseq+0,-1),0)),""),IF(COUNTIFS(nrES_PID,Cadets!$B29,nrES_Code,_xlpm.c,nrES_Att,2,nrES_Raw,"&gt;=0")&gt;0,"Retested","")))</f>
        <v/>
      </c>
      <c r="J34" s="28">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IF($C35="","",_xlfn.LET(_xlpm.c,IFERROR(INDEX(rngEPcode,MATCH(cfgGradeSheetExam,IFERROR(rngEPseq+0,-1),0)),""),IF(COUNTIFS(nrES_PID,Cadets!$B30,nrES_Code,_xlpm.c,nrES_Att,1,nrES_Raw,"&gt;=0")=0,"",SUMIFS(nrES_Raw,nrES_PID,Cadets!$B30,nrES_Code,_xlpm.c,nrES_Att,1))))</f>
        <v/>
      </c>
      <c r="G35" s="28">
        <f>IF($C35="","",_xlfn.LET(_xlpm.c,IFERROR(INDEX(rngEPcode,MATCH(cfgGradeSheetExam,IFERROR(rngEPseq+0,-1),0)),""),IF(COUNTIFS(nrES_PID,Cadets!$B30,nrES_Code,_xlpm.c,nrES_Final,"Yes",nrES_Rec,"&gt;=0")=0,"",SUMIFS(nrES_Rec,nrES_PID,Cadets!$B30,nrES_Code,_xlpm.c,nrES_Final,"Yes"))))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IF($C35="","",_xlfn.LET(_xlpm.c,IFERROR(INDEX(rngEPcode,MATCH(cfgGradeSheetExam,IFERROR(rngEPseq+0,-1),0)),""),IF(COUNTIFS(nrES_PID,Cadets!$B30,nrES_Code,_xlpm.c,nrES_Att,2,nrES_Raw,"&gt;=0")&gt;0,"Retested","")))</f>
        <v/>
      </c>
      <c r="J35" s="28">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IF($C36="","",_xlfn.LET(_xlpm.c,IFERROR(INDEX(rngEPcode,MATCH(cfgGradeSheetExam,IFERROR(rngEPseq+0,-1),0)),""),IF(COUNTIFS(nrES_PID,Cadets!$B31,nrES_Code,_xlpm.c,nrES_Att,1,nrES_Raw,"&gt;=0")=0,"",SUMIFS(nrES_Raw,nrES_PID,Cadets!$B31,nrES_Code,_xlpm.c,nrES_Att,1))))</f>
        <v/>
      </c>
      <c r="G36" s="28">
        <f>IF($C36="","",_xlfn.LET(_xlpm.c,IFERROR(INDEX(rngEPcode,MATCH(cfgGradeSheetExam,IFERROR(rngEPseq+0,-1),0)),""),IF(COUNTIFS(nrES_PID,Cadets!$B31,nrES_Code,_xlpm.c,nrES_Final,"Yes",nrES_Rec,"&gt;=0")=0,"",SUMIFS(nrES_Rec,nrES_PID,Cadets!$B31,nrES_Code,_xlpm.c,nrES_Final,"Yes"))))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IF($C36="","",_xlfn.LET(_xlpm.c,IFERROR(INDEX(rngEPcode,MATCH(cfgGradeSheetExam,IFERROR(rngEPseq+0,-1),0)),""),IF(COUNTIFS(nrES_PID,Cadets!$B31,nrES_Code,_xlpm.c,nrES_Att,2,nrES_Raw,"&gt;=0")&gt;0,"Retested","")))</f>
        <v/>
      </c>
      <c r="J36" s="28">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IF($C37="","",_xlfn.LET(_xlpm.c,IFERROR(INDEX(rngEPcode,MATCH(cfgGradeSheetExam,IFERROR(rngEPseq+0,-1),0)),""),IF(COUNTIFS(nrES_PID,Cadets!$B32,nrES_Code,_xlpm.c,nrES_Att,1,nrES_Raw,"&gt;=0")=0,"",SUMIFS(nrES_Raw,nrES_PID,Cadets!$B32,nrES_Code,_xlpm.c,nrES_Att,1))))</f>
        <v/>
      </c>
      <c r="G37" s="28">
        <f>IF($C37="","",_xlfn.LET(_xlpm.c,IFERROR(INDEX(rngEPcode,MATCH(cfgGradeSheetExam,IFERROR(rngEPseq+0,-1),0)),""),IF(COUNTIFS(nrES_PID,Cadets!$B32,nrES_Code,_xlpm.c,nrES_Final,"Yes",nrES_Rec,"&gt;=0")=0,"",SUMIFS(nrES_Rec,nrES_PID,Cadets!$B32,nrES_Code,_xlpm.c,nrES_Final,"Yes"))))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IF($C37="","",_xlfn.LET(_xlpm.c,IFERROR(INDEX(rngEPcode,MATCH(cfgGradeSheetExam,IFERROR(rngEPseq+0,-1),0)),""),IF(COUNTIFS(nrES_PID,Cadets!$B32,nrES_Code,_xlpm.c,nrES_Att,2,nrES_Raw,"&gt;=0")&gt;0,"Retested","")))</f>
        <v/>
      </c>
      <c r="J37" s="28">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IF($C38="","",_xlfn.LET(_xlpm.c,IFERROR(INDEX(rngEPcode,MATCH(cfgGradeSheetExam,IFERROR(rngEPseq+0,-1),0)),""),IF(COUNTIFS(nrES_PID,Cadets!$B33,nrES_Code,_xlpm.c,nrES_Att,1,nrES_Raw,"&gt;=0")=0,"",SUMIFS(nrES_Raw,nrES_PID,Cadets!$B33,nrES_Code,_xlpm.c,nrES_Att,1))))</f>
        <v/>
      </c>
      <c r="G38" s="28">
        <f>IF($C38="","",_xlfn.LET(_xlpm.c,IFERROR(INDEX(rngEPcode,MATCH(cfgGradeSheetExam,IFERROR(rngEPseq+0,-1),0)),""),IF(COUNTIFS(nrES_PID,Cadets!$B33,nrES_Code,_xlpm.c,nrES_Final,"Yes",nrES_Rec,"&gt;=0")=0,"",SUMIFS(nrES_Rec,nrES_PID,Cadets!$B33,nrES_Code,_xlpm.c,nrES_Final,"Yes"))))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IF($C38="","",_xlfn.LET(_xlpm.c,IFERROR(INDEX(rngEPcode,MATCH(cfgGradeSheetExam,IFERROR(rngEPseq+0,-1),0)),""),IF(COUNTIFS(nrES_PID,Cadets!$B33,nrES_Code,_xlpm.c,nrES_Att,2,nrES_Raw,"&gt;=0")&gt;0,"Retested","")))</f>
        <v/>
      </c>
      <c r="J38" s="28">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IF($C39="","",_xlfn.LET(_xlpm.c,IFERROR(INDEX(rngEPcode,MATCH(cfgGradeSheetExam,IFERROR(rngEPseq+0,-1),0)),""),IF(COUNTIFS(nrES_PID,Cadets!$B34,nrES_Code,_xlpm.c,nrES_Att,1,nrES_Raw,"&gt;=0")=0,"",SUMIFS(nrES_Raw,nrES_PID,Cadets!$B34,nrES_Code,_xlpm.c,nrES_Att,1))))</f>
        <v/>
      </c>
      <c r="G39" s="28">
        <f>IF($C39="","",_xlfn.LET(_xlpm.c,IFERROR(INDEX(rngEPcode,MATCH(cfgGradeSheetExam,IFERROR(rngEPseq+0,-1),0)),""),IF(COUNTIFS(nrES_PID,Cadets!$B34,nrES_Code,_xlpm.c,nrES_Final,"Yes",nrES_Rec,"&gt;=0")=0,"",SUMIFS(nrES_Rec,nrES_PID,Cadets!$B34,nrES_Code,_xlpm.c,nrES_Final,"Yes"))))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IF($C39="","",_xlfn.LET(_xlpm.c,IFERROR(INDEX(rngEPcode,MATCH(cfgGradeSheetExam,IFERROR(rngEPseq+0,-1),0)),""),IF(COUNTIFS(nrES_PID,Cadets!$B34,nrES_Code,_xlpm.c,nrES_Att,2,nrES_Raw,"&gt;=0")&gt;0,"Retested","")))</f>
        <v/>
      </c>
      <c r="J39" s="28">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IF($C40="","",_xlfn.LET(_xlpm.c,IFERROR(INDEX(rngEPcode,MATCH(cfgGradeSheetExam,IFERROR(rngEPseq+0,-1),0)),""),IF(COUNTIFS(nrES_PID,Cadets!$B35,nrES_Code,_xlpm.c,nrES_Att,1,nrES_Raw,"&gt;=0")=0,"",SUMIFS(nrES_Raw,nrES_PID,Cadets!$B35,nrES_Code,_xlpm.c,nrES_Att,1))))</f>
        <v/>
      </c>
      <c r="G40" s="28">
        <f>IF($C40="","",_xlfn.LET(_xlpm.c,IFERROR(INDEX(rngEPcode,MATCH(cfgGradeSheetExam,IFERROR(rngEPseq+0,-1),0)),""),IF(COUNTIFS(nrES_PID,Cadets!$B35,nrES_Code,_xlpm.c,nrES_Final,"Yes",nrES_Rec,"&gt;=0")=0,"",SUMIFS(nrES_Rec,nrES_PID,Cadets!$B35,nrES_Code,_xlpm.c,nrES_Final,"Yes"))))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IF($C40="","",_xlfn.LET(_xlpm.c,IFERROR(INDEX(rngEPcode,MATCH(cfgGradeSheetExam,IFERROR(rngEPseq+0,-1),0)),""),IF(COUNTIFS(nrES_PID,Cadets!$B35,nrES_Code,_xlpm.c,nrES_Att,2,nrES_Raw,"&gt;=0")&gt;0,"Retested","")))</f>
        <v/>
      </c>
      <c r="J40" s="28">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IF($C41="","",_xlfn.LET(_xlpm.c,IFERROR(INDEX(rngEPcode,MATCH(cfgGradeSheetExam,IFERROR(rngEPseq+0,-1),0)),""),IF(COUNTIFS(nrES_PID,Cadets!$B36,nrES_Code,_xlpm.c,nrES_Att,1,nrES_Raw,"&gt;=0")=0,"",SUMIFS(nrES_Raw,nrES_PID,Cadets!$B36,nrES_Code,_xlpm.c,nrES_Att,1))))</f>
        <v/>
      </c>
      <c r="G41" s="28">
        <f>IF($C41="","",_xlfn.LET(_xlpm.c,IFERROR(INDEX(rngEPcode,MATCH(cfgGradeSheetExam,IFERROR(rngEPseq+0,-1),0)),""),IF(COUNTIFS(nrES_PID,Cadets!$B36,nrES_Code,_xlpm.c,nrES_Final,"Yes",nrES_Rec,"&gt;=0")=0,"",SUMIFS(nrES_Rec,nrES_PID,Cadets!$B36,nrES_Code,_xlpm.c,nrES_Final,"Yes"))))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IF($C41="","",_xlfn.LET(_xlpm.c,IFERROR(INDEX(rngEPcode,MATCH(cfgGradeSheetExam,IFERROR(rngEPseq+0,-1),0)),""),IF(COUNTIFS(nrES_PID,Cadets!$B36,nrES_Code,_xlpm.c,nrES_Att,2,nrES_Raw,"&gt;=0")&gt;0,"Retested","")))</f>
        <v/>
      </c>
      <c r="J41" s="28">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IF($C42="","",_xlfn.LET(_xlpm.c,IFERROR(INDEX(rngEPcode,MATCH(cfgGradeSheetExam,IFERROR(rngEPseq+0,-1),0)),""),IF(COUNTIFS(nrES_PID,Cadets!$B37,nrES_Code,_xlpm.c,nrES_Att,1,nrES_Raw,"&gt;=0")=0,"",SUMIFS(nrES_Raw,nrES_PID,Cadets!$B37,nrES_Code,_xlpm.c,nrES_Att,1))))</f>
        <v/>
      </c>
      <c r="G42" s="28">
        <f>IF($C42="","",_xlfn.LET(_xlpm.c,IFERROR(INDEX(rngEPcode,MATCH(cfgGradeSheetExam,IFERROR(rngEPseq+0,-1),0)),""),IF(COUNTIFS(nrES_PID,Cadets!$B37,nrES_Code,_xlpm.c,nrES_Final,"Yes",nrES_Rec,"&gt;=0")=0,"",SUMIFS(nrES_Rec,nrES_PID,Cadets!$B37,nrES_Code,_xlpm.c,nrES_Final,"Yes"))))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IF($C42="","",_xlfn.LET(_xlpm.c,IFERROR(INDEX(rngEPcode,MATCH(cfgGradeSheetExam,IFERROR(rngEPseq+0,-1),0)),""),IF(COUNTIFS(nrES_PID,Cadets!$B37,nrES_Code,_xlpm.c,nrES_Att,2,nrES_Raw,"&gt;=0")&gt;0,"Retested","")))</f>
        <v/>
      </c>
      <c r="J42" s="28">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IF($C43="","",_xlfn.LET(_xlpm.c,IFERROR(INDEX(rngEPcode,MATCH(cfgGradeSheetExam,IFERROR(rngEPseq+0,-1),0)),""),IF(COUNTIFS(nrES_PID,Cadets!$B38,nrES_Code,_xlpm.c,nrES_Att,1,nrES_Raw,"&gt;=0")=0,"",SUMIFS(nrES_Raw,nrES_PID,Cadets!$B38,nrES_Code,_xlpm.c,nrES_Att,1))))</f>
        <v/>
      </c>
      <c r="G43" s="28">
        <f>IF($C43="","",_xlfn.LET(_xlpm.c,IFERROR(INDEX(rngEPcode,MATCH(cfgGradeSheetExam,IFERROR(rngEPseq+0,-1),0)),""),IF(COUNTIFS(nrES_PID,Cadets!$B38,nrES_Code,_xlpm.c,nrES_Final,"Yes",nrES_Rec,"&gt;=0")=0,"",SUMIFS(nrES_Rec,nrES_PID,Cadets!$B38,nrES_Code,_xlpm.c,nrES_Final,"Yes"))))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IF($C43="","",_xlfn.LET(_xlpm.c,IFERROR(INDEX(rngEPcode,MATCH(cfgGradeSheetExam,IFERROR(rngEPseq+0,-1),0)),""),IF(COUNTIFS(nrES_PID,Cadets!$B38,nrES_Code,_xlpm.c,nrES_Att,2,nrES_Raw,"&gt;=0")&gt;0,"Retested","")))</f>
        <v/>
      </c>
      <c r="J43" s="28">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IF($C44="","",_xlfn.LET(_xlpm.c,IFERROR(INDEX(rngEPcode,MATCH(cfgGradeSheetExam,IFERROR(rngEPseq+0,-1),0)),""),IF(COUNTIFS(nrES_PID,Cadets!$B39,nrES_Code,_xlpm.c,nrES_Att,1,nrES_Raw,"&gt;=0")=0,"",SUMIFS(nrES_Raw,nrES_PID,Cadets!$B39,nrES_Code,_xlpm.c,nrES_Att,1))))</f>
        <v/>
      </c>
      <c r="G44" s="28">
        <f>IF($C44="","",_xlfn.LET(_xlpm.c,IFERROR(INDEX(rngEPcode,MATCH(cfgGradeSheetExam,IFERROR(rngEPseq+0,-1),0)),""),IF(COUNTIFS(nrES_PID,Cadets!$B39,nrES_Code,_xlpm.c,nrES_Final,"Yes",nrES_Rec,"&gt;=0")=0,"",SUMIFS(nrES_Rec,nrES_PID,Cadets!$B39,nrES_Code,_xlpm.c,nrES_Final,"Yes"))))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IF($C44="","",_xlfn.LET(_xlpm.c,IFERROR(INDEX(rngEPcode,MATCH(cfgGradeSheetExam,IFERROR(rngEPseq+0,-1),0)),""),IF(COUNTIFS(nrES_PID,Cadets!$B39,nrES_Code,_xlpm.c,nrES_Att,2,nrES_Raw,"&gt;=0")&gt;0,"Retested","")))</f>
        <v/>
      </c>
      <c r="J44" s="28">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IF($C45="","",_xlfn.LET(_xlpm.c,IFERROR(INDEX(rngEPcode,MATCH(cfgGradeSheetExam,IFERROR(rngEPseq+0,-1),0)),""),IF(COUNTIFS(nrES_PID,Cadets!$B40,nrES_Code,_xlpm.c,nrES_Att,1,nrES_Raw,"&gt;=0")=0,"",SUMIFS(nrES_Raw,nrES_PID,Cadets!$B40,nrES_Code,_xlpm.c,nrES_Att,1))))</f>
        <v/>
      </c>
      <c r="G45" s="28">
        <f>IF($C45="","",_xlfn.LET(_xlpm.c,IFERROR(INDEX(rngEPcode,MATCH(cfgGradeSheetExam,IFERROR(rngEPseq+0,-1),0)),""),IF(COUNTIFS(nrES_PID,Cadets!$B40,nrES_Code,_xlpm.c,nrES_Final,"Yes",nrES_Rec,"&gt;=0")=0,"",SUMIFS(nrES_Rec,nrES_PID,Cadets!$B40,nrES_Code,_xlpm.c,nrES_Final,"Yes"))))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IF($C45="","",_xlfn.LET(_xlpm.c,IFERROR(INDEX(rngEPcode,MATCH(cfgGradeSheetExam,IFERROR(rngEPseq+0,-1),0)),""),IF(COUNTIFS(nrES_PID,Cadets!$B40,nrES_Code,_xlpm.c,nrES_Att,2,nrES_Raw,"&gt;=0")&gt;0,"Retested","")))</f>
        <v/>
      </c>
      <c r="J45" s="28">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IF($C46="","",_xlfn.LET(_xlpm.c,IFERROR(INDEX(rngEPcode,MATCH(cfgGradeSheetExam,IFERROR(rngEPseq+0,-1),0)),""),IF(COUNTIFS(nrES_PID,Cadets!$B41,nrES_Code,_xlpm.c,nrES_Att,1,nrES_Raw,"&gt;=0")=0,"",SUMIFS(nrES_Raw,nrES_PID,Cadets!$B41,nrES_Code,_xlpm.c,nrES_Att,1))))</f>
        <v/>
      </c>
      <c r="G46" s="28">
        <f>IF($C46="","",_xlfn.LET(_xlpm.c,IFERROR(INDEX(rngEPcode,MATCH(cfgGradeSheetExam,IFERROR(rngEPseq+0,-1),0)),""),IF(COUNTIFS(nrES_PID,Cadets!$B41,nrES_Code,_xlpm.c,nrES_Final,"Yes",nrES_Rec,"&gt;=0")=0,"",SUMIFS(nrES_Rec,nrES_PID,Cadets!$B41,nrES_Code,_xlpm.c,nrES_Final,"Yes"))))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IF($C46="","",_xlfn.LET(_xlpm.c,IFERROR(INDEX(rngEPcode,MATCH(cfgGradeSheetExam,IFERROR(rngEPseq+0,-1),0)),""),IF(COUNTIFS(nrES_PID,Cadets!$B41,nrES_Code,_xlpm.c,nrES_Att,2,nrES_Raw,"&gt;=0")&gt;0,"Retested","")))</f>
        <v/>
      </c>
      <c r="J46" s="28">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IF($C47="","",_xlfn.LET(_xlpm.c,IFERROR(INDEX(rngEPcode,MATCH(cfgGradeSheetExam,IFERROR(rngEPseq+0,-1),0)),""),IF(COUNTIFS(nrES_PID,Cadets!$B42,nrES_Code,_xlpm.c,nrES_Att,1,nrES_Raw,"&gt;=0")=0,"",SUMIFS(nrES_Raw,nrES_PID,Cadets!$B42,nrES_Code,_xlpm.c,nrES_Att,1))))</f>
        <v/>
      </c>
      <c r="G47" s="28">
        <f>IF($C47="","",_xlfn.LET(_xlpm.c,IFERROR(INDEX(rngEPcode,MATCH(cfgGradeSheetExam,IFERROR(rngEPseq+0,-1),0)),""),IF(COUNTIFS(nrES_PID,Cadets!$B42,nrES_Code,_xlpm.c,nrES_Final,"Yes",nrES_Rec,"&gt;=0")=0,"",SUMIFS(nrES_Rec,nrES_PID,Cadets!$B42,nrES_Code,_xlpm.c,nrES_Final,"Yes"))))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IF($C47="","",_xlfn.LET(_xlpm.c,IFERROR(INDEX(rngEPcode,MATCH(cfgGradeSheetExam,IFERROR(rngEPseq+0,-1),0)),""),IF(COUNTIFS(nrES_PID,Cadets!$B42,nrES_Code,_xlpm.c,nrES_Att,2,nrES_Raw,"&gt;=0")&gt;0,"Retested","")))</f>
        <v/>
      </c>
      <c r="J47" s="28">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IF($C48="","",_xlfn.LET(_xlpm.c,IFERROR(INDEX(rngEPcode,MATCH(cfgGradeSheetExam,IFERROR(rngEPseq+0,-1),0)),""),IF(COUNTIFS(nrES_PID,Cadets!$B43,nrES_Code,_xlpm.c,nrES_Att,1,nrES_Raw,"&gt;=0")=0,"",SUMIFS(nrES_Raw,nrES_PID,Cadets!$B43,nrES_Code,_xlpm.c,nrES_Att,1))))</f>
        <v/>
      </c>
      <c r="G48" s="28">
        <f>IF($C48="","",_xlfn.LET(_xlpm.c,IFERROR(INDEX(rngEPcode,MATCH(cfgGradeSheetExam,IFERROR(rngEPseq+0,-1),0)),""),IF(COUNTIFS(nrES_PID,Cadets!$B43,nrES_Code,_xlpm.c,nrES_Final,"Yes",nrES_Rec,"&gt;=0")=0,"",SUMIFS(nrES_Rec,nrES_PID,Cadets!$B43,nrES_Code,_xlpm.c,nrES_Final,"Yes"))))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IF($C48="","",_xlfn.LET(_xlpm.c,IFERROR(INDEX(rngEPcode,MATCH(cfgGradeSheetExam,IFERROR(rngEPseq+0,-1),0)),""),IF(COUNTIFS(nrES_PID,Cadets!$B43,nrES_Code,_xlpm.c,nrES_Att,2,nrES_Raw,"&gt;=0")&gt;0,"Retested","")))</f>
        <v/>
      </c>
      <c r="J48" s="28">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IF($C49="","",_xlfn.LET(_xlpm.c,IFERROR(INDEX(rngEPcode,MATCH(cfgGradeSheetExam,IFERROR(rngEPseq+0,-1),0)),""),IF(COUNTIFS(nrES_PID,Cadets!$B44,nrES_Code,_xlpm.c,nrES_Att,1,nrES_Raw,"&gt;=0")=0,"",SUMIFS(nrES_Raw,nrES_PID,Cadets!$B44,nrES_Code,_xlpm.c,nrES_Att,1))))</f>
        <v/>
      </c>
      <c r="G49" s="28">
        <f>IF($C49="","",_xlfn.LET(_xlpm.c,IFERROR(INDEX(rngEPcode,MATCH(cfgGradeSheetExam,IFERROR(rngEPseq+0,-1),0)),""),IF(COUNTIFS(nrES_PID,Cadets!$B44,nrES_Code,_xlpm.c,nrES_Final,"Yes",nrES_Rec,"&gt;=0")=0,"",SUMIFS(nrES_Rec,nrES_PID,Cadets!$B44,nrES_Code,_xlpm.c,nrES_Final,"Yes"))))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IF($C49="","",_xlfn.LET(_xlpm.c,IFERROR(INDEX(rngEPcode,MATCH(cfgGradeSheetExam,IFERROR(rngEPseq+0,-1),0)),""),IF(COUNTIFS(nrES_PID,Cadets!$B44,nrES_Code,_xlpm.c,nrES_Att,2,nrES_Raw,"&gt;=0")&gt;0,"Retested","")))</f>
        <v/>
      </c>
      <c r="J49" s="28">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IF($C50="","",_xlfn.LET(_xlpm.c,IFERROR(INDEX(rngEPcode,MATCH(cfgGradeSheetExam,IFERROR(rngEPseq+0,-1),0)),""),IF(COUNTIFS(nrES_PID,Cadets!$B45,nrES_Code,_xlpm.c,nrES_Att,1,nrES_Raw,"&gt;=0")=0,"",SUMIFS(nrES_Raw,nrES_PID,Cadets!$B45,nrES_Code,_xlpm.c,nrES_Att,1))))</f>
        <v/>
      </c>
      <c r="G50" s="28">
        <f>IF($C50="","",_xlfn.LET(_xlpm.c,IFERROR(INDEX(rngEPcode,MATCH(cfgGradeSheetExam,IFERROR(rngEPseq+0,-1),0)),""),IF(COUNTIFS(nrES_PID,Cadets!$B45,nrES_Code,_xlpm.c,nrES_Final,"Yes",nrES_Rec,"&gt;=0")=0,"",SUMIFS(nrES_Rec,nrES_PID,Cadets!$B45,nrES_Code,_xlpm.c,nrES_Final,"Yes"))))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IF($C50="","",_xlfn.LET(_xlpm.c,IFERROR(INDEX(rngEPcode,MATCH(cfgGradeSheetExam,IFERROR(rngEPseq+0,-1),0)),""),IF(COUNTIFS(nrES_PID,Cadets!$B45,nrES_Code,_xlpm.c,nrES_Att,2,nrES_Raw,"&gt;=0")&gt;0,"Retested","")))</f>
        <v/>
      </c>
      <c r="J50" s="28">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IF($C51="","",_xlfn.LET(_xlpm.c,IFERROR(INDEX(rngEPcode,MATCH(cfgGradeSheetExam,IFERROR(rngEPseq+0,-1),0)),""),IF(COUNTIFS(nrES_PID,Cadets!$B46,nrES_Code,_xlpm.c,nrES_Att,1,nrES_Raw,"&gt;=0")=0,"",SUMIFS(nrES_Raw,nrES_PID,Cadets!$B46,nrES_Code,_xlpm.c,nrES_Att,1))))</f>
        <v/>
      </c>
      <c r="G51" s="28">
        <f>IF($C51="","",_xlfn.LET(_xlpm.c,IFERROR(INDEX(rngEPcode,MATCH(cfgGradeSheetExam,IFERROR(rngEPseq+0,-1),0)),""),IF(COUNTIFS(nrES_PID,Cadets!$B46,nrES_Code,_xlpm.c,nrES_Final,"Yes",nrES_Rec,"&gt;=0")=0,"",SUMIFS(nrES_Rec,nrES_PID,Cadets!$B46,nrES_Code,_xlpm.c,nrES_Final,"Yes"))))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IF($C51="","",_xlfn.LET(_xlpm.c,IFERROR(INDEX(rngEPcode,MATCH(cfgGradeSheetExam,IFERROR(rngEPseq+0,-1),0)),""),IF(COUNTIFS(nrES_PID,Cadets!$B46,nrES_Code,_xlpm.c,nrES_Att,2,nrES_Raw,"&gt;=0")&gt;0,"Retested","")))</f>
        <v/>
      </c>
      <c r="J51" s="28">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IF($C52="","",_xlfn.LET(_xlpm.c,IFERROR(INDEX(rngEPcode,MATCH(cfgGradeSheetExam,IFERROR(rngEPseq+0,-1),0)),""),IF(COUNTIFS(nrES_PID,Cadets!$B47,nrES_Code,_xlpm.c,nrES_Att,1,nrES_Raw,"&gt;=0")=0,"",SUMIFS(nrES_Raw,nrES_PID,Cadets!$B47,nrES_Code,_xlpm.c,nrES_Att,1))))</f>
        <v/>
      </c>
      <c r="G52" s="28">
        <f>IF($C52="","",_xlfn.LET(_xlpm.c,IFERROR(INDEX(rngEPcode,MATCH(cfgGradeSheetExam,IFERROR(rngEPseq+0,-1),0)),""),IF(COUNTIFS(nrES_PID,Cadets!$B47,nrES_Code,_xlpm.c,nrES_Final,"Yes",nrES_Rec,"&gt;=0")=0,"",SUMIFS(nrES_Rec,nrES_PID,Cadets!$B47,nrES_Code,_xlpm.c,nrES_Final,"Yes"))))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IF($C52="","",_xlfn.LET(_xlpm.c,IFERROR(INDEX(rngEPcode,MATCH(cfgGradeSheetExam,IFERROR(rngEPseq+0,-1),0)),""),IF(COUNTIFS(nrES_PID,Cadets!$B47,nrES_Code,_xlpm.c,nrES_Att,2,nrES_Raw,"&gt;=0")&gt;0,"Retested","")))</f>
        <v/>
      </c>
      <c r="J52" s="28">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IF($C53="","",_xlfn.LET(_xlpm.c,IFERROR(INDEX(rngEPcode,MATCH(cfgGradeSheetExam,IFERROR(rngEPseq+0,-1),0)),""),IF(COUNTIFS(nrES_PID,Cadets!$B48,nrES_Code,_xlpm.c,nrES_Att,1,nrES_Raw,"&gt;=0")=0,"",SUMIFS(nrES_Raw,nrES_PID,Cadets!$B48,nrES_Code,_xlpm.c,nrES_Att,1))))</f>
        <v/>
      </c>
      <c r="G53" s="28">
        <f>IF($C53="","",_xlfn.LET(_xlpm.c,IFERROR(INDEX(rngEPcode,MATCH(cfgGradeSheetExam,IFERROR(rngEPseq+0,-1),0)),""),IF(COUNTIFS(nrES_PID,Cadets!$B48,nrES_Code,_xlpm.c,nrES_Final,"Yes",nrES_Rec,"&gt;=0")=0,"",SUMIFS(nrES_Rec,nrES_PID,Cadets!$B48,nrES_Code,_xlpm.c,nrES_Final,"Yes"))))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IF($C53="","",_xlfn.LET(_xlpm.c,IFERROR(INDEX(rngEPcode,MATCH(cfgGradeSheetExam,IFERROR(rngEPseq+0,-1),0)),""),IF(COUNTIFS(nrES_PID,Cadets!$B48,nrES_Code,_xlpm.c,nrES_Att,2,nrES_Raw,"&gt;=0")&gt;0,"Retested","")))</f>
        <v/>
      </c>
      <c r="J53" s="28">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IF($C54="","",_xlfn.LET(_xlpm.c,IFERROR(INDEX(rngEPcode,MATCH(cfgGradeSheetExam,IFERROR(rngEPseq+0,-1),0)),""),IF(COUNTIFS(nrES_PID,Cadets!$B49,nrES_Code,_xlpm.c,nrES_Att,1,nrES_Raw,"&gt;=0")=0,"",SUMIFS(nrES_Raw,nrES_PID,Cadets!$B49,nrES_Code,_xlpm.c,nrES_Att,1))))</f>
        <v/>
      </c>
      <c r="G54" s="28">
        <f>IF($C54="","",_xlfn.LET(_xlpm.c,IFERROR(INDEX(rngEPcode,MATCH(cfgGradeSheetExam,IFERROR(rngEPseq+0,-1),0)),""),IF(COUNTIFS(nrES_PID,Cadets!$B49,nrES_Code,_xlpm.c,nrES_Final,"Yes",nrES_Rec,"&gt;=0")=0,"",SUMIFS(nrES_Rec,nrES_PID,Cadets!$B49,nrES_Code,_xlpm.c,nrES_Final,"Yes"))))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IF($C54="","",_xlfn.LET(_xlpm.c,IFERROR(INDEX(rngEPcode,MATCH(cfgGradeSheetExam,IFERROR(rngEPseq+0,-1),0)),""),IF(COUNTIFS(nrES_PID,Cadets!$B49,nrES_Code,_xlpm.c,nrES_Att,2,nrES_Raw,"&gt;=0")&gt;0,"Retested","")))</f>
        <v/>
      </c>
      <c r="J54" s="28">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IF($C55="","",_xlfn.LET(_xlpm.c,IFERROR(INDEX(rngEPcode,MATCH(cfgGradeSheetExam,IFERROR(rngEPseq+0,-1),0)),""),IF(COUNTIFS(nrES_PID,Cadets!$B50,nrES_Code,_xlpm.c,nrES_Att,1,nrES_Raw,"&gt;=0")=0,"",SUMIFS(nrES_Raw,nrES_PID,Cadets!$B50,nrES_Code,_xlpm.c,nrES_Att,1))))</f>
        <v/>
      </c>
      <c r="G55" s="28">
        <f>IF($C55="","",_xlfn.LET(_xlpm.c,IFERROR(INDEX(rngEPcode,MATCH(cfgGradeSheetExam,IFERROR(rngEPseq+0,-1),0)),""),IF(COUNTIFS(nrES_PID,Cadets!$B50,nrES_Code,_xlpm.c,nrES_Final,"Yes",nrES_Rec,"&gt;=0")=0,"",SUMIFS(nrES_Rec,nrES_PID,Cadets!$B50,nrES_Code,_xlpm.c,nrES_Final,"Yes"))))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IF($C55="","",_xlfn.LET(_xlpm.c,IFERROR(INDEX(rngEPcode,MATCH(cfgGradeSheetExam,IFERROR(rngEPseq+0,-1),0)),""),IF(COUNTIFS(nrES_PID,Cadets!$B50,nrES_Code,_xlpm.c,nrES_Att,2,nrES_Raw,"&gt;=0")&gt;0,"Retested","")))</f>
        <v/>
      </c>
      <c r="J55" s="28">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IF($C56="","",_xlfn.LET(_xlpm.c,IFERROR(INDEX(rngEPcode,MATCH(cfgGradeSheetExam,IFERROR(rngEPseq+0,-1),0)),""),IF(COUNTIFS(nrES_PID,Cadets!$B51,nrES_Code,_xlpm.c,nrES_Att,1,nrES_Raw,"&gt;=0")=0,"",SUMIFS(nrES_Raw,nrES_PID,Cadets!$B51,nrES_Code,_xlpm.c,nrES_Att,1))))</f>
        <v/>
      </c>
      <c r="G56" s="28">
        <f>IF($C56="","",_xlfn.LET(_xlpm.c,IFERROR(INDEX(rngEPcode,MATCH(cfgGradeSheetExam,IFERROR(rngEPseq+0,-1),0)),""),IF(COUNTIFS(nrES_PID,Cadets!$B51,nrES_Code,_xlpm.c,nrES_Final,"Yes",nrES_Rec,"&gt;=0")=0,"",SUMIFS(nrES_Rec,nrES_PID,Cadets!$B51,nrES_Code,_xlpm.c,nrES_Final,"Yes"))))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IF($C56="","",_xlfn.LET(_xlpm.c,IFERROR(INDEX(rngEPcode,MATCH(cfgGradeSheetExam,IFERROR(rngEPseq+0,-1),0)),""),IF(COUNTIFS(nrES_PID,Cadets!$B51,nrES_Code,_xlpm.c,nrES_Att,2,nrES_Raw,"&gt;=0")&gt;0,"Retested","")))</f>
        <v/>
      </c>
      <c r="J56" s="28">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IF($C57="","",_xlfn.LET(_xlpm.c,IFERROR(INDEX(rngEPcode,MATCH(cfgGradeSheetExam,IFERROR(rngEPseq+0,-1),0)),""),IF(COUNTIFS(nrES_PID,Cadets!$B52,nrES_Code,_xlpm.c,nrES_Att,1,nrES_Raw,"&gt;=0")=0,"",SUMIFS(nrES_Raw,nrES_PID,Cadets!$B52,nrES_Code,_xlpm.c,nrES_Att,1))))</f>
        <v/>
      </c>
      <c r="G57" s="28">
        <f>IF($C57="","",_xlfn.LET(_xlpm.c,IFERROR(INDEX(rngEPcode,MATCH(cfgGradeSheetExam,IFERROR(rngEPseq+0,-1),0)),""),IF(COUNTIFS(nrES_PID,Cadets!$B52,nrES_Code,_xlpm.c,nrES_Final,"Yes",nrES_Rec,"&gt;=0")=0,"",SUMIFS(nrES_Rec,nrES_PID,Cadets!$B52,nrES_Code,_xlpm.c,nrES_Final,"Yes"))))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IF($C57="","",_xlfn.LET(_xlpm.c,IFERROR(INDEX(rngEPcode,MATCH(cfgGradeSheetExam,IFERROR(rngEPseq+0,-1),0)),""),IF(COUNTIFS(nrES_PID,Cadets!$B52,nrES_Code,_xlpm.c,nrES_Att,2,nrES_Raw,"&gt;=0")&gt;0,"Retested","")))</f>
        <v/>
      </c>
      <c r="J57" s="28">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IF($C58="","",_xlfn.LET(_xlpm.c,IFERROR(INDEX(rngEPcode,MATCH(cfgGradeSheetExam,IFERROR(rngEPseq+0,-1),0)),""),IF(COUNTIFS(nrES_PID,Cadets!$B53,nrES_Code,_xlpm.c,nrES_Att,1,nrES_Raw,"&gt;=0")=0,"",SUMIFS(nrES_Raw,nrES_PID,Cadets!$B53,nrES_Code,_xlpm.c,nrES_Att,1))))</f>
        <v/>
      </c>
      <c r="G58" s="28">
        <f>IF($C58="","",_xlfn.LET(_xlpm.c,IFERROR(INDEX(rngEPcode,MATCH(cfgGradeSheetExam,IFERROR(rngEPseq+0,-1),0)),""),IF(COUNTIFS(nrES_PID,Cadets!$B53,nrES_Code,_xlpm.c,nrES_Final,"Yes",nrES_Rec,"&gt;=0")=0,"",SUMIFS(nrES_Rec,nrES_PID,Cadets!$B53,nrES_Code,_xlpm.c,nrES_Final,"Yes"))))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IF($C58="","",_xlfn.LET(_xlpm.c,IFERROR(INDEX(rngEPcode,MATCH(cfgGradeSheetExam,IFERROR(rngEPseq+0,-1),0)),""),IF(COUNTIFS(nrES_PID,Cadets!$B53,nrES_Code,_xlpm.c,nrES_Att,2,nrES_Raw,"&gt;=0")&gt;0,"Retested","")))</f>
        <v/>
      </c>
      <c r="J58" s="28">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IF($C59="","",_xlfn.LET(_xlpm.c,IFERROR(INDEX(rngEPcode,MATCH(cfgGradeSheetExam,IFERROR(rngEPseq+0,-1),0)),""),IF(COUNTIFS(nrES_PID,Cadets!$B54,nrES_Code,_xlpm.c,nrES_Att,1,nrES_Raw,"&gt;=0")=0,"",SUMIFS(nrES_Raw,nrES_PID,Cadets!$B54,nrES_Code,_xlpm.c,nrES_Att,1))))</f>
        <v/>
      </c>
      <c r="G59" s="28">
        <f>IF($C59="","",_xlfn.LET(_xlpm.c,IFERROR(INDEX(rngEPcode,MATCH(cfgGradeSheetExam,IFERROR(rngEPseq+0,-1),0)),""),IF(COUNTIFS(nrES_PID,Cadets!$B54,nrES_Code,_xlpm.c,nrES_Final,"Yes",nrES_Rec,"&gt;=0")=0,"",SUMIFS(nrES_Rec,nrES_PID,Cadets!$B54,nrES_Code,_xlpm.c,nrES_Final,"Yes"))))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IF($C59="","",_xlfn.LET(_xlpm.c,IFERROR(INDEX(rngEPcode,MATCH(cfgGradeSheetExam,IFERROR(rngEPseq+0,-1),0)),""),IF(COUNTIFS(nrES_PID,Cadets!$B54,nrES_Code,_xlpm.c,nrES_Att,2,nrES_Raw,"&gt;=0")&gt;0,"Retested","")))</f>
        <v/>
      </c>
      <c r="J59" s="28">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IF($C60="","",_xlfn.LET(_xlpm.c,IFERROR(INDEX(rngEPcode,MATCH(cfgGradeSheetExam,IFERROR(rngEPseq+0,-1),0)),""),IF(COUNTIFS(nrES_PID,Cadets!$B55,nrES_Code,_xlpm.c,nrES_Att,1,nrES_Raw,"&gt;=0")=0,"",SUMIFS(nrES_Raw,nrES_PID,Cadets!$B55,nrES_Code,_xlpm.c,nrES_Att,1))))</f>
        <v/>
      </c>
      <c r="G60" s="28">
        <f>IF($C60="","",_xlfn.LET(_xlpm.c,IFERROR(INDEX(rngEPcode,MATCH(cfgGradeSheetExam,IFERROR(rngEPseq+0,-1),0)),""),IF(COUNTIFS(nrES_PID,Cadets!$B55,nrES_Code,_xlpm.c,nrES_Final,"Yes",nrES_Rec,"&gt;=0")=0,"",SUMIFS(nrES_Rec,nrES_PID,Cadets!$B55,nrES_Code,_xlpm.c,nrES_Final,"Yes"))))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IF($C60="","",_xlfn.LET(_xlpm.c,IFERROR(INDEX(rngEPcode,MATCH(cfgGradeSheetExam,IFERROR(rngEPseq+0,-1),0)),""),IF(COUNTIFS(nrES_PID,Cadets!$B55,nrES_Code,_xlpm.c,nrES_Att,2,nrES_Raw,"&gt;=0")&gt;0,"Retested","")))</f>
        <v/>
      </c>
      <c r="J60" s="28">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IF($B56="","",ROUND(SUMIFS(nrSCH_Hrs,nrSCH_Act,$B56,nrSCH_TimeCheck,"OK"),2))</f>
        <v/>
      </c>
      <c r="H56" s="28">
        <f>IF(OR($B56="",$G56=0),"",ROUND($G56-$F56,2))</f>
        <v/>
      </c>
    </row>
    <row r="57">
      <c r="B57" s="16" t="inlineStr">
        <is>
          <t>Crash Investigation</t>
        </is>
      </c>
      <c r="E57" s="43" t="inlineStr">
        <is>
          <t>22</t>
        </is>
      </c>
      <c r="F57" s="16" t="n">
        <v>12</v>
      </c>
      <c r="G57" s="17">
        <f>IF($B57="","",ROUND(SUMIFS(nrSCH_Hrs,nrSCH_Act,$B57,nrSCH_TimeCheck,"OK"),2))</f>
        <v/>
      </c>
      <c r="H57" s="28">
        <f>IF(OR($B57="",$G57=0),"",ROUND($G57-$F57,2))</f>
        <v/>
      </c>
    </row>
    <row r="58">
      <c r="B58" s="16" t="inlineStr">
        <is>
          <t>TIM</t>
        </is>
      </c>
      <c r="E58" s="43" t="inlineStr">
        <is>
          <t>22</t>
        </is>
      </c>
      <c r="F58" s="16" t="n">
        <v>12</v>
      </c>
      <c r="G58" s="17">
        <f>IF($B58="","",ROUND(SUMIFS(nrSCH_Hrs,nrSCH_Act,$B58,nrSCH_TimeCheck,"OK"),2))</f>
        <v/>
      </c>
      <c r="H58" s="28">
        <f>IF(OR($B58="",$G58=0),"",ROUND($G58-$F58,2))</f>
        <v/>
      </c>
    </row>
    <row r="59">
      <c r="B59" s="16" t="inlineStr">
        <is>
          <t>Criminal Investigations - General Investigations</t>
        </is>
      </c>
      <c r="E59" s="43" t="inlineStr">
        <is>
          <t>32</t>
        </is>
      </c>
      <c r="F59" s="16" t="n">
        <v>16</v>
      </c>
      <c r="G59" s="17">
        <f>IF($B59="","",ROUND(SUMIFS(nrSCH_Hrs,nrSCH_Act,$B59,nrSCH_TimeCheck,"OK"),2))</f>
        <v/>
      </c>
      <c r="H59" s="28">
        <f>IF(OR($B59="",$G59=0),"",ROUND($G59-$F59,2))</f>
        <v/>
      </c>
    </row>
    <row r="60">
      <c r="B60" s="16" t="inlineStr">
        <is>
          <t>Criminal Investigations - Auto Theft</t>
        </is>
      </c>
      <c r="E60" s="43" t="inlineStr">
        <is>
          <t>32</t>
        </is>
      </c>
      <c r="F60" s="16" t="n">
        <v>4</v>
      </c>
      <c r="G60" s="17">
        <f>IF($B60="","",ROUND(SUMIFS(nrSCH_Hrs,nrSCH_Act,$B60,nrSCH_TimeCheck,"OK"),2))</f>
        <v/>
      </c>
      <c r="H60" s="28">
        <f>IF(OR($B60="",$G60=0),"",ROUND($G60-$F60,2))</f>
        <v/>
      </c>
    </row>
    <row r="61">
      <c r="B61" s="16" t="inlineStr">
        <is>
          <t>Criminal Investigations - Crime Scene</t>
        </is>
      </c>
      <c r="E61" s="43" t="inlineStr">
        <is>
          <t>32</t>
        </is>
      </c>
      <c r="F61" s="16" t="n">
        <v>8</v>
      </c>
      <c r="G61" s="17">
        <f>IF($B61="","",ROUND(SUMIFS(nrSCH_Hrs,nrSCH_Act,$B61,nrSCH_TimeCheck,"OK"),2))</f>
        <v/>
      </c>
      <c r="H61" s="28">
        <f>IF(OR($B61="",$G61=0),"",ROUND($G61-$F61,2))</f>
        <v/>
      </c>
    </row>
    <row r="62">
      <c r="B62" s="16" t="inlineStr">
        <is>
          <t>Criminal Investigations - Booking Operations</t>
        </is>
      </c>
      <c r="E62" s="43" t="inlineStr">
        <is>
          <t>32</t>
        </is>
      </c>
      <c r="F62" s="16" t="n">
        <v>8</v>
      </c>
      <c r="G62" s="17">
        <f>IF($B62="","",ROUND(SUMIFS(nrSCH_Hrs,nrSCH_Act,$B62,nrSCH_TimeCheck,"OK"),2))</f>
        <v/>
      </c>
      <c r="H62" s="28">
        <f>IF(OR($B62="",$G62=0),"",ROUND($G62-$F62,2))</f>
        <v/>
      </c>
    </row>
    <row r="63">
      <c r="B63" s="16" t="inlineStr">
        <is>
          <t>Criminal Investigations - Interview Techniques</t>
        </is>
      </c>
      <c r="E63" s="43" t="inlineStr">
        <is>
          <t>32</t>
        </is>
      </c>
      <c r="F63" s="16" t="n">
        <v>4</v>
      </c>
      <c r="G63" s="17">
        <f>IF($B63="","",ROUND(SUMIFS(nrSCH_Hrs,nrSCH_Act,$B63,nrSCH_TimeCheck,"OK"),2))</f>
        <v/>
      </c>
      <c r="H63" s="28">
        <f>IF(OR($B63="",$G63=0),"",ROUND($G63-$F63,2))</f>
        <v/>
      </c>
    </row>
    <row r="64">
      <c r="B64" s="16" t="inlineStr">
        <is>
          <t>Criminal Investigations - Case Management</t>
        </is>
      </c>
      <c r="E64" s="43" t="inlineStr">
        <is>
          <t>32</t>
        </is>
      </c>
      <c r="F64" s="16" t="n">
        <v>4</v>
      </c>
      <c r="G64" s="17">
        <f>IF($B64="","",ROUND(SUMIFS(nrSCH_Hrs,nrSCH_Act,$B64,nrSCH_TimeCheck,"OK"),2))</f>
        <v/>
      </c>
      <c r="H64" s="28">
        <f>IF(OR($B64="",$G64=0),"",ROUND($G64-$F64,2))</f>
        <v/>
      </c>
    </row>
    <row r="65">
      <c r="B65" s="16" t="inlineStr">
        <is>
          <t>Criminal Investigations - Media Relations</t>
        </is>
      </c>
      <c r="E65" s="43" t="inlineStr">
        <is>
          <t>32</t>
        </is>
      </c>
      <c r="F65" s="16" t="n">
        <v>4</v>
      </c>
      <c r="G65" s="17">
        <f>IF($B65="","",ROUND(SUMIFS(nrSCH_Hrs,nrSCH_Act,$B65,nrSCH_TimeCheck,"OK"),2))</f>
        <v/>
      </c>
      <c r="H65" s="28">
        <f>IF(OR($B65="",$G65=0),"",ROUND($G65-$F65,2))</f>
        <v/>
      </c>
    </row>
    <row r="66">
      <c r="B66" s="16" t="n"/>
      <c r="E66" s="43" t="n"/>
      <c r="F66" s="16" t="n"/>
      <c r="G66" s="20">
        <f>IF($B66="","",ROUND(SUMIFS(nrSCH_Hrs,nrSCH_Act,$B66,nrSCH_TimeCheck,"OK"),2))</f>
        <v/>
      </c>
      <c r="H66" s="20">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3">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W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Blocks taught outside the topic's certified bank</t>
        </is>
      </c>
      <c r="C14" s="28">
        <f>COUNTIF(nrSCH_BankOK,"NOT IN BANK")</f>
        <v/>
      </c>
      <c r="D14" s="20" t="n">
        <v>0</v>
      </c>
      <c r="E14" s="29">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8">
        <f>SUMPRODUCT((nrInstrOnSched="Yes")*(LEFT(nrInstrCertStat,7)="EXPIRED"))</f>
        <v/>
      </c>
      <c r="D15" s="20" t="n">
        <v>0</v>
      </c>
      <c r="E15" s="29">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8">
        <f>SUMPRODUCT((nrInstrOnSched="Yes")*((nrInstrCertStat="MISSING EXPIRATION")+(LEFT(nrInstrCertStat,5)="RENEW")))</f>
        <v/>
      </c>
      <c r="D16" s="20" t="n">
        <v>0</v>
      </c>
      <c r="E16" s="29">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8">
        <f>SUMPRODUCT((nrSCH_TimeCheck&lt;&gt;"")*(nrSCH_TimeCheck&lt;&gt;"OK"))</f>
        <v/>
      </c>
      <c r="D17" s="20" t="n">
        <v>0</v>
      </c>
      <c r="E17" s="29">
        <f>IF(SUMPRODUCT((nrSCH_TimeCheck&lt;&gt;"")*(nrSCH_TimeCheck&lt;&gt;"OK"))=0,"OK","CHECK")</f>
        <v/>
      </c>
      <c r="F17" s="15">
        <f>"End time is at or before Start: the block's hours are wrong, which moves delivered chapter hours and the 5% attendance cap"</f>
        <v/>
      </c>
    </row>
    <row r="18">
      <c r="B18" s="3" t="inlineStr">
        <is>
          <t>Overdue / late retests (incl. unusable dates)</t>
        </is>
      </c>
      <c r="C18" s="28">
        <f>COUNTIF(nrES_RetStat,"OVERDUE")+COUNTIF(nrES_RetStat,"CHECK DATE")+COUNTIF(nrES_RetStat,"LATE RETEST*")+COUNTIF(nrES_RetStat,"RETEST UNDATED")+COUNTIF(nrES_RetStat,"RETEST DATE UNCHECKED")</f>
        <v/>
      </c>
      <c r="D18" s="20" t="n">
        <v>0</v>
      </c>
      <c r="E18" s="29">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8">
        <f>SUMPRODUCT((nrCadetStatus="Active")*(nrATTmakeupOK="No"))</f>
        <v/>
      </c>
      <c r="D19" s="20" t="n">
        <v>0</v>
      </c>
      <c r="E19" s="29">
        <f>IF(SUMPRODUCT((nrCadetStatus="Active")*(nrATTmakeupOK="No"))=0,"OK","CHECK")</f>
        <v/>
      </c>
      <c r="F19" s="15">
        <f>"Missed classroom minutes / PT sessions not yet made up (active cadets)"</f>
        <v/>
      </c>
    </row>
    <row r="20">
      <c r="B20" s="3" t="inlineStr">
        <is>
          <t>Active cadets failing a category</t>
        </is>
      </c>
      <c r="C20" s="28">
        <f>SUMPRODUCT((nrCadetStatus="Active")*(nrGRacademic="No"))</f>
        <v/>
      </c>
      <c r="D20" s="20" t="n">
        <v>0</v>
      </c>
      <c r="E20" s="29">
        <f>IF(SUMPRODUCT((nrCadetStatus="Active")*(nrGRacademic="No"))=0,"OK","CHECK")</f>
        <v/>
      </c>
      <c r="F20" s="15">
        <f>"70 in each category (policy 300.2)"</f>
        <v/>
      </c>
    </row>
    <row r="21">
      <c r="B21" s="3" t="inlineStr">
        <is>
          <t>Spelling interventions open</t>
        </is>
      </c>
      <c r="C21" s="28">
        <f>COUNTIF(nrSpellFlag,"INTERVENTION")</f>
        <v/>
      </c>
      <c r="D21" s="20" t="n">
        <v>0</v>
      </c>
      <c r="E21" s="29">
        <f>IF(COUNTIF(nrSpellFlag,"INTERVENTION")=0,"OK","CHECK")</f>
        <v/>
      </c>
      <c r="F21" s="15">
        <f>"Document intervention on Counseling log (300.4.B)"</f>
        <v/>
      </c>
    </row>
    <row r="22">
      <c r="B22" s="3" t="inlineStr">
        <is>
          <t>Cadets missing certification copies</t>
        </is>
      </c>
      <c r="C22" s="28">
        <f>SUMPRODUCT((nrCadetStatus="Active")*(nrCERTmissing&lt;&gt;""))</f>
        <v/>
      </c>
      <c r="D22" s="20" t="n">
        <v>0</v>
      </c>
      <c r="E22" s="29">
        <f>IF(SUMPRODUCT((nrCadetStatus="Active")*(nrCERTmissing&lt;&gt;""))=0,"OK","CHECK")</f>
        <v/>
      </c>
      <c r="F22" s="15">
        <f>"TIM, SFST, TCIC, CPR/AED, ALERRT, ICS copies - see Certifications sheet"</f>
        <v/>
      </c>
    </row>
    <row r="23">
      <c r="B23" s="3" t="inlineStr">
        <is>
          <t>Certification requirements waived as N/A</t>
        </is>
      </c>
      <c r="C23" s="28">
        <f>SUMPRODUCT((nrCadetStatus="Active")*(nrCERTwaived&lt;&gt;""))</f>
        <v/>
      </c>
      <c r="D23" s="20" t="n">
        <v>0</v>
      </c>
      <c r="E23" s="29">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8">
        <f>SUMPRODUCT((nrCadetStatus="Active")*(nrENRall="No"))</f>
        <v/>
      </c>
      <c r="D24" s="20" t="n">
        <v>0</v>
      </c>
      <c r="E24" s="29">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8">
        <f>SUMPRODUCT((nrCadetStatus="Active")*(nrSKbothCoF&lt;&gt;"")*(nrSKbothCoF&lt;&gt;"Yes"))</f>
        <v/>
      </c>
      <c r="D25" s="20" t="n">
        <v>0</v>
      </c>
      <c r="E25" s="29">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8">
        <f>SUMPRODUCT((nrCadetStatus="Active")*(nrPT_FinalPass="Incomplete"))</f>
        <v/>
      </c>
      <c r="D26" s="20" t="n">
        <v>0</v>
      </c>
      <c r="E26" s="29">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8">
        <f>SUMPRODUCT((nrCadetStatus="Active")*(LEN(nrCKopenReviews)-LEN(SUBSTITUTE(nrCKopenReviews,"unexcused missed exams",""))&gt;0))</f>
        <v/>
      </c>
      <c r="D27" s="20" t="n">
        <v>0</v>
      </c>
      <c r="E27" s="29">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8">
        <f>SUMPRODUCT((nrCadetStatus="Active")*(nrCKexamsPending="No"))</f>
        <v/>
      </c>
      <c r="D28" s="20" t="n">
        <v>0</v>
      </c>
      <c r="E28" s="29">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8">
        <f>IF(COUNT(nrAB_Date)=0,"none",TEXT(MAX(nrAB_Date),"mm/dd/yyyy"))</f>
        <v/>
      </c>
      <c r="D29" s="20" t="inlineStr">
        <is>
          <t>recent</t>
        </is>
      </c>
      <c r="E29" s="29">
        <f>IF(COUNT(nrAB_Date)=0,"CHECK",IF(MAX(nrAB_Date)&gt;=TODAY()-366,"OK","CHECK"))</f>
        <v/>
      </c>
      <c r="F29" s="15">
        <f>"Board meets 1-2x/year; running list + minutes folder on AdvisoryBoard sheet"</f>
        <v/>
      </c>
    </row>
    <row r="30">
      <c r="B30" s="3" t="inlineStr">
        <is>
          <t>Governance alignment done for this academy</t>
        </is>
      </c>
      <c r="C30" s="28">
        <f>cfgBoardReviewed&amp;" / "&amp;cfgRulesAligned</f>
        <v/>
      </c>
      <c r="D30" s="20" t="inlineStr">
        <is>
          <t>Yes / Yes</t>
        </is>
      </c>
      <c r="E30" s="29">
        <f>IF(AND(cfgBoardReviewed="Yes",cfgRulesAligned="Yes"),"OK","CHECK")</f>
        <v/>
      </c>
      <c r="F30" s="15">
        <f>"Board minutes reviewed + rule changes applied to this workbook (Startup Review)"</f>
        <v/>
      </c>
    </row>
    <row r="31">
      <c r="B31" s="3" t="inlineStr">
        <is>
          <t>Policy manual version recorded</t>
        </is>
      </c>
      <c r="C31" s="28">
        <f>IF(cfgPolicyVersion="","(blank)",cfgPolicyVersion)</f>
        <v/>
      </c>
      <c r="D31" s="20" t="inlineStr">
        <is>
          <t>set</t>
        </is>
      </c>
      <c r="E31" s="29">
        <f>IF(cfgPolicyVersion="","CHECK","OK")</f>
        <v/>
      </c>
      <c r="F31" s="15">
        <f>"Which policy manual this academy runs under (AdvisoryBoard sheet)"</f>
        <v/>
      </c>
    </row>
    <row r="32">
      <c r="B32" s="3" t="inlineStr">
        <is>
          <t>Log rows with unrecognized cadet name</t>
        </is>
      </c>
      <c r="C32" s="28">
        <f>COUNTIF(nrES_PID,"?")+COUNTIF(nrAT_PID,"?")+COUNTIF(nrMK_PID,"?")+COUNTIF(nrSK_PID,"?")+COUNTIF(nrIN_PID,"?")+COUNTIF(nrCO_PID,"?")+COUNTIF(nrME_PID,"?")+COUNTIF(nrMD_PID,"?")</f>
        <v/>
      </c>
      <c r="D32" s="20" t="n">
        <v>0</v>
      </c>
      <c r="E32" s="29">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8">
        <f>SUMPRODUCT((rngCadetPIDs&lt;&gt;"")*(COUNTIF(rngCadetPIDs,rngCadetPIDs)&gt;1))+SUMPRODUCT((rngCadetNames&lt;&gt;"")*(COUNTIF(rngCadetNames,rngCadetNames)&gt;1))</f>
        <v/>
      </c>
      <c r="D33" s="20" t="n">
        <v>0</v>
      </c>
      <c r="E33" s="29">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8">
        <f>SUMPRODUCT((nrES_RowCheck&lt;&gt;"")*(nrES_RowCheck&lt;&gt;"OK"))</f>
        <v/>
      </c>
      <c r="D34" s="20" t="n">
        <v>0</v>
      </c>
      <c r="E34" s="29">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8">
        <f>SUMPRODUCT((nrMK_RowCheck&lt;&gt;"")*(nrMK_RowCheck&lt;&gt;"OK"))</f>
        <v/>
      </c>
      <c r="D35" s="20" t="n">
        <v>0</v>
      </c>
      <c r="E35" s="29">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8">
        <f>SUMPRODUCT((nrAT_RowCheck&lt;&gt;"")*(nrAT_RowCheck&lt;&gt;"OK"))</f>
        <v/>
      </c>
      <c r="D36" s="20" t="n">
        <v>0</v>
      </c>
      <c r="E36" s="29">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8">
        <f>SUMPRODUCT((nrCadetStatus="Active")*(nrCKdismissRev="Yes"))</f>
        <v/>
      </c>
      <c r="D37" s="20" t="n">
        <v>0</v>
      </c>
      <c r="E37" s="29">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8">
        <f>SUMPRODUCT((nrExtraClosureCheck&lt;&gt;"")*(LEFT(nrExtraClosureCheck,2)&lt;&gt;"OK"))</f>
        <v/>
      </c>
      <c r="D38" s="20" t="n">
        <v>0</v>
      </c>
      <c r="E38" s="29">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8">
        <f>SUMPRODUCT((nrSK_RowCheck&lt;&gt;"")*(nrSK_RowCheck&lt;&gt;"OK"))</f>
        <v/>
      </c>
      <c r="D39" s="20" t="n">
        <v>0</v>
      </c>
      <c r="E39" s="29">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8">
        <f>SUMPRODUCT((nrSpellRowCheck&lt;&gt;"")*(nrSpellRowCheck&lt;&gt;"OK"))</f>
        <v/>
      </c>
      <c r="D40" s="20" t="n">
        <v>0</v>
      </c>
      <c r="E40" s="29">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8">
        <f>COUNTIF(nrME_Status,"CHECK DATE")</f>
        <v/>
      </c>
      <c r="D41" s="20" t="n">
        <v>0</v>
      </c>
      <c r="E41" s="29">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'InstructorBanks'!$C$6:$L$80</t>
        </is>
      </c>
    </row>
    <row r="114">
      <c r="B114" s="14" t="inlineStr">
        <is>
          <t>nrBankSel</t>
        </is>
      </c>
      <c r="C114" s="2" t="inlineStr">
        <is>
          <t>'InstructorBanks'!$M$6:$V$80</t>
        </is>
      </c>
    </row>
    <row r="115">
      <c r="B115" s="14" t="inlineStr">
        <is>
          <t>nrBankTopics</t>
        </is>
      </c>
      <c r="C115" s="2" t="inlineStr">
        <is>
          <t>'InstructorBanks'!$B$6:$B$80</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'ChapterMaster'!$O$6:$O$49</t>
        </is>
      </c>
    </row>
    <row r="124">
      <c r="B124" s="14" t="inlineStr">
        <is>
          <t>nrCHbio</t>
        </is>
      </c>
      <c r="C124" s="2" t="inlineStr">
        <is>
          <t>'ChapterMaster'!$M$6:$M$49</t>
        </is>
      </c>
    </row>
    <row r="125">
      <c r="B125" s="14" t="inlineStr">
        <is>
          <t>nrCHdeliv</t>
        </is>
      </c>
      <c r="C125" s="2" t="inlineStr">
        <is>
          <t>'ChapterMaster'!$G$6:$G$49</t>
        </is>
      </c>
    </row>
    <row r="126">
      <c r="B126" s="14" t="inlineStr">
        <is>
          <t>nrCHevals</t>
        </is>
      </c>
      <c r="C126" s="2" t="inlineStr">
        <is>
          <t>'ChapterMaster'!$Q$6:$Q$49</t>
        </is>
      </c>
    </row>
    <row r="127">
      <c r="B127" s="14" t="inlineStr">
        <is>
          <t>nrCHfileOK</t>
        </is>
      </c>
      <c r="C127" s="2" t="inlineStr">
        <is>
          <t>'ChapterMaster'!$U$6:$U$49</t>
        </is>
      </c>
    </row>
    <row r="128">
      <c r="B128" s="14" t="inlineStr">
        <is>
          <t>nrCHfirst</t>
        </is>
      </c>
      <c r="C128" s="2" t="inlineStr">
        <is>
          <t>'ChapterMaster'!$I$6:$I$49</t>
        </is>
      </c>
    </row>
    <row r="129">
      <c r="B129" s="14" t="inlineStr">
        <is>
          <t>nrCHgrade</t>
        </is>
      </c>
      <c r="C129" s="2" t="inlineStr">
        <is>
          <t>'ChapterMaster'!$P$6:$P$49</t>
        </is>
      </c>
    </row>
    <row r="130">
      <c r="B130" s="14" t="inlineStr">
        <is>
          <t>nrCHhandoutOpt</t>
        </is>
      </c>
      <c r="C130" s="2" t="inlineStr">
        <is>
          <t>'ChapterMaster'!$R$6:$R$49</t>
        </is>
      </c>
    </row>
    <row r="131">
      <c r="B131" s="14" t="inlineStr">
        <is>
          <t>nrCHinstr</t>
        </is>
      </c>
      <c r="C131" s="2" t="inlineStr">
        <is>
          <t>'ChapterMaster'!$K$6:$K$49</t>
        </is>
      </c>
    </row>
    <row r="132">
      <c r="B132" s="14" t="inlineStr">
        <is>
          <t>nrCHlesson</t>
        </is>
      </c>
      <c r="C132" s="2" t="inlineStr">
        <is>
          <t>'ChapterMaster'!$L$6:$L$49</t>
        </is>
      </c>
    </row>
    <row r="133">
      <c r="B133" s="14" t="inlineStr">
        <is>
          <t>nrCHmin</t>
        </is>
      </c>
      <c r="C133" s="2" t="inlineStr">
        <is>
          <t>'ChapterMaster'!$E$6:$E$49</t>
        </is>
      </c>
    </row>
    <row r="134">
      <c r="B134" s="14" t="inlineStr">
        <is>
          <t>nrCHmod</t>
        </is>
      </c>
      <c r="C134" s="2" t="inlineStr">
        <is>
          <t>'ChapterMaster'!$B$6:$B$49</t>
        </is>
      </c>
    </row>
    <row r="135">
      <c r="B135" s="14" t="inlineStr">
        <is>
          <t>nrCHname</t>
        </is>
      </c>
      <c r="C135" s="2" t="inlineStr">
        <is>
          <t>'ChapterMaster'!$D$6:$D$49</t>
        </is>
      </c>
    </row>
    <row r="136">
      <c r="B136" s="14" t="inlineStr">
        <is>
          <t>nrCHnum</t>
        </is>
      </c>
      <c r="C136" s="2" t="inlineStr">
        <is>
          <t>'ChapterMaster'!$C$6:$C$49</t>
        </is>
      </c>
    </row>
    <row r="137">
      <c r="B137" s="14" t="inlineStr">
        <is>
          <t>nrCHplan</t>
        </is>
      </c>
      <c r="C137" s="2" t="inlineStr">
        <is>
          <t>'ChapterMaster'!$F$6:$F$49</t>
        </is>
      </c>
    </row>
    <row r="138">
      <c r="B138" s="14" t="inlineStr">
        <is>
          <t>nrCHsignin</t>
        </is>
      </c>
      <c r="C138" s="2" t="inlineStr">
        <is>
          <t>'ChapterMaster'!$N$6:$N$49</t>
        </is>
      </c>
    </row>
    <row r="139">
      <c r="B139" s="14" t="inlineStr">
        <is>
          <t>nrCHspecial</t>
        </is>
      </c>
      <c r="C139" s="2" t="inlineStr">
        <is>
          <t>'ChapterMaster'!$S$6:$S$49</t>
        </is>
      </c>
    </row>
    <row r="140">
      <c r="B140" s="14" t="inlineStr">
        <is>
          <t>nrCHspecialMet</t>
        </is>
      </c>
      <c r="C140" s="2" t="inlineStr">
        <is>
          <t>'ChapterMaster'!$T$6:$T$49</t>
        </is>
      </c>
    </row>
    <row r="141">
      <c r="B141" s="14" t="inlineStr">
        <is>
          <t>nrCHtotalDelivered</t>
        </is>
      </c>
      <c r="C141" s="2" t="inlineStr">
        <is>
          <t>'ChapterMaster'!$G$51</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nrPTRubricEvents</t>
        </is>
      </c>
      <c r="C244" s="2" t="inlineStr">
        <is>
          <t>'Settings'!$B$43:$B$49</t>
        </is>
      </c>
    </row>
    <row r="245">
      <c r="B245" s="14" t="inlineStr">
        <is>
          <t>nrPTRubricPoints</t>
        </is>
      </c>
      <c r="C245" s="2" t="inlineStr">
        <is>
          <t>'Settings'!$D$43:$H$49</t>
        </is>
      </c>
    </row>
    <row r="246">
      <c r="B246" s="14" t="inlineStr">
        <is>
          <t>nrPT_BasePass</t>
        </is>
      </c>
      <c r="C246" s="2" t="inlineStr">
        <is>
          <t>'PT'!$K$6:$K$55</t>
        </is>
      </c>
    </row>
    <row r="247">
      <c r="B247" s="14" t="inlineStr">
        <is>
          <t>nrPT_FinalPass</t>
        </is>
      </c>
      <c r="C247" s="2" t="inlineStr">
        <is>
          <t>'PT'!$AB$6:$AB$55</t>
        </is>
      </c>
    </row>
    <row r="248">
      <c r="B248" s="14" t="inlineStr">
        <is>
          <t>nrPT_FinalPts</t>
        </is>
      </c>
      <c r="C248" s="2" t="inlineStr">
        <is>
          <t>'PT'!$AA$6:$AA$55</t>
        </is>
      </c>
    </row>
    <row r="249">
      <c r="B249" s="14" t="inlineStr">
        <is>
          <t>nrPT_Improve</t>
        </is>
      </c>
      <c r="C249" s="2" t="inlineStr">
        <is>
          <t>'PT'!$AC$6:$AC$55</t>
        </is>
      </c>
    </row>
    <row r="250">
      <c r="B250" s="14" t="inlineStr">
        <is>
          <t>nrSCH_Act</t>
        </is>
      </c>
      <c r="C250" s="2" t="inlineStr">
        <is>
          <t>'Schedule'!$G$6:$G$905</t>
        </is>
      </c>
    </row>
    <row r="251">
      <c r="B251" s="14" t="inlineStr">
        <is>
          <t>nrSCH_BankOK</t>
        </is>
      </c>
      <c r="C251" s="2" t="inlineStr">
        <is>
          <t>'Schedule'!$P$6:$P$905</t>
        </is>
      </c>
    </row>
    <row r="252">
      <c r="B252" s="14" t="inlineStr">
        <is>
          <t>nrSCH_ChNum</t>
        </is>
      </c>
      <c r="C252" s="2" t="inlineStr">
        <is>
          <t>'Schedule'!$H$6:$H$905</t>
        </is>
      </c>
    </row>
    <row r="253">
      <c r="B253" s="14" t="inlineStr">
        <is>
          <t>nrSCH_Date</t>
        </is>
      </c>
      <c r="C253" s="2" t="inlineStr">
        <is>
          <t>'Schedule'!$B$6:$B$905</t>
        </is>
      </c>
    </row>
    <row r="254">
      <c r="B254" s="14" t="inlineStr">
        <is>
          <t>nrSCH_End</t>
        </is>
      </c>
      <c r="C254" s="2" t="inlineStr">
        <is>
          <t>'Schedule'!$E$6:$E$905</t>
        </is>
      </c>
    </row>
    <row r="255">
      <c r="B255" s="14" t="inlineStr">
        <is>
          <t>nrSCH_Hrs</t>
        </is>
      </c>
      <c r="C255" s="2" t="inlineStr">
        <is>
          <t>'Schedule'!$F$6:$F$905</t>
        </is>
      </c>
    </row>
    <row r="256">
      <c r="B256" s="14" t="inlineStr">
        <is>
          <t>nrSCH_Instr</t>
        </is>
      </c>
      <c r="C256" s="2" t="inlineStr">
        <is>
          <t>'Schedule'!$I$6:$I$905</t>
        </is>
      </c>
    </row>
    <row r="257">
      <c r="B257" s="14" t="inlineStr">
        <is>
          <t>nrSCH_InstrOK</t>
        </is>
      </c>
      <c r="C257" s="2" t="inlineStr">
        <is>
          <t>'Schedule'!$N$6:$N$905</t>
        </is>
      </c>
    </row>
    <row r="258">
      <c r="B258" s="14" t="inlineStr">
        <is>
          <t>nrSCH_Loc</t>
        </is>
      </c>
      <c r="C258" s="2" t="inlineStr">
        <is>
          <t>'Schedule'!$J$6:$J$905</t>
        </is>
      </c>
    </row>
    <row r="259">
      <c r="B259" s="14" t="inlineStr">
        <is>
          <t>nrSCH_Start</t>
        </is>
      </c>
      <c r="C259" s="2" t="inlineStr">
        <is>
          <t>'Schedule'!$D$6:$D$905</t>
        </is>
      </c>
    </row>
    <row r="260">
      <c r="B260" s="14" t="inlineStr">
        <is>
          <t>nrSCH_TimeCheck</t>
        </is>
      </c>
      <c r="C260" s="2" t="inlineStr">
        <is>
          <t>'Schedule'!$O$6:$O$905</t>
        </is>
      </c>
    </row>
    <row r="261">
      <c r="B261" s="14" t="inlineStr">
        <is>
          <t>nrSEstatus</t>
        </is>
      </c>
      <c r="C261" s="2" t="inlineStr">
        <is>
          <t>'StateExam'!$K$6:$K$55</t>
        </is>
      </c>
    </row>
    <row r="262">
      <c r="B262" s="14" t="inlineStr">
        <is>
          <t>nrSGclassavg</t>
        </is>
      </c>
      <c r="C262" s="2" t="inlineStr">
        <is>
          <t>'ScoresGrid'!$D$57:$AB$57</t>
        </is>
      </c>
    </row>
    <row r="263">
      <c r="B263" s="14" t="inlineStr">
        <is>
          <t>nrSK_Att</t>
        </is>
      </c>
      <c r="C263" s="2" t="inlineStr">
        <is>
          <t>'Skills'!$I$6:$I$605</t>
        </is>
      </c>
    </row>
    <row r="264">
      <c r="B264" s="14" t="inlineStr">
        <is>
          <t>nrSK_Cat</t>
        </is>
      </c>
      <c r="C264" s="2" t="inlineStr">
        <is>
          <t>'Skills'!$E$6:$E$605</t>
        </is>
      </c>
    </row>
    <row r="265">
      <c r="B265" s="14" t="inlineStr">
        <is>
          <t>nrSK_CoF</t>
        </is>
      </c>
      <c r="C265" s="2" t="inlineStr">
        <is>
          <t>'Skills'!$R$6:$R$605</t>
        </is>
      </c>
    </row>
    <row r="266">
      <c r="B266" s="14" t="inlineStr">
        <is>
          <t>nrSK_Dis</t>
        </is>
      </c>
      <c r="C266" s="2" t="inlineStr">
        <is>
          <t>'Skills'!$P$6:$P$605</t>
        </is>
      </c>
    </row>
    <row r="267">
      <c r="B267" s="14" t="inlineStr">
        <is>
          <t>nrSK_PID</t>
        </is>
      </c>
      <c r="C267" s="2" t="inlineStr">
        <is>
          <t>'Skills'!$D$6:$D$605</t>
        </is>
      </c>
    </row>
    <row r="268">
      <c r="B268" s="14" t="inlineStr">
        <is>
          <t>nrSK_Res</t>
        </is>
      </c>
      <c r="C268" s="2" t="inlineStr">
        <is>
          <t>'Skills'!$J$6:$J$605</t>
        </is>
      </c>
    </row>
    <row r="269">
      <c r="B269" s="14" t="inlineStr">
        <is>
          <t>nrSK_RowCheck</t>
        </is>
      </c>
      <c r="C269" s="2" t="inlineStr">
        <is>
          <t>'Skills'!$S$6:$S$605</t>
        </is>
      </c>
    </row>
    <row r="270">
      <c r="B270" s="14" t="inlineStr">
        <is>
          <t>nrSK_Score</t>
        </is>
      </c>
      <c r="C270" s="2" t="inlineStr">
        <is>
          <t>'Skills'!$K$6:$K$605</t>
        </is>
      </c>
    </row>
    <row r="271">
      <c r="B271" s="14" t="inlineStr">
        <is>
          <t>nrSK_Status</t>
        </is>
      </c>
      <c r="C271" s="2" t="inlineStr">
        <is>
          <t>'Skills'!$O$6:$O$605</t>
        </is>
      </c>
    </row>
    <row r="272">
      <c r="B272" s="14" t="inlineStr">
        <is>
          <t>nrSKbothCoF</t>
        </is>
      </c>
      <c r="C272" s="2" t="inlineStr">
        <is>
          <t>'sysSkills'!$P$6:$P$55</t>
        </is>
      </c>
    </row>
    <row r="273">
      <c r="B273" s="14" t="inlineStr">
        <is>
          <t>nrSKelig</t>
        </is>
      </c>
      <c r="C273" s="2" t="inlineStr">
        <is>
          <t>'sysSkills'!$K$6:$K$55</t>
        </is>
      </c>
    </row>
    <row r="274">
      <c r="B274" s="14" t="inlineStr">
        <is>
          <t>nrSKfailedout</t>
        </is>
      </c>
      <c r="C274" s="2" t="inlineStr">
        <is>
          <t>'sysSkills'!$J$6:$J$55</t>
        </is>
      </c>
    </row>
    <row r="275">
      <c r="B275" s="14" t="inlineStr">
        <is>
          <t>nrSKfirearmsAvg</t>
        </is>
      </c>
      <c r="C275" s="2" t="inlineStr">
        <is>
          <t>'sysSkills'!$L$6:$L$55</t>
        </is>
      </c>
    </row>
    <row r="276">
      <c r="B276" s="14" t="inlineStr">
        <is>
          <t>nrSUBname</t>
        </is>
      </c>
      <c r="C276" s="2" t="inlineStr">
        <is>
          <t>'ChapterMaster'!$B$56:$B$70</t>
        </is>
      </c>
    </row>
    <row r="277">
      <c r="B277" s="14" t="inlineStr">
        <is>
          <t>nrSUBparent</t>
        </is>
      </c>
      <c r="C277" s="2" t="inlineStr">
        <is>
          <t>'ChapterMaster'!$E$56:$E$70</t>
        </is>
      </c>
    </row>
    <row r="278">
      <c r="B278" s="14" t="inlineStr">
        <is>
          <t>nrSUBtarget</t>
        </is>
      </c>
      <c r="C278" s="2" t="inlineStr">
        <is>
          <t>'ChapterMaster'!$F$56:$F$70</t>
        </is>
      </c>
    </row>
    <row r="279">
      <c r="B279" s="14" t="inlineStr">
        <is>
          <t>nrScheduleItems</t>
        </is>
      </c>
      <c r="C279" s="2" t="inlineStr">
        <is>
          <t>'sysListsHelper'!$B$6:$B$89</t>
        </is>
      </c>
    </row>
    <row r="280">
      <c r="B280" s="14" t="inlineStr">
        <is>
          <t>nrSpellAvg</t>
        </is>
      </c>
      <c r="C280" s="2" t="inlineStr">
        <is>
          <t>'Spelling'!$P$6:$P$55</t>
        </is>
      </c>
    </row>
    <row r="281">
      <c r="B281" s="14" t="inlineStr">
        <is>
          <t>nrSpellClassAvg</t>
        </is>
      </c>
      <c r="C281" s="2" t="inlineStr">
        <is>
          <t>'Spelling'!$D$58:$O$58</t>
        </is>
      </c>
    </row>
    <row r="282">
      <c r="B282" s="14" t="inlineStr">
        <is>
          <t>nrSpellCounts</t>
        </is>
      </c>
      <c r="C282" s="2" t="inlineStr">
        <is>
          <t>'Spelling'!$D$57:$O$57</t>
        </is>
      </c>
    </row>
    <row r="283">
      <c r="B283" s="14" t="inlineStr">
        <is>
          <t>nrSpellFlag</t>
        </is>
      </c>
      <c r="C283" s="2" t="inlineStr">
        <is>
          <t>'Spelling'!$R$6:$R$55</t>
        </is>
      </c>
    </row>
    <row r="284">
      <c r="B284" s="14" t="inlineStr">
        <is>
          <t>nrSpellRowCheck</t>
        </is>
      </c>
      <c r="C284" s="2" t="inlineStr">
        <is>
          <t>'Spelling'!$S$6:$S$55</t>
        </is>
      </c>
    </row>
    <row r="285">
      <c r="B285" s="14" t="inlineStr">
        <is>
          <t>nrSpellTaken</t>
        </is>
      </c>
      <c r="C285" s="2" t="inlineStr">
        <is>
          <t>'Spelling'!$Q$6:$Q$55</t>
        </is>
      </c>
    </row>
    <row r="286">
      <c r="B286" s="14" t="inlineStr">
        <is>
          <t>nrSpellTestNums</t>
        </is>
      </c>
      <c r="C286" s="2" t="inlineStr">
        <is>
          <t>'Spelling'!$D$59:$O$59</t>
        </is>
      </c>
    </row>
    <row r="287">
      <c r="B287" s="14" t="inlineStr">
        <is>
          <t>nrSpellWords</t>
        </is>
      </c>
      <c r="C287" s="2" t="inlineStr">
        <is>
          <t>'SpellingMaster'!$C$6:$N$30</t>
        </is>
      </c>
    </row>
    <row r="288">
      <c r="B288" s="14" t="inlineStr">
        <is>
          <t>nrWRcomplete</t>
        </is>
      </c>
      <c r="C288" s="2" t="inlineStr">
        <is>
          <t>'Writing'!$AR$6:$AR$55</t>
        </is>
      </c>
    </row>
    <row r="289">
      <c r="B289" s="14" t="inlineStr">
        <is>
          <t>nrWRcurrent</t>
        </is>
      </c>
      <c r="C289" s="2" t="inlineStr">
        <is>
          <t>'Writing'!$AT$6:$AT$55</t>
        </is>
      </c>
    </row>
    <row r="290">
      <c r="B290" s="14" t="inlineStr">
        <is>
          <t>nrWRoverdue</t>
        </is>
      </c>
      <c r="C290" s="2" t="inlineStr">
        <is>
          <t>'Writing'!$AS$6:$AS$55</t>
        </is>
      </c>
    </row>
    <row r="291">
      <c r="B291" s="14" t="inlineStr">
        <is>
          <t>rngAgencyActive</t>
        </is>
      </c>
      <c r="C291" s="2" t="inlineStr">
        <is>
          <t>'Agencies'!$H$6:$H$50</t>
        </is>
      </c>
    </row>
    <row r="292">
      <c r="B292" s="14" t="inlineStr">
        <is>
          <t>rngAgencyEmails</t>
        </is>
      </c>
      <c r="C292" s="2" t="inlineStr">
        <is>
          <t>'Agencies'!$E$6:$E$50</t>
        </is>
      </c>
    </row>
    <row r="293">
      <c r="B293" s="14" t="inlineStr">
        <is>
          <t>rngAgencyIDs</t>
        </is>
      </c>
      <c r="C293" s="2" t="inlineStr">
        <is>
          <t>'Agencies'!$B$6:$B$50</t>
        </is>
      </c>
    </row>
    <row r="294">
      <c r="B294" s="14" t="inlineStr">
        <is>
          <t>rngAgencyNames</t>
        </is>
      </c>
      <c r="C294" s="2" t="inlineStr">
        <is>
          <t>'Agencies'!$C$6:$C$50</t>
        </is>
      </c>
    </row>
    <row r="295">
      <c r="B295" s="14" t="inlineStr">
        <is>
          <t>rngCadetNames</t>
        </is>
      </c>
      <c r="C295" s="2" t="inlineStr">
        <is>
          <t>'Cadets'!$F$6:$F$55</t>
        </is>
      </c>
    </row>
    <row r="296">
      <c r="B296" s="14" t="inlineStr">
        <is>
          <t>rngCadetPIDs</t>
        </is>
      </c>
      <c r="C296" s="2" t="inlineStr">
        <is>
          <t>'Cadets'!$B$6:$B$55</t>
        </is>
      </c>
    </row>
    <row r="297">
      <c r="B297" s="14" t="inlineStr">
        <is>
          <t>rngEMcode</t>
        </is>
      </c>
      <c r="C297" s="2" t="inlineStr">
        <is>
          <t>'ExamMaster'!$B$6:$B$30</t>
        </is>
      </c>
    </row>
    <row r="298">
      <c r="B298" s="14" t="inlineStr">
        <is>
          <t>rngEMname</t>
        </is>
      </c>
      <c r="C298" s="2" t="inlineStr">
        <is>
          <t>'ExamMaster'!$C$6:$C$30</t>
        </is>
      </c>
    </row>
    <row r="299">
      <c r="B299" s="14" t="inlineStr">
        <is>
          <t>rngEMpass</t>
        </is>
      </c>
      <c r="C299" s="2" t="inlineStr">
        <is>
          <t>'ExamMaster'!$E$6:$E$30</t>
        </is>
      </c>
    </row>
    <row r="300">
      <c r="B300" s="14" t="inlineStr">
        <is>
          <t>rngEMseq</t>
        </is>
      </c>
      <c r="C300" s="2" t="inlineStr">
        <is>
          <t>'ExamMaster'!$F$6:$F$30</t>
        </is>
      </c>
    </row>
    <row r="301">
      <c r="B301" s="14" t="inlineStr">
        <is>
          <t>rngEMtype</t>
        </is>
      </c>
      <c r="C301" s="2" t="inlineStr">
        <is>
          <t>'ExamMaster'!$D$6:$D$30</t>
        </is>
      </c>
    </row>
    <row r="302">
      <c r="B302" s="14" t="inlineStr">
        <is>
          <t>rngEPch</t>
        </is>
      </c>
      <c r="C302" s="2" t="inlineStr">
        <is>
          <t>'ExamPlan'!$H$6:$H$30</t>
        </is>
      </c>
    </row>
    <row r="303">
      <c r="B303" s="14" t="inlineStr">
        <is>
          <t>rngEPcode</t>
        </is>
      </c>
      <c r="C303" s="2" t="inlineStr">
        <is>
          <t>'ExamPlan'!$C$6:$C$30</t>
        </is>
      </c>
    </row>
    <row r="304">
      <c r="B304" s="14" t="inlineStr">
        <is>
          <t>rngEPdate</t>
        </is>
      </c>
      <c r="C304" s="2" t="inlineStr">
        <is>
          <t>'ExamPlan'!$I$6:$I$30</t>
        </is>
      </c>
    </row>
    <row r="305">
      <c r="B305" s="14" t="inlineStr">
        <is>
          <t>rngEPname</t>
        </is>
      </c>
      <c r="C305" s="2" t="inlineStr">
        <is>
          <t>'ExamPlan'!$D$6:$D$30</t>
        </is>
      </c>
    </row>
    <row r="306">
      <c r="B306" s="14" t="inlineStr">
        <is>
          <t>rngEPpass</t>
        </is>
      </c>
      <c r="C306" s="2" t="inlineStr">
        <is>
          <t>'ExamPlan'!$F$6:$F$30</t>
        </is>
      </c>
    </row>
    <row r="307">
      <c r="B307" s="14" t="inlineStr">
        <is>
          <t>rngEPseq</t>
        </is>
      </c>
      <c r="C307" s="2" t="inlineStr">
        <is>
          <t>'ExamPlan'!$G$6:$G$30</t>
        </is>
      </c>
    </row>
    <row r="308">
      <c r="B308" s="14" t="inlineStr">
        <is>
          <t>rngEPtype</t>
        </is>
      </c>
      <c r="C308" s="2" t="inlineStr">
        <is>
          <t>'ExamPlan'!$E$6:$E$30</t>
        </is>
      </c>
    </row>
    <row r="309">
      <c r="B309" s="14" t="inlineStr">
        <is>
          <t>rngEPuse</t>
        </is>
      </c>
      <c r="C309" s="2" t="inlineStr">
        <is>
          <t>'ExamPlan'!$B$6:$B$30</t>
        </is>
      </c>
    </row>
    <row r="310">
      <c r="B310" s="14" t="inlineStr">
        <is>
          <t>rngSM_cat</t>
        </is>
      </c>
      <c r="C310" s="2" t="inlineStr">
        <is>
          <t>'SkillsMaster'!$B$6:$B$15</t>
        </is>
      </c>
    </row>
    <row r="311">
      <c r="B311" s="14" t="inlineStr">
        <is>
          <t>rngSM_max</t>
        </is>
      </c>
      <c r="C311" s="2" t="inlineStr">
        <is>
          <t>'SkillsMaster'!$C$6:$C$15</t>
        </is>
      </c>
    </row>
    <row r="312">
      <c r="B312" s="14" t="inlineStr">
        <is>
          <t>rngSM_mode</t>
        </is>
      </c>
      <c r="C312" s="2" t="inlineStr">
        <is>
          <t>'SkillsMaster'!$D$6:$D$15</t>
        </is>
      </c>
    </row>
    <row r="313">
      <c r="B313" s="14" t="inlineStr">
        <is>
          <t>rngSM_pass</t>
        </is>
      </c>
      <c r="C313" s="2" t="inlineStr">
        <is>
          <t>'SkillsMaster'!$E$6:$E$15</t>
        </is>
      </c>
    </row>
    <row r="314">
      <c r="B314" s="14" t="inlineStr">
        <is>
          <t>rngWMassigned</t>
        </is>
      </c>
      <c r="C314" s="2" t="inlineStr">
        <is>
          <t>'WritingMaster'!$K$6:$K$45</t>
        </is>
      </c>
    </row>
    <row r="315">
      <c r="B315" s="14" t="inlineStr">
        <is>
          <t>rngWMdue</t>
        </is>
      </c>
      <c r="C315" s="2" t="inlineStr">
        <is>
          <t>'WritingMaster'!$L$6:$L$45</t>
        </is>
      </c>
    </row>
    <row r="316">
      <c r="B316" s="14" t="inlineStr">
        <is>
          <t>rngWMnum</t>
        </is>
      </c>
      <c r="C316" s="2" t="inlineStr">
        <is>
          <t>'WritingMaster'!$B$6:$B$45</t>
        </is>
      </c>
    </row>
    <row r="317">
      <c r="B317" s="14" t="inlineStr">
        <is>
          <t>rngWMprompt</t>
        </is>
      </c>
      <c r="C317" s="2" t="inlineStr">
        <is>
          <t>'WritingMaster'!$M$6:$M$45</t>
        </is>
      </c>
    </row>
    <row r="318">
      <c r="B318" s="14" t="inlineStr">
        <is>
          <t>rngWMtitle</t>
        </is>
      </c>
      <c r="C318"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2026-08-27T01:02:54Z</dcterms:created>
  <dcterms:modified xsi:type="dcterms:W3CDTF">2026-08-27T01:03:01Z</dcterms:modified>
</cp:coreProperties>
</file>