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'Lists'!$D$6:$D$9</definedName>
    <definedName name="lstAttendanceEvent">'Lists'!$E$6:$E$14</definedName>
    <definedName name="lstReason">'Lists'!$F$6:$F$12</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'InstructorBanks'!$M$6:$V$80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'sysListsHelper'!$D$6:$D$1621</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'sysFlags'!$R$6:$R$55</definedName>
    <definedName name="nrFLreasons">'sysFlags'!$S$6:$S$55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AWfinal">'sysAwards'!$F$6:$F$9</definedName>
    <definedName name="nrAWnames">'sysAwards'!$B$6:$B$9</definedName>
    <definedName name="cfgRequiredHours">'sysAudit'!$H$6</definedName>
    <definedName name="nrAUDstatus">'sysAudit'!$E$6:$E$28</definedName>
    <definedName name="nrAUDcheck">'sysAudit'!$B$6:$B$28</definedName>
    <definedName name="nrSGclassavg">'ScoresGrid'!$D$57:$AB$57</definedName>
    <definedName name="cfgProfileCadet">'CadetProfile'!$C$5</definedName>
    <definedName name="cfgTranscriptCadet">'Transcript'!$C$5</definedName>
    <definedName name="nrPRGitems">'Audit'!$B$39:$B$56</definedName>
    <definedName name="nrPRGmet">'Audit'!$F$39:$F$56</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'ExamScores'!$B$5:$X$5</definedName>
    <definedName name="_xlnm._FilterDatabase" localSheetId="7" hidden="1">'Attendance'!$B$5:$S$5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'DismissalLog'!$B$5:$O$5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'GradChecklist'!$B$5:$P$55</definedName>
    <definedName name="_xlnm.Print_Titles" localSheetId="27">'Audit'!$59:$59</definedName>
    <definedName name="_xlnm.Print_Area" localSheetId="27">'Audit'!$B$5:$J$109</definedName>
    <definedName name="_xlnm.Print_Titles" localSheetId="28">'Addendum'!$8:$8</definedName>
    <definedName name="_xlnm.Print_Area" localSheetId="28">'Addendum'!$B$5:$G$60</definedName>
    <definedName name="_xlnm.Print_Area" localSheetId="29">'ChapterPacket'!$B$5:$I$65</definedName>
    <definedName name="_xlnm.Print_Titles" localSheetId="30">'ExamSheet'!$10:$10</definedName>
    <definedName name="_xlnm.Print_Area" localSheetId="30">'ExamSheet'!$B$7:$I$64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'Schedule'!$B$5:$O$5</definedName>
    <definedName name="_xlnm.Print_Titles" localSheetId="49">'Schedule'!$5:$5</definedName>
    <definedName name="_xlnm.Print_Area" localSheetId="49">'Schedule'!$B$5:$O$905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6">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49" fontId="5" fillId="3" borderId="1" pivotButton="0" quotePrefix="0" xfId="0"/>
    <xf numFmtId="164" fontId="0" fillId="0" borderId="0" pivotButton="0" quotePrefix="0" xfId="0"/>
    <xf numFmtId="0" fontId="4" fillId="4" borderId="0" pivotButton="0" quotePrefix="0" xfId="0"/>
    <xf numFmtId="164" fontId="4" fillId="4" borderId="0" pivotButton="0" quotePrefix="0" xfId="0"/>
    <xf numFmtId="18" fontId="5" fillId="3"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76</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92</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92"/>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f>IFERROR(_xlfn.TAKE(_xlfn._xlws.FILTER(_xlfn.HSTACK(TEXT(nrSCH_Start,"h:mm AM/PM"),TEXT(nrSCH_End,"h:mm AM/PM"),nrSCH_Act,nrSCH_Instr,nrSCH_Loc),nrSCH_Date=TODAY()),7),"— no schedule entered for today —")</f>
        <v/>
      </c>
      <c r="H11" s="3">
        <f>IFERROR("Training Day #"&amp;_xlfn.XLOOKUP(TODAY(),nrCDdate,nrCDnum)&amp;"  (Week "&amp;_xlfn.XLOOKUP(TODAY(),nrCDdate,nrCDweek)&amp;")","(not a class day)")</f>
        <v/>
      </c>
    </row>
    <row r="12"/>
    <row r="13"/>
    <row r="14"/>
    <row r="15"/>
    <row r="16"/>
    <row r="17"/>
    <row r="18">
      <c r="B18" s="2">
        <f>IF(COUNTIF(nrDL_Date,TODAY())=0,"DailyLog: no entry for today yet","DailyLog: entered ✓")</f>
        <v/>
      </c>
    </row>
    <row r="19"/>
    <row r="20" ht="16" customHeight="1">
      <c r="B20" s="9">
        <f>"TODAY — "&amp;UPPER(TEXT(TODAY(),"dddd, mmmm d"))&amp;IFERROR(" — TRAINING DAY #"&amp;_xlfn.XLOOKUP(TODAY(),nrCDdate,nrCDnum)&amp;", WEEK "&amp;_xlfn.XLOOKUP(TODAY(),nrCDdate,nrCDweek),"")</f>
        <v/>
      </c>
      <c r="C20" s="8" t="n"/>
      <c r="D20" s="8" t="n"/>
      <c r="E20" s="8" t="n"/>
      <c r="F20" s="8" t="n"/>
      <c r="G20" s="8" t="n"/>
      <c r="H20" s="8" t="n"/>
      <c r="I20" s="8" t="n"/>
      <c r="J20" s="8" t="n"/>
      <c r="K20" s="8" t="n"/>
    </row>
    <row r="21">
      <c r="B21">
        <f>IFERROR(_xlfn.TAKE(_xlfn._xlws.FILTER(_xlfn.HSTACK(TEXT(nrSCH_Start,"h:mm AM/PM"),TEXT(nrSCH_End,"h:mm AM/PM"),nrSCH_Act,nrSCH_Instr,nrSCH_Loc),nrSCH_Date=TODAY()),8),"No class scheduled today")</f>
        <v/>
      </c>
    </row>
    <row r="22"/>
    <row r="23"/>
    <row r="24"/>
    <row r="25"/>
    <row r="26"/>
    <row r="27"/>
    <row r="28"/>
    <row r="29">
      <c r="B29" s="4" t="inlineStr">
        <is>
          <t>Separated / total enrolled</t>
        </is>
      </c>
      <c r="C29" s="5" t="n"/>
      <c r="D29" s="4" t="inlineStr">
        <is>
          <t>Class current avg</t>
        </is>
      </c>
      <c r="E29" s="5" t="n"/>
      <c r="F29" s="4" t="inlineStr">
        <is>
          <t>Graduation eligible</t>
        </is>
      </c>
      <c r="G29" s="5" t="n"/>
      <c r="H29" s="4" t="inlineStr">
        <is>
          <t>Flagged cadets</t>
        </is>
      </c>
      <c r="I29" s="5" t="n"/>
      <c r="J29" s="4" t="inlineStr">
        <is>
          <t>Retests overdue / undated</t>
        </is>
      </c>
      <c r="K29" s="5" t="n"/>
    </row>
    <row r="30">
      <c r="B30" s="6">
        <f>SUMPRODUCT((nrCadetStatus="Separated")*1)&amp;" / "&amp;SUMPRODUCT((nrCadetStatus&lt;&gt;"")*1)</f>
        <v/>
      </c>
      <c r="C30" s="5" t="n"/>
      <c r="D30" s="6">
        <f>IFERROR(ROUND(AVERAGEIF(nrCadetStatus,"Active",nrGRcurrent),1),"—")</f>
        <v/>
      </c>
      <c r="E30" s="5" t="n"/>
      <c r="F30" s="6">
        <f>SUMPRODUCT((nrCadetStatus="Active")*(nrCKgradElig="Yes"))</f>
        <v/>
      </c>
      <c r="G30" s="5" t="n"/>
      <c r="H30" s="6">
        <f>SUMPRODUCT((nrCadetStatus="Active")*(nrFLcount&gt;0))</f>
        <v/>
      </c>
      <c r="I30" s="5" t="n"/>
      <c r="J30" s="6">
        <f>COUNTIF(nrES_RetStat,"OVERDUE")+COUNTIF(nrES_RetStat,"CHECK DATE")</f>
        <v/>
      </c>
      <c r="K30" s="5" t="n"/>
    </row>
    <row r="31"/>
    <row r="32">
      <c r="B32" s="4" t="inlineStr">
        <is>
          <t>Spelling interventions</t>
        </is>
      </c>
      <c r="C32" s="5" t="n"/>
      <c r="D32" s="4" t="inlineStr">
        <is>
          <t>Makeup owed (cadets)</t>
        </is>
      </c>
      <c r="E32" s="5" t="n"/>
      <c r="F32" s="4" t="inlineStr">
        <is>
          <t>Delivered hours</t>
        </is>
      </c>
      <c r="G32" s="5" t="n"/>
      <c r="H32" s="4" t="inlineStr">
        <is>
          <t>Audit checks failing</t>
        </is>
      </c>
      <c r="I32" s="5" t="n"/>
      <c r="J32" s="4" t="inlineStr">
        <is>
          <t>Days to graduation</t>
        </is>
      </c>
      <c r="K32" s="5" t="n"/>
      <c r="L32" s="4" t="inlineStr">
        <is>
          <t>Cert copies to collect</t>
        </is>
      </c>
      <c r="M32" s="5" t="n"/>
    </row>
    <row r="33">
      <c r="B33" s="6">
        <f>COUNTIF(nrSpellFlag,"INTERVENTION")</f>
        <v/>
      </c>
      <c r="C33" s="5" t="n"/>
      <c r="D33" s="6">
        <f>SUMPRODUCT((nrCadetStatus="Active")*(nrATTmakeupOK="No"))</f>
        <v/>
      </c>
      <c r="E33" s="5" t="n"/>
      <c r="F33" s="6">
        <f>ROUND(N(nrCHtotalDelivered),0)&amp;" / "&amp;cfgRequiredHours</f>
        <v/>
      </c>
      <c r="G33" s="5" t="n"/>
      <c r="H33" s="6">
        <f>SUMPRODUCT((nrAUDstatus&lt;&gt;"OK")*(nrAUDstatus&lt;&gt;""))</f>
        <v/>
      </c>
      <c r="I33" s="5" t="n"/>
      <c r="J33" s="6">
        <f>MAX(0,cfgEndDate-TODAY())</f>
        <v/>
      </c>
      <c r="K33" s="5" t="n"/>
      <c r="L33" s="6">
        <f>SUMPRODUCT((nrCadetStatus="Active")*(nrCERTmissing&lt;&gt;""))</f>
        <v/>
      </c>
      <c r="M33" s="5" t="n"/>
    </row>
    <row r="34"/>
    <row r="35" ht="16" customHeight="1">
      <c r="B35" s="7" t="inlineStr">
        <is>
          <t>Watch list — highest flag counts first (full list on WatchList)</t>
        </is>
      </c>
      <c r="C35" s="8" t="n"/>
      <c r="D35" s="8" t="n"/>
      <c r="E35" s="8" t="n"/>
      <c r="F35" s="8" t="n"/>
      <c r="G35" s="8" t="n"/>
      <c r="H35" s="8" t="n"/>
      <c r="I35" s="8" t="n"/>
      <c r="J35" s="8" t="n"/>
      <c r="K35" s="8" t="n"/>
    </row>
    <row r="36">
      <c r="B36">
        <f>IFERROR(_xlfn.TAKE(_xlfn.SORTBY(_xlfn._xlws.FILTER(_xlfn.HSTACK(rngCadetNames,nrCadetAgency,nrFLcount,nrFLreasons),(nrFLcount&gt;0)*(nrCadetStatus="Active")),_xlfn._xlws.FILTER(nrFLcount,(nrFLcount&gt;0)*(nrCadetStatus="Active")),-1),11),"No flags — clear")</f>
        <v/>
      </c>
    </row>
    <row r="37"/>
    <row r="38"/>
    <row r="39"/>
    <row r="40"/>
    <row r="41"/>
    <row r="42"/>
    <row r="43"/>
    <row r="44"/>
    <row r="45"/>
    <row r="46"/>
    <row r="47" ht="16" customHeight="1">
      <c r="B47" s="7" t="inlineStr">
        <is>
          <t>Certification reminders — copies to collect from cadets (Certifications sheet)</t>
        </is>
      </c>
      <c r="C47" s="8" t="n"/>
      <c r="D47" s="8" t="n"/>
      <c r="E47" s="8" t="n"/>
      <c r="F47" s="8" t="n"/>
      <c r="G47" s="8" t="n"/>
      <c r="H47" s="8" t="n"/>
      <c r="I47" s="8" t="n"/>
      <c r="J47" s="8" t="n"/>
      <c r="K47" s="8" t="n"/>
    </row>
    <row r="48">
      <c r="B48">
        <f>IFERROR(_xlfn.TAKE(_xlfn._xlws.FILTER(_xlfn.HSTACK(rngCadetNames,nrCadetAgency,nrCERTmissing),(nrCERTmissing&lt;&gt;"")*(nrCadetStatus="Active")),9),"All certification copies collected")</f>
        <v/>
      </c>
    </row>
    <row r="49"/>
    <row r="50"/>
    <row r="51"/>
    <row r="52"/>
    <row r="53"/>
    <row r="54"/>
    <row r="55"/>
    <row r="56"/>
    <row r="57" ht="16" customHeight="1">
      <c r="B57" s="7" t="inlineStr">
        <is>
          <t>Open missed-time events — not yet made up (Attendance ↔ Makeup by EventID)</t>
        </is>
      </c>
      <c r="C57" s="8" t="n"/>
      <c r="D57" s="8" t="n"/>
      <c r="E57" s="8" t="n"/>
      <c r="F57" s="8" t="n"/>
      <c r="G57" s="8" t="n"/>
      <c r="H57" s="8" t="n"/>
      <c r="I57" s="8" t="n"/>
      <c r="J57" s="8" t="n"/>
      <c r="K57" s="8" t="n"/>
    </row>
    <row r="58">
      <c r="B58">
        <f>IFERROR(_xlfn.TAKE(_xlfn.SORTBY(_xlfn._xlws.FILTER(_xlfn.HSTACK(nrAT_ID,Attendance!$D$6:$D$805,TEXT(nrAT_Date,"mm/dd"),Attendance!$G$6:$G$805,Attendance!$H$6:$H$805,nrAT_Balance),(nrAT_Cleared="OPEN")),_xlfn._xlws.FILTER(nrAT_Date,(nrAT_Cleared="OPEN")),-1),9),"All missed time cleared")</f>
        <v/>
      </c>
    </row>
    <row r="59"/>
    <row r="60"/>
    <row r="61"/>
    <row r="62"/>
    <row r="63"/>
    <row r="64"/>
    <row r="65"/>
    <row r="66"/>
    <row r="67" ht="16" customHeight="1">
      <c r="B67" s="7" t="inlineStr">
        <is>
          <t>Outstanding memos (pending / overdue)</t>
        </is>
      </c>
      <c r="C67" s="8" t="n"/>
      <c r="D67" s="8" t="n"/>
      <c r="E67" s="8" t="n"/>
      <c r="F67" s="8" t="n"/>
      <c r="G67" s="8" t="n"/>
      <c r="H67" s="8" t="n"/>
      <c r="I67" s="8" t="n"/>
      <c r="J67" s="8" t="n"/>
      <c r="K67" s="8" t="n"/>
    </row>
    <row r="68">
      <c r="B68">
        <f>IFERROR(_xlfn.TAKE(_xlfn.SORTBY(_xlfn._xlws.FILTER(_xlfn.HSTACK(Memos!$B$6:$B$305,nrME_Cadet,TEXT(nrME_Assigned,"mm/dd"),nrME_Ref,nrME_Subject,TEXT(nrME_Due,"mm/dd"),nrME_Status),(nrME_Cadet&lt;&gt;"")*(nrME_Received="")),_xlfn._xlws.FILTER(nrME_Due,(nrME_Cadet&lt;&gt;"")*(nrME_Received="")),1),8),"No memos outstanding")</f>
        <v/>
      </c>
    </row>
    <row r="69"/>
    <row r="70"/>
    <row r="71"/>
    <row r="72"/>
    <row r="73"/>
    <row r="74"/>
    <row r="75"/>
    <row r="76" ht="16" customHeight="1">
      <c r="B76" s="7" t="inlineStr">
        <is>
          <t>Class average by exam</t>
        </is>
      </c>
      <c r="C76" s="8" t="n"/>
      <c r="D76" s="8" t="n"/>
      <c r="E76" s="8" t="n"/>
      <c r="F76" s="8" t="n"/>
      <c r="G76" s="8" t="n"/>
      <c r="H76" s="8" t="n"/>
      <c r="I76" s="8" t="n"/>
      <c r="J76" s="8" t="n"/>
      <c r="K76" s="8" t="n"/>
    </row>
    <row r="77"/>
    <row r="78"/>
    <row r="79"/>
    <row r="80"/>
    <row r="81"/>
    <row r="82"/>
    <row r="83"/>
    <row r="84"/>
    <row r="85"/>
    <row r="86"/>
    <row r="87"/>
    <row r="88"/>
    <row r="89"/>
    <row r="90"/>
    <row r="91"/>
    <row r="92" ht="16" customHeight="1">
      <c r="B92" s="7" t="inlineStr">
        <is>
          <t>Spelling class average by test</t>
        </is>
      </c>
      <c r="C92" s="8" t="n"/>
      <c r="D92" s="8" t="n"/>
      <c r="E92" s="8" t="n"/>
      <c r="F92" s="8" t="n"/>
      <c r="G92" s="8" t="n"/>
      <c r="H92" s="8" t="n"/>
      <c r="I92" s="8" t="n"/>
      <c r="J92" s="8" t="n"/>
      <c r="K92" s="8" t="n"/>
    </row>
  </sheetData>
  <mergeCells count="39">
    <mergeCell ref="J29:K29"/>
    <mergeCell ref="B7:C7"/>
    <mergeCell ref="F29:G29"/>
    <mergeCell ref="H29:I29"/>
    <mergeCell ref="L32:M32"/>
    <mergeCell ref="B92:K92"/>
    <mergeCell ref="F7:G7"/>
    <mergeCell ref="B76:K76"/>
    <mergeCell ref="J30:K30"/>
    <mergeCell ref="F30:G30"/>
    <mergeCell ref="B35:K35"/>
    <mergeCell ref="F33:G33"/>
    <mergeCell ref="L33:M33"/>
    <mergeCell ref="J8:K8"/>
    <mergeCell ref="D32:E32"/>
    <mergeCell ref="F32:G32"/>
    <mergeCell ref="B47:K47"/>
    <mergeCell ref="B8:C8"/>
    <mergeCell ref="F8:G8"/>
    <mergeCell ref="D7:E7"/>
    <mergeCell ref="B29:C29"/>
    <mergeCell ref="H32:I32"/>
    <mergeCell ref="H7:I7"/>
    <mergeCell ref="J32:K32"/>
    <mergeCell ref="J7:K7"/>
    <mergeCell ref="D8:E8"/>
    <mergeCell ref="B67:K67"/>
    <mergeCell ref="B30:C30"/>
    <mergeCell ref="B57:K57"/>
    <mergeCell ref="D30:E30"/>
    <mergeCell ref="B33:C33"/>
    <mergeCell ref="D33:E33"/>
    <mergeCell ref="D29:E29"/>
    <mergeCell ref="H33:I33"/>
    <mergeCell ref="J33:K33"/>
    <mergeCell ref="B32:C32"/>
    <mergeCell ref="H8:I8"/>
    <mergeCell ref="B10:K10"/>
    <mergeCell ref="H30:I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X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or an attempt 2 with no attempt 1 on file each distort the category average.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IF($C6="","",IF($K6="","",IF(COUNTIFS(nrES_PID,$D6,nrES_Code,$F6,nrES_Att,"&gt;"&amp;$K6,nrES_Raw,"&gt;=0")=0,"Yes","No")))</f>
        <v/>
      </c>
      <c r="Q6" s="17">
        <f>IF($C6="","",IF($L6="","",IF(AND($K6=1,ISNUMBER($L6),$L6&lt;$J6,COUNTIFS(nrES_PID,$D6,nrES_Code,$F6,nrES_Att,2,nrES_Raw,"&gt;=0")=0),"Yes","No")))</f>
        <v/>
      </c>
      <c r="R6" s="17">
        <f>IF($C6="","",IF($L6="","",IF(AND($K6=2,ISNUMBER($L6),$L6&lt;$J6),"Yes","No")))</f>
        <v/>
      </c>
      <c r="S6" s="18" t="n"/>
      <c r="T6" s="19">
        <f>IF($Q6&lt;&gt;"Yes","",IF($S6="","(enter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IF(OR($C6="",$L6="",$K6&lt;&gt;1,NOT(ISNUMBER($L6)),$L6&gt;=$J6),"",IF(COUNTIFS(nrES_PID,$D6,nrES_Code,$F6,nrES_Att,2,nrES_Raw,"&gt;=0")&gt;0,"Retested",IF(NOT(ISNUMBER($T6)),"CHECK DATE",IF(TODAY()&gt;$T6,"OVERDUE","Due "&amp;TEXT($T6,"mm/dd")))))</f>
        <v/>
      </c>
      <c r="V6" s="16" t="n"/>
      <c r="W6" s="16" t="n"/>
      <c r="X6" s="17">
        <f>IF($C6="","",IF(AND($L6&lt;&gt;"",NOT(ISNUMBER($L6))),"RAW SCORE NOT A NUMBER",IF(AND(ISNUMBER($L6),OR($L6&lt;0,$L6&gt;100)),"RAW SCORE OUT OF RANGE",IF(COUNTIF(nrES_RecID,$B6)&gt;1,"DUPLICATE RECORD",IF(AND($K6=2,COUNTIFS(nrES_PID,$D6,nrES_Code,$F6,nrES_Att,1)=0),"ATTEMPT 2 WITHOUT ATTEMPT 1",IF(AND($K6=2,$L6=""),"RETEST ROW HAS NO SCORE","OK"))))))</f>
        <v/>
      </c>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IF($C7="","",IF($K7="","",IF(COUNTIFS(nrES_PID,$D7,nrES_Code,$F7,nrES_Att,"&gt;"&amp;$K7,nrES_Raw,"&gt;=0")=0,"Yes","No")))</f>
        <v/>
      </c>
      <c r="Q7" s="17">
        <f>IF($C7="","",IF($L7="","",IF(AND($K7=1,ISNUMBER($L7),$L7&lt;$J7,COUNTIFS(nrES_PID,$D7,nrES_Code,$F7,nrES_Att,2,nrES_Raw,"&gt;=0")=0),"Yes","No")))</f>
        <v/>
      </c>
      <c r="R7" s="17">
        <f>IF($C7="","",IF($L7="","",IF(AND($K7=2,ISNUMBER($L7),$L7&lt;$J7),"Yes","No")))</f>
        <v/>
      </c>
      <c r="S7" s="18" t="n"/>
      <c r="T7" s="19">
        <f>IF($Q7&lt;&gt;"Yes","",IF($S7="","(enter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IF(OR($C7="",$L7="",$K7&lt;&gt;1,NOT(ISNUMBER($L7)),$L7&gt;=$J7),"",IF(COUNTIFS(nrES_PID,$D7,nrES_Code,$F7,nrES_Att,2,nrES_Raw,"&gt;=0")&gt;0,"Retested",IF(NOT(ISNUMBER($T7)),"CHECK DATE",IF(TODAY()&gt;$T7,"OVERDUE","Due "&amp;TEXT($T7,"mm/dd")))))</f>
        <v/>
      </c>
      <c r="V7" s="16" t="n"/>
      <c r="W7" s="16" t="n"/>
      <c r="X7" s="17">
        <f>IF($C7="","",IF(AND($L7&lt;&gt;"",NOT(ISNUMBER($L7))),"RAW SCORE NOT A NUMBER",IF(AND(ISNUMBER($L7),OR($L7&lt;0,$L7&gt;100)),"RAW SCORE OUT OF RANGE",IF(COUNTIF(nrES_RecID,$B7)&gt;1,"DUPLICATE RECORD",IF(AND($K7=2,COUNTIFS(nrES_PID,$D7,nrES_Code,$F7,nrES_Att,1)=0),"ATTEMPT 2 WITHOUT ATTEMPT 1",IF(AND($K7=2,$L7=""),"RETEST ROW HAS NO SCORE","OK"))))))</f>
        <v/>
      </c>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IF($C8="","",IF($K8="","",IF(COUNTIFS(nrES_PID,$D8,nrES_Code,$F8,nrES_Att,"&gt;"&amp;$K8,nrES_Raw,"&gt;=0")=0,"Yes","No")))</f>
        <v/>
      </c>
      <c r="Q8" s="17">
        <f>IF($C8="","",IF($L8="","",IF(AND($K8=1,ISNUMBER($L8),$L8&lt;$J8,COUNTIFS(nrES_PID,$D8,nrES_Code,$F8,nrES_Att,2,nrES_Raw,"&gt;=0")=0),"Yes","No")))</f>
        <v/>
      </c>
      <c r="R8" s="17">
        <f>IF($C8="","",IF($L8="","",IF(AND($K8=2,ISNUMBER($L8),$L8&lt;$J8),"Yes","No")))</f>
        <v/>
      </c>
      <c r="S8" s="18" t="n"/>
      <c r="T8" s="19">
        <f>IF($Q8&lt;&gt;"Yes","",IF($S8="","(enter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IF(OR($C8="",$L8="",$K8&lt;&gt;1,NOT(ISNUMBER($L8)),$L8&gt;=$J8),"",IF(COUNTIFS(nrES_PID,$D8,nrES_Code,$F8,nrES_Att,2,nrES_Raw,"&gt;=0")&gt;0,"Retested",IF(NOT(ISNUMBER($T8)),"CHECK DATE",IF(TODAY()&gt;$T8,"OVERDUE","Due "&amp;TEXT($T8,"mm/dd")))))</f>
        <v/>
      </c>
      <c r="V8" s="16" t="n"/>
      <c r="W8" s="16" t="n"/>
      <c r="X8" s="17">
        <f>IF($C8="","",IF(AND($L8&lt;&gt;"",NOT(ISNUMBER($L8))),"RAW SCORE NOT A NUMBER",IF(AND(ISNUMBER($L8),OR($L8&lt;0,$L8&gt;100)),"RAW SCORE OUT OF RANGE",IF(COUNTIF(nrES_RecID,$B8)&gt;1,"DUPLICATE RECORD",IF(AND($K8=2,COUNTIFS(nrES_PID,$D8,nrES_Code,$F8,nrES_Att,1)=0),"ATTEMPT 2 WITHOUT ATTEMPT 1",IF(AND($K8=2,$L8=""),"RETEST ROW HAS NO SCORE","OK"))))))</f>
        <v/>
      </c>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IF($C9="","",IF($K9="","",IF(COUNTIFS(nrES_PID,$D9,nrES_Code,$F9,nrES_Att,"&gt;"&amp;$K9,nrES_Raw,"&gt;=0")=0,"Yes","No")))</f>
        <v/>
      </c>
      <c r="Q9" s="17">
        <f>IF($C9="","",IF($L9="","",IF(AND($K9=1,ISNUMBER($L9),$L9&lt;$J9,COUNTIFS(nrES_PID,$D9,nrES_Code,$F9,nrES_Att,2,nrES_Raw,"&gt;=0")=0),"Yes","No")))</f>
        <v/>
      </c>
      <c r="R9" s="17">
        <f>IF($C9="","",IF($L9="","",IF(AND($K9=2,ISNUMBER($L9),$L9&lt;$J9),"Yes","No")))</f>
        <v/>
      </c>
      <c r="S9" s="18" t="n"/>
      <c r="T9" s="19">
        <f>IF($Q9&lt;&gt;"Yes","",IF($S9="","(enter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IF(OR($C9="",$L9="",$K9&lt;&gt;1,NOT(ISNUMBER($L9)),$L9&gt;=$J9),"",IF(COUNTIFS(nrES_PID,$D9,nrES_Code,$F9,nrES_Att,2,nrES_Raw,"&gt;=0")&gt;0,"Retested",IF(NOT(ISNUMBER($T9)),"CHECK DATE",IF(TODAY()&gt;$T9,"OVERDUE","Due "&amp;TEXT($T9,"mm/dd")))))</f>
        <v/>
      </c>
      <c r="V9" s="16" t="n"/>
      <c r="W9" s="16" t="n"/>
      <c r="X9" s="17">
        <f>IF($C9="","",IF(AND($L9&lt;&gt;"",NOT(ISNUMBER($L9))),"RAW SCORE NOT A NUMBER",IF(AND(ISNUMBER($L9),OR($L9&lt;0,$L9&gt;100)),"RAW SCORE OUT OF RANGE",IF(COUNTIF(nrES_RecID,$B9)&gt;1,"DUPLICATE RECORD",IF(AND($K9=2,COUNTIFS(nrES_PID,$D9,nrES_Code,$F9,nrES_Att,1)=0),"ATTEMPT 2 WITHOUT ATTEMPT 1",IF(AND($K9=2,$L9=""),"RETEST ROW HAS NO SCORE","OK"))))))</f>
        <v/>
      </c>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IF($C10="","",IF($K10="","",IF(COUNTIFS(nrES_PID,$D10,nrES_Code,$F10,nrES_Att,"&gt;"&amp;$K10,nrES_Raw,"&gt;=0")=0,"Yes","No")))</f>
        <v/>
      </c>
      <c r="Q10" s="17">
        <f>IF($C10="","",IF($L10="","",IF(AND($K10=1,ISNUMBER($L10),$L10&lt;$J10,COUNTIFS(nrES_PID,$D10,nrES_Code,$F10,nrES_Att,2,nrES_Raw,"&gt;=0")=0),"Yes","No")))</f>
        <v/>
      </c>
      <c r="R10" s="17">
        <f>IF($C10="","",IF($L10="","",IF(AND($K10=2,ISNUMBER($L10),$L10&lt;$J10),"Yes","No")))</f>
        <v/>
      </c>
      <c r="S10" s="18" t="n"/>
      <c r="T10" s="19">
        <f>IF($Q10&lt;&gt;"Yes","",IF($S10="","(enter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IF(OR($C10="",$L10="",$K10&lt;&gt;1,NOT(ISNUMBER($L10)),$L10&gt;=$J10),"",IF(COUNTIFS(nrES_PID,$D10,nrES_Code,$F10,nrES_Att,2,nrES_Raw,"&gt;=0")&gt;0,"Retested",IF(NOT(ISNUMBER($T10)),"CHECK DATE",IF(TODAY()&gt;$T10,"OVERDUE","Due "&amp;TEXT($T10,"mm/dd")))))</f>
        <v/>
      </c>
      <c r="V10" s="16" t="n"/>
      <c r="W10" s="16" t="n"/>
      <c r="X10" s="17">
        <f>IF($C10="","",IF(AND($L10&lt;&gt;"",NOT(ISNUMBER($L10))),"RAW SCORE NOT A NUMBER",IF(AND(ISNUMBER($L10),OR($L10&lt;0,$L10&gt;100)),"RAW SCORE OUT OF RANGE",IF(COUNTIF(nrES_RecID,$B10)&gt;1,"DUPLICATE RECORD",IF(AND($K10=2,COUNTIFS(nrES_PID,$D10,nrES_Code,$F10,nrES_Att,1)=0),"ATTEMPT 2 WITHOUT ATTEMPT 1",IF(AND($K10=2,$L10=""),"RETEST ROW HAS NO SCORE","OK"))))))</f>
        <v/>
      </c>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IF($C11="","",IF($K11="","",IF(COUNTIFS(nrES_PID,$D11,nrES_Code,$F11,nrES_Att,"&gt;"&amp;$K11,nrES_Raw,"&gt;=0")=0,"Yes","No")))</f>
        <v/>
      </c>
      <c r="Q11" s="17">
        <f>IF($C11="","",IF($L11="","",IF(AND($K11=1,ISNUMBER($L11),$L11&lt;$J11,COUNTIFS(nrES_PID,$D11,nrES_Code,$F11,nrES_Att,2,nrES_Raw,"&gt;=0")=0),"Yes","No")))</f>
        <v/>
      </c>
      <c r="R11" s="17">
        <f>IF($C11="","",IF($L11="","",IF(AND($K11=2,ISNUMBER($L11),$L11&lt;$J11),"Yes","No")))</f>
        <v/>
      </c>
      <c r="S11" s="18" t="n"/>
      <c r="T11" s="19">
        <f>IF($Q11&lt;&gt;"Yes","",IF($S11="","(enter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IF(OR($C11="",$L11="",$K11&lt;&gt;1,NOT(ISNUMBER($L11)),$L11&gt;=$J11),"",IF(COUNTIFS(nrES_PID,$D11,nrES_Code,$F11,nrES_Att,2,nrES_Raw,"&gt;=0")&gt;0,"Retested",IF(NOT(ISNUMBER($T11)),"CHECK DATE",IF(TODAY()&gt;$T11,"OVERDUE","Due "&amp;TEXT($T11,"mm/dd")))))</f>
        <v/>
      </c>
      <c r="V11" s="16" t="n"/>
      <c r="W11" s="16" t="n"/>
      <c r="X11" s="17">
        <f>IF($C11="","",IF(AND($L11&lt;&gt;"",NOT(ISNUMBER($L11))),"RAW SCORE NOT A NUMBER",IF(AND(ISNUMBER($L11),OR($L11&lt;0,$L11&gt;100)),"RAW SCORE OUT OF RANGE",IF(COUNTIF(nrES_RecID,$B11)&gt;1,"DUPLICATE RECORD",IF(AND($K11=2,COUNTIFS(nrES_PID,$D11,nrES_Code,$F11,nrES_Att,1)=0),"ATTEMPT 2 WITHOUT ATTEMPT 1",IF(AND($K11=2,$L11=""),"RETEST ROW HAS NO SCORE","OK"))))))</f>
        <v/>
      </c>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IF($C12="","",IF($K12="","",IF(COUNTIFS(nrES_PID,$D12,nrES_Code,$F12,nrES_Att,"&gt;"&amp;$K12,nrES_Raw,"&gt;=0")=0,"Yes","No")))</f>
        <v/>
      </c>
      <c r="Q12" s="17">
        <f>IF($C12="","",IF($L12="","",IF(AND($K12=1,ISNUMBER($L12),$L12&lt;$J12,COUNTIFS(nrES_PID,$D12,nrES_Code,$F12,nrES_Att,2,nrES_Raw,"&gt;=0")=0),"Yes","No")))</f>
        <v/>
      </c>
      <c r="R12" s="17">
        <f>IF($C12="","",IF($L12="","",IF(AND($K12=2,ISNUMBER($L12),$L12&lt;$J12),"Yes","No")))</f>
        <v/>
      </c>
      <c r="S12" s="18" t="n"/>
      <c r="T12" s="19">
        <f>IF($Q12&lt;&gt;"Yes","",IF($S12="","(enter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IF(OR($C12="",$L12="",$K12&lt;&gt;1,NOT(ISNUMBER($L12)),$L12&gt;=$J12),"",IF(COUNTIFS(nrES_PID,$D12,nrES_Code,$F12,nrES_Att,2,nrES_Raw,"&gt;=0")&gt;0,"Retested",IF(NOT(ISNUMBER($T12)),"CHECK DATE",IF(TODAY()&gt;$T12,"OVERDUE","Due "&amp;TEXT($T12,"mm/dd")))))</f>
        <v/>
      </c>
      <c r="V12" s="16" t="n"/>
      <c r="W12" s="16" t="n"/>
      <c r="X12" s="17">
        <f>IF($C12="","",IF(AND($L12&lt;&gt;"",NOT(ISNUMBER($L12))),"RAW SCORE NOT A NUMBER",IF(AND(ISNUMBER($L12),OR($L12&lt;0,$L12&gt;100)),"RAW SCORE OUT OF RANGE",IF(COUNTIF(nrES_RecID,$B12)&gt;1,"DUPLICATE RECORD",IF(AND($K12=2,COUNTIFS(nrES_PID,$D12,nrES_Code,$F12,nrES_Att,1)=0),"ATTEMPT 2 WITHOUT ATTEMPT 1",IF(AND($K12=2,$L12=""),"RETEST ROW HAS NO SCORE","OK"))))))</f>
        <v/>
      </c>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IF($C13="","",IF($K13="","",IF(COUNTIFS(nrES_PID,$D13,nrES_Code,$F13,nrES_Att,"&gt;"&amp;$K13,nrES_Raw,"&gt;=0")=0,"Yes","No")))</f>
        <v/>
      </c>
      <c r="Q13" s="17">
        <f>IF($C13="","",IF($L13="","",IF(AND($K13=1,ISNUMBER($L13),$L13&lt;$J13,COUNTIFS(nrES_PID,$D13,nrES_Code,$F13,nrES_Att,2,nrES_Raw,"&gt;=0")=0),"Yes","No")))</f>
        <v/>
      </c>
      <c r="R13" s="17">
        <f>IF($C13="","",IF($L13="","",IF(AND($K13=2,ISNUMBER($L13),$L13&lt;$J13),"Yes","No")))</f>
        <v/>
      </c>
      <c r="S13" s="18" t="n"/>
      <c r="T13" s="19">
        <f>IF($Q13&lt;&gt;"Yes","",IF($S13="","(enter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IF(OR($C13="",$L13="",$K13&lt;&gt;1,NOT(ISNUMBER($L13)),$L13&gt;=$J13),"",IF(COUNTIFS(nrES_PID,$D13,nrES_Code,$F13,nrES_Att,2,nrES_Raw,"&gt;=0")&gt;0,"Retested",IF(NOT(ISNUMBER($T13)),"CHECK DATE",IF(TODAY()&gt;$T13,"OVERDUE","Due "&amp;TEXT($T13,"mm/dd")))))</f>
        <v/>
      </c>
      <c r="V13" s="16" t="n"/>
      <c r="W13" s="16" t="n"/>
      <c r="X13" s="17">
        <f>IF($C13="","",IF(AND($L13&lt;&gt;"",NOT(ISNUMBER($L13))),"RAW SCORE NOT A NUMBER",IF(AND(ISNUMBER($L13),OR($L13&lt;0,$L13&gt;100)),"RAW SCORE OUT OF RANGE",IF(COUNTIF(nrES_RecID,$B13)&gt;1,"DUPLICATE RECORD",IF(AND($K13=2,COUNTIFS(nrES_PID,$D13,nrES_Code,$F13,nrES_Att,1)=0),"ATTEMPT 2 WITHOUT ATTEMPT 1",IF(AND($K13=2,$L13=""),"RETEST ROW HAS NO SCORE","OK"))))))</f>
        <v/>
      </c>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IF($C14="","",IF($K14="","",IF(COUNTIFS(nrES_PID,$D14,nrES_Code,$F14,nrES_Att,"&gt;"&amp;$K14,nrES_Raw,"&gt;=0")=0,"Yes","No")))</f>
        <v/>
      </c>
      <c r="Q14" s="17">
        <f>IF($C14="","",IF($L14="","",IF(AND($K14=1,ISNUMBER($L14),$L14&lt;$J14,COUNTIFS(nrES_PID,$D14,nrES_Code,$F14,nrES_Att,2,nrES_Raw,"&gt;=0")=0),"Yes","No")))</f>
        <v/>
      </c>
      <c r="R14" s="17">
        <f>IF($C14="","",IF($L14="","",IF(AND($K14=2,ISNUMBER($L14),$L14&lt;$J14),"Yes","No")))</f>
        <v/>
      </c>
      <c r="S14" s="18" t="n"/>
      <c r="T14" s="19">
        <f>IF($Q14&lt;&gt;"Yes","",IF($S14="","(enter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IF(OR($C14="",$L14="",$K14&lt;&gt;1,NOT(ISNUMBER($L14)),$L14&gt;=$J14),"",IF(COUNTIFS(nrES_PID,$D14,nrES_Code,$F14,nrES_Att,2,nrES_Raw,"&gt;=0")&gt;0,"Retested",IF(NOT(ISNUMBER($T14)),"CHECK DATE",IF(TODAY()&gt;$T14,"OVERDUE","Due "&amp;TEXT($T14,"mm/dd")))))</f>
        <v/>
      </c>
      <c r="V14" s="16" t="n"/>
      <c r="W14" s="16" t="n"/>
      <c r="X14" s="17">
        <f>IF($C14="","",IF(AND($L14&lt;&gt;"",NOT(ISNUMBER($L14))),"RAW SCORE NOT A NUMBER",IF(AND(ISNUMBER($L14),OR($L14&lt;0,$L14&gt;100)),"RAW SCORE OUT OF RANGE",IF(COUNTIF(nrES_RecID,$B14)&gt;1,"DUPLICATE RECORD",IF(AND($K14=2,COUNTIFS(nrES_PID,$D14,nrES_Code,$F14,nrES_Att,1)=0),"ATTEMPT 2 WITHOUT ATTEMPT 1",IF(AND($K14=2,$L14=""),"RETEST ROW HAS NO SCORE","OK"))))))</f>
        <v/>
      </c>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IF($C15="","",IF($K15="","",IF(COUNTIFS(nrES_PID,$D15,nrES_Code,$F15,nrES_Att,"&gt;"&amp;$K15,nrES_Raw,"&gt;=0")=0,"Yes","No")))</f>
        <v/>
      </c>
      <c r="Q15" s="17">
        <f>IF($C15="","",IF($L15="","",IF(AND($K15=1,ISNUMBER($L15),$L15&lt;$J15,COUNTIFS(nrES_PID,$D15,nrES_Code,$F15,nrES_Att,2,nrES_Raw,"&gt;=0")=0),"Yes","No")))</f>
        <v/>
      </c>
      <c r="R15" s="17">
        <f>IF($C15="","",IF($L15="","",IF(AND($K15=2,ISNUMBER($L15),$L15&lt;$J15),"Yes","No")))</f>
        <v/>
      </c>
      <c r="S15" s="18" t="n"/>
      <c r="T15" s="19">
        <f>IF($Q15&lt;&gt;"Yes","",IF($S15="","(enter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IF(OR($C15="",$L15="",$K15&lt;&gt;1,NOT(ISNUMBER($L15)),$L15&gt;=$J15),"",IF(COUNTIFS(nrES_PID,$D15,nrES_Code,$F15,nrES_Att,2,nrES_Raw,"&gt;=0")&gt;0,"Retested",IF(NOT(ISNUMBER($T15)),"CHECK DATE",IF(TODAY()&gt;$T15,"OVERDUE","Due "&amp;TEXT($T15,"mm/dd")))))</f>
        <v/>
      </c>
      <c r="V15" s="16" t="n"/>
      <c r="W15" s="16" t="n"/>
      <c r="X15" s="17">
        <f>IF($C15="","",IF(AND($L15&lt;&gt;"",NOT(ISNUMBER($L15))),"RAW SCORE NOT A NUMBER",IF(AND(ISNUMBER($L15),OR($L15&lt;0,$L15&gt;100)),"RAW SCORE OUT OF RANGE",IF(COUNTIF(nrES_RecID,$B15)&gt;1,"DUPLICATE RECORD",IF(AND($K15=2,COUNTIFS(nrES_PID,$D15,nrES_Code,$F15,nrES_Att,1)=0),"ATTEMPT 2 WITHOUT ATTEMPT 1",IF(AND($K15=2,$L15=""),"RETEST ROW HAS NO SCORE","OK"))))))</f>
        <v/>
      </c>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IF($C16="","",IF($K16="","",IF(COUNTIFS(nrES_PID,$D16,nrES_Code,$F16,nrES_Att,"&gt;"&amp;$K16,nrES_Raw,"&gt;=0")=0,"Yes","No")))</f>
        <v/>
      </c>
      <c r="Q16" s="17">
        <f>IF($C16="","",IF($L16="","",IF(AND($K16=1,ISNUMBER($L16),$L16&lt;$J16,COUNTIFS(nrES_PID,$D16,nrES_Code,$F16,nrES_Att,2,nrES_Raw,"&gt;=0")=0),"Yes","No")))</f>
        <v/>
      </c>
      <c r="R16" s="17">
        <f>IF($C16="","",IF($L16="","",IF(AND($K16=2,ISNUMBER($L16),$L16&lt;$J16),"Yes","No")))</f>
        <v/>
      </c>
      <c r="S16" s="18" t="n"/>
      <c r="T16" s="19">
        <f>IF($Q16&lt;&gt;"Yes","",IF($S16="","(enter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IF(OR($C16="",$L16="",$K16&lt;&gt;1,NOT(ISNUMBER($L16)),$L16&gt;=$J16),"",IF(COUNTIFS(nrES_PID,$D16,nrES_Code,$F16,nrES_Att,2,nrES_Raw,"&gt;=0")&gt;0,"Retested",IF(NOT(ISNUMBER($T16)),"CHECK DATE",IF(TODAY()&gt;$T16,"OVERDUE","Due "&amp;TEXT($T16,"mm/dd")))))</f>
        <v/>
      </c>
      <c r="V16" s="16" t="n"/>
      <c r="W16" s="16" t="n"/>
      <c r="X16" s="17">
        <f>IF($C16="","",IF(AND($L16&lt;&gt;"",NOT(ISNUMBER($L16))),"RAW SCORE NOT A NUMBER",IF(AND(ISNUMBER($L16),OR($L16&lt;0,$L16&gt;100)),"RAW SCORE OUT OF RANGE",IF(COUNTIF(nrES_RecID,$B16)&gt;1,"DUPLICATE RECORD",IF(AND($K16=2,COUNTIFS(nrES_PID,$D16,nrES_Code,$F16,nrES_Att,1)=0),"ATTEMPT 2 WITHOUT ATTEMPT 1",IF(AND($K16=2,$L16=""),"RETEST ROW HAS NO SCORE","OK"))))))</f>
        <v/>
      </c>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IF($C17="","",IF($K17="","",IF(COUNTIFS(nrES_PID,$D17,nrES_Code,$F17,nrES_Att,"&gt;"&amp;$K17,nrES_Raw,"&gt;=0")=0,"Yes","No")))</f>
        <v/>
      </c>
      <c r="Q17" s="17">
        <f>IF($C17="","",IF($L17="","",IF(AND($K17=1,ISNUMBER($L17),$L17&lt;$J17,COUNTIFS(nrES_PID,$D17,nrES_Code,$F17,nrES_Att,2,nrES_Raw,"&gt;=0")=0),"Yes","No")))</f>
        <v/>
      </c>
      <c r="R17" s="17">
        <f>IF($C17="","",IF($L17="","",IF(AND($K17=2,ISNUMBER($L17),$L17&lt;$J17),"Yes","No")))</f>
        <v/>
      </c>
      <c r="S17" s="18" t="n"/>
      <c r="T17" s="19">
        <f>IF($Q17&lt;&gt;"Yes","",IF($S17="","(enter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IF(OR($C17="",$L17="",$K17&lt;&gt;1,NOT(ISNUMBER($L17)),$L17&gt;=$J17),"",IF(COUNTIFS(nrES_PID,$D17,nrES_Code,$F17,nrES_Att,2,nrES_Raw,"&gt;=0")&gt;0,"Retested",IF(NOT(ISNUMBER($T17)),"CHECK DATE",IF(TODAY()&gt;$T17,"OVERDUE","Due "&amp;TEXT($T17,"mm/dd")))))</f>
        <v/>
      </c>
      <c r="V17" s="16" t="n"/>
      <c r="W17" s="16" t="n"/>
      <c r="X17" s="17">
        <f>IF($C17="","",IF(AND($L17&lt;&gt;"",NOT(ISNUMBER($L17))),"RAW SCORE NOT A NUMBER",IF(AND(ISNUMBER($L17),OR($L17&lt;0,$L17&gt;100)),"RAW SCORE OUT OF RANGE",IF(COUNTIF(nrES_RecID,$B17)&gt;1,"DUPLICATE RECORD",IF(AND($K17=2,COUNTIFS(nrES_PID,$D17,nrES_Code,$F17,nrES_Att,1)=0),"ATTEMPT 2 WITHOUT ATTEMPT 1",IF(AND($K17=2,$L17=""),"RETEST ROW HAS NO SCORE","OK"))))))</f>
        <v/>
      </c>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IF($C18="","",IF($K18="","",IF(COUNTIFS(nrES_PID,$D18,nrES_Code,$F18,nrES_Att,"&gt;"&amp;$K18,nrES_Raw,"&gt;=0")=0,"Yes","No")))</f>
        <v/>
      </c>
      <c r="Q18" s="17">
        <f>IF($C18="","",IF($L18="","",IF(AND($K18=1,ISNUMBER($L18),$L18&lt;$J18,COUNTIFS(nrES_PID,$D18,nrES_Code,$F18,nrES_Att,2,nrES_Raw,"&gt;=0")=0),"Yes","No")))</f>
        <v/>
      </c>
      <c r="R18" s="17">
        <f>IF($C18="","",IF($L18="","",IF(AND($K18=2,ISNUMBER($L18),$L18&lt;$J18),"Yes","No")))</f>
        <v/>
      </c>
      <c r="S18" s="18" t="n"/>
      <c r="T18" s="19">
        <f>IF($Q18&lt;&gt;"Yes","",IF($S18="","(enter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IF(OR($C18="",$L18="",$K18&lt;&gt;1,NOT(ISNUMBER($L18)),$L18&gt;=$J18),"",IF(COUNTIFS(nrES_PID,$D18,nrES_Code,$F18,nrES_Att,2,nrES_Raw,"&gt;=0")&gt;0,"Retested",IF(NOT(ISNUMBER($T18)),"CHECK DATE",IF(TODAY()&gt;$T18,"OVERDUE","Due "&amp;TEXT($T18,"mm/dd")))))</f>
        <v/>
      </c>
      <c r="V18" s="16" t="n"/>
      <c r="W18" s="16" t="n"/>
      <c r="X18" s="17">
        <f>IF($C18="","",IF(AND($L18&lt;&gt;"",NOT(ISNUMBER($L18))),"RAW SCORE NOT A NUMBER",IF(AND(ISNUMBER($L18),OR($L18&lt;0,$L18&gt;100)),"RAW SCORE OUT OF RANGE",IF(COUNTIF(nrES_RecID,$B18)&gt;1,"DUPLICATE RECORD",IF(AND($K18=2,COUNTIFS(nrES_PID,$D18,nrES_Code,$F18,nrES_Att,1)=0),"ATTEMPT 2 WITHOUT ATTEMPT 1",IF(AND($K18=2,$L18=""),"RETEST ROW HAS NO SCORE","OK"))))))</f>
        <v/>
      </c>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IF($C19="","",IF($K19="","",IF(COUNTIFS(nrES_PID,$D19,nrES_Code,$F19,nrES_Att,"&gt;"&amp;$K19,nrES_Raw,"&gt;=0")=0,"Yes","No")))</f>
        <v/>
      </c>
      <c r="Q19" s="17">
        <f>IF($C19="","",IF($L19="","",IF(AND($K19=1,ISNUMBER($L19),$L19&lt;$J19,COUNTIFS(nrES_PID,$D19,nrES_Code,$F19,nrES_Att,2,nrES_Raw,"&gt;=0")=0),"Yes","No")))</f>
        <v/>
      </c>
      <c r="R19" s="17">
        <f>IF($C19="","",IF($L19="","",IF(AND($K19=2,ISNUMBER($L19),$L19&lt;$J19),"Yes","No")))</f>
        <v/>
      </c>
      <c r="S19" s="18" t="n"/>
      <c r="T19" s="19">
        <f>IF($Q19&lt;&gt;"Yes","",IF($S19="","(enter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IF(OR($C19="",$L19="",$K19&lt;&gt;1,NOT(ISNUMBER($L19)),$L19&gt;=$J19),"",IF(COUNTIFS(nrES_PID,$D19,nrES_Code,$F19,nrES_Att,2,nrES_Raw,"&gt;=0")&gt;0,"Retested",IF(NOT(ISNUMBER($T19)),"CHECK DATE",IF(TODAY()&gt;$T19,"OVERDUE","Due "&amp;TEXT($T19,"mm/dd")))))</f>
        <v/>
      </c>
      <c r="V19" s="16" t="n"/>
      <c r="W19" s="16" t="n"/>
      <c r="X19" s="17">
        <f>IF($C19="","",IF(AND($L19&lt;&gt;"",NOT(ISNUMBER($L19))),"RAW SCORE NOT A NUMBER",IF(AND(ISNUMBER($L19),OR($L19&lt;0,$L19&gt;100)),"RAW SCORE OUT OF RANGE",IF(COUNTIF(nrES_RecID,$B19)&gt;1,"DUPLICATE RECORD",IF(AND($K19=2,COUNTIFS(nrES_PID,$D19,nrES_Code,$F19,nrES_Att,1)=0),"ATTEMPT 2 WITHOUT ATTEMPT 1",IF(AND($K19=2,$L19=""),"RETEST ROW HAS NO SCORE","OK"))))))</f>
        <v/>
      </c>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IF($C20="","",IF($K20="","",IF(COUNTIFS(nrES_PID,$D20,nrES_Code,$F20,nrES_Att,"&gt;"&amp;$K20,nrES_Raw,"&gt;=0")=0,"Yes","No")))</f>
        <v/>
      </c>
      <c r="Q20" s="17">
        <f>IF($C20="","",IF($L20="","",IF(AND($K20=1,ISNUMBER($L20),$L20&lt;$J20,COUNTIFS(nrES_PID,$D20,nrES_Code,$F20,nrES_Att,2,nrES_Raw,"&gt;=0")=0),"Yes","No")))</f>
        <v/>
      </c>
      <c r="R20" s="17">
        <f>IF($C20="","",IF($L20="","",IF(AND($K20=2,ISNUMBER($L20),$L20&lt;$J20),"Yes","No")))</f>
        <v/>
      </c>
      <c r="S20" s="18" t="n"/>
      <c r="T20" s="19">
        <f>IF($Q20&lt;&gt;"Yes","",IF($S20="","(enter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IF(OR($C20="",$L20="",$K20&lt;&gt;1,NOT(ISNUMBER($L20)),$L20&gt;=$J20),"",IF(COUNTIFS(nrES_PID,$D20,nrES_Code,$F20,nrES_Att,2,nrES_Raw,"&gt;=0")&gt;0,"Retested",IF(NOT(ISNUMBER($T20)),"CHECK DATE",IF(TODAY()&gt;$T20,"OVERDUE","Due "&amp;TEXT($T20,"mm/dd")))))</f>
        <v/>
      </c>
      <c r="V20" s="16" t="n"/>
      <c r="W20" s="16" t="n"/>
      <c r="X20" s="17">
        <f>IF($C20="","",IF(AND($L20&lt;&gt;"",NOT(ISNUMBER($L20))),"RAW SCORE NOT A NUMBER",IF(AND(ISNUMBER($L20),OR($L20&lt;0,$L20&gt;100)),"RAW SCORE OUT OF RANGE",IF(COUNTIF(nrES_RecID,$B20)&gt;1,"DUPLICATE RECORD",IF(AND($K20=2,COUNTIFS(nrES_PID,$D20,nrES_Code,$F20,nrES_Att,1)=0),"ATTEMPT 2 WITHOUT ATTEMPT 1",IF(AND($K20=2,$L20=""),"RETEST ROW HAS NO SCORE","OK"))))))</f>
        <v/>
      </c>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IF($C21="","",IF($K21="","",IF(COUNTIFS(nrES_PID,$D21,nrES_Code,$F21,nrES_Att,"&gt;"&amp;$K21,nrES_Raw,"&gt;=0")=0,"Yes","No")))</f>
        <v/>
      </c>
      <c r="Q21" s="17">
        <f>IF($C21="","",IF($L21="","",IF(AND($K21=1,ISNUMBER($L21),$L21&lt;$J21,COUNTIFS(nrES_PID,$D21,nrES_Code,$F21,nrES_Att,2,nrES_Raw,"&gt;=0")=0),"Yes","No")))</f>
        <v/>
      </c>
      <c r="R21" s="17">
        <f>IF($C21="","",IF($L21="","",IF(AND($K21=2,ISNUMBER($L21),$L21&lt;$J21),"Yes","No")))</f>
        <v/>
      </c>
      <c r="S21" s="18" t="n"/>
      <c r="T21" s="19">
        <f>IF($Q21&lt;&gt;"Yes","",IF($S21="","(enter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IF(OR($C21="",$L21="",$K21&lt;&gt;1,NOT(ISNUMBER($L21)),$L21&gt;=$J21),"",IF(COUNTIFS(nrES_PID,$D21,nrES_Code,$F21,nrES_Att,2,nrES_Raw,"&gt;=0")&gt;0,"Retested",IF(NOT(ISNUMBER($T21)),"CHECK DATE",IF(TODAY()&gt;$T21,"OVERDUE","Due "&amp;TEXT($T21,"mm/dd")))))</f>
        <v/>
      </c>
      <c r="V21" s="16" t="n"/>
      <c r="W21" s="16" t="n"/>
      <c r="X21" s="17">
        <f>IF($C21="","",IF(AND($L21&lt;&gt;"",NOT(ISNUMBER($L21))),"RAW SCORE NOT A NUMBER",IF(AND(ISNUMBER($L21),OR($L21&lt;0,$L21&gt;100)),"RAW SCORE OUT OF RANGE",IF(COUNTIF(nrES_RecID,$B21)&gt;1,"DUPLICATE RECORD",IF(AND($K21=2,COUNTIFS(nrES_PID,$D21,nrES_Code,$F21,nrES_Att,1)=0),"ATTEMPT 2 WITHOUT ATTEMPT 1",IF(AND($K21=2,$L21=""),"RETEST ROW HAS NO SCORE","OK"))))))</f>
        <v/>
      </c>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IF($C22="","",IF($K22="","",IF(COUNTIFS(nrES_PID,$D22,nrES_Code,$F22,nrES_Att,"&gt;"&amp;$K22,nrES_Raw,"&gt;=0")=0,"Yes","No")))</f>
        <v/>
      </c>
      <c r="Q22" s="17">
        <f>IF($C22="","",IF($L22="","",IF(AND($K22=1,ISNUMBER($L22),$L22&lt;$J22,COUNTIFS(nrES_PID,$D22,nrES_Code,$F22,nrES_Att,2,nrES_Raw,"&gt;=0")=0),"Yes","No")))</f>
        <v/>
      </c>
      <c r="R22" s="17">
        <f>IF($C22="","",IF($L22="","",IF(AND($K22=2,ISNUMBER($L22),$L22&lt;$J22),"Yes","No")))</f>
        <v/>
      </c>
      <c r="S22" s="18" t="n"/>
      <c r="T22" s="19">
        <f>IF($Q22&lt;&gt;"Yes","",IF($S22="","(enter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IF(OR($C22="",$L22="",$K22&lt;&gt;1,NOT(ISNUMBER($L22)),$L22&gt;=$J22),"",IF(COUNTIFS(nrES_PID,$D22,nrES_Code,$F22,nrES_Att,2,nrES_Raw,"&gt;=0")&gt;0,"Retested",IF(NOT(ISNUMBER($T22)),"CHECK DATE",IF(TODAY()&gt;$T22,"OVERDUE","Due "&amp;TEXT($T22,"mm/dd")))))</f>
        <v/>
      </c>
      <c r="V22" s="16" t="n"/>
      <c r="W22" s="16" t="n"/>
      <c r="X22" s="17">
        <f>IF($C22="","",IF(AND($L22&lt;&gt;"",NOT(ISNUMBER($L22))),"RAW SCORE NOT A NUMBER",IF(AND(ISNUMBER($L22),OR($L22&lt;0,$L22&gt;100)),"RAW SCORE OUT OF RANGE",IF(COUNTIF(nrES_RecID,$B22)&gt;1,"DUPLICATE RECORD",IF(AND($K22=2,COUNTIFS(nrES_PID,$D22,nrES_Code,$F22,nrES_Att,1)=0),"ATTEMPT 2 WITHOUT ATTEMPT 1",IF(AND($K22=2,$L22=""),"RETEST ROW HAS NO SCORE","OK"))))))</f>
        <v/>
      </c>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IF($C23="","",IF($K23="","",IF(COUNTIFS(nrES_PID,$D23,nrES_Code,$F23,nrES_Att,"&gt;"&amp;$K23,nrES_Raw,"&gt;=0")=0,"Yes","No")))</f>
        <v/>
      </c>
      <c r="Q23" s="17">
        <f>IF($C23="","",IF($L23="","",IF(AND($K23=1,ISNUMBER($L23),$L23&lt;$J23,COUNTIFS(nrES_PID,$D23,nrES_Code,$F23,nrES_Att,2,nrES_Raw,"&gt;=0")=0),"Yes","No")))</f>
        <v/>
      </c>
      <c r="R23" s="17">
        <f>IF($C23="","",IF($L23="","",IF(AND($K23=2,ISNUMBER($L23),$L23&lt;$J23),"Yes","No")))</f>
        <v/>
      </c>
      <c r="S23" s="18" t="n"/>
      <c r="T23" s="19">
        <f>IF($Q23&lt;&gt;"Yes","",IF($S23="","(enter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IF(OR($C23="",$L23="",$K23&lt;&gt;1,NOT(ISNUMBER($L23)),$L23&gt;=$J23),"",IF(COUNTIFS(nrES_PID,$D23,nrES_Code,$F23,nrES_Att,2,nrES_Raw,"&gt;=0")&gt;0,"Retested",IF(NOT(ISNUMBER($T23)),"CHECK DATE",IF(TODAY()&gt;$T23,"OVERDUE","Due "&amp;TEXT($T23,"mm/dd")))))</f>
        <v/>
      </c>
      <c r="V23" s="16" t="n"/>
      <c r="W23" s="16" t="n"/>
      <c r="X23" s="17">
        <f>IF($C23="","",IF(AND($L23&lt;&gt;"",NOT(ISNUMBER($L23))),"RAW SCORE NOT A NUMBER",IF(AND(ISNUMBER($L23),OR($L23&lt;0,$L23&gt;100)),"RAW SCORE OUT OF RANGE",IF(COUNTIF(nrES_RecID,$B23)&gt;1,"DUPLICATE RECORD",IF(AND($K23=2,COUNTIFS(nrES_PID,$D23,nrES_Code,$F23,nrES_Att,1)=0),"ATTEMPT 2 WITHOUT ATTEMPT 1",IF(AND($K23=2,$L23=""),"RETEST ROW HAS NO SCORE","OK"))))))</f>
        <v/>
      </c>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IF($C24="","",IF($K24="","",IF(COUNTIFS(nrES_PID,$D24,nrES_Code,$F24,nrES_Att,"&gt;"&amp;$K24,nrES_Raw,"&gt;=0")=0,"Yes","No")))</f>
        <v/>
      </c>
      <c r="Q24" s="17">
        <f>IF($C24="","",IF($L24="","",IF(AND($K24=1,ISNUMBER($L24),$L24&lt;$J24,COUNTIFS(nrES_PID,$D24,nrES_Code,$F24,nrES_Att,2,nrES_Raw,"&gt;=0")=0),"Yes","No")))</f>
        <v/>
      </c>
      <c r="R24" s="17">
        <f>IF($C24="","",IF($L24="","",IF(AND($K24=2,ISNUMBER($L24),$L24&lt;$J24),"Yes","No")))</f>
        <v/>
      </c>
      <c r="S24" s="18" t="n"/>
      <c r="T24" s="19">
        <f>IF($Q24&lt;&gt;"Yes","",IF($S24="","(enter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IF(OR($C24="",$L24="",$K24&lt;&gt;1,NOT(ISNUMBER($L24)),$L24&gt;=$J24),"",IF(COUNTIFS(nrES_PID,$D24,nrES_Code,$F24,nrES_Att,2,nrES_Raw,"&gt;=0")&gt;0,"Retested",IF(NOT(ISNUMBER($T24)),"CHECK DATE",IF(TODAY()&gt;$T24,"OVERDUE","Due "&amp;TEXT($T24,"mm/dd")))))</f>
        <v/>
      </c>
      <c r="V24" s="16" t="n"/>
      <c r="W24" s="16" t="n"/>
      <c r="X24" s="17">
        <f>IF($C24="","",IF(AND($L24&lt;&gt;"",NOT(ISNUMBER($L24))),"RAW SCORE NOT A NUMBER",IF(AND(ISNUMBER($L24),OR($L24&lt;0,$L24&gt;100)),"RAW SCORE OUT OF RANGE",IF(COUNTIF(nrES_RecID,$B24)&gt;1,"DUPLICATE RECORD",IF(AND($K24=2,COUNTIFS(nrES_PID,$D24,nrES_Code,$F24,nrES_Att,1)=0),"ATTEMPT 2 WITHOUT ATTEMPT 1",IF(AND($K24=2,$L24=""),"RETEST ROW HAS NO SCORE","OK"))))))</f>
        <v/>
      </c>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IF($C25="","",IF($K25="","",IF(COUNTIFS(nrES_PID,$D25,nrES_Code,$F25,nrES_Att,"&gt;"&amp;$K25,nrES_Raw,"&gt;=0")=0,"Yes","No")))</f>
        <v/>
      </c>
      <c r="Q25" s="17">
        <f>IF($C25="","",IF($L25="","",IF(AND($K25=1,ISNUMBER($L25),$L25&lt;$J25,COUNTIFS(nrES_PID,$D25,nrES_Code,$F25,nrES_Att,2,nrES_Raw,"&gt;=0")=0),"Yes","No")))</f>
        <v/>
      </c>
      <c r="R25" s="17">
        <f>IF($C25="","",IF($L25="","",IF(AND($K25=2,ISNUMBER($L25),$L25&lt;$J25),"Yes","No")))</f>
        <v/>
      </c>
      <c r="S25" s="18" t="n"/>
      <c r="T25" s="19">
        <f>IF($Q25&lt;&gt;"Yes","",IF($S25="","(enter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IF(OR($C25="",$L25="",$K25&lt;&gt;1,NOT(ISNUMBER($L25)),$L25&gt;=$J25),"",IF(COUNTIFS(nrES_PID,$D25,nrES_Code,$F25,nrES_Att,2,nrES_Raw,"&gt;=0")&gt;0,"Retested",IF(NOT(ISNUMBER($T25)),"CHECK DATE",IF(TODAY()&gt;$T25,"OVERDUE","Due "&amp;TEXT($T25,"mm/dd")))))</f>
        <v/>
      </c>
      <c r="V25" s="16" t="n"/>
      <c r="W25" s="16" t="n"/>
      <c r="X25" s="17">
        <f>IF($C25="","",IF(AND($L25&lt;&gt;"",NOT(ISNUMBER($L25))),"RAW SCORE NOT A NUMBER",IF(AND(ISNUMBER($L25),OR($L25&lt;0,$L25&gt;100)),"RAW SCORE OUT OF RANGE",IF(COUNTIF(nrES_RecID,$B25)&gt;1,"DUPLICATE RECORD",IF(AND($K25=2,COUNTIFS(nrES_PID,$D25,nrES_Code,$F25,nrES_Att,1)=0),"ATTEMPT 2 WITHOUT ATTEMPT 1",IF(AND($K25=2,$L25=""),"RETEST ROW HAS NO SCORE","OK"))))))</f>
        <v/>
      </c>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IF($C26="","",IF($K26="","",IF(COUNTIFS(nrES_PID,$D26,nrES_Code,$F26,nrES_Att,"&gt;"&amp;$K26,nrES_Raw,"&gt;=0")=0,"Yes","No")))</f>
        <v/>
      </c>
      <c r="Q26" s="17">
        <f>IF($C26="","",IF($L26="","",IF(AND($K26=1,ISNUMBER($L26),$L26&lt;$J26,COUNTIFS(nrES_PID,$D26,nrES_Code,$F26,nrES_Att,2,nrES_Raw,"&gt;=0")=0),"Yes","No")))</f>
        <v/>
      </c>
      <c r="R26" s="17">
        <f>IF($C26="","",IF($L26="","",IF(AND($K26=2,ISNUMBER($L26),$L26&lt;$J26),"Yes","No")))</f>
        <v/>
      </c>
      <c r="S26" s="18" t="n"/>
      <c r="T26" s="19">
        <f>IF($Q26&lt;&gt;"Yes","",IF($S26="","(enter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IF(OR($C26="",$L26="",$K26&lt;&gt;1,NOT(ISNUMBER($L26)),$L26&gt;=$J26),"",IF(COUNTIFS(nrES_PID,$D26,nrES_Code,$F26,nrES_Att,2,nrES_Raw,"&gt;=0")&gt;0,"Retested",IF(NOT(ISNUMBER($T26)),"CHECK DATE",IF(TODAY()&gt;$T26,"OVERDUE","Due "&amp;TEXT($T26,"mm/dd")))))</f>
        <v/>
      </c>
      <c r="V26" s="16" t="n"/>
      <c r="W26" s="16" t="n"/>
      <c r="X26" s="17">
        <f>IF($C26="","",IF(AND($L26&lt;&gt;"",NOT(ISNUMBER($L26))),"RAW SCORE NOT A NUMBER",IF(AND(ISNUMBER($L26),OR($L26&lt;0,$L26&gt;100)),"RAW SCORE OUT OF RANGE",IF(COUNTIF(nrES_RecID,$B26)&gt;1,"DUPLICATE RECORD",IF(AND($K26=2,COUNTIFS(nrES_PID,$D26,nrES_Code,$F26,nrES_Att,1)=0),"ATTEMPT 2 WITHOUT ATTEMPT 1",IF(AND($K26=2,$L26=""),"RETEST ROW HAS NO SCORE","OK"))))))</f>
        <v/>
      </c>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IF($C27="","",IF($K27="","",IF(COUNTIFS(nrES_PID,$D27,nrES_Code,$F27,nrES_Att,"&gt;"&amp;$K27,nrES_Raw,"&gt;=0")=0,"Yes","No")))</f>
        <v/>
      </c>
      <c r="Q27" s="17">
        <f>IF($C27="","",IF($L27="","",IF(AND($K27=1,ISNUMBER($L27),$L27&lt;$J27,COUNTIFS(nrES_PID,$D27,nrES_Code,$F27,nrES_Att,2,nrES_Raw,"&gt;=0")=0),"Yes","No")))</f>
        <v/>
      </c>
      <c r="R27" s="17">
        <f>IF($C27="","",IF($L27="","",IF(AND($K27=2,ISNUMBER($L27),$L27&lt;$J27),"Yes","No")))</f>
        <v/>
      </c>
      <c r="S27" s="18" t="n"/>
      <c r="T27" s="19">
        <f>IF($Q27&lt;&gt;"Yes","",IF($S27="","(enter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IF(OR($C27="",$L27="",$K27&lt;&gt;1,NOT(ISNUMBER($L27)),$L27&gt;=$J27),"",IF(COUNTIFS(nrES_PID,$D27,nrES_Code,$F27,nrES_Att,2,nrES_Raw,"&gt;=0")&gt;0,"Retested",IF(NOT(ISNUMBER($T27)),"CHECK DATE",IF(TODAY()&gt;$T27,"OVERDUE","Due "&amp;TEXT($T27,"mm/dd")))))</f>
        <v/>
      </c>
      <c r="V27" s="16" t="n"/>
      <c r="W27" s="16" t="n"/>
      <c r="X27" s="17">
        <f>IF($C27="","",IF(AND($L27&lt;&gt;"",NOT(ISNUMBER($L27))),"RAW SCORE NOT A NUMBER",IF(AND(ISNUMBER($L27),OR($L27&lt;0,$L27&gt;100)),"RAW SCORE OUT OF RANGE",IF(COUNTIF(nrES_RecID,$B27)&gt;1,"DUPLICATE RECORD",IF(AND($K27=2,COUNTIFS(nrES_PID,$D27,nrES_Code,$F27,nrES_Att,1)=0),"ATTEMPT 2 WITHOUT ATTEMPT 1",IF(AND($K27=2,$L27=""),"RETEST ROW HAS NO SCORE","OK"))))))</f>
        <v/>
      </c>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IF($C28="","",IF($K28="","",IF(COUNTIFS(nrES_PID,$D28,nrES_Code,$F28,nrES_Att,"&gt;"&amp;$K28,nrES_Raw,"&gt;=0")=0,"Yes","No")))</f>
        <v/>
      </c>
      <c r="Q28" s="17">
        <f>IF($C28="","",IF($L28="","",IF(AND($K28=1,ISNUMBER($L28),$L28&lt;$J28,COUNTIFS(nrES_PID,$D28,nrES_Code,$F28,nrES_Att,2,nrES_Raw,"&gt;=0")=0),"Yes","No")))</f>
        <v/>
      </c>
      <c r="R28" s="17">
        <f>IF($C28="","",IF($L28="","",IF(AND($K28=2,ISNUMBER($L28),$L28&lt;$J28),"Yes","No")))</f>
        <v/>
      </c>
      <c r="S28" s="18" t="n"/>
      <c r="T28" s="19">
        <f>IF($Q28&lt;&gt;"Yes","",IF($S28="","(enter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IF(OR($C28="",$L28="",$K28&lt;&gt;1,NOT(ISNUMBER($L28)),$L28&gt;=$J28),"",IF(COUNTIFS(nrES_PID,$D28,nrES_Code,$F28,nrES_Att,2,nrES_Raw,"&gt;=0")&gt;0,"Retested",IF(NOT(ISNUMBER($T28)),"CHECK DATE",IF(TODAY()&gt;$T28,"OVERDUE","Due "&amp;TEXT($T28,"mm/dd")))))</f>
        <v/>
      </c>
      <c r="V28" s="16" t="n"/>
      <c r="W28" s="16" t="n"/>
      <c r="X28" s="17">
        <f>IF($C28="","",IF(AND($L28&lt;&gt;"",NOT(ISNUMBER($L28))),"RAW SCORE NOT A NUMBER",IF(AND(ISNUMBER($L28),OR($L28&lt;0,$L28&gt;100)),"RAW SCORE OUT OF RANGE",IF(COUNTIF(nrES_RecID,$B28)&gt;1,"DUPLICATE RECORD",IF(AND($K28=2,COUNTIFS(nrES_PID,$D28,nrES_Code,$F28,nrES_Att,1)=0),"ATTEMPT 2 WITHOUT ATTEMPT 1",IF(AND($K28=2,$L28=""),"RETEST ROW HAS NO SCORE","OK"))))))</f>
        <v/>
      </c>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IF($C29="","",IF($K29="","",IF(COUNTIFS(nrES_PID,$D29,nrES_Code,$F29,nrES_Att,"&gt;"&amp;$K29,nrES_Raw,"&gt;=0")=0,"Yes","No")))</f>
        <v/>
      </c>
      <c r="Q29" s="17">
        <f>IF($C29="","",IF($L29="","",IF(AND($K29=1,ISNUMBER($L29),$L29&lt;$J29,COUNTIFS(nrES_PID,$D29,nrES_Code,$F29,nrES_Att,2,nrES_Raw,"&gt;=0")=0),"Yes","No")))</f>
        <v/>
      </c>
      <c r="R29" s="17">
        <f>IF($C29="","",IF($L29="","",IF(AND($K29=2,ISNUMBER($L29),$L29&lt;$J29),"Yes","No")))</f>
        <v/>
      </c>
      <c r="S29" s="18" t="n"/>
      <c r="T29" s="19">
        <f>IF($Q29&lt;&gt;"Yes","",IF($S29="","(enter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IF(OR($C29="",$L29="",$K29&lt;&gt;1,NOT(ISNUMBER($L29)),$L29&gt;=$J29),"",IF(COUNTIFS(nrES_PID,$D29,nrES_Code,$F29,nrES_Att,2,nrES_Raw,"&gt;=0")&gt;0,"Retested",IF(NOT(ISNUMBER($T29)),"CHECK DATE",IF(TODAY()&gt;$T29,"OVERDUE","Due "&amp;TEXT($T29,"mm/dd")))))</f>
        <v/>
      </c>
      <c r="V29" s="16" t="n"/>
      <c r="W29" s="16" t="n"/>
      <c r="X29" s="17">
        <f>IF($C29="","",IF(AND($L29&lt;&gt;"",NOT(ISNUMBER($L29))),"RAW SCORE NOT A NUMBER",IF(AND(ISNUMBER($L29),OR($L29&lt;0,$L29&gt;100)),"RAW SCORE OUT OF RANGE",IF(COUNTIF(nrES_RecID,$B29)&gt;1,"DUPLICATE RECORD",IF(AND($K29=2,COUNTIFS(nrES_PID,$D29,nrES_Code,$F29,nrES_Att,1)=0),"ATTEMPT 2 WITHOUT ATTEMPT 1",IF(AND($K29=2,$L29=""),"RETEST ROW HAS NO SCORE","OK"))))))</f>
        <v/>
      </c>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IF($C30="","",IF($K30="","",IF(COUNTIFS(nrES_PID,$D30,nrES_Code,$F30,nrES_Att,"&gt;"&amp;$K30,nrES_Raw,"&gt;=0")=0,"Yes","No")))</f>
        <v/>
      </c>
      <c r="Q30" s="17">
        <f>IF($C30="","",IF($L30="","",IF(AND($K30=1,ISNUMBER($L30),$L30&lt;$J30,COUNTIFS(nrES_PID,$D30,nrES_Code,$F30,nrES_Att,2,nrES_Raw,"&gt;=0")=0),"Yes","No")))</f>
        <v/>
      </c>
      <c r="R30" s="17">
        <f>IF($C30="","",IF($L30="","",IF(AND($K30=2,ISNUMBER($L30),$L30&lt;$J30),"Yes","No")))</f>
        <v/>
      </c>
      <c r="S30" s="18" t="n"/>
      <c r="T30" s="19">
        <f>IF($Q30&lt;&gt;"Yes","",IF($S30="","(enter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IF(OR($C30="",$L30="",$K30&lt;&gt;1,NOT(ISNUMBER($L30)),$L30&gt;=$J30),"",IF(COUNTIFS(nrES_PID,$D30,nrES_Code,$F30,nrES_Att,2,nrES_Raw,"&gt;=0")&gt;0,"Retested",IF(NOT(ISNUMBER($T30)),"CHECK DATE",IF(TODAY()&gt;$T30,"OVERDUE","Due "&amp;TEXT($T30,"mm/dd")))))</f>
        <v/>
      </c>
      <c r="V30" s="16" t="n"/>
      <c r="W30" s="16" t="n"/>
      <c r="X30" s="17">
        <f>IF($C30="","",IF(AND($L30&lt;&gt;"",NOT(ISNUMBER($L30))),"RAW SCORE NOT A NUMBER",IF(AND(ISNUMBER($L30),OR($L30&lt;0,$L30&gt;100)),"RAW SCORE OUT OF RANGE",IF(COUNTIF(nrES_RecID,$B30)&gt;1,"DUPLICATE RECORD",IF(AND($K30=2,COUNTIFS(nrES_PID,$D30,nrES_Code,$F30,nrES_Att,1)=0),"ATTEMPT 2 WITHOUT ATTEMPT 1",IF(AND($K30=2,$L30=""),"RETEST ROW HAS NO SCORE","OK"))))))</f>
        <v/>
      </c>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IF($C31="","",IF($K31="","",IF(COUNTIFS(nrES_PID,$D31,nrES_Code,$F31,nrES_Att,"&gt;"&amp;$K31,nrES_Raw,"&gt;=0")=0,"Yes","No")))</f>
        <v/>
      </c>
      <c r="Q31" s="17">
        <f>IF($C31="","",IF($L31="","",IF(AND($K31=1,ISNUMBER($L31),$L31&lt;$J31,COUNTIFS(nrES_PID,$D31,nrES_Code,$F31,nrES_Att,2,nrES_Raw,"&gt;=0")=0),"Yes","No")))</f>
        <v/>
      </c>
      <c r="R31" s="17">
        <f>IF($C31="","",IF($L31="","",IF(AND($K31=2,ISNUMBER($L31),$L31&lt;$J31),"Yes","No")))</f>
        <v/>
      </c>
      <c r="S31" s="18" t="n"/>
      <c r="T31" s="19">
        <f>IF($Q31&lt;&gt;"Yes","",IF($S31="","(enter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IF(OR($C31="",$L31="",$K31&lt;&gt;1,NOT(ISNUMBER($L31)),$L31&gt;=$J31),"",IF(COUNTIFS(nrES_PID,$D31,nrES_Code,$F31,nrES_Att,2,nrES_Raw,"&gt;=0")&gt;0,"Retested",IF(NOT(ISNUMBER($T31)),"CHECK DATE",IF(TODAY()&gt;$T31,"OVERDUE","Due "&amp;TEXT($T31,"mm/dd")))))</f>
        <v/>
      </c>
      <c r="V31" s="16" t="n"/>
      <c r="W31" s="16" t="n"/>
      <c r="X31" s="17">
        <f>IF($C31="","",IF(AND($L31&lt;&gt;"",NOT(ISNUMBER($L31))),"RAW SCORE NOT A NUMBER",IF(AND(ISNUMBER($L31),OR($L31&lt;0,$L31&gt;100)),"RAW SCORE OUT OF RANGE",IF(COUNTIF(nrES_RecID,$B31)&gt;1,"DUPLICATE RECORD",IF(AND($K31=2,COUNTIFS(nrES_PID,$D31,nrES_Code,$F31,nrES_Att,1)=0),"ATTEMPT 2 WITHOUT ATTEMPT 1",IF(AND($K31=2,$L31=""),"RETEST ROW HAS NO SCORE","OK"))))))</f>
        <v/>
      </c>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IF($C32="","",IF($K32="","",IF(COUNTIFS(nrES_PID,$D32,nrES_Code,$F32,nrES_Att,"&gt;"&amp;$K32,nrES_Raw,"&gt;=0")=0,"Yes","No")))</f>
        <v/>
      </c>
      <c r="Q32" s="17">
        <f>IF($C32="","",IF($L32="","",IF(AND($K32=1,ISNUMBER($L32),$L32&lt;$J32,COUNTIFS(nrES_PID,$D32,nrES_Code,$F32,nrES_Att,2,nrES_Raw,"&gt;=0")=0),"Yes","No")))</f>
        <v/>
      </c>
      <c r="R32" s="17">
        <f>IF($C32="","",IF($L32="","",IF(AND($K32=2,ISNUMBER($L32),$L32&lt;$J32),"Yes","No")))</f>
        <v/>
      </c>
      <c r="S32" s="18" t="n"/>
      <c r="T32" s="19">
        <f>IF($Q32&lt;&gt;"Yes","",IF($S32="","(enter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IF(OR($C32="",$L32="",$K32&lt;&gt;1,NOT(ISNUMBER($L32)),$L32&gt;=$J32),"",IF(COUNTIFS(nrES_PID,$D32,nrES_Code,$F32,nrES_Att,2,nrES_Raw,"&gt;=0")&gt;0,"Retested",IF(NOT(ISNUMBER($T32)),"CHECK DATE",IF(TODAY()&gt;$T32,"OVERDUE","Due "&amp;TEXT($T32,"mm/dd")))))</f>
        <v/>
      </c>
      <c r="V32" s="16" t="n"/>
      <c r="W32" s="16" t="n"/>
      <c r="X32" s="17">
        <f>IF($C32="","",IF(AND($L32&lt;&gt;"",NOT(ISNUMBER($L32))),"RAW SCORE NOT A NUMBER",IF(AND(ISNUMBER($L32),OR($L32&lt;0,$L32&gt;100)),"RAW SCORE OUT OF RANGE",IF(COUNTIF(nrES_RecID,$B32)&gt;1,"DUPLICATE RECORD",IF(AND($K32=2,COUNTIFS(nrES_PID,$D32,nrES_Code,$F32,nrES_Att,1)=0),"ATTEMPT 2 WITHOUT ATTEMPT 1",IF(AND($K32=2,$L32=""),"RETEST ROW HAS NO SCORE","OK"))))))</f>
        <v/>
      </c>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IF($C33="","",IF($K33="","",IF(COUNTIFS(nrES_PID,$D33,nrES_Code,$F33,nrES_Att,"&gt;"&amp;$K33,nrES_Raw,"&gt;=0")=0,"Yes","No")))</f>
        <v/>
      </c>
      <c r="Q33" s="17">
        <f>IF($C33="","",IF($L33="","",IF(AND($K33=1,ISNUMBER($L33),$L33&lt;$J33,COUNTIFS(nrES_PID,$D33,nrES_Code,$F33,nrES_Att,2,nrES_Raw,"&gt;=0")=0),"Yes","No")))</f>
        <v/>
      </c>
      <c r="R33" s="17">
        <f>IF($C33="","",IF($L33="","",IF(AND($K33=2,ISNUMBER($L33),$L33&lt;$J33),"Yes","No")))</f>
        <v/>
      </c>
      <c r="S33" s="18" t="n"/>
      <c r="T33" s="19">
        <f>IF($Q33&lt;&gt;"Yes","",IF($S33="","(enter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IF(OR($C33="",$L33="",$K33&lt;&gt;1,NOT(ISNUMBER($L33)),$L33&gt;=$J33),"",IF(COUNTIFS(nrES_PID,$D33,nrES_Code,$F33,nrES_Att,2,nrES_Raw,"&gt;=0")&gt;0,"Retested",IF(NOT(ISNUMBER($T33)),"CHECK DATE",IF(TODAY()&gt;$T33,"OVERDUE","Due "&amp;TEXT($T33,"mm/dd")))))</f>
        <v/>
      </c>
      <c r="V33" s="16" t="n"/>
      <c r="W33" s="16" t="n"/>
      <c r="X33" s="17">
        <f>IF($C33="","",IF(AND($L33&lt;&gt;"",NOT(ISNUMBER($L33))),"RAW SCORE NOT A NUMBER",IF(AND(ISNUMBER($L33),OR($L33&lt;0,$L33&gt;100)),"RAW SCORE OUT OF RANGE",IF(COUNTIF(nrES_RecID,$B33)&gt;1,"DUPLICATE RECORD",IF(AND($K33=2,COUNTIFS(nrES_PID,$D33,nrES_Code,$F33,nrES_Att,1)=0),"ATTEMPT 2 WITHOUT ATTEMPT 1",IF(AND($K33=2,$L33=""),"RETEST ROW HAS NO SCORE","OK"))))))</f>
        <v/>
      </c>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IF($C34="","",IF($K34="","",IF(COUNTIFS(nrES_PID,$D34,nrES_Code,$F34,nrES_Att,"&gt;"&amp;$K34,nrES_Raw,"&gt;=0")=0,"Yes","No")))</f>
        <v/>
      </c>
      <c r="Q34" s="17">
        <f>IF($C34="","",IF($L34="","",IF(AND($K34=1,ISNUMBER($L34),$L34&lt;$J34,COUNTIFS(nrES_PID,$D34,nrES_Code,$F34,nrES_Att,2,nrES_Raw,"&gt;=0")=0),"Yes","No")))</f>
        <v/>
      </c>
      <c r="R34" s="17">
        <f>IF($C34="","",IF($L34="","",IF(AND($K34=2,ISNUMBER($L34),$L34&lt;$J34),"Yes","No")))</f>
        <v/>
      </c>
      <c r="S34" s="18" t="n"/>
      <c r="T34" s="19">
        <f>IF($Q34&lt;&gt;"Yes","",IF($S34="","(enter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IF(OR($C34="",$L34="",$K34&lt;&gt;1,NOT(ISNUMBER($L34)),$L34&gt;=$J34),"",IF(COUNTIFS(nrES_PID,$D34,nrES_Code,$F34,nrES_Att,2,nrES_Raw,"&gt;=0")&gt;0,"Retested",IF(NOT(ISNUMBER($T34)),"CHECK DATE",IF(TODAY()&gt;$T34,"OVERDUE","Due "&amp;TEXT($T34,"mm/dd")))))</f>
        <v/>
      </c>
      <c r="V34" s="16" t="n"/>
      <c r="W34" s="16" t="n"/>
      <c r="X34" s="17">
        <f>IF($C34="","",IF(AND($L34&lt;&gt;"",NOT(ISNUMBER($L34))),"RAW SCORE NOT A NUMBER",IF(AND(ISNUMBER($L34),OR($L34&lt;0,$L34&gt;100)),"RAW SCORE OUT OF RANGE",IF(COUNTIF(nrES_RecID,$B34)&gt;1,"DUPLICATE RECORD",IF(AND($K34=2,COUNTIFS(nrES_PID,$D34,nrES_Code,$F34,nrES_Att,1)=0),"ATTEMPT 2 WITHOUT ATTEMPT 1",IF(AND($K34=2,$L34=""),"RETEST ROW HAS NO SCORE","OK"))))))</f>
        <v/>
      </c>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IF($C35="","",IF($K35="","",IF(COUNTIFS(nrES_PID,$D35,nrES_Code,$F35,nrES_Att,"&gt;"&amp;$K35,nrES_Raw,"&gt;=0")=0,"Yes","No")))</f>
        <v/>
      </c>
      <c r="Q35" s="17">
        <f>IF($C35="","",IF($L35="","",IF(AND($K35=1,ISNUMBER($L35),$L35&lt;$J35,COUNTIFS(nrES_PID,$D35,nrES_Code,$F35,nrES_Att,2,nrES_Raw,"&gt;=0")=0),"Yes","No")))</f>
        <v/>
      </c>
      <c r="R35" s="17">
        <f>IF($C35="","",IF($L35="","",IF(AND($K35=2,ISNUMBER($L35),$L35&lt;$J35),"Yes","No")))</f>
        <v/>
      </c>
      <c r="S35" s="18" t="n"/>
      <c r="T35" s="19">
        <f>IF($Q35&lt;&gt;"Yes","",IF($S35="","(enter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IF(OR($C35="",$L35="",$K35&lt;&gt;1,NOT(ISNUMBER($L35)),$L35&gt;=$J35),"",IF(COUNTIFS(nrES_PID,$D35,nrES_Code,$F35,nrES_Att,2,nrES_Raw,"&gt;=0")&gt;0,"Retested",IF(NOT(ISNUMBER($T35)),"CHECK DATE",IF(TODAY()&gt;$T35,"OVERDUE","Due "&amp;TEXT($T35,"mm/dd")))))</f>
        <v/>
      </c>
      <c r="V35" s="16" t="n"/>
      <c r="W35" s="16" t="n"/>
      <c r="X35" s="17">
        <f>IF($C35="","",IF(AND($L35&lt;&gt;"",NOT(ISNUMBER($L35))),"RAW SCORE NOT A NUMBER",IF(AND(ISNUMBER($L35),OR($L35&lt;0,$L35&gt;100)),"RAW SCORE OUT OF RANGE",IF(COUNTIF(nrES_RecID,$B35)&gt;1,"DUPLICATE RECORD",IF(AND($K35=2,COUNTIFS(nrES_PID,$D35,nrES_Code,$F35,nrES_Att,1)=0),"ATTEMPT 2 WITHOUT ATTEMPT 1",IF(AND($K35=2,$L35=""),"RETEST ROW HAS NO SCORE","OK"))))))</f>
        <v/>
      </c>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IF($C36="","",IF($K36="","",IF(COUNTIFS(nrES_PID,$D36,nrES_Code,$F36,nrES_Att,"&gt;"&amp;$K36,nrES_Raw,"&gt;=0")=0,"Yes","No")))</f>
        <v/>
      </c>
      <c r="Q36" s="17">
        <f>IF($C36="","",IF($L36="","",IF(AND($K36=1,ISNUMBER($L36),$L36&lt;$J36,COUNTIFS(nrES_PID,$D36,nrES_Code,$F36,nrES_Att,2,nrES_Raw,"&gt;=0")=0),"Yes","No")))</f>
        <v/>
      </c>
      <c r="R36" s="17">
        <f>IF($C36="","",IF($L36="","",IF(AND($K36=2,ISNUMBER($L36),$L36&lt;$J36),"Yes","No")))</f>
        <v/>
      </c>
      <c r="S36" s="18" t="n"/>
      <c r="T36" s="19">
        <f>IF($Q36&lt;&gt;"Yes","",IF($S36="","(enter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IF(OR($C36="",$L36="",$K36&lt;&gt;1,NOT(ISNUMBER($L36)),$L36&gt;=$J36),"",IF(COUNTIFS(nrES_PID,$D36,nrES_Code,$F36,nrES_Att,2,nrES_Raw,"&gt;=0")&gt;0,"Retested",IF(NOT(ISNUMBER($T36)),"CHECK DATE",IF(TODAY()&gt;$T36,"OVERDUE","Due "&amp;TEXT($T36,"mm/dd")))))</f>
        <v/>
      </c>
      <c r="V36" s="16" t="n"/>
      <c r="W36" s="16" t="n"/>
      <c r="X36" s="17">
        <f>IF($C36="","",IF(AND($L36&lt;&gt;"",NOT(ISNUMBER($L36))),"RAW SCORE NOT A NUMBER",IF(AND(ISNUMBER($L36),OR($L36&lt;0,$L36&gt;100)),"RAW SCORE OUT OF RANGE",IF(COUNTIF(nrES_RecID,$B36)&gt;1,"DUPLICATE RECORD",IF(AND($K36=2,COUNTIFS(nrES_PID,$D36,nrES_Code,$F36,nrES_Att,1)=0),"ATTEMPT 2 WITHOUT ATTEMPT 1",IF(AND($K36=2,$L36=""),"RETEST ROW HAS NO SCORE","OK"))))))</f>
        <v/>
      </c>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IF($C37="","",IF($K37="","",IF(COUNTIFS(nrES_PID,$D37,nrES_Code,$F37,nrES_Att,"&gt;"&amp;$K37,nrES_Raw,"&gt;=0")=0,"Yes","No")))</f>
        <v/>
      </c>
      <c r="Q37" s="17">
        <f>IF($C37="","",IF($L37="","",IF(AND($K37=1,ISNUMBER($L37),$L37&lt;$J37,COUNTIFS(nrES_PID,$D37,nrES_Code,$F37,nrES_Att,2,nrES_Raw,"&gt;=0")=0),"Yes","No")))</f>
        <v/>
      </c>
      <c r="R37" s="17">
        <f>IF($C37="","",IF($L37="","",IF(AND($K37=2,ISNUMBER($L37),$L37&lt;$J37),"Yes","No")))</f>
        <v/>
      </c>
      <c r="S37" s="18" t="n"/>
      <c r="T37" s="19">
        <f>IF($Q37&lt;&gt;"Yes","",IF($S37="","(enter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IF(OR($C37="",$L37="",$K37&lt;&gt;1,NOT(ISNUMBER($L37)),$L37&gt;=$J37),"",IF(COUNTIFS(nrES_PID,$D37,nrES_Code,$F37,nrES_Att,2,nrES_Raw,"&gt;=0")&gt;0,"Retested",IF(NOT(ISNUMBER($T37)),"CHECK DATE",IF(TODAY()&gt;$T37,"OVERDUE","Due "&amp;TEXT($T37,"mm/dd")))))</f>
        <v/>
      </c>
      <c r="V37" s="16" t="n"/>
      <c r="W37" s="16" t="n"/>
      <c r="X37" s="17">
        <f>IF($C37="","",IF(AND($L37&lt;&gt;"",NOT(ISNUMBER($L37))),"RAW SCORE NOT A NUMBER",IF(AND(ISNUMBER($L37),OR($L37&lt;0,$L37&gt;100)),"RAW SCORE OUT OF RANGE",IF(COUNTIF(nrES_RecID,$B37)&gt;1,"DUPLICATE RECORD",IF(AND($K37=2,COUNTIFS(nrES_PID,$D37,nrES_Code,$F37,nrES_Att,1)=0),"ATTEMPT 2 WITHOUT ATTEMPT 1",IF(AND($K37=2,$L37=""),"RETEST ROW HAS NO SCORE","OK"))))))</f>
        <v/>
      </c>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IF($C38="","",IF($K38="","",IF(COUNTIFS(nrES_PID,$D38,nrES_Code,$F38,nrES_Att,"&gt;"&amp;$K38,nrES_Raw,"&gt;=0")=0,"Yes","No")))</f>
        <v/>
      </c>
      <c r="Q38" s="17">
        <f>IF($C38="","",IF($L38="","",IF(AND($K38=1,ISNUMBER($L38),$L38&lt;$J38,COUNTIFS(nrES_PID,$D38,nrES_Code,$F38,nrES_Att,2,nrES_Raw,"&gt;=0")=0),"Yes","No")))</f>
        <v/>
      </c>
      <c r="R38" s="17">
        <f>IF($C38="","",IF($L38="","",IF(AND($K38=2,ISNUMBER($L38),$L38&lt;$J38),"Yes","No")))</f>
        <v/>
      </c>
      <c r="S38" s="18" t="n"/>
      <c r="T38" s="19">
        <f>IF($Q38&lt;&gt;"Yes","",IF($S38="","(enter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IF(OR($C38="",$L38="",$K38&lt;&gt;1,NOT(ISNUMBER($L38)),$L38&gt;=$J38),"",IF(COUNTIFS(nrES_PID,$D38,nrES_Code,$F38,nrES_Att,2,nrES_Raw,"&gt;=0")&gt;0,"Retested",IF(NOT(ISNUMBER($T38)),"CHECK DATE",IF(TODAY()&gt;$T38,"OVERDUE","Due "&amp;TEXT($T38,"mm/dd")))))</f>
        <v/>
      </c>
      <c r="V38" s="16" t="n"/>
      <c r="W38" s="16" t="n"/>
      <c r="X38" s="17">
        <f>IF($C38="","",IF(AND($L38&lt;&gt;"",NOT(ISNUMBER($L38))),"RAW SCORE NOT A NUMBER",IF(AND(ISNUMBER($L38),OR($L38&lt;0,$L38&gt;100)),"RAW SCORE OUT OF RANGE",IF(COUNTIF(nrES_RecID,$B38)&gt;1,"DUPLICATE RECORD",IF(AND($K38=2,COUNTIFS(nrES_PID,$D38,nrES_Code,$F38,nrES_Att,1)=0),"ATTEMPT 2 WITHOUT ATTEMPT 1",IF(AND($K38=2,$L38=""),"RETEST ROW HAS NO SCORE","OK"))))))</f>
        <v/>
      </c>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IF($C39="","",IF($K39="","",IF(COUNTIFS(nrES_PID,$D39,nrES_Code,$F39,nrES_Att,"&gt;"&amp;$K39,nrES_Raw,"&gt;=0")=0,"Yes","No")))</f>
        <v/>
      </c>
      <c r="Q39" s="17">
        <f>IF($C39="","",IF($L39="","",IF(AND($K39=1,ISNUMBER($L39),$L39&lt;$J39,COUNTIFS(nrES_PID,$D39,nrES_Code,$F39,nrES_Att,2,nrES_Raw,"&gt;=0")=0),"Yes","No")))</f>
        <v/>
      </c>
      <c r="R39" s="17">
        <f>IF($C39="","",IF($L39="","",IF(AND($K39=2,ISNUMBER($L39),$L39&lt;$J39),"Yes","No")))</f>
        <v/>
      </c>
      <c r="S39" s="18" t="n"/>
      <c r="T39" s="19">
        <f>IF($Q39&lt;&gt;"Yes","",IF($S39="","(enter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IF(OR($C39="",$L39="",$K39&lt;&gt;1,NOT(ISNUMBER($L39)),$L39&gt;=$J39),"",IF(COUNTIFS(nrES_PID,$D39,nrES_Code,$F39,nrES_Att,2,nrES_Raw,"&gt;=0")&gt;0,"Retested",IF(NOT(ISNUMBER($T39)),"CHECK DATE",IF(TODAY()&gt;$T39,"OVERDUE","Due "&amp;TEXT($T39,"mm/dd")))))</f>
        <v/>
      </c>
      <c r="V39" s="16" t="n"/>
      <c r="W39" s="16" t="n"/>
      <c r="X39" s="17">
        <f>IF($C39="","",IF(AND($L39&lt;&gt;"",NOT(ISNUMBER($L39))),"RAW SCORE NOT A NUMBER",IF(AND(ISNUMBER($L39),OR($L39&lt;0,$L39&gt;100)),"RAW SCORE OUT OF RANGE",IF(COUNTIF(nrES_RecID,$B39)&gt;1,"DUPLICATE RECORD",IF(AND($K39=2,COUNTIFS(nrES_PID,$D39,nrES_Code,$F39,nrES_Att,1)=0),"ATTEMPT 2 WITHOUT ATTEMPT 1",IF(AND($K39=2,$L39=""),"RETEST ROW HAS NO SCORE","OK"))))))</f>
        <v/>
      </c>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IF($C40="","",IF($K40="","",IF(COUNTIFS(nrES_PID,$D40,nrES_Code,$F40,nrES_Att,"&gt;"&amp;$K40,nrES_Raw,"&gt;=0")=0,"Yes","No")))</f>
        <v/>
      </c>
      <c r="Q40" s="17">
        <f>IF($C40="","",IF($L40="","",IF(AND($K40=1,ISNUMBER($L40),$L40&lt;$J40,COUNTIFS(nrES_PID,$D40,nrES_Code,$F40,nrES_Att,2,nrES_Raw,"&gt;=0")=0),"Yes","No")))</f>
        <v/>
      </c>
      <c r="R40" s="17">
        <f>IF($C40="","",IF($L40="","",IF(AND($K40=2,ISNUMBER($L40),$L40&lt;$J40),"Yes","No")))</f>
        <v/>
      </c>
      <c r="S40" s="18" t="n"/>
      <c r="T40" s="19">
        <f>IF($Q40&lt;&gt;"Yes","",IF($S40="","(enter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IF(OR($C40="",$L40="",$K40&lt;&gt;1,NOT(ISNUMBER($L40)),$L40&gt;=$J40),"",IF(COUNTIFS(nrES_PID,$D40,nrES_Code,$F40,nrES_Att,2,nrES_Raw,"&gt;=0")&gt;0,"Retested",IF(NOT(ISNUMBER($T40)),"CHECK DATE",IF(TODAY()&gt;$T40,"OVERDUE","Due "&amp;TEXT($T40,"mm/dd")))))</f>
        <v/>
      </c>
      <c r="V40" s="16" t="n"/>
      <c r="W40" s="16" t="n"/>
      <c r="X40" s="17">
        <f>IF($C40="","",IF(AND($L40&lt;&gt;"",NOT(ISNUMBER($L40))),"RAW SCORE NOT A NUMBER",IF(AND(ISNUMBER($L40),OR($L40&lt;0,$L40&gt;100)),"RAW SCORE OUT OF RANGE",IF(COUNTIF(nrES_RecID,$B40)&gt;1,"DUPLICATE RECORD",IF(AND($K40=2,COUNTIFS(nrES_PID,$D40,nrES_Code,$F40,nrES_Att,1)=0),"ATTEMPT 2 WITHOUT ATTEMPT 1",IF(AND($K40=2,$L40=""),"RETEST ROW HAS NO SCORE","OK"))))))</f>
        <v/>
      </c>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IF($C41="","",IF($K41="","",IF(COUNTIFS(nrES_PID,$D41,nrES_Code,$F41,nrES_Att,"&gt;"&amp;$K41,nrES_Raw,"&gt;=0")=0,"Yes","No")))</f>
        <v/>
      </c>
      <c r="Q41" s="17">
        <f>IF($C41="","",IF($L41="","",IF(AND($K41=1,ISNUMBER($L41),$L41&lt;$J41,COUNTIFS(nrES_PID,$D41,nrES_Code,$F41,nrES_Att,2,nrES_Raw,"&gt;=0")=0),"Yes","No")))</f>
        <v/>
      </c>
      <c r="R41" s="17">
        <f>IF($C41="","",IF($L41="","",IF(AND($K41=2,ISNUMBER($L41),$L41&lt;$J41),"Yes","No")))</f>
        <v/>
      </c>
      <c r="S41" s="18" t="n"/>
      <c r="T41" s="19">
        <f>IF($Q41&lt;&gt;"Yes","",IF($S41="","(enter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IF(OR($C41="",$L41="",$K41&lt;&gt;1,NOT(ISNUMBER($L41)),$L41&gt;=$J41),"",IF(COUNTIFS(nrES_PID,$D41,nrES_Code,$F41,nrES_Att,2,nrES_Raw,"&gt;=0")&gt;0,"Retested",IF(NOT(ISNUMBER($T41)),"CHECK DATE",IF(TODAY()&gt;$T41,"OVERDUE","Due "&amp;TEXT($T41,"mm/dd")))))</f>
        <v/>
      </c>
      <c r="V41" s="16" t="n"/>
      <c r="W41" s="16" t="n"/>
      <c r="X41" s="17">
        <f>IF($C41="","",IF(AND($L41&lt;&gt;"",NOT(ISNUMBER($L41))),"RAW SCORE NOT A NUMBER",IF(AND(ISNUMBER($L41),OR($L41&lt;0,$L41&gt;100)),"RAW SCORE OUT OF RANGE",IF(COUNTIF(nrES_RecID,$B41)&gt;1,"DUPLICATE RECORD",IF(AND($K41=2,COUNTIFS(nrES_PID,$D41,nrES_Code,$F41,nrES_Att,1)=0),"ATTEMPT 2 WITHOUT ATTEMPT 1",IF(AND($K41=2,$L41=""),"RETEST ROW HAS NO SCORE","OK"))))))</f>
        <v/>
      </c>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IF($C42="","",IF($K42="","",IF(COUNTIFS(nrES_PID,$D42,nrES_Code,$F42,nrES_Att,"&gt;"&amp;$K42,nrES_Raw,"&gt;=0")=0,"Yes","No")))</f>
        <v/>
      </c>
      <c r="Q42" s="17">
        <f>IF($C42="","",IF($L42="","",IF(AND($K42=1,ISNUMBER($L42),$L42&lt;$J42,COUNTIFS(nrES_PID,$D42,nrES_Code,$F42,nrES_Att,2,nrES_Raw,"&gt;=0")=0),"Yes","No")))</f>
        <v/>
      </c>
      <c r="R42" s="17">
        <f>IF($C42="","",IF($L42="","",IF(AND($K42=2,ISNUMBER($L42),$L42&lt;$J42),"Yes","No")))</f>
        <v/>
      </c>
      <c r="S42" s="18" t="n"/>
      <c r="T42" s="19">
        <f>IF($Q42&lt;&gt;"Yes","",IF($S42="","(enter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IF(OR($C42="",$L42="",$K42&lt;&gt;1,NOT(ISNUMBER($L42)),$L42&gt;=$J42),"",IF(COUNTIFS(nrES_PID,$D42,nrES_Code,$F42,nrES_Att,2,nrES_Raw,"&gt;=0")&gt;0,"Retested",IF(NOT(ISNUMBER($T42)),"CHECK DATE",IF(TODAY()&gt;$T42,"OVERDUE","Due "&amp;TEXT($T42,"mm/dd")))))</f>
        <v/>
      </c>
      <c r="V42" s="16" t="n"/>
      <c r="W42" s="16" t="n"/>
      <c r="X42" s="17">
        <f>IF($C42="","",IF(AND($L42&lt;&gt;"",NOT(ISNUMBER($L42))),"RAW SCORE NOT A NUMBER",IF(AND(ISNUMBER($L42),OR($L42&lt;0,$L42&gt;100)),"RAW SCORE OUT OF RANGE",IF(COUNTIF(nrES_RecID,$B42)&gt;1,"DUPLICATE RECORD",IF(AND($K42=2,COUNTIFS(nrES_PID,$D42,nrES_Code,$F42,nrES_Att,1)=0),"ATTEMPT 2 WITHOUT ATTEMPT 1",IF(AND($K42=2,$L42=""),"RETEST ROW HAS NO SCORE","OK"))))))</f>
        <v/>
      </c>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IF($C43="","",IF($K43="","",IF(COUNTIFS(nrES_PID,$D43,nrES_Code,$F43,nrES_Att,"&gt;"&amp;$K43,nrES_Raw,"&gt;=0")=0,"Yes","No")))</f>
        <v/>
      </c>
      <c r="Q43" s="17">
        <f>IF($C43="","",IF($L43="","",IF(AND($K43=1,ISNUMBER($L43),$L43&lt;$J43,COUNTIFS(nrES_PID,$D43,nrES_Code,$F43,nrES_Att,2,nrES_Raw,"&gt;=0")=0),"Yes","No")))</f>
        <v/>
      </c>
      <c r="R43" s="17">
        <f>IF($C43="","",IF($L43="","",IF(AND($K43=2,ISNUMBER($L43),$L43&lt;$J43),"Yes","No")))</f>
        <v/>
      </c>
      <c r="S43" s="18" t="n"/>
      <c r="T43" s="19">
        <f>IF($Q43&lt;&gt;"Yes","",IF($S43="","(enter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IF(OR($C43="",$L43="",$K43&lt;&gt;1,NOT(ISNUMBER($L43)),$L43&gt;=$J43),"",IF(COUNTIFS(nrES_PID,$D43,nrES_Code,$F43,nrES_Att,2,nrES_Raw,"&gt;=0")&gt;0,"Retested",IF(NOT(ISNUMBER($T43)),"CHECK DATE",IF(TODAY()&gt;$T43,"OVERDUE","Due "&amp;TEXT($T43,"mm/dd")))))</f>
        <v/>
      </c>
      <c r="V43" s="16" t="n"/>
      <c r="W43" s="16" t="n"/>
      <c r="X43" s="17">
        <f>IF($C43="","",IF(AND($L43&lt;&gt;"",NOT(ISNUMBER($L43))),"RAW SCORE NOT A NUMBER",IF(AND(ISNUMBER($L43),OR($L43&lt;0,$L43&gt;100)),"RAW SCORE OUT OF RANGE",IF(COUNTIF(nrES_RecID,$B43)&gt;1,"DUPLICATE RECORD",IF(AND($K43=2,COUNTIFS(nrES_PID,$D43,nrES_Code,$F43,nrES_Att,1)=0),"ATTEMPT 2 WITHOUT ATTEMPT 1",IF(AND($K43=2,$L43=""),"RETEST ROW HAS NO SCORE","OK"))))))</f>
        <v/>
      </c>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IF($C44="","",IF($K44="","",IF(COUNTIFS(nrES_PID,$D44,nrES_Code,$F44,nrES_Att,"&gt;"&amp;$K44,nrES_Raw,"&gt;=0")=0,"Yes","No")))</f>
        <v/>
      </c>
      <c r="Q44" s="17">
        <f>IF($C44="","",IF($L44="","",IF(AND($K44=1,ISNUMBER($L44),$L44&lt;$J44,COUNTIFS(nrES_PID,$D44,nrES_Code,$F44,nrES_Att,2,nrES_Raw,"&gt;=0")=0),"Yes","No")))</f>
        <v/>
      </c>
      <c r="R44" s="17">
        <f>IF($C44="","",IF($L44="","",IF(AND($K44=2,ISNUMBER($L44),$L44&lt;$J44),"Yes","No")))</f>
        <v/>
      </c>
      <c r="S44" s="18" t="n"/>
      <c r="T44" s="19">
        <f>IF($Q44&lt;&gt;"Yes","",IF($S44="","(enter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IF(OR($C44="",$L44="",$K44&lt;&gt;1,NOT(ISNUMBER($L44)),$L44&gt;=$J44),"",IF(COUNTIFS(nrES_PID,$D44,nrES_Code,$F44,nrES_Att,2,nrES_Raw,"&gt;=0")&gt;0,"Retested",IF(NOT(ISNUMBER($T44)),"CHECK DATE",IF(TODAY()&gt;$T44,"OVERDUE","Due "&amp;TEXT($T44,"mm/dd")))))</f>
        <v/>
      </c>
      <c r="V44" s="16" t="n"/>
      <c r="W44" s="16" t="n"/>
      <c r="X44" s="17">
        <f>IF($C44="","",IF(AND($L44&lt;&gt;"",NOT(ISNUMBER($L44))),"RAW SCORE NOT A NUMBER",IF(AND(ISNUMBER($L44),OR($L44&lt;0,$L44&gt;100)),"RAW SCORE OUT OF RANGE",IF(COUNTIF(nrES_RecID,$B44)&gt;1,"DUPLICATE RECORD",IF(AND($K44=2,COUNTIFS(nrES_PID,$D44,nrES_Code,$F44,nrES_Att,1)=0),"ATTEMPT 2 WITHOUT ATTEMPT 1",IF(AND($K44=2,$L44=""),"RETEST ROW HAS NO SCORE","OK"))))))</f>
        <v/>
      </c>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IF($C45="","",IF($K45="","",IF(COUNTIFS(nrES_PID,$D45,nrES_Code,$F45,nrES_Att,"&gt;"&amp;$K45,nrES_Raw,"&gt;=0")=0,"Yes","No")))</f>
        <v/>
      </c>
      <c r="Q45" s="17">
        <f>IF($C45="","",IF($L45="","",IF(AND($K45=1,ISNUMBER($L45),$L45&lt;$J45,COUNTIFS(nrES_PID,$D45,nrES_Code,$F45,nrES_Att,2,nrES_Raw,"&gt;=0")=0),"Yes","No")))</f>
        <v/>
      </c>
      <c r="R45" s="17">
        <f>IF($C45="","",IF($L45="","",IF(AND($K45=2,ISNUMBER($L45),$L45&lt;$J45),"Yes","No")))</f>
        <v/>
      </c>
      <c r="S45" s="18" t="n"/>
      <c r="T45" s="19">
        <f>IF($Q45&lt;&gt;"Yes","",IF($S45="","(enter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IF(OR($C45="",$L45="",$K45&lt;&gt;1,NOT(ISNUMBER($L45)),$L45&gt;=$J45),"",IF(COUNTIFS(nrES_PID,$D45,nrES_Code,$F45,nrES_Att,2,nrES_Raw,"&gt;=0")&gt;0,"Retested",IF(NOT(ISNUMBER($T45)),"CHECK DATE",IF(TODAY()&gt;$T45,"OVERDUE","Due "&amp;TEXT($T45,"mm/dd")))))</f>
        <v/>
      </c>
      <c r="V45" s="16" t="n"/>
      <c r="W45" s="16" t="n"/>
      <c r="X45" s="17">
        <f>IF($C45="","",IF(AND($L45&lt;&gt;"",NOT(ISNUMBER($L45))),"RAW SCORE NOT A NUMBER",IF(AND(ISNUMBER($L45),OR($L45&lt;0,$L45&gt;100)),"RAW SCORE OUT OF RANGE",IF(COUNTIF(nrES_RecID,$B45)&gt;1,"DUPLICATE RECORD",IF(AND($K45=2,COUNTIFS(nrES_PID,$D45,nrES_Code,$F45,nrES_Att,1)=0),"ATTEMPT 2 WITHOUT ATTEMPT 1",IF(AND($K45=2,$L45=""),"RETEST ROW HAS NO SCORE","OK"))))))</f>
        <v/>
      </c>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IF($C46="","",IF($K46="","",IF(COUNTIFS(nrES_PID,$D46,nrES_Code,$F46,nrES_Att,"&gt;"&amp;$K46,nrES_Raw,"&gt;=0")=0,"Yes","No")))</f>
        <v/>
      </c>
      <c r="Q46" s="17">
        <f>IF($C46="","",IF($L46="","",IF(AND($K46=1,ISNUMBER($L46),$L46&lt;$J46,COUNTIFS(nrES_PID,$D46,nrES_Code,$F46,nrES_Att,2,nrES_Raw,"&gt;=0")=0),"Yes","No")))</f>
        <v/>
      </c>
      <c r="R46" s="17">
        <f>IF($C46="","",IF($L46="","",IF(AND($K46=2,ISNUMBER($L46),$L46&lt;$J46),"Yes","No")))</f>
        <v/>
      </c>
      <c r="S46" s="18" t="n"/>
      <c r="T46" s="19">
        <f>IF($Q46&lt;&gt;"Yes","",IF($S46="","(enter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IF(OR($C46="",$L46="",$K46&lt;&gt;1,NOT(ISNUMBER($L46)),$L46&gt;=$J46),"",IF(COUNTIFS(nrES_PID,$D46,nrES_Code,$F46,nrES_Att,2,nrES_Raw,"&gt;=0")&gt;0,"Retested",IF(NOT(ISNUMBER($T46)),"CHECK DATE",IF(TODAY()&gt;$T46,"OVERDUE","Due "&amp;TEXT($T46,"mm/dd")))))</f>
        <v/>
      </c>
      <c r="V46" s="16" t="n"/>
      <c r="W46" s="16" t="n"/>
      <c r="X46" s="17">
        <f>IF($C46="","",IF(AND($L46&lt;&gt;"",NOT(ISNUMBER($L46))),"RAW SCORE NOT A NUMBER",IF(AND(ISNUMBER($L46),OR($L46&lt;0,$L46&gt;100)),"RAW SCORE OUT OF RANGE",IF(COUNTIF(nrES_RecID,$B46)&gt;1,"DUPLICATE RECORD",IF(AND($K46=2,COUNTIFS(nrES_PID,$D46,nrES_Code,$F46,nrES_Att,1)=0),"ATTEMPT 2 WITHOUT ATTEMPT 1",IF(AND($K46=2,$L46=""),"RETEST ROW HAS NO SCORE","OK"))))))</f>
        <v/>
      </c>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IF($C47="","",IF($K47="","",IF(COUNTIFS(nrES_PID,$D47,nrES_Code,$F47,nrES_Att,"&gt;"&amp;$K47,nrES_Raw,"&gt;=0")=0,"Yes","No")))</f>
        <v/>
      </c>
      <c r="Q47" s="17">
        <f>IF($C47="","",IF($L47="","",IF(AND($K47=1,ISNUMBER($L47),$L47&lt;$J47,COUNTIFS(nrES_PID,$D47,nrES_Code,$F47,nrES_Att,2,nrES_Raw,"&gt;=0")=0),"Yes","No")))</f>
        <v/>
      </c>
      <c r="R47" s="17">
        <f>IF($C47="","",IF($L47="","",IF(AND($K47=2,ISNUMBER($L47),$L47&lt;$J47),"Yes","No")))</f>
        <v/>
      </c>
      <c r="S47" s="18" t="n"/>
      <c r="T47" s="19">
        <f>IF($Q47&lt;&gt;"Yes","",IF($S47="","(enter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IF(OR($C47="",$L47="",$K47&lt;&gt;1,NOT(ISNUMBER($L47)),$L47&gt;=$J47),"",IF(COUNTIFS(nrES_PID,$D47,nrES_Code,$F47,nrES_Att,2,nrES_Raw,"&gt;=0")&gt;0,"Retested",IF(NOT(ISNUMBER($T47)),"CHECK DATE",IF(TODAY()&gt;$T47,"OVERDUE","Due "&amp;TEXT($T47,"mm/dd")))))</f>
        <v/>
      </c>
      <c r="V47" s="16" t="n"/>
      <c r="W47" s="16" t="n"/>
      <c r="X47" s="17">
        <f>IF($C47="","",IF(AND($L47&lt;&gt;"",NOT(ISNUMBER($L47))),"RAW SCORE NOT A NUMBER",IF(AND(ISNUMBER($L47),OR($L47&lt;0,$L47&gt;100)),"RAW SCORE OUT OF RANGE",IF(COUNTIF(nrES_RecID,$B47)&gt;1,"DUPLICATE RECORD",IF(AND($K47=2,COUNTIFS(nrES_PID,$D47,nrES_Code,$F47,nrES_Att,1)=0),"ATTEMPT 2 WITHOUT ATTEMPT 1",IF(AND($K47=2,$L47=""),"RETEST ROW HAS NO SCORE","OK"))))))</f>
        <v/>
      </c>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IF($C48="","",IF($K48="","",IF(COUNTIFS(nrES_PID,$D48,nrES_Code,$F48,nrES_Att,"&gt;"&amp;$K48,nrES_Raw,"&gt;=0")=0,"Yes","No")))</f>
        <v/>
      </c>
      <c r="Q48" s="17">
        <f>IF($C48="","",IF($L48="","",IF(AND($K48=1,ISNUMBER($L48),$L48&lt;$J48,COUNTIFS(nrES_PID,$D48,nrES_Code,$F48,nrES_Att,2,nrES_Raw,"&gt;=0")=0),"Yes","No")))</f>
        <v/>
      </c>
      <c r="R48" s="17">
        <f>IF($C48="","",IF($L48="","",IF(AND($K48=2,ISNUMBER($L48),$L48&lt;$J48),"Yes","No")))</f>
        <v/>
      </c>
      <c r="S48" s="18" t="n"/>
      <c r="T48" s="19">
        <f>IF($Q48&lt;&gt;"Yes","",IF($S48="","(enter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IF(OR($C48="",$L48="",$K48&lt;&gt;1,NOT(ISNUMBER($L48)),$L48&gt;=$J48),"",IF(COUNTIFS(nrES_PID,$D48,nrES_Code,$F48,nrES_Att,2,nrES_Raw,"&gt;=0")&gt;0,"Retested",IF(NOT(ISNUMBER($T48)),"CHECK DATE",IF(TODAY()&gt;$T48,"OVERDUE","Due "&amp;TEXT($T48,"mm/dd")))))</f>
        <v/>
      </c>
      <c r="V48" s="16" t="n"/>
      <c r="W48" s="16" t="n"/>
      <c r="X48" s="17">
        <f>IF($C48="","",IF(AND($L48&lt;&gt;"",NOT(ISNUMBER($L48))),"RAW SCORE NOT A NUMBER",IF(AND(ISNUMBER($L48),OR($L48&lt;0,$L48&gt;100)),"RAW SCORE OUT OF RANGE",IF(COUNTIF(nrES_RecID,$B48)&gt;1,"DUPLICATE RECORD",IF(AND($K48=2,COUNTIFS(nrES_PID,$D48,nrES_Code,$F48,nrES_Att,1)=0),"ATTEMPT 2 WITHOUT ATTEMPT 1",IF(AND($K48=2,$L48=""),"RETEST ROW HAS NO SCORE","OK"))))))</f>
        <v/>
      </c>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IF($C49="","",IF($K49="","",IF(COUNTIFS(nrES_PID,$D49,nrES_Code,$F49,nrES_Att,"&gt;"&amp;$K49,nrES_Raw,"&gt;=0")=0,"Yes","No")))</f>
        <v/>
      </c>
      <c r="Q49" s="17">
        <f>IF($C49="","",IF($L49="","",IF(AND($K49=1,ISNUMBER($L49),$L49&lt;$J49,COUNTIFS(nrES_PID,$D49,nrES_Code,$F49,nrES_Att,2,nrES_Raw,"&gt;=0")=0),"Yes","No")))</f>
        <v/>
      </c>
      <c r="R49" s="17">
        <f>IF($C49="","",IF($L49="","",IF(AND($K49=2,ISNUMBER($L49),$L49&lt;$J49),"Yes","No")))</f>
        <v/>
      </c>
      <c r="S49" s="18" t="n"/>
      <c r="T49" s="19">
        <f>IF($Q49&lt;&gt;"Yes","",IF($S49="","(enter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IF(OR($C49="",$L49="",$K49&lt;&gt;1,NOT(ISNUMBER($L49)),$L49&gt;=$J49),"",IF(COUNTIFS(nrES_PID,$D49,nrES_Code,$F49,nrES_Att,2,nrES_Raw,"&gt;=0")&gt;0,"Retested",IF(NOT(ISNUMBER($T49)),"CHECK DATE",IF(TODAY()&gt;$T49,"OVERDUE","Due "&amp;TEXT($T49,"mm/dd")))))</f>
        <v/>
      </c>
      <c r="V49" s="16" t="n"/>
      <c r="W49" s="16" t="n"/>
      <c r="X49" s="17">
        <f>IF($C49="","",IF(AND($L49&lt;&gt;"",NOT(ISNUMBER($L49))),"RAW SCORE NOT A NUMBER",IF(AND(ISNUMBER($L49),OR($L49&lt;0,$L49&gt;100)),"RAW SCORE OUT OF RANGE",IF(COUNTIF(nrES_RecID,$B49)&gt;1,"DUPLICATE RECORD",IF(AND($K49=2,COUNTIFS(nrES_PID,$D49,nrES_Code,$F49,nrES_Att,1)=0),"ATTEMPT 2 WITHOUT ATTEMPT 1",IF(AND($K49=2,$L49=""),"RETEST ROW HAS NO SCORE","OK"))))))</f>
        <v/>
      </c>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IF($C50="","",IF($K50="","",IF(COUNTIFS(nrES_PID,$D50,nrES_Code,$F50,nrES_Att,"&gt;"&amp;$K50,nrES_Raw,"&gt;=0")=0,"Yes","No")))</f>
        <v/>
      </c>
      <c r="Q50" s="17">
        <f>IF($C50="","",IF($L50="","",IF(AND($K50=1,ISNUMBER($L50),$L50&lt;$J50,COUNTIFS(nrES_PID,$D50,nrES_Code,$F50,nrES_Att,2,nrES_Raw,"&gt;=0")=0),"Yes","No")))</f>
        <v/>
      </c>
      <c r="R50" s="17">
        <f>IF($C50="","",IF($L50="","",IF(AND($K50=2,ISNUMBER($L50),$L50&lt;$J50),"Yes","No")))</f>
        <v/>
      </c>
      <c r="S50" s="18" t="n"/>
      <c r="T50" s="19">
        <f>IF($Q50&lt;&gt;"Yes","",IF($S50="","(enter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IF(OR($C50="",$L50="",$K50&lt;&gt;1,NOT(ISNUMBER($L50)),$L50&gt;=$J50),"",IF(COUNTIFS(nrES_PID,$D50,nrES_Code,$F50,nrES_Att,2,nrES_Raw,"&gt;=0")&gt;0,"Retested",IF(NOT(ISNUMBER($T50)),"CHECK DATE",IF(TODAY()&gt;$T50,"OVERDUE","Due "&amp;TEXT($T50,"mm/dd")))))</f>
        <v/>
      </c>
      <c r="V50" s="16" t="n"/>
      <c r="W50" s="16" t="n"/>
      <c r="X50" s="17">
        <f>IF($C50="","",IF(AND($L50&lt;&gt;"",NOT(ISNUMBER($L50))),"RAW SCORE NOT A NUMBER",IF(AND(ISNUMBER($L50),OR($L50&lt;0,$L50&gt;100)),"RAW SCORE OUT OF RANGE",IF(COUNTIF(nrES_RecID,$B50)&gt;1,"DUPLICATE RECORD",IF(AND($K50=2,COUNTIFS(nrES_PID,$D50,nrES_Code,$F50,nrES_Att,1)=0),"ATTEMPT 2 WITHOUT ATTEMPT 1",IF(AND($K50=2,$L50=""),"RETEST ROW HAS NO SCORE","OK"))))))</f>
        <v/>
      </c>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IF($C51="","",IF($K51="","",IF(COUNTIFS(nrES_PID,$D51,nrES_Code,$F51,nrES_Att,"&gt;"&amp;$K51,nrES_Raw,"&gt;=0")=0,"Yes","No")))</f>
        <v/>
      </c>
      <c r="Q51" s="17">
        <f>IF($C51="","",IF($L51="","",IF(AND($K51=1,ISNUMBER($L51),$L51&lt;$J51,COUNTIFS(nrES_PID,$D51,nrES_Code,$F51,nrES_Att,2,nrES_Raw,"&gt;=0")=0),"Yes","No")))</f>
        <v/>
      </c>
      <c r="R51" s="17">
        <f>IF($C51="","",IF($L51="","",IF(AND($K51=2,ISNUMBER($L51),$L51&lt;$J51),"Yes","No")))</f>
        <v/>
      </c>
      <c r="S51" s="18" t="n"/>
      <c r="T51" s="19">
        <f>IF($Q51&lt;&gt;"Yes","",IF($S51="","(enter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IF(OR($C51="",$L51="",$K51&lt;&gt;1,NOT(ISNUMBER($L51)),$L51&gt;=$J51),"",IF(COUNTIFS(nrES_PID,$D51,nrES_Code,$F51,nrES_Att,2,nrES_Raw,"&gt;=0")&gt;0,"Retested",IF(NOT(ISNUMBER($T51)),"CHECK DATE",IF(TODAY()&gt;$T51,"OVERDUE","Due "&amp;TEXT($T51,"mm/dd")))))</f>
        <v/>
      </c>
      <c r="V51" s="16" t="n"/>
      <c r="W51" s="16" t="n"/>
      <c r="X51" s="17">
        <f>IF($C51="","",IF(AND($L51&lt;&gt;"",NOT(ISNUMBER($L51))),"RAW SCORE NOT A NUMBER",IF(AND(ISNUMBER($L51),OR($L51&lt;0,$L51&gt;100)),"RAW SCORE OUT OF RANGE",IF(COUNTIF(nrES_RecID,$B51)&gt;1,"DUPLICATE RECORD",IF(AND($K51=2,COUNTIFS(nrES_PID,$D51,nrES_Code,$F51,nrES_Att,1)=0),"ATTEMPT 2 WITHOUT ATTEMPT 1",IF(AND($K51=2,$L51=""),"RETEST ROW HAS NO SCORE","OK"))))))</f>
        <v/>
      </c>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IF($C52="","",IF($K52="","",IF(COUNTIFS(nrES_PID,$D52,nrES_Code,$F52,nrES_Att,"&gt;"&amp;$K52,nrES_Raw,"&gt;=0")=0,"Yes","No")))</f>
        <v/>
      </c>
      <c r="Q52" s="17">
        <f>IF($C52="","",IF($L52="","",IF(AND($K52=1,ISNUMBER($L52),$L52&lt;$J52,COUNTIFS(nrES_PID,$D52,nrES_Code,$F52,nrES_Att,2,nrES_Raw,"&gt;=0")=0),"Yes","No")))</f>
        <v/>
      </c>
      <c r="R52" s="17">
        <f>IF($C52="","",IF($L52="","",IF(AND($K52=2,ISNUMBER($L52),$L52&lt;$J52),"Yes","No")))</f>
        <v/>
      </c>
      <c r="S52" s="18" t="n"/>
      <c r="T52" s="19">
        <f>IF($Q52&lt;&gt;"Yes","",IF($S52="","(enter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IF(OR($C52="",$L52="",$K52&lt;&gt;1,NOT(ISNUMBER($L52)),$L52&gt;=$J52),"",IF(COUNTIFS(nrES_PID,$D52,nrES_Code,$F52,nrES_Att,2,nrES_Raw,"&gt;=0")&gt;0,"Retested",IF(NOT(ISNUMBER($T52)),"CHECK DATE",IF(TODAY()&gt;$T52,"OVERDUE","Due "&amp;TEXT($T52,"mm/dd")))))</f>
        <v/>
      </c>
      <c r="V52" s="16" t="n"/>
      <c r="W52" s="16" t="n"/>
      <c r="X52" s="17">
        <f>IF($C52="","",IF(AND($L52&lt;&gt;"",NOT(ISNUMBER($L52))),"RAW SCORE NOT A NUMBER",IF(AND(ISNUMBER($L52),OR($L52&lt;0,$L52&gt;100)),"RAW SCORE OUT OF RANGE",IF(COUNTIF(nrES_RecID,$B52)&gt;1,"DUPLICATE RECORD",IF(AND($K52=2,COUNTIFS(nrES_PID,$D52,nrES_Code,$F52,nrES_Att,1)=0),"ATTEMPT 2 WITHOUT ATTEMPT 1",IF(AND($K52=2,$L52=""),"RETEST ROW HAS NO SCORE","OK"))))))</f>
        <v/>
      </c>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IF($C53="","",IF($K53="","",IF(COUNTIFS(nrES_PID,$D53,nrES_Code,$F53,nrES_Att,"&gt;"&amp;$K53,nrES_Raw,"&gt;=0")=0,"Yes","No")))</f>
        <v/>
      </c>
      <c r="Q53" s="17">
        <f>IF($C53="","",IF($L53="","",IF(AND($K53=1,ISNUMBER($L53),$L53&lt;$J53,COUNTIFS(nrES_PID,$D53,nrES_Code,$F53,nrES_Att,2,nrES_Raw,"&gt;=0")=0),"Yes","No")))</f>
        <v/>
      </c>
      <c r="R53" s="17">
        <f>IF($C53="","",IF($L53="","",IF(AND($K53=2,ISNUMBER($L53),$L53&lt;$J53),"Yes","No")))</f>
        <v/>
      </c>
      <c r="S53" s="18" t="n"/>
      <c r="T53" s="19">
        <f>IF($Q53&lt;&gt;"Yes","",IF($S53="","(enter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IF(OR($C53="",$L53="",$K53&lt;&gt;1,NOT(ISNUMBER($L53)),$L53&gt;=$J53),"",IF(COUNTIFS(nrES_PID,$D53,nrES_Code,$F53,nrES_Att,2,nrES_Raw,"&gt;=0")&gt;0,"Retested",IF(NOT(ISNUMBER($T53)),"CHECK DATE",IF(TODAY()&gt;$T53,"OVERDUE","Due "&amp;TEXT($T53,"mm/dd")))))</f>
        <v/>
      </c>
      <c r="V53" s="16" t="n"/>
      <c r="W53" s="16" t="n"/>
      <c r="X53" s="17">
        <f>IF($C53="","",IF(AND($L53&lt;&gt;"",NOT(ISNUMBER($L53))),"RAW SCORE NOT A NUMBER",IF(AND(ISNUMBER($L53),OR($L53&lt;0,$L53&gt;100)),"RAW SCORE OUT OF RANGE",IF(COUNTIF(nrES_RecID,$B53)&gt;1,"DUPLICATE RECORD",IF(AND($K53=2,COUNTIFS(nrES_PID,$D53,nrES_Code,$F53,nrES_Att,1)=0),"ATTEMPT 2 WITHOUT ATTEMPT 1",IF(AND($K53=2,$L53=""),"RETEST ROW HAS NO SCORE","OK"))))))</f>
        <v/>
      </c>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IF($C54="","",IF($K54="","",IF(COUNTIFS(nrES_PID,$D54,nrES_Code,$F54,nrES_Att,"&gt;"&amp;$K54,nrES_Raw,"&gt;=0")=0,"Yes","No")))</f>
        <v/>
      </c>
      <c r="Q54" s="17">
        <f>IF($C54="","",IF($L54="","",IF(AND($K54=1,ISNUMBER($L54),$L54&lt;$J54,COUNTIFS(nrES_PID,$D54,nrES_Code,$F54,nrES_Att,2,nrES_Raw,"&gt;=0")=0),"Yes","No")))</f>
        <v/>
      </c>
      <c r="R54" s="17">
        <f>IF($C54="","",IF($L54="","",IF(AND($K54=2,ISNUMBER($L54),$L54&lt;$J54),"Yes","No")))</f>
        <v/>
      </c>
      <c r="S54" s="18" t="n"/>
      <c r="T54" s="19">
        <f>IF($Q54&lt;&gt;"Yes","",IF($S54="","(enter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IF(OR($C54="",$L54="",$K54&lt;&gt;1,NOT(ISNUMBER($L54)),$L54&gt;=$J54),"",IF(COUNTIFS(nrES_PID,$D54,nrES_Code,$F54,nrES_Att,2,nrES_Raw,"&gt;=0")&gt;0,"Retested",IF(NOT(ISNUMBER($T54)),"CHECK DATE",IF(TODAY()&gt;$T54,"OVERDUE","Due "&amp;TEXT($T54,"mm/dd")))))</f>
        <v/>
      </c>
      <c r="V54" s="16" t="n"/>
      <c r="W54" s="16" t="n"/>
      <c r="X54" s="17">
        <f>IF($C54="","",IF(AND($L54&lt;&gt;"",NOT(ISNUMBER($L54))),"RAW SCORE NOT A NUMBER",IF(AND(ISNUMBER($L54),OR($L54&lt;0,$L54&gt;100)),"RAW SCORE OUT OF RANGE",IF(COUNTIF(nrES_RecID,$B54)&gt;1,"DUPLICATE RECORD",IF(AND($K54=2,COUNTIFS(nrES_PID,$D54,nrES_Code,$F54,nrES_Att,1)=0),"ATTEMPT 2 WITHOUT ATTEMPT 1",IF(AND($K54=2,$L54=""),"RETEST ROW HAS NO SCORE","OK"))))))</f>
        <v/>
      </c>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IF($C55="","",IF($K55="","",IF(COUNTIFS(nrES_PID,$D55,nrES_Code,$F55,nrES_Att,"&gt;"&amp;$K55,nrES_Raw,"&gt;=0")=0,"Yes","No")))</f>
        <v/>
      </c>
      <c r="Q55" s="17">
        <f>IF($C55="","",IF($L55="","",IF(AND($K55=1,ISNUMBER($L55),$L55&lt;$J55,COUNTIFS(nrES_PID,$D55,nrES_Code,$F55,nrES_Att,2,nrES_Raw,"&gt;=0")=0),"Yes","No")))</f>
        <v/>
      </c>
      <c r="R55" s="17">
        <f>IF($C55="","",IF($L55="","",IF(AND($K55=2,ISNUMBER($L55),$L55&lt;$J55),"Yes","No")))</f>
        <v/>
      </c>
      <c r="S55" s="18" t="n"/>
      <c r="T55" s="19">
        <f>IF($Q55&lt;&gt;"Yes","",IF($S55="","(enter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IF(OR($C55="",$L55="",$K55&lt;&gt;1,NOT(ISNUMBER($L55)),$L55&gt;=$J55),"",IF(COUNTIFS(nrES_PID,$D55,nrES_Code,$F55,nrES_Att,2,nrES_Raw,"&gt;=0")&gt;0,"Retested",IF(NOT(ISNUMBER($T55)),"CHECK DATE",IF(TODAY()&gt;$T55,"OVERDUE","Due "&amp;TEXT($T55,"mm/dd")))))</f>
        <v/>
      </c>
      <c r="V55" s="16" t="n"/>
      <c r="W55" s="16" t="n"/>
      <c r="X55" s="17">
        <f>IF($C55="","",IF(AND($L55&lt;&gt;"",NOT(ISNUMBER($L55))),"RAW SCORE NOT A NUMBER",IF(AND(ISNUMBER($L55),OR($L55&lt;0,$L55&gt;100)),"RAW SCORE OUT OF RANGE",IF(COUNTIF(nrES_RecID,$B55)&gt;1,"DUPLICATE RECORD",IF(AND($K55=2,COUNTIFS(nrES_PID,$D55,nrES_Code,$F55,nrES_Att,1)=0),"ATTEMPT 2 WITHOUT ATTEMPT 1",IF(AND($K55=2,$L55=""),"RETEST ROW HAS NO SCORE","OK"))))))</f>
        <v/>
      </c>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IF($C56="","",IF($K56="","",IF(COUNTIFS(nrES_PID,$D56,nrES_Code,$F56,nrES_Att,"&gt;"&amp;$K56,nrES_Raw,"&gt;=0")=0,"Yes","No")))</f>
        <v/>
      </c>
      <c r="Q56" s="17">
        <f>IF($C56="","",IF($L56="","",IF(AND($K56=1,ISNUMBER($L56),$L56&lt;$J56,COUNTIFS(nrES_PID,$D56,nrES_Code,$F56,nrES_Att,2,nrES_Raw,"&gt;=0")=0),"Yes","No")))</f>
        <v/>
      </c>
      <c r="R56" s="17">
        <f>IF($C56="","",IF($L56="","",IF(AND($K56=2,ISNUMBER($L56),$L56&lt;$J56),"Yes","No")))</f>
        <v/>
      </c>
      <c r="S56" s="18" t="n"/>
      <c r="T56" s="19">
        <f>IF($Q56&lt;&gt;"Yes","",IF($S56="","(enter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IF(OR($C56="",$L56="",$K56&lt;&gt;1,NOT(ISNUMBER($L56)),$L56&gt;=$J56),"",IF(COUNTIFS(nrES_PID,$D56,nrES_Code,$F56,nrES_Att,2,nrES_Raw,"&gt;=0")&gt;0,"Retested",IF(NOT(ISNUMBER($T56)),"CHECK DATE",IF(TODAY()&gt;$T56,"OVERDUE","Due "&amp;TEXT($T56,"mm/dd")))))</f>
        <v/>
      </c>
      <c r="V56" s="16" t="n"/>
      <c r="W56" s="16" t="n"/>
      <c r="X56" s="17">
        <f>IF($C56="","",IF(AND($L56&lt;&gt;"",NOT(ISNUMBER($L56))),"RAW SCORE NOT A NUMBER",IF(AND(ISNUMBER($L56),OR($L56&lt;0,$L56&gt;100)),"RAW SCORE OUT OF RANGE",IF(COUNTIF(nrES_RecID,$B56)&gt;1,"DUPLICATE RECORD",IF(AND($K56=2,COUNTIFS(nrES_PID,$D56,nrES_Code,$F56,nrES_Att,1)=0),"ATTEMPT 2 WITHOUT ATTEMPT 1",IF(AND($K56=2,$L56=""),"RETEST ROW HAS NO SCORE","OK"))))))</f>
        <v/>
      </c>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IF($C57="","",IF($K57="","",IF(COUNTIFS(nrES_PID,$D57,nrES_Code,$F57,nrES_Att,"&gt;"&amp;$K57,nrES_Raw,"&gt;=0")=0,"Yes","No")))</f>
        <v/>
      </c>
      <c r="Q57" s="17">
        <f>IF($C57="","",IF($L57="","",IF(AND($K57=1,ISNUMBER($L57),$L57&lt;$J57,COUNTIFS(nrES_PID,$D57,nrES_Code,$F57,nrES_Att,2,nrES_Raw,"&gt;=0")=0),"Yes","No")))</f>
        <v/>
      </c>
      <c r="R57" s="17">
        <f>IF($C57="","",IF($L57="","",IF(AND($K57=2,ISNUMBER($L57),$L57&lt;$J57),"Yes","No")))</f>
        <v/>
      </c>
      <c r="S57" s="18" t="n"/>
      <c r="T57" s="19">
        <f>IF($Q57&lt;&gt;"Yes","",IF($S57="","(enter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IF(OR($C57="",$L57="",$K57&lt;&gt;1,NOT(ISNUMBER($L57)),$L57&gt;=$J57),"",IF(COUNTIFS(nrES_PID,$D57,nrES_Code,$F57,nrES_Att,2,nrES_Raw,"&gt;=0")&gt;0,"Retested",IF(NOT(ISNUMBER($T57)),"CHECK DATE",IF(TODAY()&gt;$T57,"OVERDUE","Due "&amp;TEXT($T57,"mm/dd")))))</f>
        <v/>
      </c>
      <c r="V57" s="16" t="n"/>
      <c r="W57" s="16" t="n"/>
      <c r="X57" s="17">
        <f>IF($C57="","",IF(AND($L57&lt;&gt;"",NOT(ISNUMBER($L57))),"RAW SCORE NOT A NUMBER",IF(AND(ISNUMBER($L57),OR($L57&lt;0,$L57&gt;100)),"RAW SCORE OUT OF RANGE",IF(COUNTIF(nrES_RecID,$B57)&gt;1,"DUPLICATE RECORD",IF(AND($K57=2,COUNTIFS(nrES_PID,$D57,nrES_Code,$F57,nrES_Att,1)=0),"ATTEMPT 2 WITHOUT ATTEMPT 1",IF(AND($K57=2,$L57=""),"RETEST ROW HAS NO SCORE","OK"))))))</f>
        <v/>
      </c>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IF($C58="","",IF($K58="","",IF(COUNTIFS(nrES_PID,$D58,nrES_Code,$F58,nrES_Att,"&gt;"&amp;$K58,nrES_Raw,"&gt;=0")=0,"Yes","No")))</f>
        <v/>
      </c>
      <c r="Q58" s="17">
        <f>IF($C58="","",IF($L58="","",IF(AND($K58=1,ISNUMBER($L58),$L58&lt;$J58,COUNTIFS(nrES_PID,$D58,nrES_Code,$F58,nrES_Att,2,nrES_Raw,"&gt;=0")=0),"Yes","No")))</f>
        <v/>
      </c>
      <c r="R58" s="17">
        <f>IF($C58="","",IF($L58="","",IF(AND($K58=2,ISNUMBER($L58),$L58&lt;$J58),"Yes","No")))</f>
        <v/>
      </c>
      <c r="S58" s="18" t="n"/>
      <c r="T58" s="19">
        <f>IF($Q58&lt;&gt;"Yes","",IF($S58="","(enter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IF(OR($C58="",$L58="",$K58&lt;&gt;1,NOT(ISNUMBER($L58)),$L58&gt;=$J58),"",IF(COUNTIFS(nrES_PID,$D58,nrES_Code,$F58,nrES_Att,2,nrES_Raw,"&gt;=0")&gt;0,"Retested",IF(NOT(ISNUMBER($T58)),"CHECK DATE",IF(TODAY()&gt;$T58,"OVERDUE","Due "&amp;TEXT($T58,"mm/dd")))))</f>
        <v/>
      </c>
      <c r="V58" s="16" t="n"/>
      <c r="W58" s="16" t="n"/>
      <c r="X58" s="17">
        <f>IF($C58="","",IF(AND($L58&lt;&gt;"",NOT(ISNUMBER($L58))),"RAW SCORE NOT A NUMBER",IF(AND(ISNUMBER($L58),OR($L58&lt;0,$L58&gt;100)),"RAW SCORE OUT OF RANGE",IF(COUNTIF(nrES_RecID,$B58)&gt;1,"DUPLICATE RECORD",IF(AND($K58=2,COUNTIFS(nrES_PID,$D58,nrES_Code,$F58,nrES_Att,1)=0),"ATTEMPT 2 WITHOUT ATTEMPT 1",IF(AND($K58=2,$L58=""),"RETEST ROW HAS NO SCORE","OK"))))))</f>
        <v/>
      </c>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IF($C59="","",IF($K59="","",IF(COUNTIFS(nrES_PID,$D59,nrES_Code,$F59,nrES_Att,"&gt;"&amp;$K59,nrES_Raw,"&gt;=0")=0,"Yes","No")))</f>
        <v/>
      </c>
      <c r="Q59" s="17">
        <f>IF($C59="","",IF($L59="","",IF(AND($K59=1,ISNUMBER($L59),$L59&lt;$J59,COUNTIFS(nrES_PID,$D59,nrES_Code,$F59,nrES_Att,2,nrES_Raw,"&gt;=0")=0),"Yes","No")))</f>
        <v/>
      </c>
      <c r="R59" s="17">
        <f>IF($C59="","",IF($L59="","",IF(AND($K59=2,ISNUMBER($L59),$L59&lt;$J59),"Yes","No")))</f>
        <v/>
      </c>
      <c r="S59" s="18" t="n"/>
      <c r="T59" s="19">
        <f>IF($Q59&lt;&gt;"Yes","",IF($S59="","(enter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IF(OR($C59="",$L59="",$K59&lt;&gt;1,NOT(ISNUMBER($L59)),$L59&gt;=$J59),"",IF(COUNTIFS(nrES_PID,$D59,nrES_Code,$F59,nrES_Att,2,nrES_Raw,"&gt;=0")&gt;0,"Retested",IF(NOT(ISNUMBER($T59)),"CHECK DATE",IF(TODAY()&gt;$T59,"OVERDUE","Due "&amp;TEXT($T59,"mm/dd")))))</f>
        <v/>
      </c>
      <c r="V59" s="16" t="n"/>
      <c r="W59" s="16" t="n"/>
      <c r="X59" s="17">
        <f>IF($C59="","",IF(AND($L59&lt;&gt;"",NOT(ISNUMBER($L59))),"RAW SCORE NOT A NUMBER",IF(AND(ISNUMBER($L59),OR($L59&lt;0,$L59&gt;100)),"RAW SCORE OUT OF RANGE",IF(COUNTIF(nrES_RecID,$B59)&gt;1,"DUPLICATE RECORD",IF(AND($K59=2,COUNTIFS(nrES_PID,$D59,nrES_Code,$F59,nrES_Att,1)=0),"ATTEMPT 2 WITHOUT ATTEMPT 1",IF(AND($K59=2,$L59=""),"RETEST ROW HAS NO SCORE","OK"))))))</f>
        <v/>
      </c>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IF($C60="","",IF($K60="","",IF(COUNTIFS(nrES_PID,$D60,nrES_Code,$F60,nrES_Att,"&gt;"&amp;$K60,nrES_Raw,"&gt;=0")=0,"Yes","No")))</f>
        <v/>
      </c>
      <c r="Q60" s="17">
        <f>IF($C60="","",IF($L60="","",IF(AND($K60=1,ISNUMBER($L60),$L60&lt;$J60,COUNTIFS(nrES_PID,$D60,nrES_Code,$F60,nrES_Att,2,nrES_Raw,"&gt;=0")=0),"Yes","No")))</f>
        <v/>
      </c>
      <c r="R60" s="17">
        <f>IF($C60="","",IF($L60="","",IF(AND($K60=2,ISNUMBER($L60),$L60&lt;$J60),"Yes","No")))</f>
        <v/>
      </c>
      <c r="S60" s="18" t="n"/>
      <c r="T60" s="19">
        <f>IF($Q60&lt;&gt;"Yes","",IF($S60="","(enter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IF(OR($C60="",$L60="",$K60&lt;&gt;1,NOT(ISNUMBER($L60)),$L60&gt;=$J60),"",IF(COUNTIFS(nrES_PID,$D60,nrES_Code,$F60,nrES_Att,2,nrES_Raw,"&gt;=0")&gt;0,"Retested",IF(NOT(ISNUMBER($T60)),"CHECK DATE",IF(TODAY()&gt;$T60,"OVERDUE","Due "&amp;TEXT($T60,"mm/dd")))))</f>
        <v/>
      </c>
      <c r="V60" s="16" t="n"/>
      <c r="W60" s="16" t="n"/>
      <c r="X60" s="17">
        <f>IF($C60="","",IF(AND($L60&lt;&gt;"",NOT(ISNUMBER($L60))),"RAW SCORE NOT A NUMBER",IF(AND(ISNUMBER($L60),OR($L60&lt;0,$L60&gt;100)),"RAW SCORE OUT OF RANGE",IF(COUNTIF(nrES_RecID,$B60)&gt;1,"DUPLICATE RECORD",IF(AND($K60=2,COUNTIFS(nrES_PID,$D60,nrES_Code,$F60,nrES_Att,1)=0),"ATTEMPT 2 WITHOUT ATTEMPT 1",IF(AND($K60=2,$L60=""),"RETEST ROW HAS NO SCORE","OK"))))))</f>
        <v/>
      </c>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IF($C61="","",IF($K61="","",IF(COUNTIFS(nrES_PID,$D61,nrES_Code,$F61,nrES_Att,"&gt;"&amp;$K61,nrES_Raw,"&gt;=0")=0,"Yes","No")))</f>
        <v/>
      </c>
      <c r="Q61" s="17">
        <f>IF($C61="","",IF($L61="","",IF(AND($K61=1,ISNUMBER($L61),$L61&lt;$J61,COUNTIFS(nrES_PID,$D61,nrES_Code,$F61,nrES_Att,2,nrES_Raw,"&gt;=0")=0),"Yes","No")))</f>
        <v/>
      </c>
      <c r="R61" s="17">
        <f>IF($C61="","",IF($L61="","",IF(AND($K61=2,ISNUMBER($L61),$L61&lt;$J61),"Yes","No")))</f>
        <v/>
      </c>
      <c r="S61" s="18" t="n"/>
      <c r="T61" s="19">
        <f>IF($Q61&lt;&gt;"Yes","",IF($S61="","(enter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IF(OR($C61="",$L61="",$K61&lt;&gt;1,NOT(ISNUMBER($L61)),$L61&gt;=$J61),"",IF(COUNTIFS(nrES_PID,$D61,nrES_Code,$F61,nrES_Att,2,nrES_Raw,"&gt;=0")&gt;0,"Retested",IF(NOT(ISNUMBER($T61)),"CHECK DATE",IF(TODAY()&gt;$T61,"OVERDUE","Due "&amp;TEXT($T61,"mm/dd")))))</f>
        <v/>
      </c>
      <c r="V61" s="16" t="n"/>
      <c r="W61" s="16" t="n"/>
      <c r="X61" s="17">
        <f>IF($C61="","",IF(AND($L61&lt;&gt;"",NOT(ISNUMBER($L61))),"RAW SCORE NOT A NUMBER",IF(AND(ISNUMBER($L61),OR($L61&lt;0,$L61&gt;100)),"RAW SCORE OUT OF RANGE",IF(COUNTIF(nrES_RecID,$B61)&gt;1,"DUPLICATE RECORD",IF(AND($K61=2,COUNTIFS(nrES_PID,$D61,nrES_Code,$F61,nrES_Att,1)=0),"ATTEMPT 2 WITHOUT ATTEMPT 1",IF(AND($K61=2,$L61=""),"RETEST ROW HAS NO SCORE","OK"))))))</f>
        <v/>
      </c>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IF($C62="","",IF($K62="","",IF(COUNTIFS(nrES_PID,$D62,nrES_Code,$F62,nrES_Att,"&gt;"&amp;$K62,nrES_Raw,"&gt;=0")=0,"Yes","No")))</f>
        <v/>
      </c>
      <c r="Q62" s="17">
        <f>IF($C62="","",IF($L62="","",IF(AND($K62=1,ISNUMBER($L62),$L62&lt;$J62,COUNTIFS(nrES_PID,$D62,nrES_Code,$F62,nrES_Att,2,nrES_Raw,"&gt;=0")=0),"Yes","No")))</f>
        <v/>
      </c>
      <c r="R62" s="17">
        <f>IF($C62="","",IF($L62="","",IF(AND($K62=2,ISNUMBER($L62),$L62&lt;$J62),"Yes","No")))</f>
        <v/>
      </c>
      <c r="S62" s="18" t="n"/>
      <c r="T62" s="19">
        <f>IF($Q62&lt;&gt;"Yes","",IF($S62="","(enter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IF(OR($C62="",$L62="",$K62&lt;&gt;1,NOT(ISNUMBER($L62)),$L62&gt;=$J62),"",IF(COUNTIFS(nrES_PID,$D62,nrES_Code,$F62,nrES_Att,2,nrES_Raw,"&gt;=0")&gt;0,"Retested",IF(NOT(ISNUMBER($T62)),"CHECK DATE",IF(TODAY()&gt;$T62,"OVERDUE","Due "&amp;TEXT($T62,"mm/dd")))))</f>
        <v/>
      </c>
      <c r="V62" s="16" t="n"/>
      <c r="W62" s="16" t="n"/>
      <c r="X62" s="17">
        <f>IF($C62="","",IF(AND($L62&lt;&gt;"",NOT(ISNUMBER($L62))),"RAW SCORE NOT A NUMBER",IF(AND(ISNUMBER($L62),OR($L62&lt;0,$L62&gt;100)),"RAW SCORE OUT OF RANGE",IF(COUNTIF(nrES_RecID,$B62)&gt;1,"DUPLICATE RECORD",IF(AND($K62=2,COUNTIFS(nrES_PID,$D62,nrES_Code,$F62,nrES_Att,1)=0),"ATTEMPT 2 WITHOUT ATTEMPT 1",IF(AND($K62=2,$L62=""),"RETEST ROW HAS NO SCORE","OK"))))))</f>
        <v/>
      </c>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IF($C63="","",IF($K63="","",IF(COUNTIFS(nrES_PID,$D63,nrES_Code,$F63,nrES_Att,"&gt;"&amp;$K63,nrES_Raw,"&gt;=0")=0,"Yes","No")))</f>
        <v/>
      </c>
      <c r="Q63" s="17">
        <f>IF($C63="","",IF($L63="","",IF(AND($K63=1,ISNUMBER($L63),$L63&lt;$J63,COUNTIFS(nrES_PID,$D63,nrES_Code,$F63,nrES_Att,2,nrES_Raw,"&gt;=0")=0),"Yes","No")))</f>
        <v/>
      </c>
      <c r="R63" s="17">
        <f>IF($C63="","",IF($L63="","",IF(AND($K63=2,ISNUMBER($L63),$L63&lt;$J63),"Yes","No")))</f>
        <v/>
      </c>
      <c r="S63" s="18" t="n"/>
      <c r="T63" s="19">
        <f>IF($Q63&lt;&gt;"Yes","",IF($S63="","(enter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IF(OR($C63="",$L63="",$K63&lt;&gt;1,NOT(ISNUMBER($L63)),$L63&gt;=$J63),"",IF(COUNTIFS(nrES_PID,$D63,nrES_Code,$F63,nrES_Att,2,nrES_Raw,"&gt;=0")&gt;0,"Retested",IF(NOT(ISNUMBER($T63)),"CHECK DATE",IF(TODAY()&gt;$T63,"OVERDUE","Due "&amp;TEXT($T63,"mm/dd")))))</f>
        <v/>
      </c>
      <c r="V63" s="16" t="n"/>
      <c r="W63" s="16" t="n"/>
      <c r="X63" s="17">
        <f>IF($C63="","",IF(AND($L63&lt;&gt;"",NOT(ISNUMBER($L63))),"RAW SCORE NOT A NUMBER",IF(AND(ISNUMBER($L63),OR($L63&lt;0,$L63&gt;100)),"RAW SCORE OUT OF RANGE",IF(COUNTIF(nrES_RecID,$B63)&gt;1,"DUPLICATE RECORD",IF(AND($K63=2,COUNTIFS(nrES_PID,$D63,nrES_Code,$F63,nrES_Att,1)=0),"ATTEMPT 2 WITHOUT ATTEMPT 1",IF(AND($K63=2,$L63=""),"RETEST ROW HAS NO SCORE","OK"))))))</f>
        <v/>
      </c>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IF($C64="","",IF($K64="","",IF(COUNTIFS(nrES_PID,$D64,nrES_Code,$F64,nrES_Att,"&gt;"&amp;$K64,nrES_Raw,"&gt;=0")=0,"Yes","No")))</f>
        <v/>
      </c>
      <c r="Q64" s="17">
        <f>IF($C64="","",IF($L64="","",IF(AND($K64=1,ISNUMBER($L64),$L64&lt;$J64,COUNTIFS(nrES_PID,$D64,nrES_Code,$F64,nrES_Att,2,nrES_Raw,"&gt;=0")=0),"Yes","No")))</f>
        <v/>
      </c>
      <c r="R64" s="17">
        <f>IF($C64="","",IF($L64="","",IF(AND($K64=2,ISNUMBER($L64),$L64&lt;$J64),"Yes","No")))</f>
        <v/>
      </c>
      <c r="S64" s="18" t="n"/>
      <c r="T64" s="19">
        <f>IF($Q64&lt;&gt;"Yes","",IF($S64="","(enter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IF(OR($C64="",$L64="",$K64&lt;&gt;1,NOT(ISNUMBER($L64)),$L64&gt;=$J64),"",IF(COUNTIFS(nrES_PID,$D64,nrES_Code,$F64,nrES_Att,2,nrES_Raw,"&gt;=0")&gt;0,"Retested",IF(NOT(ISNUMBER($T64)),"CHECK DATE",IF(TODAY()&gt;$T64,"OVERDUE","Due "&amp;TEXT($T64,"mm/dd")))))</f>
        <v/>
      </c>
      <c r="V64" s="16" t="n"/>
      <c r="W64" s="16" t="n"/>
      <c r="X64" s="17">
        <f>IF($C64="","",IF(AND($L64&lt;&gt;"",NOT(ISNUMBER($L64))),"RAW SCORE NOT A NUMBER",IF(AND(ISNUMBER($L64),OR($L64&lt;0,$L64&gt;100)),"RAW SCORE OUT OF RANGE",IF(COUNTIF(nrES_RecID,$B64)&gt;1,"DUPLICATE RECORD",IF(AND($K64=2,COUNTIFS(nrES_PID,$D64,nrES_Code,$F64,nrES_Att,1)=0),"ATTEMPT 2 WITHOUT ATTEMPT 1",IF(AND($K64=2,$L64=""),"RETEST ROW HAS NO SCORE","OK"))))))</f>
        <v/>
      </c>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IF($C65="","",IF($K65="","",IF(COUNTIFS(nrES_PID,$D65,nrES_Code,$F65,nrES_Att,"&gt;"&amp;$K65,nrES_Raw,"&gt;=0")=0,"Yes","No")))</f>
        <v/>
      </c>
      <c r="Q65" s="17">
        <f>IF($C65="","",IF($L65="","",IF(AND($K65=1,ISNUMBER($L65),$L65&lt;$J65,COUNTIFS(nrES_PID,$D65,nrES_Code,$F65,nrES_Att,2,nrES_Raw,"&gt;=0")=0),"Yes","No")))</f>
        <v/>
      </c>
      <c r="R65" s="17">
        <f>IF($C65="","",IF($L65="","",IF(AND($K65=2,ISNUMBER($L65),$L65&lt;$J65),"Yes","No")))</f>
        <v/>
      </c>
      <c r="S65" s="18" t="n"/>
      <c r="T65" s="19">
        <f>IF($Q65&lt;&gt;"Yes","",IF($S65="","(enter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IF(OR($C65="",$L65="",$K65&lt;&gt;1,NOT(ISNUMBER($L65)),$L65&gt;=$J65),"",IF(COUNTIFS(nrES_PID,$D65,nrES_Code,$F65,nrES_Att,2,nrES_Raw,"&gt;=0")&gt;0,"Retested",IF(NOT(ISNUMBER($T65)),"CHECK DATE",IF(TODAY()&gt;$T65,"OVERDUE","Due "&amp;TEXT($T65,"mm/dd")))))</f>
        <v/>
      </c>
      <c r="V65" s="16" t="n"/>
      <c r="W65" s="16" t="n"/>
      <c r="X65" s="17">
        <f>IF($C65="","",IF(AND($L65&lt;&gt;"",NOT(ISNUMBER($L65))),"RAW SCORE NOT A NUMBER",IF(AND(ISNUMBER($L65),OR($L65&lt;0,$L65&gt;100)),"RAW SCORE OUT OF RANGE",IF(COUNTIF(nrES_RecID,$B65)&gt;1,"DUPLICATE RECORD",IF(AND($K65=2,COUNTIFS(nrES_PID,$D65,nrES_Code,$F65,nrES_Att,1)=0),"ATTEMPT 2 WITHOUT ATTEMPT 1",IF(AND($K65=2,$L65=""),"RETEST ROW HAS NO SCORE","OK"))))))</f>
        <v/>
      </c>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IF($C66="","",IF($K66="","",IF(COUNTIFS(nrES_PID,$D66,nrES_Code,$F66,nrES_Att,"&gt;"&amp;$K66,nrES_Raw,"&gt;=0")=0,"Yes","No")))</f>
        <v/>
      </c>
      <c r="Q66" s="17">
        <f>IF($C66="","",IF($L66="","",IF(AND($K66=1,ISNUMBER($L66),$L66&lt;$J66,COUNTIFS(nrES_PID,$D66,nrES_Code,$F66,nrES_Att,2,nrES_Raw,"&gt;=0")=0),"Yes","No")))</f>
        <v/>
      </c>
      <c r="R66" s="17">
        <f>IF($C66="","",IF($L66="","",IF(AND($K66=2,ISNUMBER($L66),$L66&lt;$J66),"Yes","No")))</f>
        <v/>
      </c>
      <c r="S66" s="18" t="n"/>
      <c r="T66" s="19">
        <f>IF($Q66&lt;&gt;"Yes","",IF($S66="","(enter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IF(OR($C66="",$L66="",$K66&lt;&gt;1,NOT(ISNUMBER($L66)),$L66&gt;=$J66),"",IF(COUNTIFS(nrES_PID,$D66,nrES_Code,$F66,nrES_Att,2,nrES_Raw,"&gt;=0")&gt;0,"Retested",IF(NOT(ISNUMBER($T66)),"CHECK DATE",IF(TODAY()&gt;$T66,"OVERDUE","Due "&amp;TEXT($T66,"mm/dd")))))</f>
        <v/>
      </c>
      <c r="V66" s="16" t="n"/>
      <c r="W66" s="16" t="n"/>
      <c r="X66" s="17">
        <f>IF($C66="","",IF(AND($L66&lt;&gt;"",NOT(ISNUMBER($L66))),"RAW SCORE NOT A NUMBER",IF(AND(ISNUMBER($L66),OR($L66&lt;0,$L66&gt;100)),"RAW SCORE OUT OF RANGE",IF(COUNTIF(nrES_RecID,$B66)&gt;1,"DUPLICATE RECORD",IF(AND($K66=2,COUNTIFS(nrES_PID,$D66,nrES_Code,$F66,nrES_Att,1)=0),"ATTEMPT 2 WITHOUT ATTEMPT 1",IF(AND($K66=2,$L66=""),"RETEST ROW HAS NO SCORE","OK"))))))</f>
        <v/>
      </c>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IF($C67="","",IF($K67="","",IF(COUNTIFS(nrES_PID,$D67,nrES_Code,$F67,nrES_Att,"&gt;"&amp;$K67,nrES_Raw,"&gt;=0")=0,"Yes","No")))</f>
        <v/>
      </c>
      <c r="Q67" s="17">
        <f>IF($C67="","",IF($L67="","",IF(AND($K67=1,ISNUMBER($L67),$L67&lt;$J67,COUNTIFS(nrES_PID,$D67,nrES_Code,$F67,nrES_Att,2,nrES_Raw,"&gt;=0")=0),"Yes","No")))</f>
        <v/>
      </c>
      <c r="R67" s="17">
        <f>IF($C67="","",IF($L67="","",IF(AND($K67=2,ISNUMBER($L67),$L67&lt;$J67),"Yes","No")))</f>
        <v/>
      </c>
      <c r="S67" s="18" t="n"/>
      <c r="T67" s="19">
        <f>IF($Q67&lt;&gt;"Yes","",IF($S67="","(enter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IF(OR($C67="",$L67="",$K67&lt;&gt;1,NOT(ISNUMBER($L67)),$L67&gt;=$J67),"",IF(COUNTIFS(nrES_PID,$D67,nrES_Code,$F67,nrES_Att,2,nrES_Raw,"&gt;=0")&gt;0,"Retested",IF(NOT(ISNUMBER($T67)),"CHECK DATE",IF(TODAY()&gt;$T67,"OVERDUE","Due "&amp;TEXT($T67,"mm/dd")))))</f>
        <v/>
      </c>
      <c r="V67" s="16" t="n"/>
      <c r="W67" s="16" t="n"/>
      <c r="X67" s="17">
        <f>IF($C67="","",IF(AND($L67&lt;&gt;"",NOT(ISNUMBER($L67))),"RAW SCORE NOT A NUMBER",IF(AND(ISNUMBER($L67),OR($L67&lt;0,$L67&gt;100)),"RAW SCORE OUT OF RANGE",IF(COUNTIF(nrES_RecID,$B67)&gt;1,"DUPLICATE RECORD",IF(AND($K67=2,COUNTIFS(nrES_PID,$D67,nrES_Code,$F67,nrES_Att,1)=0),"ATTEMPT 2 WITHOUT ATTEMPT 1",IF(AND($K67=2,$L67=""),"RETEST ROW HAS NO SCORE","OK"))))))</f>
        <v/>
      </c>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IF($C68="","",IF($K68="","",IF(COUNTIFS(nrES_PID,$D68,nrES_Code,$F68,nrES_Att,"&gt;"&amp;$K68,nrES_Raw,"&gt;=0")=0,"Yes","No")))</f>
        <v/>
      </c>
      <c r="Q68" s="17">
        <f>IF($C68="","",IF($L68="","",IF(AND($K68=1,ISNUMBER($L68),$L68&lt;$J68,COUNTIFS(nrES_PID,$D68,nrES_Code,$F68,nrES_Att,2,nrES_Raw,"&gt;=0")=0),"Yes","No")))</f>
        <v/>
      </c>
      <c r="R68" s="17">
        <f>IF($C68="","",IF($L68="","",IF(AND($K68=2,ISNUMBER($L68),$L68&lt;$J68),"Yes","No")))</f>
        <v/>
      </c>
      <c r="S68" s="18" t="n"/>
      <c r="T68" s="19">
        <f>IF($Q68&lt;&gt;"Yes","",IF($S68="","(enter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IF(OR($C68="",$L68="",$K68&lt;&gt;1,NOT(ISNUMBER($L68)),$L68&gt;=$J68),"",IF(COUNTIFS(nrES_PID,$D68,nrES_Code,$F68,nrES_Att,2,nrES_Raw,"&gt;=0")&gt;0,"Retested",IF(NOT(ISNUMBER($T68)),"CHECK DATE",IF(TODAY()&gt;$T68,"OVERDUE","Due "&amp;TEXT($T68,"mm/dd")))))</f>
        <v/>
      </c>
      <c r="V68" s="16" t="n"/>
      <c r="W68" s="16" t="n"/>
      <c r="X68" s="17">
        <f>IF($C68="","",IF(AND($L68&lt;&gt;"",NOT(ISNUMBER($L68))),"RAW SCORE NOT A NUMBER",IF(AND(ISNUMBER($L68),OR($L68&lt;0,$L68&gt;100)),"RAW SCORE OUT OF RANGE",IF(COUNTIF(nrES_RecID,$B68)&gt;1,"DUPLICATE RECORD",IF(AND($K68=2,COUNTIFS(nrES_PID,$D68,nrES_Code,$F68,nrES_Att,1)=0),"ATTEMPT 2 WITHOUT ATTEMPT 1",IF(AND($K68=2,$L68=""),"RETEST ROW HAS NO SCORE","OK"))))))</f>
        <v/>
      </c>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IF($C69="","",IF($K69="","",IF(COUNTIFS(nrES_PID,$D69,nrES_Code,$F69,nrES_Att,"&gt;"&amp;$K69,nrES_Raw,"&gt;=0")=0,"Yes","No")))</f>
        <v/>
      </c>
      <c r="Q69" s="17">
        <f>IF($C69="","",IF($L69="","",IF(AND($K69=1,ISNUMBER($L69),$L69&lt;$J69,COUNTIFS(nrES_PID,$D69,nrES_Code,$F69,nrES_Att,2,nrES_Raw,"&gt;=0")=0),"Yes","No")))</f>
        <v/>
      </c>
      <c r="R69" s="17">
        <f>IF($C69="","",IF($L69="","",IF(AND($K69=2,ISNUMBER($L69),$L69&lt;$J69),"Yes","No")))</f>
        <v/>
      </c>
      <c r="S69" s="18" t="n"/>
      <c r="T69" s="19">
        <f>IF($Q69&lt;&gt;"Yes","",IF($S69="","(enter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IF(OR($C69="",$L69="",$K69&lt;&gt;1,NOT(ISNUMBER($L69)),$L69&gt;=$J69),"",IF(COUNTIFS(nrES_PID,$D69,nrES_Code,$F69,nrES_Att,2,nrES_Raw,"&gt;=0")&gt;0,"Retested",IF(NOT(ISNUMBER($T69)),"CHECK DATE",IF(TODAY()&gt;$T69,"OVERDUE","Due "&amp;TEXT($T69,"mm/dd")))))</f>
        <v/>
      </c>
      <c r="V69" s="16" t="n"/>
      <c r="W69" s="16" t="n"/>
      <c r="X69" s="17">
        <f>IF($C69="","",IF(AND($L69&lt;&gt;"",NOT(ISNUMBER($L69))),"RAW SCORE NOT A NUMBER",IF(AND(ISNUMBER($L69),OR($L69&lt;0,$L69&gt;100)),"RAW SCORE OUT OF RANGE",IF(COUNTIF(nrES_RecID,$B69)&gt;1,"DUPLICATE RECORD",IF(AND($K69=2,COUNTIFS(nrES_PID,$D69,nrES_Code,$F69,nrES_Att,1)=0),"ATTEMPT 2 WITHOUT ATTEMPT 1",IF(AND($K69=2,$L69=""),"RETEST ROW HAS NO SCORE","OK"))))))</f>
        <v/>
      </c>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IF($C70="","",IF($K70="","",IF(COUNTIFS(nrES_PID,$D70,nrES_Code,$F70,nrES_Att,"&gt;"&amp;$K70,nrES_Raw,"&gt;=0")=0,"Yes","No")))</f>
        <v/>
      </c>
      <c r="Q70" s="17">
        <f>IF($C70="","",IF($L70="","",IF(AND($K70=1,ISNUMBER($L70),$L70&lt;$J70,COUNTIFS(nrES_PID,$D70,nrES_Code,$F70,nrES_Att,2,nrES_Raw,"&gt;=0")=0),"Yes","No")))</f>
        <v/>
      </c>
      <c r="R70" s="17">
        <f>IF($C70="","",IF($L70="","",IF(AND($K70=2,ISNUMBER($L70),$L70&lt;$J70),"Yes","No")))</f>
        <v/>
      </c>
      <c r="S70" s="18" t="n"/>
      <c r="T70" s="19">
        <f>IF($Q70&lt;&gt;"Yes","",IF($S70="","(enter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IF(OR($C70="",$L70="",$K70&lt;&gt;1,NOT(ISNUMBER($L70)),$L70&gt;=$J70),"",IF(COUNTIFS(nrES_PID,$D70,nrES_Code,$F70,nrES_Att,2,nrES_Raw,"&gt;=0")&gt;0,"Retested",IF(NOT(ISNUMBER($T70)),"CHECK DATE",IF(TODAY()&gt;$T70,"OVERDUE","Due "&amp;TEXT($T70,"mm/dd")))))</f>
        <v/>
      </c>
      <c r="V70" s="16" t="n"/>
      <c r="W70" s="16" t="n"/>
      <c r="X70" s="17">
        <f>IF($C70="","",IF(AND($L70&lt;&gt;"",NOT(ISNUMBER($L70))),"RAW SCORE NOT A NUMBER",IF(AND(ISNUMBER($L70),OR($L70&lt;0,$L70&gt;100)),"RAW SCORE OUT OF RANGE",IF(COUNTIF(nrES_RecID,$B70)&gt;1,"DUPLICATE RECORD",IF(AND($K70=2,COUNTIFS(nrES_PID,$D70,nrES_Code,$F70,nrES_Att,1)=0),"ATTEMPT 2 WITHOUT ATTEMPT 1",IF(AND($K70=2,$L70=""),"RETEST ROW HAS NO SCORE","OK"))))))</f>
        <v/>
      </c>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IF($C71="","",IF($K71="","",IF(COUNTIFS(nrES_PID,$D71,nrES_Code,$F71,nrES_Att,"&gt;"&amp;$K71,nrES_Raw,"&gt;=0")=0,"Yes","No")))</f>
        <v/>
      </c>
      <c r="Q71" s="17">
        <f>IF($C71="","",IF($L71="","",IF(AND($K71=1,ISNUMBER($L71),$L71&lt;$J71,COUNTIFS(nrES_PID,$D71,nrES_Code,$F71,nrES_Att,2,nrES_Raw,"&gt;=0")=0),"Yes","No")))</f>
        <v/>
      </c>
      <c r="R71" s="17">
        <f>IF($C71="","",IF($L71="","",IF(AND($K71=2,ISNUMBER($L71),$L71&lt;$J71),"Yes","No")))</f>
        <v/>
      </c>
      <c r="S71" s="18" t="n"/>
      <c r="T71" s="19">
        <f>IF($Q71&lt;&gt;"Yes","",IF($S71="","(enter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IF(OR($C71="",$L71="",$K71&lt;&gt;1,NOT(ISNUMBER($L71)),$L71&gt;=$J71),"",IF(COUNTIFS(nrES_PID,$D71,nrES_Code,$F71,nrES_Att,2,nrES_Raw,"&gt;=0")&gt;0,"Retested",IF(NOT(ISNUMBER($T71)),"CHECK DATE",IF(TODAY()&gt;$T71,"OVERDUE","Due "&amp;TEXT($T71,"mm/dd")))))</f>
        <v/>
      </c>
      <c r="V71" s="16" t="n"/>
      <c r="W71" s="16" t="n"/>
      <c r="X71" s="17">
        <f>IF($C71="","",IF(AND($L71&lt;&gt;"",NOT(ISNUMBER($L71))),"RAW SCORE NOT A NUMBER",IF(AND(ISNUMBER($L71),OR($L71&lt;0,$L71&gt;100)),"RAW SCORE OUT OF RANGE",IF(COUNTIF(nrES_RecID,$B71)&gt;1,"DUPLICATE RECORD",IF(AND($K71=2,COUNTIFS(nrES_PID,$D71,nrES_Code,$F71,nrES_Att,1)=0),"ATTEMPT 2 WITHOUT ATTEMPT 1",IF(AND($K71=2,$L71=""),"RETEST ROW HAS NO SCORE","OK"))))))</f>
        <v/>
      </c>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IF($C72="","",IF($K72="","",IF(COUNTIFS(nrES_PID,$D72,nrES_Code,$F72,nrES_Att,"&gt;"&amp;$K72,nrES_Raw,"&gt;=0")=0,"Yes","No")))</f>
        <v/>
      </c>
      <c r="Q72" s="17">
        <f>IF($C72="","",IF($L72="","",IF(AND($K72=1,ISNUMBER($L72),$L72&lt;$J72,COUNTIFS(nrES_PID,$D72,nrES_Code,$F72,nrES_Att,2,nrES_Raw,"&gt;=0")=0),"Yes","No")))</f>
        <v/>
      </c>
      <c r="R72" s="17">
        <f>IF($C72="","",IF($L72="","",IF(AND($K72=2,ISNUMBER($L72),$L72&lt;$J72),"Yes","No")))</f>
        <v/>
      </c>
      <c r="S72" s="18" t="n"/>
      <c r="T72" s="19">
        <f>IF($Q72&lt;&gt;"Yes","",IF($S72="","(enter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IF(OR($C72="",$L72="",$K72&lt;&gt;1,NOT(ISNUMBER($L72)),$L72&gt;=$J72),"",IF(COUNTIFS(nrES_PID,$D72,nrES_Code,$F72,nrES_Att,2,nrES_Raw,"&gt;=0")&gt;0,"Retested",IF(NOT(ISNUMBER($T72)),"CHECK DATE",IF(TODAY()&gt;$T72,"OVERDUE","Due "&amp;TEXT($T72,"mm/dd")))))</f>
        <v/>
      </c>
      <c r="V72" s="16" t="n"/>
      <c r="W72" s="16" t="n"/>
      <c r="X72" s="17">
        <f>IF($C72="","",IF(AND($L72&lt;&gt;"",NOT(ISNUMBER($L72))),"RAW SCORE NOT A NUMBER",IF(AND(ISNUMBER($L72),OR($L72&lt;0,$L72&gt;100)),"RAW SCORE OUT OF RANGE",IF(COUNTIF(nrES_RecID,$B72)&gt;1,"DUPLICATE RECORD",IF(AND($K72=2,COUNTIFS(nrES_PID,$D72,nrES_Code,$F72,nrES_Att,1)=0),"ATTEMPT 2 WITHOUT ATTEMPT 1",IF(AND($K72=2,$L72=""),"RETEST ROW HAS NO SCORE","OK"))))))</f>
        <v/>
      </c>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IF($C73="","",IF($K73="","",IF(COUNTIFS(nrES_PID,$D73,nrES_Code,$F73,nrES_Att,"&gt;"&amp;$K73,nrES_Raw,"&gt;=0")=0,"Yes","No")))</f>
        <v/>
      </c>
      <c r="Q73" s="17">
        <f>IF($C73="","",IF($L73="","",IF(AND($K73=1,ISNUMBER($L73),$L73&lt;$J73,COUNTIFS(nrES_PID,$D73,nrES_Code,$F73,nrES_Att,2,nrES_Raw,"&gt;=0")=0),"Yes","No")))</f>
        <v/>
      </c>
      <c r="R73" s="17">
        <f>IF($C73="","",IF($L73="","",IF(AND($K73=2,ISNUMBER($L73),$L73&lt;$J73),"Yes","No")))</f>
        <v/>
      </c>
      <c r="S73" s="18" t="n"/>
      <c r="T73" s="19">
        <f>IF($Q73&lt;&gt;"Yes","",IF($S73="","(enter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IF(OR($C73="",$L73="",$K73&lt;&gt;1,NOT(ISNUMBER($L73)),$L73&gt;=$J73),"",IF(COUNTIFS(nrES_PID,$D73,nrES_Code,$F73,nrES_Att,2,nrES_Raw,"&gt;=0")&gt;0,"Retested",IF(NOT(ISNUMBER($T73)),"CHECK DATE",IF(TODAY()&gt;$T73,"OVERDUE","Due "&amp;TEXT($T73,"mm/dd")))))</f>
        <v/>
      </c>
      <c r="V73" s="16" t="n"/>
      <c r="W73" s="16" t="n"/>
      <c r="X73" s="17">
        <f>IF($C73="","",IF(AND($L73&lt;&gt;"",NOT(ISNUMBER($L73))),"RAW SCORE NOT A NUMBER",IF(AND(ISNUMBER($L73),OR($L73&lt;0,$L73&gt;100)),"RAW SCORE OUT OF RANGE",IF(COUNTIF(nrES_RecID,$B73)&gt;1,"DUPLICATE RECORD",IF(AND($K73=2,COUNTIFS(nrES_PID,$D73,nrES_Code,$F73,nrES_Att,1)=0),"ATTEMPT 2 WITHOUT ATTEMPT 1",IF(AND($K73=2,$L73=""),"RETEST ROW HAS NO SCORE","OK"))))))</f>
        <v/>
      </c>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IF($C74="","",IF($K74="","",IF(COUNTIFS(nrES_PID,$D74,nrES_Code,$F74,nrES_Att,"&gt;"&amp;$K74,nrES_Raw,"&gt;=0")=0,"Yes","No")))</f>
        <v/>
      </c>
      <c r="Q74" s="17">
        <f>IF($C74="","",IF($L74="","",IF(AND($K74=1,ISNUMBER($L74),$L74&lt;$J74,COUNTIFS(nrES_PID,$D74,nrES_Code,$F74,nrES_Att,2,nrES_Raw,"&gt;=0")=0),"Yes","No")))</f>
        <v/>
      </c>
      <c r="R74" s="17">
        <f>IF($C74="","",IF($L74="","",IF(AND($K74=2,ISNUMBER($L74),$L74&lt;$J74),"Yes","No")))</f>
        <v/>
      </c>
      <c r="S74" s="18" t="n"/>
      <c r="T74" s="19">
        <f>IF($Q74&lt;&gt;"Yes","",IF($S74="","(enter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IF(OR($C74="",$L74="",$K74&lt;&gt;1,NOT(ISNUMBER($L74)),$L74&gt;=$J74),"",IF(COUNTIFS(nrES_PID,$D74,nrES_Code,$F74,nrES_Att,2,nrES_Raw,"&gt;=0")&gt;0,"Retested",IF(NOT(ISNUMBER($T74)),"CHECK DATE",IF(TODAY()&gt;$T74,"OVERDUE","Due "&amp;TEXT($T74,"mm/dd")))))</f>
        <v/>
      </c>
      <c r="V74" s="16" t="n"/>
      <c r="W74" s="16" t="n"/>
      <c r="X74" s="17">
        <f>IF($C74="","",IF(AND($L74&lt;&gt;"",NOT(ISNUMBER($L74))),"RAW SCORE NOT A NUMBER",IF(AND(ISNUMBER($L74),OR($L74&lt;0,$L74&gt;100)),"RAW SCORE OUT OF RANGE",IF(COUNTIF(nrES_RecID,$B74)&gt;1,"DUPLICATE RECORD",IF(AND($K74=2,COUNTIFS(nrES_PID,$D74,nrES_Code,$F74,nrES_Att,1)=0),"ATTEMPT 2 WITHOUT ATTEMPT 1",IF(AND($K74=2,$L74=""),"RETEST ROW HAS NO SCORE","OK"))))))</f>
        <v/>
      </c>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IF($C75="","",IF($K75="","",IF(COUNTIFS(nrES_PID,$D75,nrES_Code,$F75,nrES_Att,"&gt;"&amp;$K75,nrES_Raw,"&gt;=0")=0,"Yes","No")))</f>
        <v/>
      </c>
      <c r="Q75" s="17">
        <f>IF($C75="","",IF($L75="","",IF(AND($K75=1,ISNUMBER($L75),$L75&lt;$J75,COUNTIFS(nrES_PID,$D75,nrES_Code,$F75,nrES_Att,2,nrES_Raw,"&gt;=0")=0),"Yes","No")))</f>
        <v/>
      </c>
      <c r="R75" s="17">
        <f>IF($C75="","",IF($L75="","",IF(AND($K75=2,ISNUMBER($L75),$L75&lt;$J75),"Yes","No")))</f>
        <v/>
      </c>
      <c r="S75" s="18" t="n"/>
      <c r="T75" s="19">
        <f>IF($Q75&lt;&gt;"Yes","",IF($S75="","(enter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IF(OR($C75="",$L75="",$K75&lt;&gt;1,NOT(ISNUMBER($L75)),$L75&gt;=$J75),"",IF(COUNTIFS(nrES_PID,$D75,nrES_Code,$F75,nrES_Att,2,nrES_Raw,"&gt;=0")&gt;0,"Retested",IF(NOT(ISNUMBER($T75)),"CHECK DATE",IF(TODAY()&gt;$T75,"OVERDUE","Due "&amp;TEXT($T75,"mm/dd")))))</f>
        <v/>
      </c>
      <c r="V75" s="16" t="n"/>
      <c r="W75" s="16" t="n"/>
      <c r="X75" s="17">
        <f>IF($C75="","",IF(AND($L75&lt;&gt;"",NOT(ISNUMBER($L75))),"RAW SCORE NOT A NUMBER",IF(AND(ISNUMBER($L75),OR($L75&lt;0,$L75&gt;100)),"RAW SCORE OUT OF RANGE",IF(COUNTIF(nrES_RecID,$B75)&gt;1,"DUPLICATE RECORD",IF(AND($K75=2,COUNTIFS(nrES_PID,$D75,nrES_Code,$F75,nrES_Att,1)=0),"ATTEMPT 2 WITHOUT ATTEMPT 1",IF(AND($K75=2,$L75=""),"RETEST ROW HAS NO SCORE","OK"))))))</f>
        <v/>
      </c>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IF($C76="","",IF($K76="","",IF(COUNTIFS(nrES_PID,$D76,nrES_Code,$F76,nrES_Att,"&gt;"&amp;$K76,nrES_Raw,"&gt;=0")=0,"Yes","No")))</f>
        <v/>
      </c>
      <c r="Q76" s="17">
        <f>IF($C76="","",IF($L76="","",IF(AND($K76=1,ISNUMBER($L76),$L76&lt;$J76,COUNTIFS(nrES_PID,$D76,nrES_Code,$F76,nrES_Att,2,nrES_Raw,"&gt;=0")=0),"Yes","No")))</f>
        <v/>
      </c>
      <c r="R76" s="17">
        <f>IF($C76="","",IF($L76="","",IF(AND($K76=2,ISNUMBER($L76),$L76&lt;$J76),"Yes","No")))</f>
        <v/>
      </c>
      <c r="S76" s="18" t="n"/>
      <c r="T76" s="19">
        <f>IF($Q76&lt;&gt;"Yes","",IF($S76="","(enter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IF(OR($C76="",$L76="",$K76&lt;&gt;1,NOT(ISNUMBER($L76)),$L76&gt;=$J76),"",IF(COUNTIFS(nrES_PID,$D76,nrES_Code,$F76,nrES_Att,2,nrES_Raw,"&gt;=0")&gt;0,"Retested",IF(NOT(ISNUMBER($T76)),"CHECK DATE",IF(TODAY()&gt;$T76,"OVERDUE","Due "&amp;TEXT($T76,"mm/dd")))))</f>
        <v/>
      </c>
      <c r="V76" s="16" t="n"/>
      <c r="W76" s="16" t="n"/>
      <c r="X76" s="17">
        <f>IF($C76="","",IF(AND($L76&lt;&gt;"",NOT(ISNUMBER($L76))),"RAW SCORE NOT A NUMBER",IF(AND(ISNUMBER($L76),OR($L76&lt;0,$L76&gt;100)),"RAW SCORE OUT OF RANGE",IF(COUNTIF(nrES_RecID,$B76)&gt;1,"DUPLICATE RECORD",IF(AND($K76=2,COUNTIFS(nrES_PID,$D76,nrES_Code,$F76,nrES_Att,1)=0),"ATTEMPT 2 WITHOUT ATTEMPT 1",IF(AND($K76=2,$L76=""),"RETEST ROW HAS NO SCORE","OK"))))))</f>
        <v/>
      </c>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IF($C77="","",IF($K77="","",IF(COUNTIFS(nrES_PID,$D77,nrES_Code,$F77,nrES_Att,"&gt;"&amp;$K77,nrES_Raw,"&gt;=0")=0,"Yes","No")))</f>
        <v/>
      </c>
      <c r="Q77" s="17">
        <f>IF($C77="","",IF($L77="","",IF(AND($K77=1,ISNUMBER($L77),$L77&lt;$J77,COUNTIFS(nrES_PID,$D77,nrES_Code,$F77,nrES_Att,2,nrES_Raw,"&gt;=0")=0),"Yes","No")))</f>
        <v/>
      </c>
      <c r="R77" s="17">
        <f>IF($C77="","",IF($L77="","",IF(AND($K77=2,ISNUMBER($L77),$L77&lt;$J77),"Yes","No")))</f>
        <v/>
      </c>
      <c r="S77" s="18" t="n"/>
      <c r="T77" s="19">
        <f>IF($Q77&lt;&gt;"Yes","",IF($S77="","(enter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IF(OR($C77="",$L77="",$K77&lt;&gt;1,NOT(ISNUMBER($L77)),$L77&gt;=$J77),"",IF(COUNTIFS(nrES_PID,$D77,nrES_Code,$F77,nrES_Att,2,nrES_Raw,"&gt;=0")&gt;0,"Retested",IF(NOT(ISNUMBER($T77)),"CHECK DATE",IF(TODAY()&gt;$T77,"OVERDUE","Due "&amp;TEXT($T77,"mm/dd")))))</f>
        <v/>
      </c>
      <c r="V77" s="16" t="n"/>
      <c r="W77" s="16" t="n"/>
      <c r="X77" s="17">
        <f>IF($C77="","",IF(AND($L77&lt;&gt;"",NOT(ISNUMBER($L77))),"RAW SCORE NOT A NUMBER",IF(AND(ISNUMBER($L77),OR($L77&lt;0,$L77&gt;100)),"RAW SCORE OUT OF RANGE",IF(COUNTIF(nrES_RecID,$B77)&gt;1,"DUPLICATE RECORD",IF(AND($K77=2,COUNTIFS(nrES_PID,$D77,nrES_Code,$F77,nrES_Att,1)=0),"ATTEMPT 2 WITHOUT ATTEMPT 1",IF(AND($K77=2,$L77=""),"RETEST ROW HAS NO SCORE","OK"))))))</f>
        <v/>
      </c>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IF($C78="","",IF($K78="","",IF(COUNTIFS(nrES_PID,$D78,nrES_Code,$F78,nrES_Att,"&gt;"&amp;$K78,nrES_Raw,"&gt;=0")=0,"Yes","No")))</f>
        <v/>
      </c>
      <c r="Q78" s="17">
        <f>IF($C78="","",IF($L78="","",IF(AND($K78=1,ISNUMBER($L78),$L78&lt;$J78,COUNTIFS(nrES_PID,$D78,nrES_Code,$F78,nrES_Att,2,nrES_Raw,"&gt;=0")=0),"Yes","No")))</f>
        <v/>
      </c>
      <c r="R78" s="17">
        <f>IF($C78="","",IF($L78="","",IF(AND($K78=2,ISNUMBER($L78),$L78&lt;$J78),"Yes","No")))</f>
        <v/>
      </c>
      <c r="S78" s="18" t="n"/>
      <c r="T78" s="19">
        <f>IF($Q78&lt;&gt;"Yes","",IF($S78="","(enter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IF(OR($C78="",$L78="",$K78&lt;&gt;1,NOT(ISNUMBER($L78)),$L78&gt;=$J78),"",IF(COUNTIFS(nrES_PID,$D78,nrES_Code,$F78,nrES_Att,2,nrES_Raw,"&gt;=0")&gt;0,"Retested",IF(NOT(ISNUMBER($T78)),"CHECK DATE",IF(TODAY()&gt;$T78,"OVERDUE","Due "&amp;TEXT($T78,"mm/dd")))))</f>
        <v/>
      </c>
      <c r="V78" s="16" t="n"/>
      <c r="W78" s="16" t="n"/>
      <c r="X78" s="17">
        <f>IF($C78="","",IF(AND($L78&lt;&gt;"",NOT(ISNUMBER($L78))),"RAW SCORE NOT A NUMBER",IF(AND(ISNUMBER($L78),OR($L78&lt;0,$L78&gt;100)),"RAW SCORE OUT OF RANGE",IF(COUNTIF(nrES_RecID,$B78)&gt;1,"DUPLICATE RECORD",IF(AND($K78=2,COUNTIFS(nrES_PID,$D78,nrES_Code,$F78,nrES_Att,1)=0),"ATTEMPT 2 WITHOUT ATTEMPT 1",IF(AND($K78=2,$L78=""),"RETEST ROW HAS NO SCORE","OK"))))))</f>
        <v/>
      </c>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IF($C79="","",IF($K79="","",IF(COUNTIFS(nrES_PID,$D79,nrES_Code,$F79,nrES_Att,"&gt;"&amp;$K79,nrES_Raw,"&gt;=0")=0,"Yes","No")))</f>
        <v/>
      </c>
      <c r="Q79" s="17">
        <f>IF($C79="","",IF($L79="","",IF(AND($K79=1,ISNUMBER($L79),$L79&lt;$J79,COUNTIFS(nrES_PID,$D79,nrES_Code,$F79,nrES_Att,2,nrES_Raw,"&gt;=0")=0),"Yes","No")))</f>
        <v/>
      </c>
      <c r="R79" s="17">
        <f>IF($C79="","",IF($L79="","",IF(AND($K79=2,ISNUMBER($L79),$L79&lt;$J79),"Yes","No")))</f>
        <v/>
      </c>
      <c r="S79" s="18" t="n"/>
      <c r="T79" s="19">
        <f>IF($Q79&lt;&gt;"Yes","",IF($S79="","(enter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IF(OR($C79="",$L79="",$K79&lt;&gt;1,NOT(ISNUMBER($L79)),$L79&gt;=$J79),"",IF(COUNTIFS(nrES_PID,$D79,nrES_Code,$F79,nrES_Att,2,nrES_Raw,"&gt;=0")&gt;0,"Retested",IF(NOT(ISNUMBER($T79)),"CHECK DATE",IF(TODAY()&gt;$T79,"OVERDUE","Due "&amp;TEXT($T79,"mm/dd")))))</f>
        <v/>
      </c>
      <c r="V79" s="16" t="n"/>
      <c r="W79" s="16" t="n"/>
      <c r="X79" s="17">
        <f>IF($C79="","",IF(AND($L79&lt;&gt;"",NOT(ISNUMBER($L79))),"RAW SCORE NOT A NUMBER",IF(AND(ISNUMBER($L79),OR($L79&lt;0,$L79&gt;100)),"RAW SCORE OUT OF RANGE",IF(COUNTIF(nrES_RecID,$B79)&gt;1,"DUPLICATE RECORD",IF(AND($K79=2,COUNTIFS(nrES_PID,$D79,nrES_Code,$F79,nrES_Att,1)=0),"ATTEMPT 2 WITHOUT ATTEMPT 1",IF(AND($K79=2,$L79=""),"RETEST ROW HAS NO SCORE","OK"))))))</f>
        <v/>
      </c>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IF($C80="","",IF($K80="","",IF(COUNTIFS(nrES_PID,$D80,nrES_Code,$F80,nrES_Att,"&gt;"&amp;$K80,nrES_Raw,"&gt;=0")=0,"Yes","No")))</f>
        <v/>
      </c>
      <c r="Q80" s="17">
        <f>IF($C80="","",IF($L80="","",IF(AND($K80=1,ISNUMBER($L80),$L80&lt;$J80,COUNTIFS(nrES_PID,$D80,nrES_Code,$F80,nrES_Att,2,nrES_Raw,"&gt;=0")=0),"Yes","No")))</f>
        <v/>
      </c>
      <c r="R80" s="17">
        <f>IF($C80="","",IF($L80="","",IF(AND($K80=2,ISNUMBER($L80),$L80&lt;$J80),"Yes","No")))</f>
        <v/>
      </c>
      <c r="S80" s="18" t="n"/>
      <c r="T80" s="19">
        <f>IF($Q80&lt;&gt;"Yes","",IF($S80="","(enter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IF(OR($C80="",$L80="",$K80&lt;&gt;1,NOT(ISNUMBER($L80)),$L80&gt;=$J80),"",IF(COUNTIFS(nrES_PID,$D80,nrES_Code,$F80,nrES_Att,2,nrES_Raw,"&gt;=0")&gt;0,"Retested",IF(NOT(ISNUMBER($T80)),"CHECK DATE",IF(TODAY()&gt;$T80,"OVERDUE","Due "&amp;TEXT($T80,"mm/dd")))))</f>
        <v/>
      </c>
      <c r="V80" s="16" t="n"/>
      <c r="W80" s="16" t="n"/>
      <c r="X80" s="17">
        <f>IF($C80="","",IF(AND($L80&lt;&gt;"",NOT(ISNUMBER($L80))),"RAW SCORE NOT A NUMBER",IF(AND(ISNUMBER($L80),OR($L80&lt;0,$L80&gt;100)),"RAW SCORE OUT OF RANGE",IF(COUNTIF(nrES_RecID,$B80)&gt;1,"DUPLICATE RECORD",IF(AND($K80=2,COUNTIFS(nrES_PID,$D80,nrES_Code,$F80,nrES_Att,1)=0),"ATTEMPT 2 WITHOUT ATTEMPT 1",IF(AND($K80=2,$L80=""),"RETEST ROW HAS NO SCORE","OK"))))))</f>
        <v/>
      </c>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IF($C81="","",IF($K81="","",IF(COUNTIFS(nrES_PID,$D81,nrES_Code,$F81,nrES_Att,"&gt;"&amp;$K81,nrES_Raw,"&gt;=0")=0,"Yes","No")))</f>
        <v/>
      </c>
      <c r="Q81" s="17">
        <f>IF($C81="","",IF($L81="","",IF(AND($K81=1,ISNUMBER($L81),$L81&lt;$J81,COUNTIFS(nrES_PID,$D81,nrES_Code,$F81,nrES_Att,2,nrES_Raw,"&gt;=0")=0),"Yes","No")))</f>
        <v/>
      </c>
      <c r="R81" s="17">
        <f>IF($C81="","",IF($L81="","",IF(AND($K81=2,ISNUMBER($L81),$L81&lt;$J81),"Yes","No")))</f>
        <v/>
      </c>
      <c r="S81" s="18" t="n"/>
      <c r="T81" s="19">
        <f>IF($Q81&lt;&gt;"Yes","",IF($S81="","(enter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IF(OR($C81="",$L81="",$K81&lt;&gt;1,NOT(ISNUMBER($L81)),$L81&gt;=$J81),"",IF(COUNTIFS(nrES_PID,$D81,nrES_Code,$F81,nrES_Att,2,nrES_Raw,"&gt;=0")&gt;0,"Retested",IF(NOT(ISNUMBER($T81)),"CHECK DATE",IF(TODAY()&gt;$T81,"OVERDUE","Due "&amp;TEXT($T81,"mm/dd")))))</f>
        <v/>
      </c>
      <c r="V81" s="16" t="n"/>
      <c r="W81" s="16" t="n"/>
      <c r="X81" s="17">
        <f>IF($C81="","",IF(AND($L81&lt;&gt;"",NOT(ISNUMBER($L81))),"RAW SCORE NOT A NUMBER",IF(AND(ISNUMBER($L81),OR($L81&lt;0,$L81&gt;100)),"RAW SCORE OUT OF RANGE",IF(COUNTIF(nrES_RecID,$B81)&gt;1,"DUPLICATE RECORD",IF(AND($K81=2,COUNTIFS(nrES_PID,$D81,nrES_Code,$F81,nrES_Att,1)=0),"ATTEMPT 2 WITHOUT ATTEMPT 1",IF(AND($K81=2,$L81=""),"RETEST ROW HAS NO SCORE","OK"))))))</f>
        <v/>
      </c>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IF($C82="","",IF($K82="","",IF(COUNTIFS(nrES_PID,$D82,nrES_Code,$F82,nrES_Att,"&gt;"&amp;$K82,nrES_Raw,"&gt;=0")=0,"Yes","No")))</f>
        <v/>
      </c>
      <c r="Q82" s="17">
        <f>IF($C82="","",IF($L82="","",IF(AND($K82=1,ISNUMBER($L82),$L82&lt;$J82,COUNTIFS(nrES_PID,$D82,nrES_Code,$F82,nrES_Att,2,nrES_Raw,"&gt;=0")=0),"Yes","No")))</f>
        <v/>
      </c>
      <c r="R82" s="17">
        <f>IF($C82="","",IF($L82="","",IF(AND($K82=2,ISNUMBER($L82),$L82&lt;$J82),"Yes","No")))</f>
        <v/>
      </c>
      <c r="S82" s="18" t="n"/>
      <c r="T82" s="19">
        <f>IF($Q82&lt;&gt;"Yes","",IF($S82="","(enter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IF(OR($C82="",$L82="",$K82&lt;&gt;1,NOT(ISNUMBER($L82)),$L82&gt;=$J82),"",IF(COUNTIFS(nrES_PID,$D82,nrES_Code,$F82,nrES_Att,2,nrES_Raw,"&gt;=0")&gt;0,"Retested",IF(NOT(ISNUMBER($T82)),"CHECK DATE",IF(TODAY()&gt;$T82,"OVERDUE","Due "&amp;TEXT($T82,"mm/dd")))))</f>
        <v/>
      </c>
      <c r="V82" s="16" t="n"/>
      <c r="W82" s="16" t="n"/>
      <c r="X82" s="17">
        <f>IF($C82="","",IF(AND($L82&lt;&gt;"",NOT(ISNUMBER($L82))),"RAW SCORE NOT A NUMBER",IF(AND(ISNUMBER($L82),OR($L82&lt;0,$L82&gt;100)),"RAW SCORE OUT OF RANGE",IF(COUNTIF(nrES_RecID,$B82)&gt;1,"DUPLICATE RECORD",IF(AND($K82=2,COUNTIFS(nrES_PID,$D82,nrES_Code,$F82,nrES_Att,1)=0),"ATTEMPT 2 WITHOUT ATTEMPT 1",IF(AND($K82=2,$L82=""),"RETEST ROW HAS NO SCORE","OK"))))))</f>
        <v/>
      </c>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IF($C83="","",IF($K83="","",IF(COUNTIFS(nrES_PID,$D83,nrES_Code,$F83,nrES_Att,"&gt;"&amp;$K83,nrES_Raw,"&gt;=0")=0,"Yes","No")))</f>
        <v/>
      </c>
      <c r="Q83" s="17">
        <f>IF($C83="","",IF($L83="","",IF(AND($K83=1,ISNUMBER($L83),$L83&lt;$J83,COUNTIFS(nrES_PID,$D83,nrES_Code,$F83,nrES_Att,2,nrES_Raw,"&gt;=0")=0),"Yes","No")))</f>
        <v/>
      </c>
      <c r="R83" s="17">
        <f>IF($C83="","",IF($L83="","",IF(AND($K83=2,ISNUMBER($L83),$L83&lt;$J83),"Yes","No")))</f>
        <v/>
      </c>
      <c r="S83" s="18" t="n"/>
      <c r="T83" s="19">
        <f>IF($Q83&lt;&gt;"Yes","",IF($S83="","(enter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IF(OR($C83="",$L83="",$K83&lt;&gt;1,NOT(ISNUMBER($L83)),$L83&gt;=$J83),"",IF(COUNTIFS(nrES_PID,$D83,nrES_Code,$F83,nrES_Att,2,nrES_Raw,"&gt;=0")&gt;0,"Retested",IF(NOT(ISNUMBER($T83)),"CHECK DATE",IF(TODAY()&gt;$T83,"OVERDUE","Due "&amp;TEXT($T83,"mm/dd")))))</f>
        <v/>
      </c>
      <c r="V83" s="16" t="n"/>
      <c r="W83" s="16" t="n"/>
      <c r="X83" s="17">
        <f>IF($C83="","",IF(AND($L83&lt;&gt;"",NOT(ISNUMBER($L83))),"RAW SCORE NOT A NUMBER",IF(AND(ISNUMBER($L83),OR($L83&lt;0,$L83&gt;100)),"RAW SCORE OUT OF RANGE",IF(COUNTIF(nrES_RecID,$B83)&gt;1,"DUPLICATE RECORD",IF(AND($K83=2,COUNTIFS(nrES_PID,$D83,nrES_Code,$F83,nrES_Att,1)=0),"ATTEMPT 2 WITHOUT ATTEMPT 1",IF(AND($K83=2,$L83=""),"RETEST ROW HAS NO SCORE","OK"))))))</f>
        <v/>
      </c>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IF($C84="","",IF($K84="","",IF(COUNTIFS(nrES_PID,$D84,nrES_Code,$F84,nrES_Att,"&gt;"&amp;$K84,nrES_Raw,"&gt;=0")=0,"Yes","No")))</f>
        <v/>
      </c>
      <c r="Q84" s="17">
        <f>IF($C84="","",IF($L84="","",IF(AND($K84=1,ISNUMBER($L84),$L84&lt;$J84,COUNTIFS(nrES_PID,$D84,nrES_Code,$F84,nrES_Att,2,nrES_Raw,"&gt;=0")=0),"Yes","No")))</f>
        <v/>
      </c>
      <c r="R84" s="17">
        <f>IF($C84="","",IF($L84="","",IF(AND($K84=2,ISNUMBER($L84),$L84&lt;$J84),"Yes","No")))</f>
        <v/>
      </c>
      <c r="S84" s="18" t="n"/>
      <c r="T84" s="19">
        <f>IF($Q84&lt;&gt;"Yes","",IF($S84="","(enter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IF(OR($C84="",$L84="",$K84&lt;&gt;1,NOT(ISNUMBER($L84)),$L84&gt;=$J84),"",IF(COUNTIFS(nrES_PID,$D84,nrES_Code,$F84,nrES_Att,2,nrES_Raw,"&gt;=0")&gt;0,"Retested",IF(NOT(ISNUMBER($T84)),"CHECK DATE",IF(TODAY()&gt;$T84,"OVERDUE","Due "&amp;TEXT($T84,"mm/dd")))))</f>
        <v/>
      </c>
      <c r="V84" s="16" t="n"/>
      <c r="W84" s="16" t="n"/>
      <c r="X84" s="17">
        <f>IF($C84="","",IF(AND($L84&lt;&gt;"",NOT(ISNUMBER($L84))),"RAW SCORE NOT A NUMBER",IF(AND(ISNUMBER($L84),OR($L84&lt;0,$L84&gt;100)),"RAW SCORE OUT OF RANGE",IF(COUNTIF(nrES_RecID,$B84)&gt;1,"DUPLICATE RECORD",IF(AND($K84=2,COUNTIFS(nrES_PID,$D84,nrES_Code,$F84,nrES_Att,1)=0),"ATTEMPT 2 WITHOUT ATTEMPT 1",IF(AND($K84=2,$L84=""),"RETEST ROW HAS NO SCORE","OK"))))))</f>
        <v/>
      </c>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IF($C85="","",IF($K85="","",IF(COUNTIFS(nrES_PID,$D85,nrES_Code,$F85,nrES_Att,"&gt;"&amp;$K85,nrES_Raw,"&gt;=0")=0,"Yes","No")))</f>
        <v/>
      </c>
      <c r="Q85" s="17">
        <f>IF($C85="","",IF($L85="","",IF(AND($K85=1,ISNUMBER($L85),$L85&lt;$J85,COUNTIFS(nrES_PID,$D85,nrES_Code,$F85,nrES_Att,2,nrES_Raw,"&gt;=0")=0),"Yes","No")))</f>
        <v/>
      </c>
      <c r="R85" s="17">
        <f>IF($C85="","",IF($L85="","",IF(AND($K85=2,ISNUMBER($L85),$L85&lt;$J85),"Yes","No")))</f>
        <v/>
      </c>
      <c r="S85" s="18" t="n"/>
      <c r="T85" s="19">
        <f>IF($Q85&lt;&gt;"Yes","",IF($S85="","(enter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IF(OR($C85="",$L85="",$K85&lt;&gt;1,NOT(ISNUMBER($L85)),$L85&gt;=$J85),"",IF(COUNTIFS(nrES_PID,$D85,nrES_Code,$F85,nrES_Att,2,nrES_Raw,"&gt;=0")&gt;0,"Retested",IF(NOT(ISNUMBER($T85)),"CHECK DATE",IF(TODAY()&gt;$T85,"OVERDUE","Due "&amp;TEXT($T85,"mm/dd")))))</f>
        <v/>
      </c>
      <c r="V85" s="16" t="n"/>
      <c r="W85" s="16" t="n"/>
      <c r="X85" s="17">
        <f>IF($C85="","",IF(AND($L85&lt;&gt;"",NOT(ISNUMBER($L85))),"RAW SCORE NOT A NUMBER",IF(AND(ISNUMBER($L85),OR($L85&lt;0,$L85&gt;100)),"RAW SCORE OUT OF RANGE",IF(COUNTIF(nrES_RecID,$B85)&gt;1,"DUPLICATE RECORD",IF(AND($K85=2,COUNTIFS(nrES_PID,$D85,nrES_Code,$F85,nrES_Att,1)=0),"ATTEMPT 2 WITHOUT ATTEMPT 1",IF(AND($K85=2,$L85=""),"RETEST ROW HAS NO SCORE","OK"))))))</f>
        <v/>
      </c>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IF($C86="","",IF($K86="","",IF(COUNTIFS(nrES_PID,$D86,nrES_Code,$F86,nrES_Att,"&gt;"&amp;$K86,nrES_Raw,"&gt;=0")=0,"Yes","No")))</f>
        <v/>
      </c>
      <c r="Q86" s="17">
        <f>IF($C86="","",IF($L86="","",IF(AND($K86=1,ISNUMBER($L86),$L86&lt;$J86,COUNTIFS(nrES_PID,$D86,nrES_Code,$F86,nrES_Att,2,nrES_Raw,"&gt;=0")=0),"Yes","No")))</f>
        <v/>
      </c>
      <c r="R86" s="17">
        <f>IF($C86="","",IF($L86="","",IF(AND($K86=2,ISNUMBER($L86),$L86&lt;$J86),"Yes","No")))</f>
        <v/>
      </c>
      <c r="S86" s="18" t="n"/>
      <c r="T86" s="19">
        <f>IF($Q86&lt;&gt;"Yes","",IF($S86="","(enter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IF(OR($C86="",$L86="",$K86&lt;&gt;1,NOT(ISNUMBER($L86)),$L86&gt;=$J86),"",IF(COUNTIFS(nrES_PID,$D86,nrES_Code,$F86,nrES_Att,2,nrES_Raw,"&gt;=0")&gt;0,"Retested",IF(NOT(ISNUMBER($T86)),"CHECK DATE",IF(TODAY()&gt;$T86,"OVERDUE","Due "&amp;TEXT($T86,"mm/dd")))))</f>
        <v/>
      </c>
      <c r="V86" s="16" t="n"/>
      <c r="W86" s="16" t="n"/>
      <c r="X86" s="17">
        <f>IF($C86="","",IF(AND($L86&lt;&gt;"",NOT(ISNUMBER($L86))),"RAW SCORE NOT A NUMBER",IF(AND(ISNUMBER($L86),OR($L86&lt;0,$L86&gt;100)),"RAW SCORE OUT OF RANGE",IF(COUNTIF(nrES_RecID,$B86)&gt;1,"DUPLICATE RECORD",IF(AND($K86=2,COUNTIFS(nrES_PID,$D86,nrES_Code,$F86,nrES_Att,1)=0),"ATTEMPT 2 WITHOUT ATTEMPT 1",IF(AND($K86=2,$L86=""),"RETEST ROW HAS NO SCORE","OK"))))))</f>
        <v/>
      </c>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IF($C87="","",IF($K87="","",IF(COUNTIFS(nrES_PID,$D87,nrES_Code,$F87,nrES_Att,"&gt;"&amp;$K87,nrES_Raw,"&gt;=0")=0,"Yes","No")))</f>
        <v/>
      </c>
      <c r="Q87" s="17">
        <f>IF($C87="","",IF($L87="","",IF(AND($K87=1,ISNUMBER($L87),$L87&lt;$J87,COUNTIFS(nrES_PID,$D87,nrES_Code,$F87,nrES_Att,2,nrES_Raw,"&gt;=0")=0),"Yes","No")))</f>
        <v/>
      </c>
      <c r="R87" s="17">
        <f>IF($C87="","",IF($L87="","",IF(AND($K87=2,ISNUMBER($L87),$L87&lt;$J87),"Yes","No")))</f>
        <v/>
      </c>
      <c r="S87" s="18" t="n"/>
      <c r="T87" s="19">
        <f>IF($Q87&lt;&gt;"Yes","",IF($S87="","(enter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IF(OR($C87="",$L87="",$K87&lt;&gt;1,NOT(ISNUMBER($L87)),$L87&gt;=$J87),"",IF(COUNTIFS(nrES_PID,$D87,nrES_Code,$F87,nrES_Att,2,nrES_Raw,"&gt;=0")&gt;0,"Retested",IF(NOT(ISNUMBER($T87)),"CHECK DATE",IF(TODAY()&gt;$T87,"OVERDUE","Due "&amp;TEXT($T87,"mm/dd")))))</f>
        <v/>
      </c>
      <c r="V87" s="16" t="n"/>
      <c r="W87" s="16" t="n"/>
      <c r="X87" s="17">
        <f>IF($C87="","",IF(AND($L87&lt;&gt;"",NOT(ISNUMBER($L87))),"RAW SCORE NOT A NUMBER",IF(AND(ISNUMBER($L87),OR($L87&lt;0,$L87&gt;100)),"RAW SCORE OUT OF RANGE",IF(COUNTIF(nrES_RecID,$B87)&gt;1,"DUPLICATE RECORD",IF(AND($K87=2,COUNTIFS(nrES_PID,$D87,nrES_Code,$F87,nrES_Att,1)=0),"ATTEMPT 2 WITHOUT ATTEMPT 1",IF(AND($K87=2,$L87=""),"RETEST ROW HAS NO SCORE","OK"))))))</f>
        <v/>
      </c>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IF($C88="","",IF($K88="","",IF(COUNTIFS(nrES_PID,$D88,nrES_Code,$F88,nrES_Att,"&gt;"&amp;$K88,nrES_Raw,"&gt;=0")=0,"Yes","No")))</f>
        <v/>
      </c>
      <c r="Q88" s="17">
        <f>IF($C88="","",IF($L88="","",IF(AND($K88=1,ISNUMBER($L88),$L88&lt;$J88,COUNTIFS(nrES_PID,$D88,nrES_Code,$F88,nrES_Att,2,nrES_Raw,"&gt;=0")=0),"Yes","No")))</f>
        <v/>
      </c>
      <c r="R88" s="17">
        <f>IF($C88="","",IF($L88="","",IF(AND($K88=2,ISNUMBER($L88),$L88&lt;$J88),"Yes","No")))</f>
        <v/>
      </c>
      <c r="S88" s="18" t="n"/>
      <c r="T88" s="19">
        <f>IF($Q88&lt;&gt;"Yes","",IF($S88="","(enter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IF(OR($C88="",$L88="",$K88&lt;&gt;1,NOT(ISNUMBER($L88)),$L88&gt;=$J88),"",IF(COUNTIFS(nrES_PID,$D88,nrES_Code,$F88,nrES_Att,2,nrES_Raw,"&gt;=0")&gt;0,"Retested",IF(NOT(ISNUMBER($T88)),"CHECK DATE",IF(TODAY()&gt;$T88,"OVERDUE","Due "&amp;TEXT($T88,"mm/dd")))))</f>
        <v/>
      </c>
      <c r="V88" s="16" t="n"/>
      <c r="W88" s="16" t="n"/>
      <c r="X88" s="17">
        <f>IF($C88="","",IF(AND($L88&lt;&gt;"",NOT(ISNUMBER($L88))),"RAW SCORE NOT A NUMBER",IF(AND(ISNUMBER($L88),OR($L88&lt;0,$L88&gt;100)),"RAW SCORE OUT OF RANGE",IF(COUNTIF(nrES_RecID,$B88)&gt;1,"DUPLICATE RECORD",IF(AND($K88=2,COUNTIFS(nrES_PID,$D88,nrES_Code,$F88,nrES_Att,1)=0),"ATTEMPT 2 WITHOUT ATTEMPT 1",IF(AND($K88=2,$L88=""),"RETEST ROW HAS NO SCORE","OK"))))))</f>
        <v/>
      </c>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IF($C89="","",IF($K89="","",IF(COUNTIFS(nrES_PID,$D89,nrES_Code,$F89,nrES_Att,"&gt;"&amp;$K89,nrES_Raw,"&gt;=0")=0,"Yes","No")))</f>
        <v/>
      </c>
      <c r="Q89" s="17">
        <f>IF($C89="","",IF($L89="","",IF(AND($K89=1,ISNUMBER($L89),$L89&lt;$J89,COUNTIFS(nrES_PID,$D89,nrES_Code,$F89,nrES_Att,2,nrES_Raw,"&gt;=0")=0),"Yes","No")))</f>
        <v/>
      </c>
      <c r="R89" s="17">
        <f>IF($C89="","",IF($L89="","",IF(AND($K89=2,ISNUMBER($L89),$L89&lt;$J89),"Yes","No")))</f>
        <v/>
      </c>
      <c r="S89" s="18" t="n"/>
      <c r="T89" s="19">
        <f>IF($Q89&lt;&gt;"Yes","",IF($S89="","(enter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IF(OR($C89="",$L89="",$K89&lt;&gt;1,NOT(ISNUMBER($L89)),$L89&gt;=$J89),"",IF(COUNTIFS(nrES_PID,$D89,nrES_Code,$F89,nrES_Att,2,nrES_Raw,"&gt;=0")&gt;0,"Retested",IF(NOT(ISNUMBER($T89)),"CHECK DATE",IF(TODAY()&gt;$T89,"OVERDUE","Due "&amp;TEXT($T89,"mm/dd")))))</f>
        <v/>
      </c>
      <c r="V89" s="16" t="n"/>
      <c r="W89" s="16" t="n"/>
      <c r="X89" s="17">
        <f>IF($C89="","",IF(AND($L89&lt;&gt;"",NOT(ISNUMBER($L89))),"RAW SCORE NOT A NUMBER",IF(AND(ISNUMBER($L89),OR($L89&lt;0,$L89&gt;100)),"RAW SCORE OUT OF RANGE",IF(COUNTIF(nrES_RecID,$B89)&gt;1,"DUPLICATE RECORD",IF(AND($K89=2,COUNTIFS(nrES_PID,$D89,nrES_Code,$F89,nrES_Att,1)=0),"ATTEMPT 2 WITHOUT ATTEMPT 1",IF(AND($K89=2,$L89=""),"RETEST ROW HAS NO SCORE","OK"))))))</f>
        <v/>
      </c>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IF($C90="","",IF($K90="","",IF(COUNTIFS(nrES_PID,$D90,nrES_Code,$F90,nrES_Att,"&gt;"&amp;$K90,nrES_Raw,"&gt;=0")=0,"Yes","No")))</f>
        <v/>
      </c>
      <c r="Q90" s="17">
        <f>IF($C90="","",IF($L90="","",IF(AND($K90=1,ISNUMBER($L90),$L90&lt;$J90,COUNTIFS(nrES_PID,$D90,nrES_Code,$F90,nrES_Att,2,nrES_Raw,"&gt;=0")=0),"Yes","No")))</f>
        <v/>
      </c>
      <c r="R90" s="17">
        <f>IF($C90="","",IF($L90="","",IF(AND($K90=2,ISNUMBER($L90),$L90&lt;$J90),"Yes","No")))</f>
        <v/>
      </c>
      <c r="S90" s="18" t="n"/>
      <c r="T90" s="19">
        <f>IF($Q90&lt;&gt;"Yes","",IF($S90="","(enter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IF(OR($C90="",$L90="",$K90&lt;&gt;1,NOT(ISNUMBER($L90)),$L90&gt;=$J90),"",IF(COUNTIFS(nrES_PID,$D90,nrES_Code,$F90,nrES_Att,2,nrES_Raw,"&gt;=0")&gt;0,"Retested",IF(NOT(ISNUMBER($T90)),"CHECK DATE",IF(TODAY()&gt;$T90,"OVERDUE","Due "&amp;TEXT($T90,"mm/dd")))))</f>
        <v/>
      </c>
      <c r="V90" s="16" t="n"/>
      <c r="W90" s="16" t="n"/>
      <c r="X90" s="17">
        <f>IF($C90="","",IF(AND($L90&lt;&gt;"",NOT(ISNUMBER($L90))),"RAW SCORE NOT A NUMBER",IF(AND(ISNUMBER($L90),OR($L90&lt;0,$L90&gt;100)),"RAW SCORE OUT OF RANGE",IF(COUNTIF(nrES_RecID,$B90)&gt;1,"DUPLICATE RECORD",IF(AND($K90=2,COUNTIFS(nrES_PID,$D90,nrES_Code,$F90,nrES_Att,1)=0),"ATTEMPT 2 WITHOUT ATTEMPT 1",IF(AND($K90=2,$L90=""),"RETEST ROW HAS NO SCORE","OK"))))))</f>
        <v/>
      </c>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IF($C91="","",IF($K91="","",IF(COUNTIFS(nrES_PID,$D91,nrES_Code,$F91,nrES_Att,"&gt;"&amp;$K91,nrES_Raw,"&gt;=0")=0,"Yes","No")))</f>
        <v/>
      </c>
      <c r="Q91" s="17">
        <f>IF($C91="","",IF($L91="","",IF(AND($K91=1,ISNUMBER($L91),$L91&lt;$J91,COUNTIFS(nrES_PID,$D91,nrES_Code,$F91,nrES_Att,2,nrES_Raw,"&gt;=0")=0),"Yes","No")))</f>
        <v/>
      </c>
      <c r="R91" s="17">
        <f>IF($C91="","",IF($L91="","",IF(AND($K91=2,ISNUMBER($L91),$L91&lt;$J91),"Yes","No")))</f>
        <v/>
      </c>
      <c r="S91" s="18" t="n"/>
      <c r="T91" s="19">
        <f>IF($Q91&lt;&gt;"Yes","",IF($S91="","(enter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IF(OR($C91="",$L91="",$K91&lt;&gt;1,NOT(ISNUMBER($L91)),$L91&gt;=$J91),"",IF(COUNTIFS(nrES_PID,$D91,nrES_Code,$F91,nrES_Att,2,nrES_Raw,"&gt;=0")&gt;0,"Retested",IF(NOT(ISNUMBER($T91)),"CHECK DATE",IF(TODAY()&gt;$T91,"OVERDUE","Due "&amp;TEXT($T91,"mm/dd")))))</f>
        <v/>
      </c>
      <c r="V91" s="16" t="n"/>
      <c r="W91" s="16" t="n"/>
      <c r="X91" s="17">
        <f>IF($C91="","",IF(AND($L91&lt;&gt;"",NOT(ISNUMBER($L91))),"RAW SCORE NOT A NUMBER",IF(AND(ISNUMBER($L91),OR($L91&lt;0,$L91&gt;100)),"RAW SCORE OUT OF RANGE",IF(COUNTIF(nrES_RecID,$B91)&gt;1,"DUPLICATE RECORD",IF(AND($K91=2,COUNTIFS(nrES_PID,$D91,nrES_Code,$F91,nrES_Att,1)=0),"ATTEMPT 2 WITHOUT ATTEMPT 1",IF(AND($K91=2,$L91=""),"RETEST ROW HAS NO SCORE","OK"))))))</f>
        <v/>
      </c>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IF($C92="","",IF($K92="","",IF(COUNTIFS(nrES_PID,$D92,nrES_Code,$F92,nrES_Att,"&gt;"&amp;$K92,nrES_Raw,"&gt;=0")=0,"Yes","No")))</f>
        <v/>
      </c>
      <c r="Q92" s="17">
        <f>IF($C92="","",IF($L92="","",IF(AND($K92=1,ISNUMBER($L92),$L92&lt;$J92,COUNTIFS(nrES_PID,$D92,nrES_Code,$F92,nrES_Att,2,nrES_Raw,"&gt;=0")=0),"Yes","No")))</f>
        <v/>
      </c>
      <c r="R92" s="17">
        <f>IF($C92="","",IF($L92="","",IF(AND($K92=2,ISNUMBER($L92),$L92&lt;$J92),"Yes","No")))</f>
        <v/>
      </c>
      <c r="S92" s="18" t="n"/>
      <c r="T92" s="19">
        <f>IF($Q92&lt;&gt;"Yes","",IF($S92="","(enter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IF(OR($C92="",$L92="",$K92&lt;&gt;1,NOT(ISNUMBER($L92)),$L92&gt;=$J92),"",IF(COUNTIFS(nrES_PID,$D92,nrES_Code,$F92,nrES_Att,2,nrES_Raw,"&gt;=0")&gt;0,"Retested",IF(NOT(ISNUMBER($T92)),"CHECK DATE",IF(TODAY()&gt;$T92,"OVERDUE","Due "&amp;TEXT($T92,"mm/dd")))))</f>
        <v/>
      </c>
      <c r="V92" s="16" t="n"/>
      <c r="W92" s="16" t="n"/>
      <c r="X92" s="17">
        <f>IF($C92="","",IF(AND($L92&lt;&gt;"",NOT(ISNUMBER($L92))),"RAW SCORE NOT A NUMBER",IF(AND(ISNUMBER($L92),OR($L92&lt;0,$L92&gt;100)),"RAW SCORE OUT OF RANGE",IF(COUNTIF(nrES_RecID,$B92)&gt;1,"DUPLICATE RECORD",IF(AND($K92=2,COUNTIFS(nrES_PID,$D92,nrES_Code,$F92,nrES_Att,1)=0),"ATTEMPT 2 WITHOUT ATTEMPT 1",IF(AND($K92=2,$L92=""),"RETEST ROW HAS NO SCORE","OK"))))))</f>
        <v/>
      </c>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IF($C93="","",IF($K93="","",IF(COUNTIFS(nrES_PID,$D93,nrES_Code,$F93,nrES_Att,"&gt;"&amp;$K93,nrES_Raw,"&gt;=0")=0,"Yes","No")))</f>
        <v/>
      </c>
      <c r="Q93" s="17">
        <f>IF($C93="","",IF($L93="","",IF(AND($K93=1,ISNUMBER($L93),$L93&lt;$J93,COUNTIFS(nrES_PID,$D93,nrES_Code,$F93,nrES_Att,2,nrES_Raw,"&gt;=0")=0),"Yes","No")))</f>
        <v/>
      </c>
      <c r="R93" s="17">
        <f>IF($C93="","",IF($L93="","",IF(AND($K93=2,ISNUMBER($L93),$L93&lt;$J93),"Yes","No")))</f>
        <v/>
      </c>
      <c r="S93" s="18" t="n"/>
      <c r="T93" s="19">
        <f>IF($Q93&lt;&gt;"Yes","",IF($S93="","(enter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IF(OR($C93="",$L93="",$K93&lt;&gt;1,NOT(ISNUMBER($L93)),$L93&gt;=$J93),"",IF(COUNTIFS(nrES_PID,$D93,nrES_Code,$F93,nrES_Att,2,nrES_Raw,"&gt;=0")&gt;0,"Retested",IF(NOT(ISNUMBER($T93)),"CHECK DATE",IF(TODAY()&gt;$T93,"OVERDUE","Due "&amp;TEXT($T93,"mm/dd")))))</f>
        <v/>
      </c>
      <c r="V93" s="16" t="n"/>
      <c r="W93" s="16" t="n"/>
      <c r="X93" s="17">
        <f>IF($C93="","",IF(AND($L93&lt;&gt;"",NOT(ISNUMBER($L93))),"RAW SCORE NOT A NUMBER",IF(AND(ISNUMBER($L93),OR($L93&lt;0,$L93&gt;100)),"RAW SCORE OUT OF RANGE",IF(COUNTIF(nrES_RecID,$B93)&gt;1,"DUPLICATE RECORD",IF(AND($K93=2,COUNTIFS(nrES_PID,$D93,nrES_Code,$F93,nrES_Att,1)=0),"ATTEMPT 2 WITHOUT ATTEMPT 1",IF(AND($K93=2,$L93=""),"RETEST ROW HAS NO SCORE","OK"))))))</f>
        <v/>
      </c>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IF($C94="","",IF($K94="","",IF(COUNTIFS(nrES_PID,$D94,nrES_Code,$F94,nrES_Att,"&gt;"&amp;$K94,nrES_Raw,"&gt;=0")=0,"Yes","No")))</f>
        <v/>
      </c>
      <c r="Q94" s="17">
        <f>IF($C94="","",IF($L94="","",IF(AND($K94=1,ISNUMBER($L94),$L94&lt;$J94,COUNTIFS(nrES_PID,$D94,nrES_Code,$F94,nrES_Att,2,nrES_Raw,"&gt;=0")=0),"Yes","No")))</f>
        <v/>
      </c>
      <c r="R94" s="17">
        <f>IF($C94="","",IF($L94="","",IF(AND($K94=2,ISNUMBER($L94),$L94&lt;$J94),"Yes","No")))</f>
        <v/>
      </c>
      <c r="S94" s="18" t="n"/>
      <c r="T94" s="19">
        <f>IF($Q94&lt;&gt;"Yes","",IF($S94="","(enter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IF(OR($C94="",$L94="",$K94&lt;&gt;1,NOT(ISNUMBER($L94)),$L94&gt;=$J94),"",IF(COUNTIFS(nrES_PID,$D94,nrES_Code,$F94,nrES_Att,2,nrES_Raw,"&gt;=0")&gt;0,"Retested",IF(NOT(ISNUMBER($T94)),"CHECK DATE",IF(TODAY()&gt;$T94,"OVERDUE","Due "&amp;TEXT($T94,"mm/dd")))))</f>
        <v/>
      </c>
      <c r="V94" s="16" t="n"/>
      <c r="W94" s="16" t="n"/>
      <c r="X94" s="17">
        <f>IF($C94="","",IF(AND($L94&lt;&gt;"",NOT(ISNUMBER($L94))),"RAW SCORE NOT A NUMBER",IF(AND(ISNUMBER($L94),OR($L94&lt;0,$L94&gt;100)),"RAW SCORE OUT OF RANGE",IF(COUNTIF(nrES_RecID,$B94)&gt;1,"DUPLICATE RECORD",IF(AND($K94=2,COUNTIFS(nrES_PID,$D94,nrES_Code,$F94,nrES_Att,1)=0),"ATTEMPT 2 WITHOUT ATTEMPT 1",IF(AND($K94=2,$L94=""),"RETEST ROW HAS NO SCORE","OK"))))))</f>
        <v/>
      </c>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IF($C95="","",IF($K95="","",IF(COUNTIFS(nrES_PID,$D95,nrES_Code,$F95,nrES_Att,"&gt;"&amp;$K95,nrES_Raw,"&gt;=0")=0,"Yes","No")))</f>
        <v/>
      </c>
      <c r="Q95" s="17">
        <f>IF($C95="","",IF($L95="","",IF(AND($K95=1,ISNUMBER($L95),$L95&lt;$J95,COUNTIFS(nrES_PID,$D95,nrES_Code,$F95,nrES_Att,2,nrES_Raw,"&gt;=0")=0),"Yes","No")))</f>
        <v/>
      </c>
      <c r="R95" s="17">
        <f>IF($C95="","",IF($L95="","",IF(AND($K95=2,ISNUMBER($L95),$L95&lt;$J95),"Yes","No")))</f>
        <v/>
      </c>
      <c r="S95" s="18" t="n"/>
      <c r="T95" s="19">
        <f>IF($Q95&lt;&gt;"Yes","",IF($S95="","(enter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IF(OR($C95="",$L95="",$K95&lt;&gt;1,NOT(ISNUMBER($L95)),$L95&gt;=$J95),"",IF(COUNTIFS(nrES_PID,$D95,nrES_Code,$F95,nrES_Att,2,nrES_Raw,"&gt;=0")&gt;0,"Retested",IF(NOT(ISNUMBER($T95)),"CHECK DATE",IF(TODAY()&gt;$T95,"OVERDUE","Due "&amp;TEXT($T95,"mm/dd")))))</f>
        <v/>
      </c>
      <c r="V95" s="16" t="n"/>
      <c r="W95" s="16" t="n"/>
      <c r="X95" s="17">
        <f>IF($C95="","",IF(AND($L95&lt;&gt;"",NOT(ISNUMBER($L95))),"RAW SCORE NOT A NUMBER",IF(AND(ISNUMBER($L95),OR($L95&lt;0,$L95&gt;100)),"RAW SCORE OUT OF RANGE",IF(COUNTIF(nrES_RecID,$B95)&gt;1,"DUPLICATE RECORD",IF(AND($K95=2,COUNTIFS(nrES_PID,$D95,nrES_Code,$F95,nrES_Att,1)=0),"ATTEMPT 2 WITHOUT ATTEMPT 1",IF(AND($K95=2,$L95=""),"RETEST ROW HAS NO SCORE","OK"))))))</f>
        <v/>
      </c>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IF($C96="","",IF($K96="","",IF(COUNTIFS(nrES_PID,$D96,nrES_Code,$F96,nrES_Att,"&gt;"&amp;$K96,nrES_Raw,"&gt;=0")=0,"Yes","No")))</f>
        <v/>
      </c>
      <c r="Q96" s="17">
        <f>IF($C96="","",IF($L96="","",IF(AND($K96=1,ISNUMBER($L96),$L96&lt;$J96,COUNTIFS(nrES_PID,$D96,nrES_Code,$F96,nrES_Att,2,nrES_Raw,"&gt;=0")=0),"Yes","No")))</f>
        <v/>
      </c>
      <c r="R96" s="17">
        <f>IF($C96="","",IF($L96="","",IF(AND($K96=2,ISNUMBER($L96),$L96&lt;$J96),"Yes","No")))</f>
        <v/>
      </c>
      <c r="S96" s="18" t="n"/>
      <c r="T96" s="19">
        <f>IF($Q96&lt;&gt;"Yes","",IF($S96="","(enter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IF(OR($C96="",$L96="",$K96&lt;&gt;1,NOT(ISNUMBER($L96)),$L96&gt;=$J96),"",IF(COUNTIFS(nrES_PID,$D96,nrES_Code,$F96,nrES_Att,2,nrES_Raw,"&gt;=0")&gt;0,"Retested",IF(NOT(ISNUMBER($T96)),"CHECK DATE",IF(TODAY()&gt;$T96,"OVERDUE","Due "&amp;TEXT($T96,"mm/dd")))))</f>
        <v/>
      </c>
      <c r="V96" s="16" t="n"/>
      <c r="W96" s="16" t="n"/>
      <c r="X96" s="17">
        <f>IF($C96="","",IF(AND($L96&lt;&gt;"",NOT(ISNUMBER($L96))),"RAW SCORE NOT A NUMBER",IF(AND(ISNUMBER($L96),OR($L96&lt;0,$L96&gt;100)),"RAW SCORE OUT OF RANGE",IF(COUNTIF(nrES_RecID,$B96)&gt;1,"DUPLICATE RECORD",IF(AND($K96=2,COUNTIFS(nrES_PID,$D96,nrES_Code,$F96,nrES_Att,1)=0),"ATTEMPT 2 WITHOUT ATTEMPT 1",IF(AND($K96=2,$L96=""),"RETEST ROW HAS NO SCORE","OK"))))))</f>
        <v/>
      </c>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IF($C97="","",IF($K97="","",IF(COUNTIFS(nrES_PID,$D97,nrES_Code,$F97,nrES_Att,"&gt;"&amp;$K97,nrES_Raw,"&gt;=0")=0,"Yes","No")))</f>
        <v/>
      </c>
      <c r="Q97" s="17">
        <f>IF($C97="","",IF($L97="","",IF(AND($K97=1,ISNUMBER($L97),$L97&lt;$J97,COUNTIFS(nrES_PID,$D97,nrES_Code,$F97,nrES_Att,2,nrES_Raw,"&gt;=0")=0),"Yes","No")))</f>
        <v/>
      </c>
      <c r="R97" s="17">
        <f>IF($C97="","",IF($L97="","",IF(AND($K97=2,ISNUMBER($L97),$L97&lt;$J97),"Yes","No")))</f>
        <v/>
      </c>
      <c r="S97" s="18" t="n"/>
      <c r="T97" s="19">
        <f>IF($Q97&lt;&gt;"Yes","",IF($S97="","(enter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IF(OR($C97="",$L97="",$K97&lt;&gt;1,NOT(ISNUMBER($L97)),$L97&gt;=$J97),"",IF(COUNTIFS(nrES_PID,$D97,nrES_Code,$F97,nrES_Att,2,nrES_Raw,"&gt;=0")&gt;0,"Retested",IF(NOT(ISNUMBER($T97)),"CHECK DATE",IF(TODAY()&gt;$T97,"OVERDUE","Due "&amp;TEXT($T97,"mm/dd")))))</f>
        <v/>
      </c>
      <c r="V97" s="16" t="n"/>
      <c r="W97" s="16" t="n"/>
      <c r="X97" s="17">
        <f>IF($C97="","",IF(AND($L97&lt;&gt;"",NOT(ISNUMBER($L97))),"RAW SCORE NOT A NUMBER",IF(AND(ISNUMBER($L97),OR($L97&lt;0,$L97&gt;100)),"RAW SCORE OUT OF RANGE",IF(COUNTIF(nrES_RecID,$B97)&gt;1,"DUPLICATE RECORD",IF(AND($K97=2,COUNTIFS(nrES_PID,$D97,nrES_Code,$F97,nrES_Att,1)=0),"ATTEMPT 2 WITHOUT ATTEMPT 1",IF(AND($K97=2,$L97=""),"RETEST ROW HAS NO SCORE","OK"))))))</f>
        <v/>
      </c>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IF($C98="","",IF($K98="","",IF(COUNTIFS(nrES_PID,$D98,nrES_Code,$F98,nrES_Att,"&gt;"&amp;$K98,nrES_Raw,"&gt;=0")=0,"Yes","No")))</f>
        <v/>
      </c>
      <c r="Q98" s="17">
        <f>IF($C98="","",IF($L98="","",IF(AND($K98=1,ISNUMBER($L98),$L98&lt;$J98,COUNTIFS(nrES_PID,$D98,nrES_Code,$F98,nrES_Att,2,nrES_Raw,"&gt;=0")=0),"Yes","No")))</f>
        <v/>
      </c>
      <c r="R98" s="17">
        <f>IF($C98="","",IF($L98="","",IF(AND($K98=2,ISNUMBER($L98),$L98&lt;$J98),"Yes","No")))</f>
        <v/>
      </c>
      <c r="S98" s="18" t="n"/>
      <c r="T98" s="19">
        <f>IF($Q98&lt;&gt;"Yes","",IF($S98="","(enter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IF(OR($C98="",$L98="",$K98&lt;&gt;1,NOT(ISNUMBER($L98)),$L98&gt;=$J98),"",IF(COUNTIFS(nrES_PID,$D98,nrES_Code,$F98,nrES_Att,2,nrES_Raw,"&gt;=0")&gt;0,"Retested",IF(NOT(ISNUMBER($T98)),"CHECK DATE",IF(TODAY()&gt;$T98,"OVERDUE","Due "&amp;TEXT($T98,"mm/dd")))))</f>
        <v/>
      </c>
      <c r="V98" s="16" t="n"/>
      <c r="W98" s="16" t="n"/>
      <c r="X98" s="17">
        <f>IF($C98="","",IF(AND($L98&lt;&gt;"",NOT(ISNUMBER($L98))),"RAW SCORE NOT A NUMBER",IF(AND(ISNUMBER($L98),OR($L98&lt;0,$L98&gt;100)),"RAW SCORE OUT OF RANGE",IF(COUNTIF(nrES_RecID,$B98)&gt;1,"DUPLICATE RECORD",IF(AND($K98=2,COUNTIFS(nrES_PID,$D98,nrES_Code,$F98,nrES_Att,1)=0),"ATTEMPT 2 WITHOUT ATTEMPT 1",IF(AND($K98=2,$L98=""),"RETEST ROW HAS NO SCORE","OK"))))))</f>
        <v/>
      </c>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IF($C99="","",IF($K99="","",IF(COUNTIFS(nrES_PID,$D99,nrES_Code,$F99,nrES_Att,"&gt;"&amp;$K99,nrES_Raw,"&gt;=0")=0,"Yes","No")))</f>
        <v/>
      </c>
      <c r="Q99" s="17">
        <f>IF($C99="","",IF($L99="","",IF(AND($K99=1,ISNUMBER($L99),$L99&lt;$J99,COUNTIFS(nrES_PID,$D99,nrES_Code,$F99,nrES_Att,2,nrES_Raw,"&gt;=0")=0),"Yes","No")))</f>
        <v/>
      </c>
      <c r="R99" s="17">
        <f>IF($C99="","",IF($L99="","",IF(AND($K99=2,ISNUMBER($L99),$L99&lt;$J99),"Yes","No")))</f>
        <v/>
      </c>
      <c r="S99" s="18" t="n"/>
      <c r="T99" s="19">
        <f>IF($Q99&lt;&gt;"Yes","",IF($S99="","(enter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IF(OR($C99="",$L99="",$K99&lt;&gt;1,NOT(ISNUMBER($L99)),$L99&gt;=$J99),"",IF(COUNTIFS(nrES_PID,$D99,nrES_Code,$F99,nrES_Att,2,nrES_Raw,"&gt;=0")&gt;0,"Retested",IF(NOT(ISNUMBER($T99)),"CHECK DATE",IF(TODAY()&gt;$T99,"OVERDUE","Due "&amp;TEXT($T99,"mm/dd")))))</f>
        <v/>
      </c>
      <c r="V99" s="16" t="n"/>
      <c r="W99" s="16" t="n"/>
      <c r="X99" s="17">
        <f>IF($C99="","",IF(AND($L99&lt;&gt;"",NOT(ISNUMBER($L99))),"RAW SCORE NOT A NUMBER",IF(AND(ISNUMBER($L99),OR($L99&lt;0,$L99&gt;100)),"RAW SCORE OUT OF RANGE",IF(COUNTIF(nrES_RecID,$B99)&gt;1,"DUPLICATE RECORD",IF(AND($K99=2,COUNTIFS(nrES_PID,$D99,nrES_Code,$F99,nrES_Att,1)=0),"ATTEMPT 2 WITHOUT ATTEMPT 1",IF(AND($K99=2,$L99=""),"RETEST ROW HAS NO SCORE","OK"))))))</f>
        <v/>
      </c>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IF($C100="","",IF($K100="","",IF(COUNTIFS(nrES_PID,$D100,nrES_Code,$F100,nrES_Att,"&gt;"&amp;$K100,nrES_Raw,"&gt;=0")=0,"Yes","No")))</f>
        <v/>
      </c>
      <c r="Q100" s="17">
        <f>IF($C100="","",IF($L100="","",IF(AND($K100=1,ISNUMBER($L100),$L100&lt;$J100,COUNTIFS(nrES_PID,$D100,nrES_Code,$F100,nrES_Att,2,nrES_Raw,"&gt;=0")=0),"Yes","No")))</f>
        <v/>
      </c>
      <c r="R100" s="17">
        <f>IF($C100="","",IF($L100="","",IF(AND($K100=2,ISNUMBER($L100),$L100&lt;$J100),"Yes","No")))</f>
        <v/>
      </c>
      <c r="S100" s="18" t="n"/>
      <c r="T100" s="19">
        <f>IF($Q100&lt;&gt;"Yes","",IF($S100="","(enter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IF(OR($C100="",$L100="",$K100&lt;&gt;1,NOT(ISNUMBER($L100)),$L100&gt;=$J100),"",IF(COUNTIFS(nrES_PID,$D100,nrES_Code,$F100,nrES_Att,2,nrES_Raw,"&gt;=0")&gt;0,"Retested",IF(NOT(ISNUMBER($T100)),"CHECK DATE",IF(TODAY()&gt;$T100,"OVERDUE","Due "&amp;TEXT($T100,"mm/dd")))))</f>
        <v/>
      </c>
      <c r="V100" s="16" t="n"/>
      <c r="W100" s="16" t="n"/>
      <c r="X100" s="17">
        <f>IF($C100="","",IF(AND($L100&lt;&gt;"",NOT(ISNUMBER($L100))),"RAW SCORE NOT A NUMBER",IF(AND(ISNUMBER($L100),OR($L100&lt;0,$L100&gt;100)),"RAW SCORE OUT OF RANGE",IF(COUNTIF(nrES_RecID,$B100)&gt;1,"DUPLICATE RECORD",IF(AND($K100=2,COUNTIFS(nrES_PID,$D100,nrES_Code,$F100,nrES_Att,1)=0),"ATTEMPT 2 WITHOUT ATTEMPT 1",IF(AND($K100=2,$L100=""),"RETEST ROW HAS NO SCORE","OK"))))))</f>
        <v/>
      </c>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IF($C101="","",IF($K101="","",IF(COUNTIFS(nrES_PID,$D101,nrES_Code,$F101,nrES_Att,"&gt;"&amp;$K101,nrES_Raw,"&gt;=0")=0,"Yes","No")))</f>
        <v/>
      </c>
      <c r="Q101" s="17">
        <f>IF($C101="","",IF($L101="","",IF(AND($K101=1,ISNUMBER($L101),$L101&lt;$J101,COUNTIFS(nrES_PID,$D101,nrES_Code,$F101,nrES_Att,2,nrES_Raw,"&gt;=0")=0),"Yes","No")))</f>
        <v/>
      </c>
      <c r="R101" s="17">
        <f>IF($C101="","",IF($L101="","",IF(AND($K101=2,ISNUMBER($L101),$L101&lt;$J101),"Yes","No")))</f>
        <v/>
      </c>
      <c r="S101" s="18" t="n"/>
      <c r="T101" s="19">
        <f>IF($Q101&lt;&gt;"Yes","",IF($S101="","(enter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IF(OR($C101="",$L101="",$K101&lt;&gt;1,NOT(ISNUMBER($L101)),$L101&gt;=$J101),"",IF(COUNTIFS(nrES_PID,$D101,nrES_Code,$F101,nrES_Att,2,nrES_Raw,"&gt;=0")&gt;0,"Retested",IF(NOT(ISNUMBER($T101)),"CHECK DATE",IF(TODAY()&gt;$T101,"OVERDUE","Due "&amp;TEXT($T101,"mm/dd")))))</f>
        <v/>
      </c>
      <c r="V101" s="16" t="n"/>
      <c r="W101" s="16" t="n"/>
      <c r="X101" s="17">
        <f>IF($C101="","",IF(AND($L101&lt;&gt;"",NOT(ISNUMBER($L101))),"RAW SCORE NOT A NUMBER",IF(AND(ISNUMBER($L101),OR($L101&lt;0,$L101&gt;100)),"RAW SCORE OUT OF RANGE",IF(COUNTIF(nrES_RecID,$B101)&gt;1,"DUPLICATE RECORD",IF(AND($K101=2,COUNTIFS(nrES_PID,$D101,nrES_Code,$F101,nrES_Att,1)=0),"ATTEMPT 2 WITHOUT ATTEMPT 1",IF(AND($K101=2,$L101=""),"RETEST ROW HAS NO SCORE","OK"))))))</f>
        <v/>
      </c>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IF($C102="","",IF($K102="","",IF(COUNTIFS(nrES_PID,$D102,nrES_Code,$F102,nrES_Att,"&gt;"&amp;$K102,nrES_Raw,"&gt;=0")=0,"Yes","No")))</f>
        <v/>
      </c>
      <c r="Q102" s="17">
        <f>IF($C102="","",IF($L102="","",IF(AND($K102=1,ISNUMBER($L102),$L102&lt;$J102,COUNTIFS(nrES_PID,$D102,nrES_Code,$F102,nrES_Att,2,nrES_Raw,"&gt;=0")=0),"Yes","No")))</f>
        <v/>
      </c>
      <c r="R102" s="17">
        <f>IF($C102="","",IF($L102="","",IF(AND($K102=2,ISNUMBER($L102),$L102&lt;$J102),"Yes","No")))</f>
        <v/>
      </c>
      <c r="S102" s="18" t="n"/>
      <c r="T102" s="19">
        <f>IF($Q102&lt;&gt;"Yes","",IF($S102="","(enter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IF(OR($C102="",$L102="",$K102&lt;&gt;1,NOT(ISNUMBER($L102)),$L102&gt;=$J102),"",IF(COUNTIFS(nrES_PID,$D102,nrES_Code,$F102,nrES_Att,2,nrES_Raw,"&gt;=0")&gt;0,"Retested",IF(NOT(ISNUMBER($T102)),"CHECK DATE",IF(TODAY()&gt;$T102,"OVERDUE","Due "&amp;TEXT($T102,"mm/dd")))))</f>
        <v/>
      </c>
      <c r="V102" s="16" t="n"/>
      <c r="W102" s="16" t="n"/>
      <c r="X102" s="17">
        <f>IF($C102="","",IF(AND($L102&lt;&gt;"",NOT(ISNUMBER($L102))),"RAW SCORE NOT A NUMBER",IF(AND(ISNUMBER($L102),OR($L102&lt;0,$L102&gt;100)),"RAW SCORE OUT OF RANGE",IF(COUNTIF(nrES_RecID,$B102)&gt;1,"DUPLICATE RECORD",IF(AND($K102=2,COUNTIFS(nrES_PID,$D102,nrES_Code,$F102,nrES_Att,1)=0),"ATTEMPT 2 WITHOUT ATTEMPT 1",IF(AND($K102=2,$L102=""),"RETEST ROW HAS NO SCORE","OK"))))))</f>
        <v/>
      </c>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IF($C103="","",IF($K103="","",IF(COUNTIFS(nrES_PID,$D103,nrES_Code,$F103,nrES_Att,"&gt;"&amp;$K103,nrES_Raw,"&gt;=0")=0,"Yes","No")))</f>
        <v/>
      </c>
      <c r="Q103" s="17">
        <f>IF($C103="","",IF($L103="","",IF(AND($K103=1,ISNUMBER($L103),$L103&lt;$J103,COUNTIFS(nrES_PID,$D103,nrES_Code,$F103,nrES_Att,2,nrES_Raw,"&gt;=0")=0),"Yes","No")))</f>
        <v/>
      </c>
      <c r="R103" s="17">
        <f>IF($C103="","",IF($L103="","",IF(AND($K103=2,ISNUMBER($L103),$L103&lt;$J103),"Yes","No")))</f>
        <v/>
      </c>
      <c r="S103" s="18" t="n"/>
      <c r="T103" s="19">
        <f>IF($Q103&lt;&gt;"Yes","",IF($S103="","(enter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IF(OR($C103="",$L103="",$K103&lt;&gt;1,NOT(ISNUMBER($L103)),$L103&gt;=$J103),"",IF(COUNTIFS(nrES_PID,$D103,nrES_Code,$F103,nrES_Att,2,nrES_Raw,"&gt;=0")&gt;0,"Retested",IF(NOT(ISNUMBER($T103)),"CHECK DATE",IF(TODAY()&gt;$T103,"OVERDUE","Due "&amp;TEXT($T103,"mm/dd")))))</f>
        <v/>
      </c>
      <c r="V103" s="16" t="n"/>
      <c r="W103" s="16" t="n"/>
      <c r="X103" s="17">
        <f>IF($C103="","",IF(AND($L103&lt;&gt;"",NOT(ISNUMBER($L103))),"RAW SCORE NOT A NUMBER",IF(AND(ISNUMBER($L103),OR($L103&lt;0,$L103&gt;100)),"RAW SCORE OUT OF RANGE",IF(COUNTIF(nrES_RecID,$B103)&gt;1,"DUPLICATE RECORD",IF(AND($K103=2,COUNTIFS(nrES_PID,$D103,nrES_Code,$F103,nrES_Att,1)=0),"ATTEMPT 2 WITHOUT ATTEMPT 1",IF(AND($K103=2,$L103=""),"RETEST ROW HAS NO SCORE","OK"))))))</f>
        <v/>
      </c>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IF($C104="","",IF($K104="","",IF(COUNTIFS(nrES_PID,$D104,nrES_Code,$F104,nrES_Att,"&gt;"&amp;$K104,nrES_Raw,"&gt;=0")=0,"Yes","No")))</f>
        <v/>
      </c>
      <c r="Q104" s="17">
        <f>IF($C104="","",IF($L104="","",IF(AND($K104=1,ISNUMBER($L104),$L104&lt;$J104,COUNTIFS(nrES_PID,$D104,nrES_Code,$F104,nrES_Att,2,nrES_Raw,"&gt;=0")=0),"Yes","No")))</f>
        <v/>
      </c>
      <c r="R104" s="17">
        <f>IF($C104="","",IF($L104="","",IF(AND($K104=2,ISNUMBER($L104),$L104&lt;$J104),"Yes","No")))</f>
        <v/>
      </c>
      <c r="S104" s="18" t="n"/>
      <c r="T104" s="19">
        <f>IF($Q104&lt;&gt;"Yes","",IF($S104="","(enter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IF(OR($C104="",$L104="",$K104&lt;&gt;1,NOT(ISNUMBER($L104)),$L104&gt;=$J104),"",IF(COUNTIFS(nrES_PID,$D104,nrES_Code,$F104,nrES_Att,2,nrES_Raw,"&gt;=0")&gt;0,"Retested",IF(NOT(ISNUMBER($T104)),"CHECK DATE",IF(TODAY()&gt;$T104,"OVERDUE","Due "&amp;TEXT($T104,"mm/dd")))))</f>
        <v/>
      </c>
      <c r="V104" s="16" t="n"/>
      <c r="W104" s="16" t="n"/>
      <c r="X104" s="17">
        <f>IF($C104="","",IF(AND($L104&lt;&gt;"",NOT(ISNUMBER($L104))),"RAW SCORE NOT A NUMBER",IF(AND(ISNUMBER($L104),OR($L104&lt;0,$L104&gt;100)),"RAW SCORE OUT OF RANGE",IF(COUNTIF(nrES_RecID,$B104)&gt;1,"DUPLICATE RECORD",IF(AND($K104=2,COUNTIFS(nrES_PID,$D104,nrES_Code,$F104,nrES_Att,1)=0),"ATTEMPT 2 WITHOUT ATTEMPT 1",IF(AND($K104=2,$L104=""),"RETEST ROW HAS NO SCORE","OK"))))))</f>
        <v/>
      </c>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IF($C105="","",IF($K105="","",IF(COUNTIFS(nrES_PID,$D105,nrES_Code,$F105,nrES_Att,"&gt;"&amp;$K105,nrES_Raw,"&gt;=0")=0,"Yes","No")))</f>
        <v/>
      </c>
      <c r="Q105" s="17">
        <f>IF($C105="","",IF($L105="","",IF(AND($K105=1,ISNUMBER($L105),$L105&lt;$J105,COUNTIFS(nrES_PID,$D105,nrES_Code,$F105,nrES_Att,2,nrES_Raw,"&gt;=0")=0),"Yes","No")))</f>
        <v/>
      </c>
      <c r="R105" s="17">
        <f>IF($C105="","",IF($L105="","",IF(AND($K105=2,ISNUMBER($L105),$L105&lt;$J105),"Yes","No")))</f>
        <v/>
      </c>
      <c r="S105" s="18" t="n"/>
      <c r="T105" s="19">
        <f>IF($Q105&lt;&gt;"Yes","",IF($S105="","(enter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IF(OR($C105="",$L105="",$K105&lt;&gt;1,NOT(ISNUMBER($L105)),$L105&gt;=$J105),"",IF(COUNTIFS(nrES_PID,$D105,nrES_Code,$F105,nrES_Att,2,nrES_Raw,"&gt;=0")&gt;0,"Retested",IF(NOT(ISNUMBER($T105)),"CHECK DATE",IF(TODAY()&gt;$T105,"OVERDUE","Due "&amp;TEXT($T105,"mm/dd")))))</f>
        <v/>
      </c>
      <c r="V105" s="16" t="n"/>
      <c r="W105" s="16" t="n"/>
      <c r="X105" s="17">
        <f>IF($C105="","",IF(AND($L105&lt;&gt;"",NOT(ISNUMBER($L105))),"RAW SCORE NOT A NUMBER",IF(AND(ISNUMBER($L105),OR($L105&lt;0,$L105&gt;100)),"RAW SCORE OUT OF RANGE",IF(COUNTIF(nrES_RecID,$B105)&gt;1,"DUPLICATE RECORD",IF(AND($K105=2,COUNTIFS(nrES_PID,$D105,nrES_Code,$F105,nrES_Att,1)=0),"ATTEMPT 2 WITHOUT ATTEMPT 1",IF(AND($K105=2,$L105=""),"RETEST ROW HAS NO SCORE","OK"))))))</f>
        <v/>
      </c>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IF($C106="","",IF($K106="","",IF(COUNTIFS(nrES_PID,$D106,nrES_Code,$F106,nrES_Att,"&gt;"&amp;$K106,nrES_Raw,"&gt;=0")=0,"Yes","No")))</f>
        <v/>
      </c>
      <c r="Q106" s="17">
        <f>IF($C106="","",IF($L106="","",IF(AND($K106=1,ISNUMBER($L106),$L106&lt;$J106,COUNTIFS(nrES_PID,$D106,nrES_Code,$F106,nrES_Att,2,nrES_Raw,"&gt;=0")=0),"Yes","No")))</f>
        <v/>
      </c>
      <c r="R106" s="17">
        <f>IF($C106="","",IF($L106="","",IF(AND($K106=2,ISNUMBER($L106),$L106&lt;$J106),"Yes","No")))</f>
        <v/>
      </c>
      <c r="S106" s="18" t="n"/>
      <c r="T106" s="19">
        <f>IF($Q106&lt;&gt;"Yes","",IF($S106="","(enter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IF(OR($C106="",$L106="",$K106&lt;&gt;1,NOT(ISNUMBER($L106)),$L106&gt;=$J106),"",IF(COUNTIFS(nrES_PID,$D106,nrES_Code,$F106,nrES_Att,2,nrES_Raw,"&gt;=0")&gt;0,"Retested",IF(NOT(ISNUMBER($T106)),"CHECK DATE",IF(TODAY()&gt;$T106,"OVERDUE","Due "&amp;TEXT($T106,"mm/dd")))))</f>
        <v/>
      </c>
      <c r="V106" s="16" t="n"/>
      <c r="W106" s="16" t="n"/>
      <c r="X106" s="17">
        <f>IF($C106="","",IF(AND($L106&lt;&gt;"",NOT(ISNUMBER($L106))),"RAW SCORE NOT A NUMBER",IF(AND(ISNUMBER($L106),OR($L106&lt;0,$L106&gt;100)),"RAW SCORE OUT OF RANGE",IF(COUNTIF(nrES_RecID,$B106)&gt;1,"DUPLICATE RECORD",IF(AND($K106=2,COUNTIFS(nrES_PID,$D106,nrES_Code,$F106,nrES_Att,1)=0),"ATTEMPT 2 WITHOUT ATTEMPT 1",IF(AND($K106=2,$L106=""),"RETEST ROW HAS NO SCORE","OK"))))))</f>
        <v/>
      </c>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IF($C107="","",IF($K107="","",IF(COUNTIFS(nrES_PID,$D107,nrES_Code,$F107,nrES_Att,"&gt;"&amp;$K107,nrES_Raw,"&gt;=0")=0,"Yes","No")))</f>
        <v/>
      </c>
      <c r="Q107" s="17">
        <f>IF($C107="","",IF($L107="","",IF(AND($K107=1,ISNUMBER($L107),$L107&lt;$J107,COUNTIFS(nrES_PID,$D107,nrES_Code,$F107,nrES_Att,2,nrES_Raw,"&gt;=0")=0),"Yes","No")))</f>
        <v/>
      </c>
      <c r="R107" s="17">
        <f>IF($C107="","",IF($L107="","",IF(AND($K107=2,ISNUMBER($L107),$L107&lt;$J107),"Yes","No")))</f>
        <v/>
      </c>
      <c r="S107" s="18" t="n"/>
      <c r="T107" s="19">
        <f>IF($Q107&lt;&gt;"Yes","",IF($S107="","(enter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IF(OR($C107="",$L107="",$K107&lt;&gt;1,NOT(ISNUMBER($L107)),$L107&gt;=$J107),"",IF(COUNTIFS(nrES_PID,$D107,nrES_Code,$F107,nrES_Att,2,nrES_Raw,"&gt;=0")&gt;0,"Retested",IF(NOT(ISNUMBER($T107)),"CHECK DATE",IF(TODAY()&gt;$T107,"OVERDUE","Due "&amp;TEXT($T107,"mm/dd")))))</f>
        <v/>
      </c>
      <c r="V107" s="16" t="n"/>
      <c r="W107" s="16" t="n"/>
      <c r="X107" s="17">
        <f>IF($C107="","",IF(AND($L107&lt;&gt;"",NOT(ISNUMBER($L107))),"RAW SCORE NOT A NUMBER",IF(AND(ISNUMBER($L107),OR($L107&lt;0,$L107&gt;100)),"RAW SCORE OUT OF RANGE",IF(COUNTIF(nrES_RecID,$B107)&gt;1,"DUPLICATE RECORD",IF(AND($K107=2,COUNTIFS(nrES_PID,$D107,nrES_Code,$F107,nrES_Att,1)=0),"ATTEMPT 2 WITHOUT ATTEMPT 1",IF(AND($K107=2,$L107=""),"RETEST ROW HAS NO SCORE","OK"))))))</f>
        <v/>
      </c>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IF($C108="","",IF($K108="","",IF(COUNTIFS(nrES_PID,$D108,nrES_Code,$F108,nrES_Att,"&gt;"&amp;$K108,nrES_Raw,"&gt;=0")=0,"Yes","No")))</f>
        <v/>
      </c>
      <c r="Q108" s="17">
        <f>IF($C108="","",IF($L108="","",IF(AND($K108=1,ISNUMBER($L108),$L108&lt;$J108,COUNTIFS(nrES_PID,$D108,nrES_Code,$F108,nrES_Att,2,nrES_Raw,"&gt;=0")=0),"Yes","No")))</f>
        <v/>
      </c>
      <c r="R108" s="17">
        <f>IF($C108="","",IF($L108="","",IF(AND($K108=2,ISNUMBER($L108),$L108&lt;$J108),"Yes","No")))</f>
        <v/>
      </c>
      <c r="S108" s="18" t="n"/>
      <c r="T108" s="19">
        <f>IF($Q108&lt;&gt;"Yes","",IF($S108="","(enter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IF(OR($C108="",$L108="",$K108&lt;&gt;1,NOT(ISNUMBER($L108)),$L108&gt;=$J108),"",IF(COUNTIFS(nrES_PID,$D108,nrES_Code,$F108,nrES_Att,2,nrES_Raw,"&gt;=0")&gt;0,"Retested",IF(NOT(ISNUMBER($T108)),"CHECK DATE",IF(TODAY()&gt;$T108,"OVERDUE","Due "&amp;TEXT($T108,"mm/dd")))))</f>
        <v/>
      </c>
      <c r="V108" s="16" t="n"/>
      <c r="W108" s="16" t="n"/>
      <c r="X108" s="17">
        <f>IF($C108="","",IF(AND($L108&lt;&gt;"",NOT(ISNUMBER($L108))),"RAW SCORE NOT A NUMBER",IF(AND(ISNUMBER($L108),OR($L108&lt;0,$L108&gt;100)),"RAW SCORE OUT OF RANGE",IF(COUNTIF(nrES_RecID,$B108)&gt;1,"DUPLICATE RECORD",IF(AND($K108=2,COUNTIFS(nrES_PID,$D108,nrES_Code,$F108,nrES_Att,1)=0),"ATTEMPT 2 WITHOUT ATTEMPT 1",IF(AND($K108=2,$L108=""),"RETEST ROW HAS NO SCORE","OK"))))))</f>
        <v/>
      </c>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IF($C109="","",IF($K109="","",IF(COUNTIFS(nrES_PID,$D109,nrES_Code,$F109,nrES_Att,"&gt;"&amp;$K109,nrES_Raw,"&gt;=0")=0,"Yes","No")))</f>
        <v/>
      </c>
      <c r="Q109" s="17">
        <f>IF($C109="","",IF($L109="","",IF(AND($K109=1,ISNUMBER($L109),$L109&lt;$J109,COUNTIFS(nrES_PID,$D109,nrES_Code,$F109,nrES_Att,2,nrES_Raw,"&gt;=0")=0),"Yes","No")))</f>
        <v/>
      </c>
      <c r="R109" s="17">
        <f>IF($C109="","",IF($L109="","",IF(AND($K109=2,ISNUMBER($L109),$L109&lt;$J109),"Yes","No")))</f>
        <v/>
      </c>
      <c r="S109" s="18" t="n"/>
      <c r="T109" s="19">
        <f>IF($Q109&lt;&gt;"Yes","",IF($S109="","(enter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IF(OR($C109="",$L109="",$K109&lt;&gt;1,NOT(ISNUMBER($L109)),$L109&gt;=$J109),"",IF(COUNTIFS(nrES_PID,$D109,nrES_Code,$F109,nrES_Att,2,nrES_Raw,"&gt;=0")&gt;0,"Retested",IF(NOT(ISNUMBER($T109)),"CHECK DATE",IF(TODAY()&gt;$T109,"OVERDUE","Due "&amp;TEXT($T109,"mm/dd")))))</f>
        <v/>
      </c>
      <c r="V109" s="16" t="n"/>
      <c r="W109" s="16" t="n"/>
      <c r="X109" s="17">
        <f>IF($C109="","",IF(AND($L109&lt;&gt;"",NOT(ISNUMBER($L109))),"RAW SCORE NOT A NUMBER",IF(AND(ISNUMBER($L109),OR($L109&lt;0,$L109&gt;100)),"RAW SCORE OUT OF RANGE",IF(COUNTIF(nrES_RecID,$B109)&gt;1,"DUPLICATE RECORD",IF(AND($K109=2,COUNTIFS(nrES_PID,$D109,nrES_Code,$F109,nrES_Att,1)=0),"ATTEMPT 2 WITHOUT ATTEMPT 1",IF(AND($K109=2,$L109=""),"RETEST ROW HAS NO SCORE","OK"))))))</f>
        <v/>
      </c>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IF($C110="","",IF($K110="","",IF(COUNTIFS(nrES_PID,$D110,nrES_Code,$F110,nrES_Att,"&gt;"&amp;$K110,nrES_Raw,"&gt;=0")=0,"Yes","No")))</f>
        <v/>
      </c>
      <c r="Q110" s="17">
        <f>IF($C110="","",IF($L110="","",IF(AND($K110=1,ISNUMBER($L110),$L110&lt;$J110,COUNTIFS(nrES_PID,$D110,nrES_Code,$F110,nrES_Att,2,nrES_Raw,"&gt;=0")=0),"Yes","No")))</f>
        <v/>
      </c>
      <c r="R110" s="17">
        <f>IF($C110="","",IF($L110="","",IF(AND($K110=2,ISNUMBER($L110),$L110&lt;$J110),"Yes","No")))</f>
        <v/>
      </c>
      <c r="S110" s="18" t="n"/>
      <c r="T110" s="19">
        <f>IF($Q110&lt;&gt;"Yes","",IF($S110="","(enter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IF(OR($C110="",$L110="",$K110&lt;&gt;1,NOT(ISNUMBER($L110)),$L110&gt;=$J110),"",IF(COUNTIFS(nrES_PID,$D110,nrES_Code,$F110,nrES_Att,2,nrES_Raw,"&gt;=0")&gt;0,"Retested",IF(NOT(ISNUMBER($T110)),"CHECK DATE",IF(TODAY()&gt;$T110,"OVERDUE","Due "&amp;TEXT($T110,"mm/dd")))))</f>
        <v/>
      </c>
      <c r="V110" s="16" t="n"/>
      <c r="W110" s="16" t="n"/>
      <c r="X110" s="17">
        <f>IF($C110="","",IF(AND($L110&lt;&gt;"",NOT(ISNUMBER($L110))),"RAW SCORE NOT A NUMBER",IF(AND(ISNUMBER($L110),OR($L110&lt;0,$L110&gt;100)),"RAW SCORE OUT OF RANGE",IF(COUNTIF(nrES_RecID,$B110)&gt;1,"DUPLICATE RECORD",IF(AND($K110=2,COUNTIFS(nrES_PID,$D110,nrES_Code,$F110,nrES_Att,1)=0),"ATTEMPT 2 WITHOUT ATTEMPT 1",IF(AND($K110=2,$L110=""),"RETEST ROW HAS NO SCORE","OK"))))))</f>
        <v/>
      </c>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IF($C111="","",IF($K111="","",IF(COUNTIFS(nrES_PID,$D111,nrES_Code,$F111,nrES_Att,"&gt;"&amp;$K111,nrES_Raw,"&gt;=0")=0,"Yes","No")))</f>
        <v/>
      </c>
      <c r="Q111" s="17">
        <f>IF($C111="","",IF($L111="","",IF(AND($K111=1,ISNUMBER($L111),$L111&lt;$J111,COUNTIFS(nrES_PID,$D111,nrES_Code,$F111,nrES_Att,2,nrES_Raw,"&gt;=0")=0),"Yes","No")))</f>
        <v/>
      </c>
      <c r="R111" s="17">
        <f>IF($C111="","",IF($L111="","",IF(AND($K111=2,ISNUMBER($L111),$L111&lt;$J111),"Yes","No")))</f>
        <v/>
      </c>
      <c r="S111" s="18" t="n"/>
      <c r="T111" s="19">
        <f>IF($Q111&lt;&gt;"Yes","",IF($S111="","(enter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IF(OR($C111="",$L111="",$K111&lt;&gt;1,NOT(ISNUMBER($L111)),$L111&gt;=$J111),"",IF(COUNTIFS(nrES_PID,$D111,nrES_Code,$F111,nrES_Att,2,nrES_Raw,"&gt;=0")&gt;0,"Retested",IF(NOT(ISNUMBER($T111)),"CHECK DATE",IF(TODAY()&gt;$T111,"OVERDUE","Due "&amp;TEXT($T111,"mm/dd")))))</f>
        <v/>
      </c>
      <c r="V111" s="16" t="n"/>
      <c r="W111" s="16" t="n"/>
      <c r="X111" s="17">
        <f>IF($C111="","",IF(AND($L111&lt;&gt;"",NOT(ISNUMBER($L111))),"RAW SCORE NOT A NUMBER",IF(AND(ISNUMBER($L111),OR($L111&lt;0,$L111&gt;100)),"RAW SCORE OUT OF RANGE",IF(COUNTIF(nrES_RecID,$B111)&gt;1,"DUPLICATE RECORD",IF(AND($K111=2,COUNTIFS(nrES_PID,$D111,nrES_Code,$F111,nrES_Att,1)=0),"ATTEMPT 2 WITHOUT ATTEMPT 1",IF(AND($K111=2,$L111=""),"RETEST ROW HAS NO SCORE","OK"))))))</f>
        <v/>
      </c>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IF($C112="","",IF($K112="","",IF(COUNTIFS(nrES_PID,$D112,nrES_Code,$F112,nrES_Att,"&gt;"&amp;$K112,nrES_Raw,"&gt;=0")=0,"Yes","No")))</f>
        <v/>
      </c>
      <c r="Q112" s="17">
        <f>IF($C112="","",IF($L112="","",IF(AND($K112=1,ISNUMBER($L112),$L112&lt;$J112,COUNTIFS(nrES_PID,$D112,nrES_Code,$F112,nrES_Att,2,nrES_Raw,"&gt;=0")=0),"Yes","No")))</f>
        <v/>
      </c>
      <c r="R112" s="17">
        <f>IF($C112="","",IF($L112="","",IF(AND($K112=2,ISNUMBER($L112),$L112&lt;$J112),"Yes","No")))</f>
        <v/>
      </c>
      <c r="S112" s="18" t="n"/>
      <c r="T112" s="19">
        <f>IF($Q112&lt;&gt;"Yes","",IF($S112="","(enter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IF(OR($C112="",$L112="",$K112&lt;&gt;1,NOT(ISNUMBER($L112)),$L112&gt;=$J112),"",IF(COUNTIFS(nrES_PID,$D112,nrES_Code,$F112,nrES_Att,2,nrES_Raw,"&gt;=0")&gt;0,"Retested",IF(NOT(ISNUMBER($T112)),"CHECK DATE",IF(TODAY()&gt;$T112,"OVERDUE","Due "&amp;TEXT($T112,"mm/dd")))))</f>
        <v/>
      </c>
      <c r="V112" s="16" t="n"/>
      <c r="W112" s="16" t="n"/>
      <c r="X112" s="17">
        <f>IF($C112="","",IF(AND($L112&lt;&gt;"",NOT(ISNUMBER($L112))),"RAW SCORE NOT A NUMBER",IF(AND(ISNUMBER($L112),OR($L112&lt;0,$L112&gt;100)),"RAW SCORE OUT OF RANGE",IF(COUNTIF(nrES_RecID,$B112)&gt;1,"DUPLICATE RECORD",IF(AND($K112=2,COUNTIFS(nrES_PID,$D112,nrES_Code,$F112,nrES_Att,1)=0),"ATTEMPT 2 WITHOUT ATTEMPT 1",IF(AND($K112=2,$L112=""),"RETEST ROW HAS NO SCORE","OK"))))))</f>
        <v/>
      </c>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IF($C113="","",IF($K113="","",IF(COUNTIFS(nrES_PID,$D113,nrES_Code,$F113,nrES_Att,"&gt;"&amp;$K113,nrES_Raw,"&gt;=0")=0,"Yes","No")))</f>
        <v/>
      </c>
      <c r="Q113" s="17">
        <f>IF($C113="","",IF($L113="","",IF(AND($K113=1,ISNUMBER($L113),$L113&lt;$J113,COUNTIFS(nrES_PID,$D113,nrES_Code,$F113,nrES_Att,2,nrES_Raw,"&gt;=0")=0),"Yes","No")))</f>
        <v/>
      </c>
      <c r="R113" s="17">
        <f>IF($C113="","",IF($L113="","",IF(AND($K113=2,ISNUMBER($L113),$L113&lt;$J113),"Yes","No")))</f>
        <v/>
      </c>
      <c r="S113" s="18" t="n"/>
      <c r="T113" s="19">
        <f>IF($Q113&lt;&gt;"Yes","",IF($S113="","(enter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IF(OR($C113="",$L113="",$K113&lt;&gt;1,NOT(ISNUMBER($L113)),$L113&gt;=$J113),"",IF(COUNTIFS(nrES_PID,$D113,nrES_Code,$F113,nrES_Att,2,nrES_Raw,"&gt;=0")&gt;0,"Retested",IF(NOT(ISNUMBER($T113)),"CHECK DATE",IF(TODAY()&gt;$T113,"OVERDUE","Due "&amp;TEXT($T113,"mm/dd")))))</f>
        <v/>
      </c>
      <c r="V113" s="16" t="n"/>
      <c r="W113" s="16" t="n"/>
      <c r="X113" s="17">
        <f>IF($C113="","",IF(AND($L113&lt;&gt;"",NOT(ISNUMBER($L113))),"RAW SCORE NOT A NUMBER",IF(AND(ISNUMBER($L113),OR($L113&lt;0,$L113&gt;100)),"RAW SCORE OUT OF RANGE",IF(COUNTIF(nrES_RecID,$B113)&gt;1,"DUPLICATE RECORD",IF(AND($K113=2,COUNTIFS(nrES_PID,$D113,nrES_Code,$F113,nrES_Att,1)=0),"ATTEMPT 2 WITHOUT ATTEMPT 1",IF(AND($K113=2,$L113=""),"RETEST ROW HAS NO SCORE","OK"))))))</f>
        <v/>
      </c>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IF($C114="","",IF($K114="","",IF(COUNTIFS(nrES_PID,$D114,nrES_Code,$F114,nrES_Att,"&gt;"&amp;$K114,nrES_Raw,"&gt;=0")=0,"Yes","No")))</f>
        <v/>
      </c>
      <c r="Q114" s="17">
        <f>IF($C114="","",IF($L114="","",IF(AND($K114=1,ISNUMBER($L114),$L114&lt;$J114,COUNTIFS(nrES_PID,$D114,nrES_Code,$F114,nrES_Att,2,nrES_Raw,"&gt;=0")=0),"Yes","No")))</f>
        <v/>
      </c>
      <c r="R114" s="17">
        <f>IF($C114="","",IF($L114="","",IF(AND($K114=2,ISNUMBER($L114),$L114&lt;$J114),"Yes","No")))</f>
        <v/>
      </c>
      <c r="S114" s="18" t="n"/>
      <c r="T114" s="19">
        <f>IF($Q114&lt;&gt;"Yes","",IF($S114="","(enter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IF(OR($C114="",$L114="",$K114&lt;&gt;1,NOT(ISNUMBER($L114)),$L114&gt;=$J114),"",IF(COUNTIFS(nrES_PID,$D114,nrES_Code,$F114,nrES_Att,2,nrES_Raw,"&gt;=0")&gt;0,"Retested",IF(NOT(ISNUMBER($T114)),"CHECK DATE",IF(TODAY()&gt;$T114,"OVERDUE","Due "&amp;TEXT($T114,"mm/dd")))))</f>
        <v/>
      </c>
      <c r="V114" s="16" t="n"/>
      <c r="W114" s="16" t="n"/>
      <c r="X114" s="17">
        <f>IF($C114="","",IF(AND($L114&lt;&gt;"",NOT(ISNUMBER($L114))),"RAW SCORE NOT A NUMBER",IF(AND(ISNUMBER($L114),OR($L114&lt;0,$L114&gt;100)),"RAW SCORE OUT OF RANGE",IF(COUNTIF(nrES_RecID,$B114)&gt;1,"DUPLICATE RECORD",IF(AND($K114=2,COUNTIFS(nrES_PID,$D114,nrES_Code,$F114,nrES_Att,1)=0),"ATTEMPT 2 WITHOUT ATTEMPT 1",IF(AND($K114=2,$L114=""),"RETEST ROW HAS NO SCORE","OK"))))))</f>
        <v/>
      </c>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IF($C115="","",IF($K115="","",IF(COUNTIFS(nrES_PID,$D115,nrES_Code,$F115,nrES_Att,"&gt;"&amp;$K115,nrES_Raw,"&gt;=0")=0,"Yes","No")))</f>
        <v/>
      </c>
      <c r="Q115" s="17">
        <f>IF($C115="","",IF($L115="","",IF(AND($K115=1,ISNUMBER($L115),$L115&lt;$J115,COUNTIFS(nrES_PID,$D115,nrES_Code,$F115,nrES_Att,2,nrES_Raw,"&gt;=0")=0),"Yes","No")))</f>
        <v/>
      </c>
      <c r="R115" s="17">
        <f>IF($C115="","",IF($L115="","",IF(AND($K115=2,ISNUMBER($L115),$L115&lt;$J115),"Yes","No")))</f>
        <v/>
      </c>
      <c r="S115" s="18" t="n"/>
      <c r="T115" s="19">
        <f>IF($Q115&lt;&gt;"Yes","",IF($S115="","(enter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IF(OR($C115="",$L115="",$K115&lt;&gt;1,NOT(ISNUMBER($L115)),$L115&gt;=$J115),"",IF(COUNTIFS(nrES_PID,$D115,nrES_Code,$F115,nrES_Att,2,nrES_Raw,"&gt;=0")&gt;0,"Retested",IF(NOT(ISNUMBER($T115)),"CHECK DATE",IF(TODAY()&gt;$T115,"OVERDUE","Due "&amp;TEXT($T115,"mm/dd")))))</f>
        <v/>
      </c>
      <c r="V115" s="16" t="n"/>
      <c r="W115" s="16" t="n"/>
      <c r="X115" s="17">
        <f>IF($C115="","",IF(AND($L115&lt;&gt;"",NOT(ISNUMBER($L115))),"RAW SCORE NOT A NUMBER",IF(AND(ISNUMBER($L115),OR($L115&lt;0,$L115&gt;100)),"RAW SCORE OUT OF RANGE",IF(COUNTIF(nrES_RecID,$B115)&gt;1,"DUPLICATE RECORD",IF(AND($K115=2,COUNTIFS(nrES_PID,$D115,nrES_Code,$F115,nrES_Att,1)=0),"ATTEMPT 2 WITHOUT ATTEMPT 1",IF(AND($K115=2,$L115=""),"RETEST ROW HAS NO SCORE","OK"))))))</f>
        <v/>
      </c>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IF($C116="","",IF($K116="","",IF(COUNTIFS(nrES_PID,$D116,nrES_Code,$F116,nrES_Att,"&gt;"&amp;$K116,nrES_Raw,"&gt;=0")=0,"Yes","No")))</f>
        <v/>
      </c>
      <c r="Q116" s="17">
        <f>IF($C116="","",IF($L116="","",IF(AND($K116=1,ISNUMBER($L116),$L116&lt;$J116,COUNTIFS(nrES_PID,$D116,nrES_Code,$F116,nrES_Att,2,nrES_Raw,"&gt;=0")=0),"Yes","No")))</f>
        <v/>
      </c>
      <c r="R116" s="17">
        <f>IF($C116="","",IF($L116="","",IF(AND($K116=2,ISNUMBER($L116),$L116&lt;$J116),"Yes","No")))</f>
        <v/>
      </c>
      <c r="S116" s="18" t="n"/>
      <c r="T116" s="19">
        <f>IF($Q116&lt;&gt;"Yes","",IF($S116="","(enter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IF(OR($C116="",$L116="",$K116&lt;&gt;1,NOT(ISNUMBER($L116)),$L116&gt;=$J116),"",IF(COUNTIFS(nrES_PID,$D116,nrES_Code,$F116,nrES_Att,2,nrES_Raw,"&gt;=0")&gt;0,"Retested",IF(NOT(ISNUMBER($T116)),"CHECK DATE",IF(TODAY()&gt;$T116,"OVERDUE","Due "&amp;TEXT($T116,"mm/dd")))))</f>
        <v/>
      </c>
      <c r="V116" s="16" t="n"/>
      <c r="W116" s="16" t="n"/>
      <c r="X116" s="17">
        <f>IF($C116="","",IF(AND($L116&lt;&gt;"",NOT(ISNUMBER($L116))),"RAW SCORE NOT A NUMBER",IF(AND(ISNUMBER($L116),OR($L116&lt;0,$L116&gt;100)),"RAW SCORE OUT OF RANGE",IF(COUNTIF(nrES_RecID,$B116)&gt;1,"DUPLICATE RECORD",IF(AND($K116=2,COUNTIFS(nrES_PID,$D116,nrES_Code,$F116,nrES_Att,1)=0),"ATTEMPT 2 WITHOUT ATTEMPT 1",IF(AND($K116=2,$L116=""),"RETEST ROW HAS NO SCORE","OK"))))))</f>
        <v/>
      </c>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IF($C117="","",IF($K117="","",IF(COUNTIFS(nrES_PID,$D117,nrES_Code,$F117,nrES_Att,"&gt;"&amp;$K117,nrES_Raw,"&gt;=0")=0,"Yes","No")))</f>
        <v/>
      </c>
      <c r="Q117" s="17">
        <f>IF($C117="","",IF($L117="","",IF(AND($K117=1,ISNUMBER($L117),$L117&lt;$J117,COUNTIFS(nrES_PID,$D117,nrES_Code,$F117,nrES_Att,2,nrES_Raw,"&gt;=0")=0),"Yes","No")))</f>
        <v/>
      </c>
      <c r="R117" s="17">
        <f>IF($C117="","",IF($L117="","",IF(AND($K117=2,ISNUMBER($L117),$L117&lt;$J117),"Yes","No")))</f>
        <v/>
      </c>
      <c r="S117" s="18" t="n"/>
      <c r="T117" s="19">
        <f>IF($Q117&lt;&gt;"Yes","",IF($S117="","(enter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IF(OR($C117="",$L117="",$K117&lt;&gt;1,NOT(ISNUMBER($L117)),$L117&gt;=$J117),"",IF(COUNTIFS(nrES_PID,$D117,nrES_Code,$F117,nrES_Att,2,nrES_Raw,"&gt;=0")&gt;0,"Retested",IF(NOT(ISNUMBER($T117)),"CHECK DATE",IF(TODAY()&gt;$T117,"OVERDUE","Due "&amp;TEXT($T117,"mm/dd")))))</f>
        <v/>
      </c>
      <c r="V117" s="16" t="n"/>
      <c r="W117" s="16" t="n"/>
      <c r="X117" s="17">
        <f>IF($C117="","",IF(AND($L117&lt;&gt;"",NOT(ISNUMBER($L117))),"RAW SCORE NOT A NUMBER",IF(AND(ISNUMBER($L117),OR($L117&lt;0,$L117&gt;100)),"RAW SCORE OUT OF RANGE",IF(COUNTIF(nrES_RecID,$B117)&gt;1,"DUPLICATE RECORD",IF(AND($K117=2,COUNTIFS(nrES_PID,$D117,nrES_Code,$F117,nrES_Att,1)=0),"ATTEMPT 2 WITHOUT ATTEMPT 1",IF(AND($K117=2,$L117=""),"RETEST ROW HAS NO SCORE","OK"))))))</f>
        <v/>
      </c>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IF($C118="","",IF($K118="","",IF(COUNTIFS(nrES_PID,$D118,nrES_Code,$F118,nrES_Att,"&gt;"&amp;$K118,nrES_Raw,"&gt;=0")=0,"Yes","No")))</f>
        <v/>
      </c>
      <c r="Q118" s="17">
        <f>IF($C118="","",IF($L118="","",IF(AND($K118=1,ISNUMBER($L118),$L118&lt;$J118,COUNTIFS(nrES_PID,$D118,nrES_Code,$F118,nrES_Att,2,nrES_Raw,"&gt;=0")=0),"Yes","No")))</f>
        <v/>
      </c>
      <c r="R118" s="17">
        <f>IF($C118="","",IF($L118="","",IF(AND($K118=2,ISNUMBER($L118),$L118&lt;$J118),"Yes","No")))</f>
        <v/>
      </c>
      <c r="S118" s="18" t="n"/>
      <c r="T118" s="19">
        <f>IF($Q118&lt;&gt;"Yes","",IF($S118="","(enter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IF(OR($C118="",$L118="",$K118&lt;&gt;1,NOT(ISNUMBER($L118)),$L118&gt;=$J118),"",IF(COUNTIFS(nrES_PID,$D118,nrES_Code,$F118,nrES_Att,2,nrES_Raw,"&gt;=0")&gt;0,"Retested",IF(NOT(ISNUMBER($T118)),"CHECK DATE",IF(TODAY()&gt;$T118,"OVERDUE","Due "&amp;TEXT($T118,"mm/dd")))))</f>
        <v/>
      </c>
      <c r="V118" s="16" t="n"/>
      <c r="W118" s="16" t="n"/>
      <c r="X118" s="17">
        <f>IF($C118="","",IF(AND($L118&lt;&gt;"",NOT(ISNUMBER($L118))),"RAW SCORE NOT A NUMBER",IF(AND(ISNUMBER($L118),OR($L118&lt;0,$L118&gt;100)),"RAW SCORE OUT OF RANGE",IF(COUNTIF(nrES_RecID,$B118)&gt;1,"DUPLICATE RECORD",IF(AND($K118=2,COUNTIFS(nrES_PID,$D118,nrES_Code,$F118,nrES_Att,1)=0),"ATTEMPT 2 WITHOUT ATTEMPT 1",IF(AND($K118=2,$L118=""),"RETEST ROW HAS NO SCORE","OK"))))))</f>
        <v/>
      </c>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IF($C119="","",IF($K119="","",IF(COUNTIFS(nrES_PID,$D119,nrES_Code,$F119,nrES_Att,"&gt;"&amp;$K119,nrES_Raw,"&gt;=0")=0,"Yes","No")))</f>
        <v/>
      </c>
      <c r="Q119" s="17">
        <f>IF($C119="","",IF($L119="","",IF(AND($K119=1,ISNUMBER($L119),$L119&lt;$J119,COUNTIFS(nrES_PID,$D119,nrES_Code,$F119,nrES_Att,2,nrES_Raw,"&gt;=0")=0),"Yes","No")))</f>
        <v/>
      </c>
      <c r="R119" s="17">
        <f>IF($C119="","",IF($L119="","",IF(AND($K119=2,ISNUMBER($L119),$L119&lt;$J119),"Yes","No")))</f>
        <v/>
      </c>
      <c r="S119" s="18" t="n"/>
      <c r="T119" s="19">
        <f>IF($Q119&lt;&gt;"Yes","",IF($S119="","(enter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IF(OR($C119="",$L119="",$K119&lt;&gt;1,NOT(ISNUMBER($L119)),$L119&gt;=$J119),"",IF(COUNTIFS(nrES_PID,$D119,nrES_Code,$F119,nrES_Att,2,nrES_Raw,"&gt;=0")&gt;0,"Retested",IF(NOT(ISNUMBER($T119)),"CHECK DATE",IF(TODAY()&gt;$T119,"OVERDUE","Due "&amp;TEXT($T119,"mm/dd")))))</f>
        <v/>
      </c>
      <c r="V119" s="16" t="n"/>
      <c r="W119" s="16" t="n"/>
      <c r="X119" s="17">
        <f>IF($C119="","",IF(AND($L119&lt;&gt;"",NOT(ISNUMBER($L119))),"RAW SCORE NOT A NUMBER",IF(AND(ISNUMBER($L119),OR($L119&lt;0,$L119&gt;100)),"RAW SCORE OUT OF RANGE",IF(COUNTIF(nrES_RecID,$B119)&gt;1,"DUPLICATE RECORD",IF(AND($K119=2,COUNTIFS(nrES_PID,$D119,nrES_Code,$F119,nrES_Att,1)=0),"ATTEMPT 2 WITHOUT ATTEMPT 1",IF(AND($K119=2,$L119=""),"RETEST ROW HAS NO SCORE","OK"))))))</f>
        <v/>
      </c>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IF($C120="","",IF($K120="","",IF(COUNTIFS(nrES_PID,$D120,nrES_Code,$F120,nrES_Att,"&gt;"&amp;$K120,nrES_Raw,"&gt;=0")=0,"Yes","No")))</f>
        <v/>
      </c>
      <c r="Q120" s="17">
        <f>IF($C120="","",IF($L120="","",IF(AND($K120=1,ISNUMBER($L120),$L120&lt;$J120,COUNTIFS(nrES_PID,$D120,nrES_Code,$F120,nrES_Att,2,nrES_Raw,"&gt;=0")=0),"Yes","No")))</f>
        <v/>
      </c>
      <c r="R120" s="17">
        <f>IF($C120="","",IF($L120="","",IF(AND($K120=2,ISNUMBER($L120),$L120&lt;$J120),"Yes","No")))</f>
        <v/>
      </c>
      <c r="S120" s="18" t="n"/>
      <c r="T120" s="19">
        <f>IF($Q120&lt;&gt;"Yes","",IF($S120="","(enter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IF(OR($C120="",$L120="",$K120&lt;&gt;1,NOT(ISNUMBER($L120)),$L120&gt;=$J120),"",IF(COUNTIFS(nrES_PID,$D120,nrES_Code,$F120,nrES_Att,2,nrES_Raw,"&gt;=0")&gt;0,"Retested",IF(NOT(ISNUMBER($T120)),"CHECK DATE",IF(TODAY()&gt;$T120,"OVERDUE","Due "&amp;TEXT($T120,"mm/dd")))))</f>
        <v/>
      </c>
      <c r="V120" s="16" t="n"/>
      <c r="W120" s="16" t="n"/>
      <c r="X120" s="17">
        <f>IF($C120="","",IF(AND($L120&lt;&gt;"",NOT(ISNUMBER($L120))),"RAW SCORE NOT A NUMBER",IF(AND(ISNUMBER($L120),OR($L120&lt;0,$L120&gt;100)),"RAW SCORE OUT OF RANGE",IF(COUNTIF(nrES_RecID,$B120)&gt;1,"DUPLICATE RECORD",IF(AND($K120=2,COUNTIFS(nrES_PID,$D120,nrES_Code,$F120,nrES_Att,1)=0),"ATTEMPT 2 WITHOUT ATTEMPT 1",IF(AND($K120=2,$L120=""),"RETEST ROW HAS NO SCORE","OK"))))))</f>
        <v/>
      </c>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IF($C121="","",IF($K121="","",IF(COUNTIFS(nrES_PID,$D121,nrES_Code,$F121,nrES_Att,"&gt;"&amp;$K121,nrES_Raw,"&gt;=0")=0,"Yes","No")))</f>
        <v/>
      </c>
      <c r="Q121" s="17">
        <f>IF($C121="","",IF($L121="","",IF(AND($K121=1,ISNUMBER($L121),$L121&lt;$J121,COUNTIFS(nrES_PID,$D121,nrES_Code,$F121,nrES_Att,2,nrES_Raw,"&gt;=0")=0),"Yes","No")))</f>
        <v/>
      </c>
      <c r="R121" s="17">
        <f>IF($C121="","",IF($L121="","",IF(AND($K121=2,ISNUMBER($L121),$L121&lt;$J121),"Yes","No")))</f>
        <v/>
      </c>
      <c r="S121" s="18" t="n"/>
      <c r="T121" s="19">
        <f>IF($Q121&lt;&gt;"Yes","",IF($S121="","(enter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IF(OR($C121="",$L121="",$K121&lt;&gt;1,NOT(ISNUMBER($L121)),$L121&gt;=$J121),"",IF(COUNTIFS(nrES_PID,$D121,nrES_Code,$F121,nrES_Att,2,nrES_Raw,"&gt;=0")&gt;0,"Retested",IF(NOT(ISNUMBER($T121)),"CHECK DATE",IF(TODAY()&gt;$T121,"OVERDUE","Due "&amp;TEXT($T121,"mm/dd")))))</f>
        <v/>
      </c>
      <c r="V121" s="16" t="n"/>
      <c r="W121" s="16" t="n"/>
      <c r="X121" s="17">
        <f>IF($C121="","",IF(AND($L121&lt;&gt;"",NOT(ISNUMBER($L121))),"RAW SCORE NOT A NUMBER",IF(AND(ISNUMBER($L121),OR($L121&lt;0,$L121&gt;100)),"RAW SCORE OUT OF RANGE",IF(COUNTIF(nrES_RecID,$B121)&gt;1,"DUPLICATE RECORD",IF(AND($K121=2,COUNTIFS(nrES_PID,$D121,nrES_Code,$F121,nrES_Att,1)=0),"ATTEMPT 2 WITHOUT ATTEMPT 1",IF(AND($K121=2,$L121=""),"RETEST ROW HAS NO SCORE","OK"))))))</f>
        <v/>
      </c>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IF($C122="","",IF($K122="","",IF(COUNTIFS(nrES_PID,$D122,nrES_Code,$F122,nrES_Att,"&gt;"&amp;$K122,nrES_Raw,"&gt;=0")=0,"Yes","No")))</f>
        <v/>
      </c>
      <c r="Q122" s="17">
        <f>IF($C122="","",IF($L122="","",IF(AND($K122=1,ISNUMBER($L122),$L122&lt;$J122,COUNTIFS(nrES_PID,$D122,nrES_Code,$F122,nrES_Att,2,nrES_Raw,"&gt;=0")=0),"Yes","No")))</f>
        <v/>
      </c>
      <c r="R122" s="17">
        <f>IF($C122="","",IF($L122="","",IF(AND($K122=2,ISNUMBER($L122),$L122&lt;$J122),"Yes","No")))</f>
        <v/>
      </c>
      <c r="S122" s="18" t="n"/>
      <c r="T122" s="19">
        <f>IF($Q122&lt;&gt;"Yes","",IF($S122="","(enter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IF(OR($C122="",$L122="",$K122&lt;&gt;1,NOT(ISNUMBER($L122)),$L122&gt;=$J122),"",IF(COUNTIFS(nrES_PID,$D122,nrES_Code,$F122,nrES_Att,2,nrES_Raw,"&gt;=0")&gt;0,"Retested",IF(NOT(ISNUMBER($T122)),"CHECK DATE",IF(TODAY()&gt;$T122,"OVERDUE","Due "&amp;TEXT($T122,"mm/dd")))))</f>
        <v/>
      </c>
      <c r="V122" s="16" t="n"/>
      <c r="W122" s="16" t="n"/>
      <c r="X122" s="17">
        <f>IF($C122="","",IF(AND($L122&lt;&gt;"",NOT(ISNUMBER($L122))),"RAW SCORE NOT A NUMBER",IF(AND(ISNUMBER($L122),OR($L122&lt;0,$L122&gt;100)),"RAW SCORE OUT OF RANGE",IF(COUNTIF(nrES_RecID,$B122)&gt;1,"DUPLICATE RECORD",IF(AND($K122=2,COUNTIFS(nrES_PID,$D122,nrES_Code,$F122,nrES_Att,1)=0),"ATTEMPT 2 WITHOUT ATTEMPT 1",IF(AND($K122=2,$L122=""),"RETEST ROW HAS NO SCORE","OK"))))))</f>
        <v/>
      </c>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IF($C123="","",IF($K123="","",IF(COUNTIFS(nrES_PID,$D123,nrES_Code,$F123,nrES_Att,"&gt;"&amp;$K123,nrES_Raw,"&gt;=0")=0,"Yes","No")))</f>
        <v/>
      </c>
      <c r="Q123" s="17">
        <f>IF($C123="","",IF($L123="","",IF(AND($K123=1,ISNUMBER($L123),$L123&lt;$J123,COUNTIFS(nrES_PID,$D123,nrES_Code,$F123,nrES_Att,2,nrES_Raw,"&gt;=0")=0),"Yes","No")))</f>
        <v/>
      </c>
      <c r="R123" s="17">
        <f>IF($C123="","",IF($L123="","",IF(AND($K123=2,ISNUMBER($L123),$L123&lt;$J123),"Yes","No")))</f>
        <v/>
      </c>
      <c r="S123" s="18" t="n"/>
      <c r="T123" s="19">
        <f>IF($Q123&lt;&gt;"Yes","",IF($S123="","(enter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IF(OR($C123="",$L123="",$K123&lt;&gt;1,NOT(ISNUMBER($L123)),$L123&gt;=$J123),"",IF(COUNTIFS(nrES_PID,$D123,nrES_Code,$F123,nrES_Att,2,nrES_Raw,"&gt;=0")&gt;0,"Retested",IF(NOT(ISNUMBER($T123)),"CHECK DATE",IF(TODAY()&gt;$T123,"OVERDUE","Due "&amp;TEXT($T123,"mm/dd")))))</f>
        <v/>
      </c>
      <c r="V123" s="16" t="n"/>
      <c r="W123" s="16" t="n"/>
      <c r="X123" s="17">
        <f>IF($C123="","",IF(AND($L123&lt;&gt;"",NOT(ISNUMBER($L123))),"RAW SCORE NOT A NUMBER",IF(AND(ISNUMBER($L123),OR($L123&lt;0,$L123&gt;100)),"RAW SCORE OUT OF RANGE",IF(COUNTIF(nrES_RecID,$B123)&gt;1,"DUPLICATE RECORD",IF(AND($K123=2,COUNTIFS(nrES_PID,$D123,nrES_Code,$F123,nrES_Att,1)=0),"ATTEMPT 2 WITHOUT ATTEMPT 1",IF(AND($K123=2,$L123=""),"RETEST ROW HAS NO SCORE","OK"))))))</f>
        <v/>
      </c>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IF($C124="","",IF($K124="","",IF(COUNTIFS(nrES_PID,$D124,nrES_Code,$F124,nrES_Att,"&gt;"&amp;$K124,nrES_Raw,"&gt;=0")=0,"Yes","No")))</f>
        <v/>
      </c>
      <c r="Q124" s="17">
        <f>IF($C124="","",IF($L124="","",IF(AND($K124=1,ISNUMBER($L124),$L124&lt;$J124,COUNTIFS(nrES_PID,$D124,nrES_Code,$F124,nrES_Att,2,nrES_Raw,"&gt;=0")=0),"Yes","No")))</f>
        <v/>
      </c>
      <c r="R124" s="17">
        <f>IF($C124="","",IF($L124="","",IF(AND($K124=2,ISNUMBER($L124),$L124&lt;$J124),"Yes","No")))</f>
        <v/>
      </c>
      <c r="S124" s="18" t="n"/>
      <c r="T124" s="19">
        <f>IF($Q124&lt;&gt;"Yes","",IF($S124="","(enter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IF(OR($C124="",$L124="",$K124&lt;&gt;1,NOT(ISNUMBER($L124)),$L124&gt;=$J124),"",IF(COUNTIFS(nrES_PID,$D124,nrES_Code,$F124,nrES_Att,2,nrES_Raw,"&gt;=0")&gt;0,"Retested",IF(NOT(ISNUMBER($T124)),"CHECK DATE",IF(TODAY()&gt;$T124,"OVERDUE","Due "&amp;TEXT($T124,"mm/dd")))))</f>
        <v/>
      </c>
      <c r="V124" s="16" t="n"/>
      <c r="W124" s="16" t="n"/>
      <c r="X124" s="17">
        <f>IF($C124="","",IF(AND($L124&lt;&gt;"",NOT(ISNUMBER($L124))),"RAW SCORE NOT A NUMBER",IF(AND(ISNUMBER($L124),OR($L124&lt;0,$L124&gt;100)),"RAW SCORE OUT OF RANGE",IF(COUNTIF(nrES_RecID,$B124)&gt;1,"DUPLICATE RECORD",IF(AND($K124=2,COUNTIFS(nrES_PID,$D124,nrES_Code,$F124,nrES_Att,1)=0),"ATTEMPT 2 WITHOUT ATTEMPT 1",IF(AND($K124=2,$L124=""),"RETEST ROW HAS NO SCORE","OK"))))))</f>
        <v/>
      </c>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IF($C125="","",IF($K125="","",IF(COUNTIFS(nrES_PID,$D125,nrES_Code,$F125,nrES_Att,"&gt;"&amp;$K125,nrES_Raw,"&gt;=0")=0,"Yes","No")))</f>
        <v/>
      </c>
      <c r="Q125" s="17">
        <f>IF($C125="","",IF($L125="","",IF(AND($K125=1,ISNUMBER($L125),$L125&lt;$J125,COUNTIFS(nrES_PID,$D125,nrES_Code,$F125,nrES_Att,2,nrES_Raw,"&gt;=0")=0),"Yes","No")))</f>
        <v/>
      </c>
      <c r="R125" s="17">
        <f>IF($C125="","",IF($L125="","",IF(AND($K125=2,ISNUMBER($L125),$L125&lt;$J125),"Yes","No")))</f>
        <v/>
      </c>
      <c r="S125" s="18" t="n"/>
      <c r="T125" s="19">
        <f>IF($Q125&lt;&gt;"Yes","",IF($S125="","(enter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IF(OR($C125="",$L125="",$K125&lt;&gt;1,NOT(ISNUMBER($L125)),$L125&gt;=$J125),"",IF(COUNTIFS(nrES_PID,$D125,nrES_Code,$F125,nrES_Att,2,nrES_Raw,"&gt;=0")&gt;0,"Retested",IF(NOT(ISNUMBER($T125)),"CHECK DATE",IF(TODAY()&gt;$T125,"OVERDUE","Due "&amp;TEXT($T125,"mm/dd")))))</f>
        <v/>
      </c>
      <c r="V125" s="16" t="n"/>
      <c r="W125" s="16" t="n"/>
      <c r="X125" s="17">
        <f>IF($C125="","",IF(AND($L125&lt;&gt;"",NOT(ISNUMBER($L125))),"RAW SCORE NOT A NUMBER",IF(AND(ISNUMBER($L125),OR($L125&lt;0,$L125&gt;100)),"RAW SCORE OUT OF RANGE",IF(COUNTIF(nrES_RecID,$B125)&gt;1,"DUPLICATE RECORD",IF(AND($K125=2,COUNTIFS(nrES_PID,$D125,nrES_Code,$F125,nrES_Att,1)=0),"ATTEMPT 2 WITHOUT ATTEMPT 1",IF(AND($K125=2,$L125=""),"RETEST ROW HAS NO SCORE","OK"))))))</f>
        <v/>
      </c>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IF($C126="","",IF($K126="","",IF(COUNTIFS(nrES_PID,$D126,nrES_Code,$F126,nrES_Att,"&gt;"&amp;$K126,nrES_Raw,"&gt;=0")=0,"Yes","No")))</f>
        <v/>
      </c>
      <c r="Q126" s="17">
        <f>IF($C126="","",IF($L126="","",IF(AND($K126=1,ISNUMBER($L126),$L126&lt;$J126,COUNTIFS(nrES_PID,$D126,nrES_Code,$F126,nrES_Att,2,nrES_Raw,"&gt;=0")=0),"Yes","No")))</f>
        <v/>
      </c>
      <c r="R126" s="17">
        <f>IF($C126="","",IF($L126="","",IF(AND($K126=2,ISNUMBER($L126),$L126&lt;$J126),"Yes","No")))</f>
        <v/>
      </c>
      <c r="S126" s="18" t="n"/>
      <c r="T126" s="19">
        <f>IF($Q126&lt;&gt;"Yes","",IF($S126="","(enter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IF(OR($C126="",$L126="",$K126&lt;&gt;1,NOT(ISNUMBER($L126)),$L126&gt;=$J126),"",IF(COUNTIFS(nrES_PID,$D126,nrES_Code,$F126,nrES_Att,2,nrES_Raw,"&gt;=0")&gt;0,"Retested",IF(NOT(ISNUMBER($T126)),"CHECK DATE",IF(TODAY()&gt;$T126,"OVERDUE","Due "&amp;TEXT($T126,"mm/dd")))))</f>
        <v/>
      </c>
      <c r="V126" s="16" t="n"/>
      <c r="W126" s="16" t="n"/>
      <c r="X126" s="17">
        <f>IF($C126="","",IF(AND($L126&lt;&gt;"",NOT(ISNUMBER($L126))),"RAW SCORE NOT A NUMBER",IF(AND(ISNUMBER($L126),OR($L126&lt;0,$L126&gt;100)),"RAW SCORE OUT OF RANGE",IF(COUNTIF(nrES_RecID,$B126)&gt;1,"DUPLICATE RECORD",IF(AND($K126=2,COUNTIFS(nrES_PID,$D126,nrES_Code,$F126,nrES_Att,1)=0),"ATTEMPT 2 WITHOUT ATTEMPT 1",IF(AND($K126=2,$L126=""),"RETEST ROW HAS NO SCORE","OK"))))))</f>
        <v/>
      </c>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IF($C127="","",IF($K127="","",IF(COUNTIFS(nrES_PID,$D127,nrES_Code,$F127,nrES_Att,"&gt;"&amp;$K127,nrES_Raw,"&gt;=0")=0,"Yes","No")))</f>
        <v/>
      </c>
      <c r="Q127" s="17">
        <f>IF($C127="","",IF($L127="","",IF(AND($K127=1,ISNUMBER($L127),$L127&lt;$J127,COUNTIFS(nrES_PID,$D127,nrES_Code,$F127,nrES_Att,2,nrES_Raw,"&gt;=0")=0),"Yes","No")))</f>
        <v/>
      </c>
      <c r="R127" s="17">
        <f>IF($C127="","",IF($L127="","",IF(AND($K127=2,ISNUMBER($L127),$L127&lt;$J127),"Yes","No")))</f>
        <v/>
      </c>
      <c r="S127" s="18" t="n"/>
      <c r="T127" s="19">
        <f>IF($Q127&lt;&gt;"Yes","",IF($S127="","(enter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IF(OR($C127="",$L127="",$K127&lt;&gt;1,NOT(ISNUMBER($L127)),$L127&gt;=$J127),"",IF(COUNTIFS(nrES_PID,$D127,nrES_Code,$F127,nrES_Att,2,nrES_Raw,"&gt;=0")&gt;0,"Retested",IF(NOT(ISNUMBER($T127)),"CHECK DATE",IF(TODAY()&gt;$T127,"OVERDUE","Due "&amp;TEXT($T127,"mm/dd")))))</f>
        <v/>
      </c>
      <c r="V127" s="16" t="n"/>
      <c r="W127" s="16" t="n"/>
      <c r="X127" s="17">
        <f>IF($C127="","",IF(AND($L127&lt;&gt;"",NOT(ISNUMBER($L127))),"RAW SCORE NOT A NUMBER",IF(AND(ISNUMBER($L127),OR($L127&lt;0,$L127&gt;100)),"RAW SCORE OUT OF RANGE",IF(COUNTIF(nrES_RecID,$B127)&gt;1,"DUPLICATE RECORD",IF(AND($K127=2,COUNTIFS(nrES_PID,$D127,nrES_Code,$F127,nrES_Att,1)=0),"ATTEMPT 2 WITHOUT ATTEMPT 1",IF(AND($K127=2,$L127=""),"RETEST ROW HAS NO SCORE","OK"))))))</f>
        <v/>
      </c>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IF($C128="","",IF($K128="","",IF(COUNTIFS(nrES_PID,$D128,nrES_Code,$F128,nrES_Att,"&gt;"&amp;$K128,nrES_Raw,"&gt;=0")=0,"Yes","No")))</f>
        <v/>
      </c>
      <c r="Q128" s="17">
        <f>IF($C128="","",IF($L128="","",IF(AND($K128=1,ISNUMBER($L128),$L128&lt;$J128,COUNTIFS(nrES_PID,$D128,nrES_Code,$F128,nrES_Att,2,nrES_Raw,"&gt;=0")=0),"Yes","No")))</f>
        <v/>
      </c>
      <c r="R128" s="17">
        <f>IF($C128="","",IF($L128="","",IF(AND($K128=2,ISNUMBER($L128),$L128&lt;$J128),"Yes","No")))</f>
        <v/>
      </c>
      <c r="S128" s="18" t="n"/>
      <c r="T128" s="19">
        <f>IF($Q128&lt;&gt;"Yes","",IF($S128="","(enter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IF(OR($C128="",$L128="",$K128&lt;&gt;1,NOT(ISNUMBER($L128)),$L128&gt;=$J128),"",IF(COUNTIFS(nrES_PID,$D128,nrES_Code,$F128,nrES_Att,2,nrES_Raw,"&gt;=0")&gt;0,"Retested",IF(NOT(ISNUMBER($T128)),"CHECK DATE",IF(TODAY()&gt;$T128,"OVERDUE","Due "&amp;TEXT($T128,"mm/dd")))))</f>
        <v/>
      </c>
      <c r="V128" s="16" t="n"/>
      <c r="W128" s="16" t="n"/>
      <c r="X128" s="17">
        <f>IF($C128="","",IF(AND($L128&lt;&gt;"",NOT(ISNUMBER($L128))),"RAW SCORE NOT A NUMBER",IF(AND(ISNUMBER($L128),OR($L128&lt;0,$L128&gt;100)),"RAW SCORE OUT OF RANGE",IF(COUNTIF(nrES_RecID,$B128)&gt;1,"DUPLICATE RECORD",IF(AND($K128=2,COUNTIFS(nrES_PID,$D128,nrES_Code,$F128,nrES_Att,1)=0),"ATTEMPT 2 WITHOUT ATTEMPT 1",IF(AND($K128=2,$L128=""),"RETEST ROW HAS NO SCORE","OK"))))))</f>
        <v/>
      </c>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IF($C129="","",IF($K129="","",IF(COUNTIFS(nrES_PID,$D129,nrES_Code,$F129,nrES_Att,"&gt;"&amp;$K129,nrES_Raw,"&gt;=0")=0,"Yes","No")))</f>
        <v/>
      </c>
      <c r="Q129" s="17">
        <f>IF($C129="","",IF($L129="","",IF(AND($K129=1,ISNUMBER($L129),$L129&lt;$J129,COUNTIFS(nrES_PID,$D129,nrES_Code,$F129,nrES_Att,2,nrES_Raw,"&gt;=0")=0),"Yes","No")))</f>
        <v/>
      </c>
      <c r="R129" s="17">
        <f>IF($C129="","",IF($L129="","",IF(AND($K129=2,ISNUMBER($L129),$L129&lt;$J129),"Yes","No")))</f>
        <v/>
      </c>
      <c r="S129" s="18" t="n"/>
      <c r="T129" s="19">
        <f>IF($Q129&lt;&gt;"Yes","",IF($S129="","(enter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IF(OR($C129="",$L129="",$K129&lt;&gt;1,NOT(ISNUMBER($L129)),$L129&gt;=$J129),"",IF(COUNTIFS(nrES_PID,$D129,nrES_Code,$F129,nrES_Att,2,nrES_Raw,"&gt;=0")&gt;0,"Retested",IF(NOT(ISNUMBER($T129)),"CHECK DATE",IF(TODAY()&gt;$T129,"OVERDUE","Due "&amp;TEXT($T129,"mm/dd")))))</f>
        <v/>
      </c>
      <c r="V129" s="16" t="n"/>
      <c r="W129" s="16" t="n"/>
      <c r="X129" s="17">
        <f>IF($C129="","",IF(AND($L129&lt;&gt;"",NOT(ISNUMBER($L129))),"RAW SCORE NOT A NUMBER",IF(AND(ISNUMBER($L129),OR($L129&lt;0,$L129&gt;100)),"RAW SCORE OUT OF RANGE",IF(COUNTIF(nrES_RecID,$B129)&gt;1,"DUPLICATE RECORD",IF(AND($K129=2,COUNTIFS(nrES_PID,$D129,nrES_Code,$F129,nrES_Att,1)=0),"ATTEMPT 2 WITHOUT ATTEMPT 1",IF(AND($K129=2,$L129=""),"RETEST ROW HAS NO SCORE","OK"))))))</f>
        <v/>
      </c>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IF($C130="","",IF($K130="","",IF(COUNTIFS(nrES_PID,$D130,nrES_Code,$F130,nrES_Att,"&gt;"&amp;$K130,nrES_Raw,"&gt;=0")=0,"Yes","No")))</f>
        <v/>
      </c>
      <c r="Q130" s="17">
        <f>IF($C130="","",IF($L130="","",IF(AND($K130=1,ISNUMBER($L130),$L130&lt;$J130,COUNTIFS(nrES_PID,$D130,nrES_Code,$F130,nrES_Att,2,nrES_Raw,"&gt;=0")=0),"Yes","No")))</f>
        <v/>
      </c>
      <c r="R130" s="17">
        <f>IF($C130="","",IF($L130="","",IF(AND($K130=2,ISNUMBER($L130),$L130&lt;$J130),"Yes","No")))</f>
        <v/>
      </c>
      <c r="S130" s="18" t="n"/>
      <c r="T130" s="19">
        <f>IF($Q130&lt;&gt;"Yes","",IF($S130="","(enter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IF(OR($C130="",$L130="",$K130&lt;&gt;1,NOT(ISNUMBER($L130)),$L130&gt;=$J130),"",IF(COUNTIFS(nrES_PID,$D130,nrES_Code,$F130,nrES_Att,2,nrES_Raw,"&gt;=0")&gt;0,"Retested",IF(NOT(ISNUMBER($T130)),"CHECK DATE",IF(TODAY()&gt;$T130,"OVERDUE","Due "&amp;TEXT($T130,"mm/dd")))))</f>
        <v/>
      </c>
      <c r="V130" s="16" t="n"/>
      <c r="W130" s="16" t="n"/>
      <c r="X130" s="17">
        <f>IF($C130="","",IF(AND($L130&lt;&gt;"",NOT(ISNUMBER($L130))),"RAW SCORE NOT A NUMBER",IF(AND(ISNUMBER($L130),OR($L130&lt;0,$L130&gt;100)),"RAW SCORE OUT OF RANGE",IF(COUNTIF(nrES_RecID,$B130)&gt;1,"DUPLICATE RECORD",IF(AND($K130=2,COUNTIFS(nrES_PID,$D130,nrES_Code,$F130,nrES_Att,1)=0),"ATTEMPT 2 WITHOUT ATTEMPT 1",IF(AND($K130=2,$L130=""),"RETEST ROW HAS NO SCORE","OK"))))))</f>
        <v/>
      </c>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IF($C131="","",IF($K131="","",IF(COUNTIFS(nrES_PID,$D131,nrES_Code,$F131,nrES_Att,"&gt;"&amp;$K131,nrES_Raw,"&gt;=0")=0,"Yes","No")))</f>
        <v/>
      </c>
      <c r="Q131" s="17">
        <f>IF($C131="","",IF($L131="","",IF(AND($K131=1,ISNUMBER($L131),$L131&lt;$J131,COUNTIFS(nrES_PID,$D131,nrES_Code,$F131,nrES_Att,2,nrES_Raw,"&gt;=0")=0),"Yes","No")))</f>
        <v/>
      </c>
      <c r="R131" s="17">
        <f>IF($C131="","",IF($L131="","",IF(AND($K131=2,ISNUMBER($L131),$L131&lt;$J131),"Yes","No")))</f>
        <v/>
      </c>
      <c r="S131" s="18" t="n"/>
      <c r="T131" s="19">
        <f>IF($Q131&lt;&gt;"Yes","",IF($S131="","(enter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IF(OR($C131="",$L131="",$K131&lt;&gt;1,NOT(ISNUMBER($L131)),$L131&gt;=$J131),"",IF(COUNTIFS(nrES_PID,$D131,nrES_Code,$F131,nrES_Att,2,nrES_Raw,"&gt;=0")&gt;0,"Retested",IF(NOT(ISNUMBER($T131)),"CHECK DATE",IF(TODAY()&gt;$T131,"OVERDUE","Due "&amp;TEXT($T131,"mm/dd")))))</f>
        <v/>
      </c>
      <c r="V131" s="16" t="n"/>
      <c r="W131" s="16" t="n"/>
      <c r="X131" s="17">
        <f>IF($C131="","",IF(AND($L131&lt;&gt;"",NOT(ISNUMBER($L131))),"RAW SCORE NOT A NUMBER",IF(AND(ISNUMBER($L131),OR($L131&lt;0,$L131&gt;100)),"RAW SCORE OUT OF RANGE",IF(COUNTIF(nrES_RecID,$B131)&gt;1,"DUPLICATE RECORD",IF(AND($K131=2,COUNTIFS(nrES_PID,$D131,nrES_Code,$F131,nrES_Att,1)=0),"ATTEMPT 2 WITHOUT ATTEMPT 1",IF(AND($K131=2,$L131=""),"RETEST ROW HAS NO SCORE","OK"))))))</f>
        <v/>
      </c>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IF($C132="","",IF($K132="","",IF(COUNTIFS(nrES_PID,$D132,nrES_Code,$F132,nrES_Att,"&gt;"&amp;$K132,nrES_Raw,"&gt;=0")=0,"Yes","No")))</f>
        <v/>
      </c>
      <c r="Q132" s="17">
        <f>IF($C132="","",IF($L132="","",IF(AND($K132=1,ISNUMBER($L132),$L132&lt;$J132,COUNTIFS(nrES_PID,$D132,nrES_Code,$F132,nrES_Att,2,nrES_Raw,"&gt;=0")=0),"Yes","No")))</f>
        <v/>
      </c>
      <c r="R132" s="17">
        <f>IF($C132="","",IF($L132="","",IF(AND($K132=2,ISNUMBER($L132),$L132&lt;$J132),"Yes","No")))</f>
        <v/>
      </c>
      <c r="S132" s="18" t="n"/>
      <c r="T132" s="19">
        <f>IF($Q132&lt;&gt;"Yes","",IF($S132="","(enter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IF(OR($C132="",$L132="",$K132&lt;&gt;1,NOT(ISNUMBER($L132)),$L132&gt;=$J132),"",IF(COUNTIFS(nrES_PID,$D132,nrES_Code,$F132,nrES_Att,2,nrES_Raw,"&gt;=0")&gt;0,"Retested",IF(NOT(ISNUMBER($T132)),"CHECK DATE",IF(TODAY()&gt;$T132,"OVERDUE","Due "&amp;TEXT($T132,"mm/dd")))))</f>
        <v/>
      </c>
      <c r="V132" s="16" t="n"/>
      <c r="W132" s="16" t="n"/>
      <c r="X132" s="17">
        <f>IF($C132="","",IF(AND($L132&lt;&gt;"",NOT(ISNUMBER($L132))),"RAW SCORE NOT A NUMBER",IF(AND(ISNUMBER($L132),OR($L132&lt;0,$L132&gt;100)),"RAW SCORE OUT OF RANGE",IF(COUNTIF(nrES_RecID,$B132)&gt;1,"DUPLICATE RECORD",IF(AND($K132=2,COUNTIFS(nrES_PID,$D132,nrES_Code,$F132,nrES_Att,1)=0),"ATTEMPT 2 WITHOUT ATTEMPT 1",IF(AND($K132=2,$L132=""),"RETEST ROW HAS NO SCORE","OK"))))))</f>
        <v/>
      </c>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IF($C133="","",IF($K133="","",IF(COUNTIFS(nrES_PID,$D133,nrES_Code,$F133,nrES_Att,"&gt;"&amp;$K133,nrES_Raw,"&gt;=0")=0,"Yes","No")))</f>
        <v/>
      </c>
      <c r="Q133" s="17">
        <f>IF($C133="","",IF($L133="","",IF(AND($K133=1,ISNUMBER($L133),$L133&lt;$J133,COUNTIFS(nrES_PID,$D133,nrES_Code,$F133,nrES_Att,2,nrES_Raw,"&gt;=0")=0),"Yes","No")))</f>
        <v/>
      </c>
      <c r="R133" s="17">
        <f>IF($C133="","",IF($L133="","",IF(AND($K133=2,ISNUMBER($L133),$L133&lt;$J133),"Yes","No")))</f>
        <v/>
      </c>
      <c r="S133" s="18" t="n"/>
      <c r="T133" s="19">
        <f>IF($Q133&lt;&gt;"Yes","",IF($S133="","(enter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IF(OR($C133="",$L133="",$K133&lt;&gt;1,NOT(ISNUMBER($L133)),$L133&gt;=$J133),"",IF(COUNTIFS(nrES_PID,$D133,nrES_Code,$F133,nrES_Att,2,nrES_Raw,"&gt;=0")&gt;0,"Retested",IF(NOT(ISNUMBER($T133)),"CHECK DATE",IF(TODAY()&gt;$T133,"OVERDUE","Due "&amp;TEXT($T133,"mm/dd")))))</f>
        <v/>
      </c>
      <c r="V133" s="16" t="n"/>
      <c r="W133" s="16" t="n"/>
      <c r="X133" s="17">
        <f>IF($C133="","",IF(AND($L133&lt;&gt;"",NOT(ISNUMBER($L133))),"RAW SCORE NOT A NUMBER",IF(AND(ISNUMBER($L133),OR($L133&lt;0,$L133&gt;100)),"RAW SCORE OUT OF RANGE",IF(COUNTIF(nrES_RecID,$B133)&gt;1,"DUPLICATE RECORD",IF(AND($K133=2,COUNTIFS(nrES_PID,$D133,nrES_Code,$F133,nrES_Att,1)=0),"ATTEMPT 2 WITHOUT ATTEMPT 1",IF(AND($K133=2,$L133=""),"RETEST ROW HAS NO SCORE","OK"))))))</f>
        <v/>
      </c>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IF($C134="","",IF($K134="","",IF(COUNTIFS(nrES_PID,$D134,nrES_Code,$F134,nrES_Att,"&gt;"&amp;$K134,nrES_Raw,"&gt;=0")=0,"Yes","No")))</f>
        <v/>
      </c>
      <c r="Q134" s="17">
        <f>IF($C134="","",IF($L134="","",IF(AND($K134=1,ISNUMBER($L134),$L134&lt;$J134,COUNTIFS(nrES_PID,$D134,nrES_Code,$F134,nrES_Att,2,nrES_Raw,"&gt;=0")=0),"Yes","No")))</f>
        <v/>
      </c>
      <c r="R134" s="17">
        <f>IF($C134="","",IF($L134="","",IF(AND($K134=2,ISNUMBER($L134),$L134&lt;$J134),"Yes","No")))</f>
        <v/>
      </c>
      <c r="S134" s="18" t="n"/>
      <c r="T134" s="19">
        <f>IF($Q134&lt;&gt;"Yes","",IF($S134="","(enter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IF(OR($C134="",$L134="",$K134&lt;&gt;1,NOT(ISNUMBER($L134)),$L134&gt;=$J134),"",IF(COUNTIFS(nrES_PID,$D134,nrES_Code,$F134,nrES_Att,2,nrES_Raw,"&gt;=0")&gt;0,"Retested",IF(NOT(ISNUMBER($T134)),"CHECK DATE",IF(TODAY()&gt;$T134,"OVERDUE","Due "&amp;TEXT($T134,"mm/dd")))))</f>
        <v/>
      </c>
      <c r="V134" s="16" t="n"/>
      <c r="W134" s="16" t="n"/>
      <c r="X134" s="17">
        <f>IF($C134="","",IF(AND($L134&lt;&gt;"",NOT(ISNUMBER($L134))),"RAW SCORE NOT A NUMBER",IF(AND(ISNUMBER($L134),OR($L134&lt;0,$L134&gt;100)),"RAW SCORE OUT OF RANGE",IF(COUNTIF(nrES_RecID,$B134)&gt;1,"DUPLICATE RECORD",IF(AND($K134=2,COUNTIFS(nrES_PID,$D134,nrES_Code,$F134,nrES_Att,1)=0),"ATTEMPT 2 WITHOUT ATTEMPT 1",IF(AND($K134=2,$L134=""),"RETEST ROW HAS NO SCORE","OK"))))))</f>
        <v/>
      </c>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IF($C135="","",IF($K135="","",IF(COUNTIFS(nrES_PID,$D135,nrES_Code,$F135,nrES_Att,"&gt;"&amp;$K135,nrES_Raw,"&gt;=0")=0,"Yes","No")))</f>
        <v/>
      </c>
      <c r="Q135" s="17">
        <f>IF($C135="","",IF($L135="","",IF(AND($K135=1,ISNUMBER($L135),$L135&lt;$J135,COUNTIFS(nrES_PID,$D135,nrES_Code,$F135,nrES_Att,2,nrES_Raw,"&gt;=0")=0),"Yes","No")))</f>
        <v/>
      </c>
      <c r="R135" s="17">
        <f>IF($C135="","",IF($L135="","",IF(AND($K135=2,ISNUMBER($L135),$L135&lt;$J135),"Yes","No")))</f>
        <v/>
      </c>
      <c r="S135" s="18" t="n"/>
      <c r="T135" s="19">
        <f>IF($Q135&lt;&gt;"Yes","",IF($S135="","(enter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IF(OR($C135="",$L135="",$K135&lt;&gt;1,NOT(ISNUMBER($L135)),$L135&gt;=$J135),"",IF(COUNTIFS(nrES_PID,$D135,nrES_Code,$F135,nrES_Att,2,nrES_Raw,"&gt;=0")&gt;0,"Retested",IF(NOT(ISNUMBER($T135)),"CHECK DATE",IF(TODAY()&gt;$T135,"OVERDUE","Due "&amp;TEXT($T135,"mm/dd")))))</f>
        <v/>
      </c>
      <c r="V135" s="16" t="n"/>
      <c r="W135" s="16" t="n"/>
      <c r="X135" s="17">
        <f>IF($C135="","",IF(AND($L135&lt;&gt;"",NOT(ISNUMBER($L135))),"RAW SCORE NOT A NUMBER",IF(AND(ISNUMBER($L135),OR($L135&lt;0,$L135&gt;100)),"RAW SCORE OUT OF RANGE",IF(COUNTIF(nrES_RecID,$B135)&gt;1,"DUPLICATE RECORD",IF(AND($K135=2,COUNTIFS(nrES_PID,$D135,nrES_Code,$F135,nrES_Att,1)=0),"ATTEMPT 2 WITHOUT ATTEMPT 1",IF(AND($K135=2,$L135=""),"RETEST ROW HAS NO SCORE","OK"))))))</f>
        <v/>
      </c>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IF($C136="","",IF($K136="","",IF(COUNTIFS(nrES_PID,$D136,nrES_Code,$F136,nrES_Att,"&gt;"&amp;$K136,nrES_Raw,"&gt;=0")=0,"Yes","No")))</f>
        <v/>
      </c>
      <c r="Q136" s="17">
        <f>IF($C136="","",IF($L136="","",IF(AND($K136=1,ISNUMBER($L136),$L136&lt;$J136,COUNTIFS(nrES_PID,$D136,nrES_Code,$F136,nrES_Att,2,nrES_Raw,"&gt;=0")=0),"Yes","No")))</f>
        <v/>
      </c>
      <c r="R136" s="17">
        <f>IF($C136="","",IF($L136="","",IF(AND($K136=2,ISNUMBER($L136),$L136&lt;$J136),"Yes","No")))</f>
        <v/>
      </c>
      <c r="S136" s="18" t="n"/>
      <c r="T136" s="19">
        <f>IF($Q136&lt;&gt;"Yes","",IF($S136="","(enter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IF(OR($C136="",$L136="",$K136&lt;&gt;1,NOT(ISNUMBER($L136)),$L136&gt;=$J136),"",IF(COUNTIFS(nrES_PID,$D136,nrES_Code,$F136,nrES_Att,2,nrES_Raw,"&gt;=0")&gt;0,"Retested",IF(NOT(ISNUMBER($T136)),"CHECK DATE",IF(TODAY()&gt;$T136,"OVERDUE","Due "&amp;TEXT($T136,"mm/dd")))))</f>
        <v/>
      </c>
      <c r="V136" s="16" t="n"/>
      <c r="W136" s="16" t="n"/>
      <c r="X136" s="17">
        <f>IF($C136="","",IF(AND($L136&lt;&gt;"",NOT(ISNUMBER($L136))),"RAW SCORE NOT A NUMBER",IF(AND(ISNUMBER($L136),OR($L136&lt;0,$L136&gt;100)),"RAW SCORE OUT OF RANGE",IF(COUNTIF(nrES_RecID,$B136)&gt;1,"DUPLICATE RECORD",IF(AND($K136=2,COUNTIFS(nrES_PID,$D136,nrES_Code,$F136,nrES_Att,1)=0),"ATTEMPT 2 WITHOUT ATTEMPT 1",IF(AND($K136=2,$L136=""),"RETEST ROW HAS NO SCORE","OK"))))))</f>
        <v/>
      </c>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IF($C137="","",IF($K137="","",IF(COUNTIFS(nrES_PID,$D137,nrES_Code,$F137,nrES_Att,"&gt;"&amp;$K137,nrES_Raw,"&gt;=0")=0,"Yes","No")))</f>
        <v/>
      </c>
      <c r="Q137" s="17">
        <f>IF($C137="","",IF($L137="","",IF(AND($K137=1,ISNUMBER($L137),$L137&lt;$J137,COUNTIFS(nrES_PID,$D137,nrES_Code,$F137,nrES_Att,2,nrES_Raw,"&gt;=0")=0),"Yes","No")))</f>
        <v/>
      </c>
      <c r="R137" s="17">
        <f>IF($C137="","",IF($L137="","",IF(AND($K137=2,ISNUMBER($L137),$L137&lt;$J137),"Yes","No")))</f>
        <v/>
      </c>
      <c r="S137" s="18" t="n"/>
      <c r="T137" s="19">
        <f>IF($Q137&lt;&gt;"Yes","",IF($S137="","(enter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IF(OR($C137="",$L137="",$K137&lt;&gt;1,NOT(ISNUMBER($L137)),$L137&gt;=$J137),"",IF(COUNTIFS(nrES_PID,$D137,nrES_Code,$F137,nrES_Att,2,nrES_Raw,"&gt;=0")&gt;0,"Retested",IF(NOT(ISNUMBER($T137)),"CHECK DATE",IF(TODAY()&gt;$T137,"OVERDUE","Due "&amp;TEXT($T137,"mm/dd")))))</f>
        <v/>
      </c>
      <c r="V137" s="16" t="n"/>
      <c r="W137" s="16" t="n"/>
      <c r="X137" s="17">
        <f>IF($C137="","",IF(AND($L137&lt;&gt;"",NOT(ISNUMBER($L137))),"RAW SCORE NOT A NUMBER",IF(AND(ISNUMBER($L137),OR($L137&lt;0,$L137&gt;100)),"RAW SCORE OUT OF RANGE",IF(COUNTIF(nrES_RecID,$B137)&gt;1,"DUPLICATE RECORD",IF(AND($K137=2,COUNTIFS(nrES_PID,$D137,nrES_Code,$F137,nrES_Att,1)=0),"ATTEMPT 2 WITHOUT ATTEMPT 1",IF(AND($K137=2,$L137=""),"RETEST ROW HAS NO SCORE","OK"))))))</f>
        <v/>
      </c>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IF($C138="","",IF($K138="","",IF(COUNTIFS(nrES_PID,$D138,nrES_Code,$F138,nrES_Att,"&gt;"&amp;$K138,nrES_Raw,"&gt;=0")=0,"Yes","No")))</f>
        <v/>
      </c>
      <c r="Q138" s="17">
        <f>IF($C138="","",IF($L138="","",IF(AND($K138=1,ISNUMBER($L138),$L138&lt;$J138,COUNTIFS(nrES_PID,$D138,nrES_Code,$F138,nrES_Att,2,nrES_Raw,"&gt;=0")=0),"Yes","No")))</f>
        <v/>
      </c>
      <c r="R138" s="17">
        <f>IF($C138="","",IF($L138="","",IF(AND($K138=2,ISNUMBER($L138),$L138&lt;$J138),"Yes","No")))</f>
        <v/>
      </c>
      <c r="S138" s="18" t="n"/>
      <c r="T138" s="19">
        <f>IF($Q138&lt;&gt;"Yes","",IF($S138="","(enter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IF(OR($C138="",$L138="",$K138&lt;&gt;1,NOT(ISNUMBER($L138)),$L138&gt;=$J138),"",IF(COUNTIFS(nrES_PID,$D138,nrES_Code,$F138,nrES_Att,2,nrES_Raw,"&gt;=0")&gt;0,"Retested",IF(NOT(ISNUMBER($T138)),"CHECK DATE",IF(TODAY()&gt;$T138,"OVERDUE","Due "&amp;TEXT($T138,"mm/dd")))))</f>
        <v/>
      </c>
      <c r="V138" s="16" t="n"/>
      <c r="W138" s="16" t="n"/>
      <c r="X138" s="17">
        <f>IF($C138="","",IF(AND($L138&lt;&gt;"",NOT(ISNUMBER($L138))),"RAW SCORE NOT A NUMBER",IF(AND(ISNUMBER($L138),OR($L138&lt;0,$L138&gt;100)),"RAW SCORE OUT OF RANGE",IF(COUNTIF(nrES_RecID,$B138)&gt;1,"DUPLICATE RECORD",IF(AND($K138=2,COUNTIFS(nrES_PID,$D138,nrES_Code,$F138,nrES_Att,1)=0),"ATTEMPT 2 WITHOUT ATTEMPT 1",IF(AND($K138=2,$L138=""),"RETEST ROW HAS NO SCORE","OK"))))))</f>
        <v/>
      </c>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IF($C139="","",IF($K139="","",IF(COUNTIFS(nrES_PID,$D139,nrES_Code,$F139,nrES_Att,"&gt;"&amp;$K139,nrES_Raw,"&gt;=0")=0,"Yes","No")))</f>
        <v/>
      </c>
      <c r="Q139" s="17">
        <f>IF($C139="","",IF($L139="","",IF(AND($K139=1,ISNUMBER($L139),$L139&lt;$J139,COUNTIFS(nrES_PID,$D139,nrES_Code,$F139,nrES_Att,2,nrES_Raw,"&gt;=0")=0),"Yes","No")))</f>
        <v/>
      </c>
      <c r="R139" s="17">
        <f>IF($C139="","",IF($L139="","",IF(AND($K139=2,ISNUMBER($L139),$L139&lt;$J139),"Yes","No")))</f>
        <v/>
      </c>
      <c r="S139" s="18" t="n"/>
      <c r="T139" s="19">
        <f>IF($Q139&lt;&gt;"Yes","",IF($S139="","(enter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IF(OR($C139="",$L139="",$K139&lt;&gt;1,NOT(ISNUMBER($L139)),$L139&gt;=$J139),"",IF(COUNTIFS(nrES_PID,$D139,nrES_Code,$F139,nrES_Att,2,nrES_Raw,"&gt;=0")&gt;0,"Retested",IF(NOT(ISNUMBER($T139)),"CHECK DATE",IF(TODAY()&gt;$T139,"OVERDUE","Due "&amp;TEXT($T139,"mm/dd")))))</f>
        <v/>
      </c>
      <c r="V139" s="16" t="n"/>
      <c r="W139" s="16" t="n"/>
      <c r="X139" s="17">
        <f>IF($C139="","",IF(AND($L139&lt;&gt;"",NOT(ISNUMBER($L139))),"RAW SCORE NOT A NUMBER",IF(AND(ISNUMBER($L139),OR($L139&lt;0,$L139&gt;100)),"RAW SCORE OUT OF RANGE",IF(COUNTIF(nrES_RecID,$B139)&gt;1,"DUPLICATE RECORD",IF(AND($K139=2,COUNTIFS(nrES_PID,$D139,nrES_Code,$F139,nrES_Att,1)=0),"ATTEMPT 2 WITHOUT ATTEMPT 1",IF(AND($K139=2,$L139=""),"RETEST ROW HAS NO SCORE","OK"))))))</f>
        <v/>
      </c>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IF($C140="","",IF($K140="","",IF(COUNTIFS(nrES_PID,$D140,nrES_Code,$F140,nrES_Att,"&gt;"&amp;$K140,nrES_Raw,"&gt;=0")=0,"Yes","No")))</f>
        <v/>
      </c>
      <c r="Q140" s="17">
        <f>IF($C140="","",IF($L140="","",IF(AND($K140=1,ISNUMBER($L140),$L140&lt;$J140,COUNTIFS(nrES_PID,$D140,nrES_Code,$F140,nrES_Att,2,nrES_Raw,"&gt;=0")=0),"Yes","No")))</f>
        <v/>
      </c>
      <c r="R140" s="17">
        <f>IF($C140="","",IF($L140="","",IF(AND($K140=2,ISNUMBER($L140),$L140&lt;$J140),"Yes","No")))</f>
        <v/>
      </c>
      <c r="S140" s="18" t="n"/>
      <c r="T140" s="19">
        <f>IF($Q140&lt;&gt;"Yes","",IF($S140="","(enter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IF(OR($C140="",$L140="",$K140&lt;&gt;1,NOT(ISNUMBER($L140)),$L140&gt;=$J140),"",IF(COUNTIFS(nrES_PID,$D140,nrES_Code,$F140,nrES_Att,2,nrES_Raw,"&gt;=0")&gt;0,"Retested",IF(NOT(ISNUMBER($T140)),"CHECK DATE",IF(TODAY()&gt;$T140,"OVERDUE","Due "&amp;TEXT($T140,"mm/dd")))))</f>
        <v/>
      </c>
      <c r="V140" s="16" t="n"/>
      <c r="W140" s="16" t="n"/>
      <c r="X140" s="17">
        <f>IF($C140="","",IF(AND($L140&lt;&gt;"",NOT(ISNUMBER($L140))),"RAW SCORE NOT A NUMBER",IF(AND(ISNUMBER($L140),OR($L140&lt;0,$L140&gt;100)),"RAW SCORE OUT OF RANGE",IF(COUNTIF(nrES_RecID,$B140)&gt;1,"DUPLICATE RECORD",IF(AND($K140=2,COUNTIFS(nrES_PID,$D140,nrES_Code,$F140,nrES_Att,1)=0),"ATTEMPT 2 WITHOUT ATTEMPT 1",IF(AND($K140=2,$L140=""),"RETEST ROW HAS NO SCORE","OK"))))))</f>
        <v/>
      </c>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IF($C141="","",IF($K141="","",IF(COUNTIFS(nrES_PID,$D141,nrES_Code,$F141,nrES_Att,"&gt;"&amp;$K141,nrES_Raw,"&gt;=0")=0,"Yes","No")))</f>
        <v/>
      </c>
      <c r="Q141" s="17">
        <f>IF($C141="","",IF($L141="","",IF(AND($K141=1,ISNUMBER($L141),$L141&lt;$J141,COUNTIFS(nrES_PID,$D141,nrES_Code,$F141,nrES_Att,2,nrES_Raw,"&gt;=0")=0),"Yes","No")))</f>
        <v/>
      </c>
      <c r="R141" s="17">
        <f>IF($C141="","",IF($L141="","",IF(AND($K141=2,ISNUMBER($L141),$L141&lt;$J141),"Yes","No")))</f>
        <v/>
      </c>
      <c r="S141" s="18" t="n"/>
      <c r="T141" s="19">
        <f>IF($Q141&lt;&gt;"Yes","",IF($S141="","(enter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IF(OR($C141="",$L141="",$K141&lt;&gt;1,NOT(ISNUMBER($L141)),$L141&gt;=$J141),"",IF(COUNTIFS(nrES_PID,$D141,nrES_Code,$F141,nrES_Att,2,nrES_Raw,"&gt;=0")&gt;0,"Retested",IF(NOT(ISNUMBER($T141)),"CHECK DATE",IF(TODAY()&gt;$T141,"OVERDUE","Due "&amp;TEXT($T141,"mm/dd")))))</f>
        <v/>
      </c>
      <c r="V141" s="16" t="n"/>
      <c r="W141" s="16" t="n"/>
      <c r="X141" s="17">
        <f>IF($C141="","",IF(AND($L141&lt;&gt;"",NOT(ISNUMBER($L141))),"RAW SCORE NOT A NUMBER",IF(AND(ISNUMBER($L141),OR($L141&lt;0,$L141&gt;100)),"RAW SCORE OUT OF RANGE",IF(COUNTIF(nrES_RecID,$B141)&gt;1,"DUPLICATE RECORD",IF(AND($K141=2,COUNTIFS(nrES_PID,$D141,nrES_Code,$F141,nrES_Att,1)=0),"ATTEMPT 2 WITHOUT ATTEMPT 1",IF(AND($K141=2,$L141=""),"RETEST ROW HAS NO SCORE","OK"))))))</f>
        <v/>
      </c>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IF($C142="","",IF($K142="","",IF(COUNTIFS(nrES_PID,$D142,nrES_Code,$F142,nrES_Att,"&gt;"&amp;$K142,nrES_Raw,"&gt;=0")=0,"Yes","No")))</f>
        <v/>
      </c>
      <c r="Q142" s="17">
        <f>IF($C142="","",IF($L142="","",IF(AND($K142=1,ISNUMBER($L142),$L142&lt;$J142,COUNTIFS(nrES_PID,$D142,nrES_Code,$F142,nrES_Att,2,nrES_Raw,"&gt;=0")=0),"Yes","No")))</f>
        <v/>
      </c>
      <c r="R142" s="17">
        <f>IF($C142="","",IF($L142="","",IF(AND($K142=2,ISNUMBER($L142),$L142&lt;$J142),"Yes","No")))</f>
        <v/>
      </c>
      <c r="S142" s="18" t="n"/>
      <c r="T142" s="19">
        <f>IF($Q142&lt;&gt;"Yes","",IF($S142="","(enter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IF(OR($C142="",$L142="",$K142&lt;&gt;1,NOT(ISNUMBER($L142)),$L142&gt;=$J142),"",IF(COUNTIFS(nrES_PID,$D142,nrES_Code,$F142,nrES_Att,2,nrES_Raw,"&gt;=0")&gt;0,"Retested",IF(NOT(ISNUMBER($T142)),"CHECK DATE",IF(TODAY()&gt;$T142,"OVERDUE","Due "&amp;TEXT($T142,"mm/dd")))))</f>
        <v/>
      </c>
      <c r="V142" s="16" t="n"/>
      <c r="W142" s="16" t="n"/>
      <c r="X142" s="17">
        <f>IF($C142="","",IF(AND($L142&lt;&gt;"",NOT(ISNUMBER($L142))),"RAW SCORE NOT A NUMBER",IF(AND(ISNUMBER($L142),OR($L142&lt;0,$L142&gt;100)),"RAW SCORE OUT OF RANGE",IF(COUNTIF(nrES_RecID,$B142)&gt;1,"DUPLICATE RECORD",IF(AND($K142=2,COUNTIFS(nrES_PID,$D142,nrES_Code,$F142,nrES_Att,1)=0),"ATTEMPT 2 WITHOUT ATTEMPT 1",IF(AND($K142=2,$L142=""),"RETEST ROW HAS NO SCORE","OK"))))))</f>
        <v/>
      </c>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IF($C143="","",IF($K143="","",IF(COUNTIFS(nrES_PID,$D143,nrES_Code,$F143,nrES_Att,"&gt;"&amp;$K143,nrES_Raw,"&gt;=0")=0,"Yes","No")))</f>
        <v/>
      </c>
      <c r="Q143" s="17">
        <f>IF($C143="","",IF($L143="","",IF(AND($K143=1,ISNUMBER($L143),$L143&lt;$J143,COUNTIFS(nrES_PID,$D143,nrES_Code,$F143,nrES_Att,2,nrES_Raw,"&gt;=0")=0),"Yes","No")))</f>
        <v/>
      </c>
      <c r="R143" s="17">
        <f>IF($C143="","",IF($L143="","",IF(AND($K143=2,ISNUMBER($L143),$L143&lt;$J143),"Yes","No")))</f>
        <v/>
      </c>
      <c r="S143" s="18" t="n"/>
      <c r="T143" s="19">
        <f>IF($Q143&lt;&gt;"Yes","",IF($S143="","(enter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IF(OR($C143="",$L143="",$K143&lt;&gt;1,NOT(ISNUMBER($L143)),$L143&gt;=$J143),"",IF(COUNTIFS(nrES_PID,$D143,nrES_Code,$F143,nrES_Att,2,nrES_Raw,"&gt;=0")&gt;0,"Retested",IF(NOT(ISNUMBER($T143)),"CHECK DATE",IF(TODAY()&gt;$T143,"OVERDUE","Due "&amp;TEXT($T143,"mm/dd")))))</f>
        <v/>
      </c>
      <c r="V143" s="16" t="n"/>
      <c r="W143" s="16" t="n"/>
      <c r="X143" s="17">
        <f>IF($C143="","",IF(AND($L143&lt;&gt;"",NOT(ISNUMBER($L143))),"RAW SCORE NOT A NUMBER",IF(AND(ISNUMBER($L143),OR($L143&lt;0,$L143&gt;100)),"RAW SCORE OUT OF RANGE",IF(COUNTIF(nrES_RecID,$B143)&gt;1,"DUPLICATE RECORD",IF(AND($K143=2,COUNTIFS(nrES_PID,$D143,nrES_Code,$F143,nrES_Att,1)=0),"ATTEMPT 2 WITHOUT ATTEMPT 1",IF(AND($K143=2,$L143=""),"RETEST ROW HAS NO SCORE","OK"))))))</f>
        <v/>
      </c>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IF($C144="","",IF($K144="","",IF(COUNTIFS(nrES_PID,$D144,nrES_Code,$F144,nrES_Att,"&gt;"&amp;$K144,nrES_Raw,"&gt;=0")=0,"Yes","No")))</f>
        <v/>
      </c>
      <c r="Q144" s="17">
        <f>IF($C144="","",IF($L144="","",IF(AND($K144=1,ISNUMBER($L144),$L144&lt;$J144,COUNTIFS(nrES_PID,$D144,nrES_Code,$F144,nrES_Att,2,nrES_Raw,"&gt;=0")=0),"Yes","No")))</f>
        <v/>
      </c>
      <c r="R144" s="17">
        <f>IF($C144="","",IF($L144="","",IF(AND($K144=2,ISNUMBER($L144),$L144&lt;$J144),"Yes","No")))</f>
        <v/>
      </c>
      <c r="S144" s="18" t="n"/>
      <c r="T144" s="19">
        <f>IF($Q144&lt;&gt;"Yes","",IF($S144="","(enter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IF(OR($C144="",$L144="",$K144&lt;&gt;1,NOT(ISNUMBER($L144)),$L144&gt;=$J144),"",IF(COUNTIFS(nrES_PID,$D144,nrES_Code,$F144,nrES_Att,2,nrES_Raw,"&gt;=0")&gt;0,"Retested",IF(NOT(ISNUMBER($T144)),"CHECK DATE",IF(TODAY()&gt;$T144,"OVERDUE","Due "&amp;TEXT($T144,"mm/dd")))))</f>
        <v/>
      </c>
      <c r="V144" s="16" t="n"/>
      <c r="W144" s="16" t="n"/>
      <c r="X144" s="17">
        <f>IF($C144="","",IF(AND($L144&lt;&gt;"",NOT(ISNUMBER($L144))),"RAW SCORE NOT A NUMBER",IF(AND(ISNUMBER($L144),OR($L144&lt;0,$L144&gt;100)),"RAW SCORE OUT OF RANGE",IF(COUNTIF(nrES_RecID,$B144)&gt;1,"DUPLICATE RECORD",IF(AND($K144=2,COUNTIFS(nrES_PID,$D144,nrES_Code,$F144,nrES_Att,1)=0),"ATTEMPT 2 WITHOUT ATTEMPT 1",IF(AND($K144=2,$L144=""),"RETEST ROW HAS NO SCORE","OK"))))))</f>
        <v/>
      </c>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IF($C145="","",IF($K145="","",IF(COUNTIFS(nrES_PID,$D145,nrES_Code,$F145,nrES_Att,"&gt;"&amp;$K145,nrES_Raw,"&gt;=0")=0,"Yes","No")))</f>
        <v/>
      </c>
      <c r="Q145" s="17">
        <f>IF($C145="","",IF($L145="","",IF(AND($K145=1,ISNUMBER($L145),$L145&lt;$J145,COUNTIFS(nrES_PID,$D145,nrES_Code,$F145,nrES_Att,2,nrES_Raw,"&gt;=0")=0),"Yes","No")))</f>
        <v/>
      </c>
      <c r="R145" s="17">
        <f>IF($C145="","",IF($L145="","",IF(AND($K145=2,ISNUMBER($L145),$L145&lt;$J145),"Yes","No")))</f>
        <v/>
      </c>
      <c r="S145" s="18" t="n"/>
      <c r="T145" s="19">
        <f>IF($Q145&lt;&gt;"Yes","",IF($S145="","(enter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IF(OR($C145="",$L145="",$K145&lt;&gt;1,NOT(ISNUMBER($L145)),$L145&gt;=$J145),"",IF(COUNTIFS(nrES_PID,$D145,nrES_Code,$F145,nrES_Att,2,nrES_Raw,"&gt;=0")&gt;0,"Retested",IF(NOT(ISNUMBER($T145)),"CHECK DATE",IF(TODAY()&gt;$T145,"OVERDUE","Due "&amp;TEXT($T145,"mm/dd")))))</f>
        <v/>
      </c>
      <c r="V145" s="16" t="n"/>
      <c r="W145" s="16" t="n"/>
      <c r="X145" s="17">
        <f>IF($C145="","",IF(AND($L145&lt;&gt;"",NOT(ISNUMBER($L145))),"RAW SCORE NOT A NUMBER",IF(AND(ISNUMBER($L145),OR($L145&lt;0,$L145&gt;100)),"RAW SCORE OUT OF RANGE",IF(COUNTIF(nrES_RecID,$B145)&gt;1,"DUPLICATE RECORD",IF(AND($K145=2,COUNTIFS(nrES_PID,$D145,nrES_Code,$F145,nrES_Att,1)=0),"ATTEMPT 2 WITHOUT ATTEMPT 1",IF(AND($K145=2,$L145=""),"RETEST ROW HAS NO SCORE","OK"))))))</f>
        <v/>
      </c>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IF($C146="","",IF($K146="","",IF(COUNTIFS(nrES_PID,$D146,nrES_Code,$F146,nrES_Att,"&gt;"&amp;$K146,nrES_Raw,"&gt;=0")=0,"Yes","No")))</f>
        <v/>
      </c>
      <c r="Q146" s="17">
        <f>IF($C146="","",IF($L146="","",IF(AND($K146=1,ISNUMBER($L146),$L146&lt;$J146,COUNTIFS(nrES_PID,$D146,nrES_Code,$F146,nrES_Att,2,nrES_Raw,"&gt;=0")=0),"Yes","No")))</f>
        <v/>
      </c>
      <c r="R146" s="17">
        <f>IF($C146="","",IF($L146="","",IF(AND($K146=2,ISNUMBER($L146),$L146&lt;$J146),"Yes","No")))</f>
        <v/>
      </c>
      <c r="S146" s="18" t="n"/>
      <c r="T146" s="19">
        <f>IF($Q146&lt;&gt;"Yes","",IF($S146="","(enter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IF(OR($C146="",$L146="",$K146&lt;&gt;1,NOT(ISNUMBER($L146)),$L146&gt;=$J146),"",IF(COUNTIFS(nrES_PID,$D146,nrES_Code,$F146,nrES_Att,2,nrES_Raw,"&gt;=0")&gt;0,"Retested",IF(NOT(ISNUMBER($T146)),"CHECK DATE",IF(TODAY()&gt;$T146,"OVERDUE","Due "&amp;TEXT($T146,"mm/dd")))))</f>
        <v/>
      </c>
      <c r="V146" s="16" t="n"/>
      <c r="W146" s="16" t="n"/>
      <c r="X146" s="17">
        <f>IF($C146="","",IF(AND($L146&lt;&gt;"",NOT(ISNUMBER($L146))),"RAW SCORE NOT A NUMBER",IF(AND(ISNUMBER($L146),OR($L146&lt;0,$L146&gt;100)),"RAW SCORE OUT OF RANGE",IF(COUNTIF(nrES_RecID,$B146)&gt;1,"DUPLICATE RECORD",IF(AND($K146=2,COUNTIFS(nrES_PID,$D146,nrES_Code,$F146,nrES_Att,1)=0),"ATTEMPT 2 WITHOUT ATTEMPT 1",IF(AND($K146=2,$L146=""),"RETEST ROW HAS NO SCORE","OK"))))))</f>
        <v/>
      </c>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IF($C147="","",IF($K147="","",IF(COUNTIFS(nrES_PID,$D147,nrES_Code,$F147,nrES_Att,"&gt;"&amp;$K147,nrES_Raw,"&gt;=0")=0,"Yes","No")))</f>
        <v/>
      </c>
      <c r="Q147" s="17">
        <f>IF($C147="","",IF($L147="","",IF(AND($K147=1,ISNUMBER($L147),$L147&lt;$J147,COUNTIFS(nrES_PID,$D147,nrES_Code,$F147,nrES_Att,2,nrES_Raw,"&gt;=0")=0),"Yes","No")))</f>
        <v/>
      </c>
      <c r="R147" s="17">
        <f>IF($C147="","",IF($L147="","",IF(AND($K147=2,ISNUMBER($L147),$L147&lt;$J147),"Yes","No")))</f>
        <v/>
      </c>
      <c r="S147" s="18" t="n"/>
      <c r="T147" s="19">
        <f>IF($Q147&lt;&gt;"Yes","",IF($S147="","(enter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IF(OR($C147="",$L147="",$K147&lt;&gt;1,NOT(ISNUMBER($L147)),$L147&gt;=$J147),"",IF(COUNTIFS(nrES_PID,$D147,nrES_Code,$F147,nrES_Att,2,nrES_Raw,"&gt;=0")&gt;0,"Retested",IF(NOT(ISNUMBER($T147)),"CHECK DATE",IF(TODAY()&gt;$T147,"OVERDUE","Due "&amp;TEXT($T147,"mm/dd")))))</f>
        <v/>
      </c>
      <c r="V147" s="16" t="n"/>
      <c r="W147" s="16" t="n"/>
      <c r="X147" s="17">
        <f>IF($C147="","",IF(AND($L147&lt;&gt;"",NOT(ISNUMBER($L147))),"RAW SCORE NOT A NUMBER",IF(AND(ISNUMBER($L147),OR($L147&lt;0,$L147&gt;100)),"RAW SCORE OUT OF RANGE",IF(COUNTIF(nrES_RecID,$B147)&gt;1,"DUPLICATE RECORD",IF(AND($K147=2,COUNTIFS(nrES_PID,$D147,nrES_Code,$F147,nrES_Att,1)=0),"ATTEMPT 2 WITHOUT ATTEMPT 1",IF(AND($K147=2,$L147=""),"RETEST ROW HAS NO SCORE","OK"))))))</f>
        <v/>
      </c>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IF($C148="","",IF($K148="","",IF(COUNTIFS(nrES_PID,$D148,nrES_Code,$F148,nrES_Att,"&gt;"&amp;$K148,nrES_Raw,"&gt;=0")=0,"Yes","No")))</f>
        <v/>
      </c>
      <c r="Q148" s="17">
        <f>IF($C148="","",IF($L148="","",IF(AND($K148=1,ISNUMBER($L148),$L148&lt;$J148,COUNTIFS(nrES_PID,$D148,nrES_Code,$F148,nrES_Att,2,nrES_Raw,"&gt;=0")=0),"Yes","No")))</f>
        <v/>
      </c>
      <c r="R148" s="17">
        <f>IF($C148="","",IF($L148="","",IF(AND($K148=2,ISNUMBER($L148),$L148&lt;$J148),"Yes","No")))</f>
        <v/>
      </c>
      <c r="S148" s="18" t="n"/>
      <c r="T148" s="19">
        <f>IF($Q148&lt;&gt;"Yes","",IF($S148="","(enter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IF(OR($C148="",$L148="",$K148&lt;&gt;1,NOT(ISNUMBER($L148)),$L148&gt;=$J148),"",IF(COUNTIFS(nrES_PID,$D148,nrES_Code,$F148,nrES_Att,2,nrES_Raw,"&gt;=0")&gt;0,"Retested",IF(NOT(ISNUMBER($T148)),"CHECK DATE",IF(TODAY()&gt;$T148,"OVERDUE","Due "&amp;TEXT($T148,"mm/dd")))))</f>
        <v/>
      </c>
      <c r="V148" s="16" t="n"/>
      <c r="W148" s="16" t="n"/>
      <c r="X148" s="17">
        <f>IF($C148="","",IF(AND($L148&lt;&gt;"",NOT(ISNUMBER($L148))),"RAW SCORE NOT A NUMBER",IF(AND(ISNUMBER($L148),OR($L148&lt;0,$L148&gt;100)),"RAW SCORE OUT OF RANGE",IF(COUNTIF(nrES_RecID,$B148)&gt;1,"DUPLICATE RECORD",IF(AND($K148=2,COUNTIFS(nrES_PID,$D148,nrES_Code,$F148,nrES_Att,1)=0),"ATTEMPT 2 WITHOUT ATTEMPT 1",IF(AND($K148=2,$L148=""),"RETEST ROW HAS NO SCORE","OK"))))))</f>
        <v/>
      </c>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IF($C149="","",IF($K149="","",IF(COUNTIFS(nrES_PID,$D149,nrES_Code,$F149,nrES_Att,"&gt;"&amp;$K149,nrES_Raw,"&gt;=0")=0,"Yes","No")))</f>
        <v/>
      </c>
      <c r="Q149" s="17">
        <f>IF($C149="","",IF($L149="","",IF(AND($K149=1,ISNUMBER($L149),$L149&lt;$J149,COUNTIFS(nrES_PID,$D149,nrES_Code,$F149,nrES_Att,2,nrES_Raw,"&gt;=0")=0),"Yes","No")))</f>
        <v/>
      </c>
      <c r="R149" s="17">
        <f>IF($C149="","",IF($L149="","",IF(AND($K149=2,ISNUMBER($L149),$L149&lt;$J149),"Yes","No")))</f>
        <v/>
      </c>
      <c r="S149" s="18" t="n"/>
      <c r="T149" s="19">
        <f>IF($Q149&lt;&gt;"Yes","",IF($S149="","(enter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IF(OR($C149="",$L149="",$K149&lt;&gt;1,NOT(ISNUMBER($L149)),$L149&gt;=$J149),"",IF(COUNTIFS(nrES_PID,$D149,nrES_Code,$F149,nrES_Att,2,nrES_Raw,"&gt;=0")&gt;0,"Retested",IF(NOT(ISNUMBER($T149)),"CHECK DATE",IF(TODAY()&gt;$T149,"OVERDUE","Due "&amp;TEXT($T149,"mm/dd")))))</f>
        <v/>
      </c>
      <c r="V149" s="16" t="n"/>
      <c r="W149" s="16" t="n"/>
      <c r="X149" s="17">
        <f>IF($C149="","",IF(AND($L149&lt;&gt;"",NOT(ISNUMBER($L149))),"RAW SCORE NOT A NUMBER",IF(AND(ISNUMBER($L149),OR($L149&lt;0,$L149&gt;100)),"RAW SCORE OUT OF RANGE",IF(COUNTIF(nrES_RecID,$B149)&gt;1,"DUPLICATE RECORD",IF(AND($K149=2,COUNTIFS(nrES_PID,$D149,nrES_Code,$F149,nrES_Att,1)=0),"ATTEMPT 2 WITHOUT ATTEMPT 1",IF(AND($K149=2,$L149=""),"RETEST ROW HAS NO SCORE","OK"))))))</f>
        <v/>
      </c>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IF($C150="","",IF($K150="","",IF(COUNTIFS(nrES_PID,$D150,nrES_Code,$F150,nrES_Att,"&gt;"&amp;$K150,nrES_Raw,"&gt;=0")=0,"Yes","No")))</f>
        <v/>
      </c>
      <c r="Q150" s="17">
        <f>IF($C150="","",IF($L150="","",IF(AND($K150=1,ISNUMBER($L150),$L150&lt;$J150,COUNTIFS(nrES_PID,$D150,nrES_Code,$F150,nrES_Att,2,nrES_Raw,"&gt;=0")=0),"Yes","No")))</f>
        <v/>
      </c>
      <c r="R150" s="17">
        <f>IF($C150="","",IF($L150="","",IF(AND($K150=2,ISNUMBER($L150),$L150&lt;$J150),"Yes","No")))</f>
        <v/>
      </c>
      <c r="S150" s="18" t="n"/>
      <c r="T150" s="19">
        <f>IF($Q150&lt;&gt;"Yes","",IF($S150="","(enter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IF(OR($C150="",$L150="",$K150&lt;&gt;1,NOT(ISNUMBER($L150)),$L150&gt;=$J150),"",IF(COUNTIFS(nrES_PID,$D150,nrES_Code,$F150,nrES_Att,2,nrES_Raw,"&gt;=0")&gt;0,"Retested",IF(NOT(ISNUMBER($T150)),"CHECK DATE",IF(TODAY()&gt;$T150,"OVERDUE","Due "&amp;TEXT($T150,"mm/dd")))))</f>
        <v/>
      </c>
      <c r="V150" s="16" t="n"/>
      <c r="W150" s="16" t="n"/>
      <c r="X150" s="17">
        <f>IF($C150="","",IF(AND($L150&lt;&gt;"",NOT(ISNUMBER($L150))),"RAW SCORE NOT A NUMBER",IF(AND(ISNUMBER($L150),OR($L150&lt;0,$L150&gt;100)),"RAW SCORE OUT OF RANGE",IF(COUNTIF(nrES_RecID,$B150)&gt;1,"DUPLICATE RECORD",IF(AND($K150=2,COUNTIFS(nrES_PID,$D150,nrES_Code,$F150,nrES_Att,1)=0),"ATTEMPT 2 WITHOUT ATTEMPT 1",IF(AND($K150=2,$L150=""),"RETEST ROW HAS NO SCORE","OK"))))))</f>
        <v/>
      </c>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IF($C151="","",IF($K151="","",IF(COUNTIFS(nrES_PID,$D151,nrES_Code,$F151,nrES_Att,"&gt;"&amp;$K151,nrES_Raw,"&gt;=0")=0,"Yes","No")))</f>
        <v/>
      </c>
      <c r="Q151" s="17">
        <f>IF($C151="","",IF($L151="","",IF(AND($K151=1,ISNUMBER($L151),$L151&lt;$J151,COUNTIFS(nrES_PID,$D151,nrES_Code,$F151,nrES_Att,2,nrES_Raw,"&gt;=0")=0),"Yes","No")))</f>
        <v/>
      </c>
      <c r="R151" s="17">
        <f>IF($C151="","",IF($L151="","",IF(AND($K151=2,ISNUMBER($L151),$L151&lt;$J151),"Yes","No")))</f>
        <v/>
      </c>
      <c r="S151" s="18" t="n"/>
      <c r="T151" s="19">
        <f>IF($Q151&lt;&gt;"Yes","",IF($S151="","(enter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IF(OR($C151="",$L151="",$K151&lt;&gt;1,NOT(ISNUMBER($L151)),$L151&gt;=$J151),"",IF(COUNTIFS(nrES_PID,$D151,nrES_Code,$F151,nrES_Att,2,nrES_Raw,"&gt;=0")&gt;0,"Retested",IF(NOT(ISNUMBER($T151)),"CHECK DATE",IF(TODAY()&gt;$T151,"OVERDUE","Due "&amp;TEXT($T151,"mm/dd")))))</f>
        <v/>
      </c>
      <c r="V151" s="16" t="n"/>
      <c r="W151" s="16" t="n"/>
      <c r="X151" s="17">
        <f>IF($C151="","",IF(AND($L151&lt;&gt;"",NOT(ISNUMBER($L151))),"RAW SCORE NOT A NUMBER",IF(AND(ISNUMBER($L151),OR($L151&lt;0,$L151&gt;100)),"RAW SCORE OUT OF RANGE",IF(COUNTIF(nrES_RecID,$B151)&gt;1,"DUPLICATE RECORD",IF(AND($K151=2,COUNTIFS(nrES_PID,$D151,nrES_Code,$F151,nrES_Att,1)=0),"ATTEMPT 2 WITHOUT ATTEMPT 1",IF(AND($K151=2,$L151=""),"RETEST ROW HAS NO SCORE","OK"))))))</f>
        <v/>
      </c>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IF($C152="","",IF($K152="","",IF(COUNTIFS(nrES_PID,$D152,nrES_Code,$F152,nrES_Att,"&gt;"&amp;$K152,nrES_Raw,"&gt;=0")=0,"Yes","No")))</f>
        <v/>
      </c>
      <c r="Q152" s="17">
        <f>IF($C152="","",IF($L152="","",IF(AND($K152=1,ISNUMBER($L152),$L152&lt;$J152,COUNTIFS(nrES_PID,$D152,nrES_Code,$F152,nrES_Att,2,nrES_Raw,"&gt;=0")=0),"Yes","No")))</f>
        <v/>
      </c>
      <c r="R152" s="17">
        <f>IF($C152="","",IF($L152="","",IF(AND($K152=2,ISNUMBER($L152),$L152&lt;$J152),"Yes","No")))</f>
        <v/>
      </c>
      <c r="S152" s="18" t="n"/>
      <c r="T152" s="19">
        <f>IF($Q152&lt;&gt;"Yes","",IF($S152="","(enter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IF(OR($C152="",$L152="",$K152&lt;&gt;1,NOT(ISNUMBER($L152)),$L152&gt;=$J152),"",IF(COUNTIFS(nrES_PID,$D152,nrES_Code,$F152,nrES_Att,2,nrES_Raw,"&gt;=0")&gt;0,"Retested",IF(NOT(ISNUMBER($T152)),"CHECK DATE",IF(TODAY()&gt;$T152,"OVERDUE","Due "&amp;TEXT($T152,"mm/dd")))))</f>
        <v/>
      </c>
      <c r="V152" s="16" t="n"/>
      <c r="W152" s="16" t="n"/>
      <c r="X152" s="17">
        <f>IF($C152="","",IF(AND($L152&lt;&gt;"",NOT(ISNUMBER($L152))),"RAW SCORE NOT A NUMBER",IF(AND(ISNUMBER($L152),OR($L152&lt;0,$L152&gt;100)),"RAW SCORE OUT OF RANGE",IF(COUNTIF(nrES_RecID,$B152)&gt;1,"DUPLICATE RECORD",IF(AND($K152=2,COUNTIFS(nrES_PID,$D152,nrES_Code,$F152,nrES_Att,1)=0),"ATTEMPT 2 WITHOUT ATTEMPT 1",IF(AND($K152=2,$L152=""),"RETEST ROW HAS NO SCORE","OK"))))))</f>
        <v/>
      </c>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IF($C153="","",IF($K153="","",IF(COUNTIFS(nrES_PID,$D153,nrES_Code,$F153,nrES_Att,"&gt;"&amp;$K153,nrES_Raw,"&gt;=0")=0,"Yes","No")))</f>
        <v/>
      </c>
      <c r="Q153" s="17">
        <f>IF($C153="","",IF($L153="","",IF(AND($K153=1,ISNUMBER($L153),$L153&lt;$J153,COUNTIFS(nrES_PID,$D153,nrES_Code,$F153,nrES_Att,2,nrES_Raw,"&gt;=0")=0),"Yes","No")))</f>
        <v/>
      </c>
      <c r="R153" s="17">
        <f>IF($C153="","",IF($L153="","",IF(AND($K153=2,ISNUMBER($L153),$L153&lt;$J153),"Yes","No")))</f>
        <v/>
      </c>
      <c r="S153" s="18" t="n"/>
      <c r="T153" s="19">
        <f>IF($Q153&lt;&gt;"Yes","",IF($S153="","(enter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IF(OR($C153="",$L153="",$K153&lt;&gt;1,NOT(ISNUMBER($L153)),$L153&gt;=$J153),"",IF(COUNTIFS(nrES_PID,$D153,nrES_Code,$F153,nrES_Att,2,nrES_Raw,"&gt;=0")&gt;0,"Retested",IF(NOT(ISNUMBER($T153)),"CHECK DATE",IF(TODAY()&gt;$T153,"OVERDUE","Due "&amp;TEXT($T153,"mm/dd")))))</f>
        <v/>
      </c>
      <c r="V153" s="16" t="n"/>
      <c r="W153" s="16" t="n"/>
      <c r="X153" s="17">
        <f>IF($C153="","",IF(AND($L153&lt;&gt;"",NOT(ISNUMBER($L153))),"RAW SCORE NOT A NUMBER",IF(AND(ISNUMBER($L153),OR($L153&lt;0,$L153&gt;100)),"RAW SCORE OUT OF RANGE",IF(COUNTIF(nrES_RecID,$B153)&gt;1,"DUPLICATE RECORD",IF(AND($K153=2,COUNTIFS(nrES_PID,$D153,nrES_Code,$F153,nrES_Att,1)=0),"ATTEMPT 2 WITHOUT ATTEMPT 1",IF(AND($K153=2,$L153=""),"RETEST ROW HAS NO SCORE","OK"))))))</f>
        <v/>
      </c>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IF($C154="","",IF($K154="","",IF(COUNTIFS(nrES_PID,$D154,nrES_Code,$F154,nrES_Att,"&gt;"&amp;$K154,nrES_Raw,"&gt;=0")=0,"Yes","No")))</f>
        <v/>
      </c>
      <c r="Q154" s="17">
        <f>IF($C154="","",IF($L154="","",IF(AND($K154=1,ISNUMBER($L154),$L154&lt;$J154,COUNTIFS(nrES_PID,$D154,nrES_Code,$F154,nrES_Att,2,nrES_Raw,"&gt;=0")=0),"Yes","No")))</f>
        <v/>
      </c>
      <c r="R154" s="17">
        <f>IF($C154="","",IF($L154="","",IF(AND($K154=2,ISNUMBER($L154),$L154&lt;$J154),"Yes","No")))</f>
        <v/>
      </c>
      <c r="S154" s="18" t="n"/>
      <c r="T154" s="19">
        <f>IF($Q154&lt;&gt;"Yes","",IF($S154="","(enter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IF(OR($C154="",$L154="",$K154&lt;&gt;1,NOT(ISNUMBER($L154)),$L154&gt;=$J154),"",IF(COUNTIFS(nrES_PID,$D154,nrES_Code,$F154,nrES_Att,2,nrES_Raw,"&gt;=0")&gt;0,"Retested",IF(NOT(ISNUMBER($T154)),"CHECK DATE",IF(TODAY()&gt;$T154,"OVERDUE","Due "&amp;TEXT($T154,"mm/dd")))))</f>
        <v/>
      </c>
      <c r="V154" s="16" t="n"/>
      <c r="W154" s="16" t="n"/>
      <c r="X154" s="17">
        <f>IF($C154="","",IF(AND($L154&lt;&gt;"",NOT(ISNUMBER($L154))),"RAW SCORE NOT A NUMBER",IF(AND(ISNUMBER($L154),OR($L154&lt;0,$L154&gt;100)),"RAW SCORE OUT OF RANGE",IF(COUNTIF(nrES_RecID,$B154)&gt;1,"DUPLICATE RECORD",IF(AND($K154=2,COUNTIFS(nrES_PID,$D154,nrES_Code,$F154,nrES_Att,1)=0),"ATTEMPT 2 WITHOUT ATTEMPT 1",IF(AND($K154=2,$L154=""),"RETEST ROW HAS NO SCORE","OK"))))))</f>
        <v/>
      </c>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IF($C155="","",IF($K155="","",IF(COUNTIFS(nrES_PID,$D155,nrES_Code,$F155,nrES_Att,"&gt;"&amp;$K155,nrES_Raw,"&gt;=0")=0,"Yes","No")))</f>
        <v/>
      </c>
      <c r="Q155" s="17">
        <f>IF($C155="","",IF($L155="","",IF(AND($K155=1,ISNUMBER($L155),$L155&lt;$J155,COUNTIFS(nrES_PID,$D155,nrES_Code,$F155,nrES_Att,2,nrES_Raw,"&gt;=0")=0),"Yes","No")))</f>
        <v/>
      </c>
      <c r="R155" s="17">
        <f>IF($C155="","",IF($L155="","",IF(AND($K155=2,ISNUMBER($L155),$L155&lt;$J155),"Yes","No")))</f>
        <v/>
      </c>
      <c r="S155" s="18" t="n"/>
      <c r="T155" s="19">
        <f>IF($Q155&lt;&gt;"Yes","",IF($S155="","(enter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IF(OR($C155="",$L155="",$K155&lt;&gt;1,NOT(ISNUMBER($L155)),$L155&gt;=$J155),"",IF(COUNTIFS(nrES_PID,$D155,nrES_Code,$F155,nrES_Att,2,nrES_Raw,"&gt;=0")&gt;0,"Retested",IF(NOT(ISNUMBER($T155)),"CHECK DATE",IF(TODAY()&gt;$T155,"OVERDUE","Due "&amp;TEXT($T155,"mm/dd")))))</f>
        <v/>
      </c>
      <c r="V155" s="16" t="n"/>
      <c r="W155" s="16" t="n"/>
      <c r="X155" s="17">
        <f>IF($C155="","",IF(AND($L155&lt;&gt;"",NOT(ISNUMBER($L155))),"RAW SCORE NOT A NUMBER",IF(AND(ISNUMBER($L155),OR($L155&lt;0,$L155&gt;100)),"RAW SCORE OUT OF RANGE",IF(COUNTIF(nrES_RecID,$B155)&gt;1,"DUPLICATE RECORD",IF(AND($K155=2,COUNTIFS(nrES_PID,$D155,nrES_Code,$F155,nrES_Att,1)=0),"ATTEMPT 2 WITHOUT ATTEMPT 1",IF(AND($K155=2,$L155=""),"RETEST ROW HAS NO SCORE","OK"))))))</f>
        <v/>
      </c>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IF($C156="","",IF($K156="","",IF(COUNTIFS(nrES_PID,$D156,nrES_Code,$F156,nrES_Att,"&gt;"&amp;$K156,nrES_Raw,"&gt;=0")=0,"Yes","No")))</f>
        <v/>
      </c>
      <c r="Q156" s="17">
        <f>IF($C156="","",IF($L156="","",IF(AND($K156=1,ISNUMBER($L156),$L156&lt;$J156,COUNTIFS(nrES_PID,$D156,nrES_Code,$F156,nrES_Att,2,nrES_Raw,"&gt;=0")=0),"Yes","No")))</f>
        <v/>
      </c>
      <c r="R156" s="17">
        <f>IF($C156="","",IF($L156="","",IF(AND($K156=2,ISNUMBER($L156),$L156&lt;$J156),"Yes","No")))</f>
        <v/>
      </c>
      <c r="S156" s="18" t="n"/>
      <c r="T156" s="19">
        <f>IF($Q156&lt;&gt;"Yes","",IF($S156="","(enter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IF(OR($C156="",$L156="",$K156&lt;&gt;1,NOT(ISNUMBER($L156)),$L156&gt;=$J156),"",IF(COUNTIFS(nrES_PID,$D156,nrES_Code,$F156,nrES_Att,2,nrES_Raw,"&gt;=0")&gt;0,"Retested",IF(NOT(ISNUMBER($T156)),"CHECK DATE",IF(TODAY()&gt;$T156,"OVERDUE","Due "&amp;TEXT($T156,"mm/dd")))))</f>
        <v/>
      </c>
      <c r="V156" s="16" t="n"/>
      <c r="W156" s="16" t="n"/>
      <c r="X156" s="17">
        <f>IF($C156="","",IF(AND($L156&lt;&gt;"",NOT(ISNUMBER($L156))),"RAW SCORE NOT A NUMBER",IF(AND(ISNUMBER($L156),OR($L156&lt;0,$L156&gt;100)),"RAW SCORE OUT OF RANGE",IF(COUNTIF(nrES_RecID,$B156)&gt;1,"DUPLICATE RECORD",IF(AND($K156=2,COUNTIFS(nrES_PID,$D156,nrES_Code,$F156,nrES_Att,1)=0),"ATTEMPT 2 WITHOUT ATTEMPT 1",IF(AND($K156=2,$L156=""),"RETEST ROW HAS NO SCORE","OK"))))))</f>
        <v/>
      </c>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IF($C157="","",IF($K157="","",IF(COUNTIFS(nrES_PID,$D157,nrES_Code,$F157,nrES_Att,"&gt;"&amp;$K157,nrES_Raw,"&gt;=0")=0,"Yes","No")))</f>
        <v/>
      </c>
      <c r="Q157" s="17">
        <f>IF($C157="","",IF($L157="","",IF(AND($K157=1,ISNUMBER($L157),$L157&lt;$J157,COUNTIFS(nrES_PID,$D157,nrES_Code,$F157,nrES_Att,2,nrES_Raw,"&gt;=0")=0),"Yes","No")))</f>
        <v/>
      </c>
      <c r="R157" s="17">
        <f>IF($C157="","",IF($L157="","",IF(AND($K157=2,ISNUMBER($L157),$L157&lt;$J157),"Yes","No")))</f>
        <v/>
      </c>
      <c r="S157" s="18" t="n"/>
      <c r="T157" s="19">
        <f>IF($Q157&lt;&gt;"Yes","",IF($S157="","(enter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IF(OR($C157="",$L157="",$K157&lt;&gt;1,NOT(ISNUMBER($L157)),$L157&gt;=$J157),"",IF(COUNTIFS(nrES_PID,$D157,nrES_Code,$F157,nrES_Att,2,nrES_Raw,"&gt;=0")&gt;0,"Retested",IF(NOT(ISNUMBER($T157)),"CHECK DATE",IF(TODAY()&gt;$T157,"OVERDUE","Due "&amp;TEXT($T157,"mm/dd")))))</f>
        <v/>
      </c>
      <c r="V157" s="16" t="n"/>
      <c r="W157" s="16" t="n"/>
      <c r="X157" s="17">
        <f>IF($C157="","",IF(AND($L157&lt;&gt;"",NOT(ISNUMBER($L157))),"RAW SCORE NOT A NUMBER",IF(AND(ISNUMBER($L157),OR($L157&lt;0,$L157&gt;100)),"RAW SCORE OUT OF RANGE",IF(COUNTIF(nrES_RecID,$B157)&gt;1,"DUPLICATE RECORD",IF(AND($K157=2,COUNTIFS(nrES_PID,$D157,nrES_Code,$F157,nrES_Att,1)=0),"ATTEMPT 2 WITHOUT ATTEMPT 1",IF(AND($K157=2,$L157=""),"RETEST ROW HAS NO SCORE","OK"))))))</f>
        <v/>
      </c>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IF($C158="","",IF($K158="","",IF(COUNTIFS(nrES_PID,$D158,nrES_Code,$F158,nrES_Att,"&gt;"&amp;$K158,nrES_Raw,"&gt;=0")=0,"Yes","No")))</f>
        <v/>
      </c>
      <c r="Q158" s="17">
        <f>IF($C158="","",IF($L158="","",IF(AND($K158=1,ISNUMBER($L158),$L158&lt;$J158,COUNTIFS(nrES_PID,$D158,nrES_Code,$F158,nrES_Att,2,nrES_Raw,"&gt;=0")=0),"Yes","No")))</f>
        <v/>
      </c>
      <c r="R158" s="17">
        <f>IF($C158="","",IF($L158="","",IF(AND($K158=2,ISNUMBER($L158),$L158&lt;$J158),"Yes","No")))</f>
        <v/>
      </c>
      <c r="S158" s="18" t="n"/>
      <c r="T158" s="19">
        <f>IF($Q158&lt;&gt;"Yes","",IF($S158="","(enter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IF(OR($C158="",$L158="",$K158&lt;&gt;1,NOT(ISNUMBER($L158)),$L158&gt;=$J158),"",IF(COUNTIFS(nrES_PID,$D158,nrES_Code,$F158,nrES_Att,2,nrES_Raw,"&gt;=0")&gt;0,"Retested",IF(NOT(ISNUMBER($T158)),"CHECK DATE",IF(TODAY()&gt;$T158,"OVERDUE","Due "&amp;TEXT($T158,"mm/dd")))))</f>
        <v/>
      </c>
      <c r="V158" s="16" t="n"/>
      <c r="W158" s="16" t="n"/>
      <c r="X158" s="17">
        <f>IF($C158="","",IF(AND($L158&lt;&gt;"",NOT(ISNUMBER($L158))),"RAW SCORE NOT A NUMBER",IF(AND(ISNUMBER($L158),OR($L158&lt;0,$L158&gt;100)),"RAW SCORE OUT OF RANGE",IF(COUNTIF(nrES_RecID,$B158)&gt;1,"DUPLICATE RECORD",IF(AND($K158=2,COUNTIFS(nrES_PID,$D158,nrES_Code,$F158,nrES_Att,1)=0),"ATTEMPT 2 WITHOUT ATTEMPT 1",IF(AND($K158=2,$L158=""),"RETEST ROW HAS NO SCORE","OK"))))))</f>
        <v/>
      </c>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IF($C159="","",IF($K159="","",IF(COUNTIFS(nrES_PID,$D159,nrES_Code,$F159,nrES_Att,"&gt;"&amp;$K159,nrES_Raw,"&gt;=0")=0,"Yes","No")))</f>
        <v/>
      </c>
      <c r="Q159" s="17">
        <f>IF($C159="","",IF($L159="","",IF(AND($K159=1,ISNUMBER($L159),$L159&lt;$J159,COUNTIFS(nrES_PID,$D159,nrES_Code,$F159,nrES_Att,2,nrES_Raw,"&gt;=0")=0),"Yes","No")))</f>
        <v/>
      </c>
      <c r="R159" s="17">
        <f>IF($C159="","",IF($L159="","",IF(AND($K159=2,ISNUMBER($L159),$L159&lt;$J159),"Yes","No")))</f>
        <v/>
      </c>
      <c r="S159" s="18" t="n"/>
      <c r="T159" s="19">
        <f>IF($Q159&lt;&gt;"Yes","",IF($S159="","(enter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IF(OR($C159="",$L159="",$K159&lt;&gt;1,NOT(ISNUMBER($L159)),$L159&gt;=$J159),"",IF(COUNTIFS(nrES_PID,$D159,nrES_Code,$F159,nrES_Att,2,nrES_Raw,"&gt;=0")&gt;0,"Retested",IF(NOT(ISNUMBER($T159)),"CHECK DATE",IF(TODAY()&gt;$T159,"OVERDUE","Due "&amp;TEXT($T159,"mm/dd")))))</f>
        <v/>
      </c>
      <c r="V159" s="16" t="n"/>
      <c r="W159" s="16" t="n"/>
      <c r="X159" s="17">
        <f>IF($C159="","",IF(AND($L159&lt;&gt;"",NOT(ISNUMBER($L159))),"RAW SCORE NOT A NUMBER",IF(AND(ISNUMBER($L159),OR($L159&lt;0,$L159&gt;100)),"RAW SCORE OUT OF RANGE",IF(COUNTIF(nrES_RecID,$B159)&gt;1,"DUPLICATE RECORD",IF(AND($K159=2,COUNTIFS(nrES_PID,$D159,nrES_Code,$F159,nrES_Att,1)=0),"ATTEMPT 2 WITHOUT ATTEMPT 1",IF(AND($K159=2,$L159=""),"RETEST ROW HAS NO SCORE","OK"))))))</f>
        <v/>
      </c>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IF($C160="","",IF($K160="","",IF(COUNTIFS(nrES_PID,$D160,nrES_Code,$F160,nrES_Att,"&gt;"&amp;$K160,nrES_Raw,"&gt;=0")=0,"Yes","No")))</f>
        <v/>
      </c>
      <c r="Q160" s="17">
        <f>IF($C160="","",IF($L160="","",IF(AND($K160=1,ISNUMBER($L160),$L160&lt;$J160,COUNTIFS(nrES_PID,$D160,nrES_Code,$F160,nrES_Att,2,nrES_Raw,"&gt;=0")=0),"Yes","No")))</f>
        <v/>
      </c>
      <c r="R160" s="17">
        <f>IF($C160="","",IF($L160="","",IF(AND($K160=2,ISNUMBER($L160),$L160&lt;$J160),"Yes","No")))</f>
        <v/>
      </c>
      <c r="S160" s="18" t="n"/>
      <c r="T160" s="19">
        <f>IF($Q160&lt;&gt;"Yes","",IF($S160="","(enter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IF(OR($C160="",$L160="",$K160&lt;&gt;1,NOT(ISNUMBER($L160)),$L160&gt;=$J160),"",IF(COUNTIFS(nrES_PID,$D160,nrES_Code,$F160,nrES_Att,2,nrES_Raw,"&gt;=0")&gt;0,"Retested",IF(NOT(ISNUMBER($T160)),"CHECK DATE",IF(TODAY()&gt;$T160,"OVERDUE","Due "&amp;TEXT($T160,"mm/dd")))))</f>
        <v/>
      </c>
      <c r="V160" s="16" t="n"/>
      <c r="W160" s="16" t="n"/>
      <c r="X160" s="17">
        <f>IF($C160="","",IF(AND($L160&lt;&gt;"",NOT(ISNUMBER($L160))),"RAW SCORE NOT A NUMBER",IF(AND(ISNUMBER($L160),OR($L160&lt;0,$L160&gt;100)),"RAW SCORE OUT OF RANGE",IF(COUNTIF(nrES_RecID,$B160)&gt;1,"DUPLICATE RECORD",IF(AND($K160=2,COUNTIFS(nrES_PID,$D160,nrES_Code,$F160,nrES_Att,1)=0),"ATTEMPT 2 WITHOUT ATTEMPT 1",IF(AND($K160=2,$L160=""),"RETEST ROW HAS NO SCORE","OK"))))))</f>
        <v/>
      </c>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IF($C161="","",IF($K161="","",IF(COUNTIFS(nrES_PID,$D161,nrES_Code,$F161,nrES_Att,"&gt;"&amp;$K161,nrES_Raw,"&gt;=0")=0,"Yes","No")))</f>
        <v/>
      </c>
      <c r="Q161" s="17">
        <f>IF($C161="","",IF($L161="","",IF(AND($K161=1,ISNUMBER($L161),$L161&lt;$J161,COUNTIFS(nrES_PID,$D161,nrES_Code,$F161,nrES_Att,2,nrES_Raw,"&gt;=0")=0),"Yes","No")))</f>
        <v/>
      </c>
      <c r="R161" s="17">
        <f>IF($C161="","",IF($L161="","",IF(AND($K161=2,ISNUMBER($L161),$L161&lt;$J161),"Yes","No")))</f>
        <v/>
      </c>
      <c r="S161" s="18" t="n"/>
      <c r="T161" s="19">
        <f>IF($Q161&lt;&gt;"Yes","",IF($S161="","(enter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IF(OR($C161="",$L161="",$K161&lt;&gt;1,NOT(ISNUMBER($L161)),$L161&gt;=$J161),"",IF(COUNTIFS(nrES_PID,$D161,nrES_Code,$F161,nrES_Att,2,nrES_Raw,"&gt;=0")&gt;0,"Retested",IF(NOT(ISNUMBER($T161)),"CHECK DATE",IF(TODAY()&gt;$T161,"OVERDUE","Due "&amp;TEXT($T161,"mm/dd")))))</f>
        <v/>
      </c>
      <c r="V161" s="16" t="n"/>
      <c r="W161" s="16" t="n"/>
      <c r="X161" s="17">
        <f>IF($C161="","",IF(AND($L161&lt;&gt;"",NOT(ISNUMBER($L161))),"RAW SCORE NOT A NUMBER",IF(AND(ISNUMBER($L161),OR($L161&lt;0,$L161&gt;100)),"RAW SCORE OUT OF RANGE",IF(COUNTIF(nrES_RecID,$B161)&gt;1,"DUPLICATE RECORD",IF(AND($K161=2,COUNTIFS(nrES_PID,$D161,nrES_Code,$F161,nrES_Att,1)=0),"ATTEMPT 2 WITHOUT ATTEMPT 1",IF(AND($K161=2,$L161=""),"RETEST ROW HAS NO SCORE","OK"))))))</f>
        <v/>
      </c>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IF($C162="","",IF($K162="","",IF(COUNTIFS(nrES_PID,$D162,nrES_Code,$F162,nrES_Att,"&gt;"&amp;$K162,nrES_Raw,"&gt;=0")=0,"Yes","No")))</f>
        <v/>
      </c>
      <c r="Q162" s="17">
        <f>IF($C162="","",IF($L162="","",IF(AND($K162=1,ISNUMBER($L162),$L162&lt;$J162,COUNTIFS(nrES_PID,$D162,nrES_Code,$F162,nrES_Att,2,nrES_Raw,"&gt;=0")=0),"Yes","No")))</f>
        <v/>
      </c>
      <c r="R162" s="17">
        <f>IF($C162="","",IF($L162="","",IF(AND($K162=2,ISNUMBER($L162),$L162&lt;$J162),"Yes","No")))</f>
        <v/>
      </c>
      <c r="S162" s="18" t="n"/>
      <c r="T162" s="19">
        <f>IF($Q162&lt;&gt;"Yes","",IF($S162="","(enter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IF(OR($C162="",$L162="",$K162&lt;&gt;1,NOT(ISNUMBER($L162)),$L162&gt;=$J162),"",IF(COUNTIFS(nrES_PID,$D162,nrES_Code,$F162,nrES_Att,2,nrES_Raw,"&gt;=0")&gt;0,"Retested",IF(NOT(ISNUMBER($T162)),"CHECK DATE",IF(TODAY()&gt;$T162,"OVERDUE","Due "&amp;TEXT($T162,"mm/dd")))))</f>
        <v/>
      </c>
      <c r="V162" s="16" t="n"/>
      <c r="W162" s="16" t="n"/>
      <c r="X162" s="17">
        <f>IF($C162="","",IF(AND($L162&lt;&gt;"",NOT(ISNUMBER($L162))),"RAW SCORE NOT A NUMBER",IF(AND(ISNUMBER($L162),OR($L162&lt;0,$L162&gt;100)),"RAW SCORE OUT OF RANGE",IF(COUNTIF(nrES_RecID,$B162)&gt;1,"DUPLICATE RECORD",IF(AND($K162=2,COUNTIFS(nrES_PID,$D162,nrES_Code,$F162,nrES_Att,1)=0),"ATTEMPT 2 WITHOUT ATTEMPT 1",IF(AND($K162=2,$L162=""),"RETEST ROW HAS NO SCORE","OK"))))))</f>
        <v/>
      </c>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IF($C163="","",IF($K163="","",IF(COUNTIFS(nrES_PID,$D163,nrES_Code,$F163,nrES_Att,"&gt;"&amp;$K163,nrES_Raw,"&gt;=0")=0,"Yes","No")))</f>
        <v/>
      </c>
      <c r="Q163" s="17">
        <f>IF($C163="","",IF($L163="","",IF(AND($K163=1,ISNUMBER($L163),$L163&lt;$J163,COUNTIFS(nrES_PID,$D163,nrES_Code,$F163,nrES_Att,2,nrES_Raw,"&gt;=0")=0),"Yes","No")))</f>
        <v/>
      </c>
      <c r="R163" s="17">
        <f>IF($C163="","",IF($L163="","",IF(AND($K163=2,ISNUMBER($L163),$L163&lt;$J163),"Yes","No")))</f>
        <v/>
      </c>
      <c r="S163" s="18" t="n"/>
      <c r="T163" s="19">
        <f>IF($Q163&lt;&gt;"Yes","",IF($S163="","(enter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IF(OR($C163="",$L163="",$K163&lt;&gt;1,NOT(ISNUMBER($L163)),$L163&gt;=$J163),"",IF(COUNTIFS(nrES_PID,$D163,nrES_Code,$F163,nrES_Att,2,nrES_Raw,"&gt;=0")&gt;0,"Retested",IF(NOT(ISNUMBER($T163)),"CHECK DATE",IF(TODAY()&gt;$T163,"OVERDUE","Due "&amp;TEXT($T163,"mm/dd")))))</f>
        <v/>
      </c>
      <c r="V163" s="16" t="n"/>
      <c r="W163" s="16" t="n"/>
      <c r="X163" s="17">
        <f>IF($C163="","",IF(AND($L163&lt;&gt;"",NOT(ISNUMBER($L163))),"RAW SCORE NOT A NUMBER",IF(AND(ISNUMBER($L163),OR($L163&lt;0,$L163&gt;100)),"RAW SCORE OUT OF RANGE",IF(COUNTIF(nrES_RecID,$B163)&gt;1,"DUPLICATE RECORD",IF(AND($K163=2,COUNTIFS(nrES_PID,$D163,nrES_Code,$F163,nrES_Att,1)=0),"ATTEMPT 2 WITHOUT ATTEMPT 1",IF(AND($K163=2,$L163=""),"RETEST ROW HAS NO SCORE","OK"))))))</f>
        <v/>
      </c>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IF($C164="","",IF($K164="","",IF(COUNTIFS(nrES_PID,$D164,nrES_Code,$F164,nrES_Att,"&gt;"&amp;$K164,nrES_Raw,"&gt;=0")=0,"Yes","No")))</f>
        <v/>
      </c>
      <c r="Q164" s="17">
        <f>IF($C164="","",IF($L164="","",IF(AND($K164=1,ISNUMBER($L164),$L164&lt;$J164,COUNTIFS(nrES_PID,$D164,nrES_Code,$F164,nrES_Att,2,nrES_Raw,"&gt;=0")=0),"Yes","No")))</f>
        <v/>
      </c>
      <c r="R164" s="17">
        <f>IF($C164="","",IF($L164="","",IF(AND($K164=2,ISNUMBER($L164),$L164&lt;$J164),"Yes","No")))</f>
        <v/>
      </c>
      <c r="S164" s="18" t="n"/>
      <c r="T164" s="19">
        <f>IF($Q164&lt;&gt;"Yes","",IF($S164="","(enter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IF(OR($C164="",$L164="",$K164&lt;&gt;1,NOT(ISNUMBER($L164)),$L164&gt;=$J164),"",IF(COUNTIFS(nrES_PID,$D164,nrES_Code,$F164,nrES_Att,2,nrES_Raw,"&gt;=0")&gt;0,"Retested",IF(NOT(ISNUMBER($T164)),"CHECK DATE",IF(TODAY()&gt;$T164,"OVERDUE","Due "&amp;TEXT($T164,"mm/dd")))))</f>
        <v/>
      </c>
      <c r="V164" s="16" t="n"/>
      <c r="W164" s="16" t="n"/>
      <c r="X164" s="17">
        <f>IF($C164="","",IF(AND($L164&lt;&gt;"",NOT(ISNUMBER($L164))),"RAW SCORE NOT A NUMBER",IF(AND(ISNUMBER($L164),OR($L164&lt;0,$L164&gt;100)),"RAW SCORE OUT OF RANGE",IF(COUNTIF(nrES_RecID,$B164)&gt;1,"DUPLICATE RECORD",IF(AND($K164=2,COUNTIFS(nrES_PID,$D164,nrES_Code,$F164,nrES_Att,1)=0),"ATTEMPT 2 WITHOUT ATTEMPT 1",IF(AND($K164=2,$L164=""),"RETEST ROW HAS NO SCORE","OK"))))))</f>
        <v/>
      </c>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IF($C165="","",IF($K165="","",IF(COUNTIFS(nrES_PID,$D165,nrES_Code,$F165,nrES_Att,"&gt;"&amp;$K165,nrES_Raw,"&gt;=0")=0,"Yes","No")))</f>
        <v/>
      </c>
      <c r="Q165" s="17">
        <f>IF($C165="","",IF($L165="","",IF(AND($K165=1,ISNUMBER($L165),$L165&lt;$J165,COUNTIFS(nrES_PID,$D165,nrES_Code,$F165,nrES_Att,2,nrES_Raw,"&gt;=0")=0),"Yes","No")))</f>
        <v/>
      </c>
      <c r="R165" s="17">
        <f>IF($C165="","",IF($L165="","",IF(AND($K165=2,ISNUMBER($L165),$L165&lt;$J165),"Yes","No")))</f>
        <v/>
      </c>
      <c r="S165" s="18" t="n"/>
      <c r="T165" s="19">
        <f>IF($Q165&lt;&gt;"Yes","",IF($S165="","(enter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IF(OR($C165="",$L165="",$K165&lt;&gt;1,NOT(ISNUMBER($L165)),$L165&gt;=$J165),"",IF(COUNTIFS(nrES_PID,$D165,nrES_Code,$F165,nrES_Att,2,nrES_Raw,"&gt;=0")&gt;0,"Retested",IF(NOT(ISNUMBER($T165)),"CHECK DATE",IF(TODAY()&gt;$T165,"OVERDUE","Due "&amp;TEXT($T165,"mm/dd")))))</f>
        <v/>
      </c>
      <c r="V165" s="16" t="n"/>
      <c r="W165" s="16" t="n"/>
      <c r="X165" s="17">
        <f>IF($C165="","",IF(AND($L165&lt;&gt;"",NOT(ISNUMBER($L165))),"RAW SCORE NOT A NUMBER",IF(AND(ISNUMBER($L165),OR($L165&lt;0,$L165&gt;100)),"RAW SCORE OUT OF RANGE",IF(COUNTIF(nrES_RecID,$B165)&gt;1,"DUPLICATE RECORD",IF(AND($K165=2,COUNTIFS(nrES_PID,$D165,nrES_Code,$F165,nrES_Att,1)=0),"ATTEMPT 2 WITHOUT ATTEMPT 1",IF(AND($K165=2,$L165=""),"RETEST ROW HAS NO SCORE","OK"))))))</f>
        <v/>
      </c>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IF($C166="","",IF($K166="","",IF(COUNTIFS(nrES_PID,$D166,nrES_Code,$F166,nrES_Att,"&gt;"&amp;$K166,nrES_Raw,"&gt;=0")=0,"Yes","No")))</f>
        <v/>
      </c>
      <c r="Q166" s="17">
        <f>IF($C166="","",IF($L166="","",IF(AND($K166=1,ISNUMBER($L166),$L166&lt;$J166,COUNTIFS(nrES_PID,$D166,nrES_Code,$F166,nrES_Att,2,nrES_Raw,"&gt;=0")=0),"Yes","No")))</f>
        <v/>
      </c>
      <c r="R166" s="17">
        <f>IF($C166="","",IF($L166="","",IF(AND($K166=2,ISNUMBER($L166),$L166&lt;$J166),"Yes","No")))</f>
        <v/>
      </c>
      <c r="S166" s="18" t="n"/>
      <c r="T166" s="19">
        <f>IF($Q166&lt;&gt;"Yes","",IF($S166="","(enter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IF(OR($C166="",$L166="",$K166&lt;&gt;1,NOT(ISNUMBER($L166)),$L166&gt;=$J166),"",IF(COUNTIFS(nrES_PID,$D166,nrES_Code,$F166,nrES_Att,2,nrES_Raw,"&gt;=0")&gt;0,"Retested",IF(NOT(ISNUMBER($T166)),"CHECK DATE",IF(TODAY()&gt;$T166,"OVERDUE","Due "&amp;TEXT($T166,"mm/dd")))))</f>
        <v/>
      </c>
      <c r="V166" s="16" t="n"/>
      <c r="W166" s="16" t="n"/>
      <c r="X166" s="17">
        <f>IF($C166="","",IF(AND($L166&lt;&gt;"",NOT(ISNUMBER($L166))),"RAW SCORE NOT A NUMBER",IF(AND(ISNUMBER($L166),OR($L166&lt;0,$L166&gt;100)),"RAW SCORE OUT OF RANGE",IF(COUNTIF(nrES_RecID,$B166)&gt;1,"DUPLICATE RECORD",IF(AND($K166=2,COUNTIFS(nrES_PID,$D166,nrES_Code,$F166,nrES_Att,1)=0),"ATTEMPT 2 WITHOUT ATTEMPT 1",IF(AND($K166=2,$L166=""),"RETEST ROW HAS NO SCORE","OK"))))))</f>
        <v/>
      </c>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IF($C167="","",IF($K167="","",IF(COUNTIFS(nrES_PID,$D167,nrES_Code,$F167,nrES_Att,"&gt;"&amp;$K167,nrES_Raw,"&gt;=0")=0,"Yes","No")))</f>
        <v/>
      </c>
      <c r="Q167" s="17">
        <f>IF($C167="","",IF($L167="","",IF(AND($K167=1,ISNUMBER($L167),$L167&lt;$J167,COUNTIFS(nrES_PID,$D167,nrES_Code,$F167,nrES_Att,2,nrES_Raw,"&gt;=0")=0),"Yes","No")))</f>
        <v/>
      </c>
      <c r="R167" s="17">
        <f>IF($C167="","",IF($L167="","",IF(AND($K167=2,ISNUMBER($L167),$L167&lt;$J167),"Yes","No")))</f>
        <v/>
      </c>
      <c r="S167" s="18" t="n"/>
      <c r="T167" s="19">
        <f>IF($Q167&lt;&gt;"Yes","",IF($S167="","(enter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IF(OR($C167="",$L167="",$K167&lt;&gt;1,NOT(ISNUMBER($L167)),$L167&gt;=$J167),"",IF(COUNTIFS(nrES_PID,$D167,nrES_Code,$F167,nrES_Att,2,nrES_Raw,"&gt;=0")&gt;0,"Retested",IF(NOT(ISNUMBER($T167)),"CHECK DATE",IF(TODAY()&gt;$T167,"OVERDUE","Due "&amp;TEXT($T167,"mm/dd")))))</f>
        <v/>
      </c>
      <c r="V167" s="16" t="n"/>
      <c r="W167" s="16" t="n"/>
      <c r="X167" s="17">
        <f>IF($C167="","",IF(AND($L167&lt;&gt;"",NOT(ISNUMBER($L167))),"RAW SCORE NOT A NUMBER",IF(AND(ISNUMBER($L167),OR($L167&lt;0,$L167&gt;100)),"RAW SCORE OUT OF RANGE",IF(COUNTIF(nrES_RecID,$B167)&gt;1,"DUPLICATE RECORD",IF(AND($K167=2,COUNTIFS(nrES_PID,$D167,nrES_Code,$F167,nrES_Att,1)=0),"ATTEMPT 2 WITHOUT ATTEMPT 1",IF(AND($K167=2,$L167=""),"RETEST ROW HAS NO SCORE","OK"))))))</f>
        <v/>
      </c>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IF($C168="","",IF($K168="","",IF(COUNTIFS(nrES_PID,$D168,nrES_Code,$F168,nrES_Att,"&gt;"&amp;$K168,nrES_Raw,"&gt;=0")=0,"Yes","No")))</f>
        <v/>
      </c>
      <c r="Q168" s="17">
        <f>IF($C168="","",IF($L168="","",IF(AND($K168=1,ISNUMBER($L168),$L168&lt;$J168,COUNTIFS(nrES_PID,$D168,nrES_Code,$F168,nrES_Att,2,nrES_Raw,"&gt;=0")=0),"Yes","No")))</f>
        <v/>
      </c>
      <c r="R168" s="17">
        <f>IF($C168="","",IF($L168="","",IF(AND($K168=2,ISNUMBER($L168),$L168&lt;$J168),"Yes","No")))</f>
        <v/>
      </c>
      <c r="S168" s="18" t="n"/>
      <c r="T168" s="19">
        <f>IF($Q168&lt;&gt;"Yes","",IF($S168="","(enter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IF(OR($C168="",$L168="",$K168&lt;&gt;1,NOT(ISNUMBER($L168)),$L168&gt;=$J168),"",IF(COUNTIFS(nrES_PID,$D168,nrES_Code,$F168,nrES_Att,2,nrES_Raw,"&gt;=0")&gt;0,"Retested",IF(NOT(ISNUMBER($T168)),"CHECK DATE",IF(TODAY()&gt;$T168,"OVERDUE","Due "&amp;TEXT($T168,"mm/dd")))))</f>
        <v/>
      </c>
      <c r="V168" s="16" t="n"/>
      <c r="W168" s="16" t="n"/>
      <c r="X168" s="17">
        <f>IF($C168="","",IF(AND($L168&lt;&gt;"",NOT(ISNUMBER($L168))),"RAW SCORE NOT A NUMBER",IF(AND(ISNUMBER($L168),OR($L168&lt;0,$L168&gt;100)),"RAW SCORE OUT OF RANGE",IF(COUNTIF(nrES_RecID,$B168)&gt;1,"DUPLICATE RECORD",IF(AND($K168=2,COUNTIFS(nrES_PID,$D168,nrES_Code,$F168,nrES_Att,1)=0),"ATTEMPT 2 WITHOUT ATTEMPT 1",IF(AND($K168=2,$L168=""),"RETEST ROW HAS NO SCORE","OK"))))))</f>
        <v/>
      </c>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IF($C169="","",IF($K169="","",IF(COUNTIFS(nrES_PID,$D169,nrES_Code,$F169,nrES_Att,"&gt;"&amp;$K169,nrES_Raw,"&gt;=0")=0,"Yes","No")))</f>
        <v/>
      </c>
      <c r="Q169" s="17">
        <f>IF($C169="","",IF($L169="","",IF(AND($K169=1,ISNUMBER($L169),$L169&lt;$J169,COUNTIFS(nrES_PID,$D169,nrES_Code,$F169,nrES_Att,2,nrES_Raw,"&gt;=0")=0),"Yes","No")))</f>
        <v/>
      </c>
      <c r="R169" s="17">
        <f>IF($C169="","",IF($L169="","",IF(AND($K169=2,ISNUMBER($L169),$L169&lt;$J169),"Yes","No")))</f>
        <v/>
      </c>
      <c r="S169" s="18" t="n"/>
      <c r="T169" s="19">
        <f>IF($Q169&lt;&gt;"Yes","",IF($S169="","(enter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IF(OR($C169="",$L169="",$K169&lt;&gt;1,NOT(ISNUMBER($L169)),$L169&gt;=$J169),"",IF(COUNTIFS(nrES_PID,$D169,nrES_Code,$F169,nrES_Att,2,nrES_Raw,"&gt;=0")&gt;0,"Retested",IF(NOT(ISNUMBER($T169)),"CHECK DATE",IF(TODAY()&gt;$T169,"OVERDUE","Due "&amp;TEXT($T169,"mm/dd")))))</f>
        <v/>
      </c>
      <c r="V169" s="16" t="n"/>
      <c r="W169" s="16" t="n"/>
      <c r="X169" s="17">
        <f>IF($C169="","",IF(AND($L169&lt;&gt;"",NOT(ISNUMBER($L169))),"RAW SCORE NOT A NUMBER",IF(AND(ISNUMBER($L169),OR($L169&lt;0,$L169&gt;100)),"RAW SCORE OUT OF RANGE",IF(COUNTIF(nrES_RecID,$B169)&gt;1,"DUPLICATE RECORD",IF(AND($K169=2,COUNTIFS(nrES_PID,$D169,nrES_Code,$F169,nrES_Att,1)=0),"ATTEMPT 2 WITHOUT ATTEMPT 1",IF(AND($K169=2,$L169=""),"RETEST ROW HAS NO SCORE","OK"))))))</f>
        <v/>
      </c>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IF($C170="","",IF($K170="","",IF(COUNTIFS(nrES_PID,$D170,nrES_Code,$F170,nrES_Att,"&gt;"&amp;$K170,nrES_Raw,"&gt;=0")=0,"Yes","No")))</f>
        <v/>
      </c>
      <c r="Q170" s="17">
        <f>IF($C170="","",IF($L170="","",IF(AND($K170=1,ISNUMBER($L170),$L170&lt;$J170,COUNTIFS(nrES_PID,$D170,nrES_Code,$F170,nrES_Att,2,nrES_Raw,"&gt;=0")=0),"Yes","No")))</f>
        <v/>
      </c>
      <c r="R170" s="17">
        <f>IF($C170="","",IF($L170="","",IF(AND($K170=2,ISNUMBER($L170),$L170&lt;$J170),"Yes","No")))</f>
        <v/>
      </c>
      <c r="S170" s="18" t="n"/>
      <c r="T170" s="19">
        <f>IF($Q170&lt;&gt;"Yes","",IF($S170="","(enter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IF(OR($C170="",$L170="",$K170&lt;&gt;1,NOT(ISNUMBER($L170)),$L170&gt;=$J170),"",IF(COUNTIFS(nrES_PID,$D170,nrES_Code,$F170,nrES_Att,2,nrES_Raw,"&gt;=0")&gt;0,"Retested",IF(NOT(ISNUMBER($T170)),"CHECK DATE",IF(TODAY()&gt;$T170,"OVERDUE","Due "&amp;TEXT($T170,"mm/dd")))))</f>
        <v/>
      </c>
      <c r="V170" s="16" t="n"/>
      <c r="W170" s="16" t="n"/>
      <c r="X170" s="17">
        <f>IF($C170="","",IF(AND($L170&lt;&gt;"",NOT(ISNUMBER($L170))),"RAW SCORE NOT A NUMBER",IF(AND(ISNUMBER($L170),OR($L170&lt;0,$L170&gt;100)),"RAW SCORE OUT OF RANGE",IF(COUNTIF(nrES_RecID,$B170)&gt;1,"DUPLICATE RECORD",IF(AND($K170=2,COUNTIFS(nrES_PID,$D170,nrES_Code,$F170,nrES_Att,1)=0),"ATTEMPT 2 WITHOUT ATTEMPT 1",IF(AND($K170=2,$L170=""),"RETEST ROW HAS NO SCORE","OK"))))))</f>
        <v/>
      </c>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IF($C171="","",IF($K171="","",IF(COUNTIFS(nrES_PID,$D171,nrES_Code,$F171,nrES_Att,"&gt;"&amp;$K171,nrES_Raw,"&gt;=0")=0,"Yes","No")))</f>
        <v/>
      </c>
      <c r="Q171" s="17">
        <f>IF($C171="","",IF($L171="","",IF(AND($K171=1,ISNUMBER($L171),$L171&lt;$J171,COUNTIFS(nrES_PID,$D171,nrES_Code,$F171,nrES_Att,2,nrES_Raw,"&gt;=0")=0),"Yes","No")))</f>
        <v/>
      </c>
      <c r="R171" s="17">
        <f>IF($C171="","",IF($L171="","",IF(AND($K171=2,ISNUMBER($L171),$L171&lt;$J171),"Yes","No")))</f>
        <v/>
      </c>
      <c r="S171" s="18" t="n"/>
      <c r="T171" s="19">
        <f>IF($Q171&lt;&gt;"Yes","",IF($S171="","(enter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IF(OR($C171="",$L171="",$K171&lt;&gt;1,NOT(ISNUMBER($L171)),$L171&gt;=$J171),"",IF(COUNTIFS(nrES_PID,$D171,nrES_Code,$F171,nrES_Att,2,nrES_Raw,"&gt;=0")&gt;0,"Retested",IF(NOT(ISNUMBER($T171)),"CHECK DATE",IF(TODAY()&gt;$T171,"OVERDUE","Due "&amp;TEXT($T171,"mm/dd")))))</f>
        <v/>
      </c>
      <c r="V171" s="16" t="n"/>
      <c r="W171" s="16" t="n"/>
      <c r="X171" s="17">
        <f>IF($C171="","",IF(AND($L171&lt;&gt;"",NOT(ISNUMBER($L171))),"RAW SCORE NOT A NUMBER",IF(AND(ISNUMBER($L171),OR($L171&lt;0,$L171&gt;100)),"RAW SCORE OUT OF RANGE",IF(COUNTIF(nrES_RecID,$B171)&gt;1,"DUPLICATE RECORD",IF(AND($K171=2,COUNTIFS(nrES_PID,$D171,nrES_Code,$F171,nrES_Att,1)=0),"ATTEMPT 2 WITHOUT ATTEMPT 1",IF(AND($K171=2,$L171=""),"RETEST ROW HAS NO SCORE","OK"))))))</f>
        <v/>
      </c>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IF($C172="","",IF($K172="","",IF(COUNTIFS(nrES_PID,$D172,nrES_Code,$F172,nrES_Att,"&gt;"&amp;$K172,nrES_Raw,"&gt;=0")=0,"Yes","No")))</f>
        <v/>
      </c>
      <c r="Q172" s="17">
        <f>IF($C172="","",IF($L172="","",IF(AND($K172=1,ISNUMBER($L172),$L172&lt;$J172,COUNTIFS(nrES_PID,$D172,nrES_Code,$F172,nrES_Att,2,nrES_Raw,"&gt;=0")=0),"Yes","No")))</f>
        <v/>
      </c>
      <c r="R172" s="17">
        <f>IF($C172="","",IF($L172="","",IF(AND($K172=2,ISNUMBER($L172),$L172&lt;$J172),"Yes","No")))</f>
        <v/>
      </c>
      <c r="S172" s="18" t="n"/>
      <c r="T172" s="19">
        <f>IF($Q172&lt;&gt;"Yes","",IF($S172="","(enter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IF(OR($C172="",$L172="",$K172&lt;&gt;1,NOT(ISNUMBER($L172)),$L172&gt;=$J172),"",IF(COUNTIFS(nrES_PID,$D172,nrES_Code,$F172,nrES_Att,2,nrES_Raw,"&gt;=0")&gt;0,"Retested",IF(NOT(ISNUMBER($T172)),"CHECK DATE",IF(TODAY()&gt;$T172,"OVERDUE","Due "&amp;TEXT($T172,"mm/dd")))))</f>
        <v/>
      </c>
      <c r="V172" s="16" t="n"/>
      <c r="W172" s="16" t="n"/>
      <c r="X172" s="17">
        <f>IF($C172="","",IF(AND($L172&lt;&gt;"",NOT(ISNUMBER($L172))),"RAW SCORE NOT A NUMBER",IF(AND(ISNUMBER($L172),OR($L172&lt;0,$L172&gt;100)),"RAW SCORE OUT OF RANGE",IF(COUNTIF(nrES_RecID,$B172)&gt;1,"DUPLICATE RECORD",IF(AND($K172=2,COUNTIFS(nrES_PID,$D172,nrES_Code,$F172,nrES_Att,1)=0),"ATTEMPT 2 WITHOUT ATTEMPT 1",IF(AND($K172=2,$L172=""),"RETEST ROW HAS NO SCORE","OK"))))))</f>
        <v/>
      </c>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IF($C173="","",IF($K173="","",IF(COUNTIFS(nrES_PID,$D173,nrES_Code,$F173,nrES_Att,"&gt;"&amp;$K173,nrES_Raw,"&gt;=0")=0,"Yes","No")))</f>
        <v/>
      </c>
      <c r="Q173" s="17">
        <f>IF($C173="","",IF($L173="","",IF(AND($K173=1,ISNUMBER($L173),$L173&lt;$J173,COUNTIFS(nrES_PID,$D173,nrES_Code,$F173,nrES_Att,2,nrES_Raw,"&gt;=0")=0),"Yes","No")))</f>
        <v/>
      </c>
      <c r="R173" s="17">
        <f>IF($C173="","",IF($L173="","",IF(AND($K173=2,ISNUMBER($L173),$L173&lt;$J173),"Yes","No")))</f>
        <v/>
      </c>
      <c r="S173" s="18" t="n"/>
      <c r="T173" s="19">
        <f>IF($Q173&lt;&gt;"Yes","",IF($S173="","(enter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IF(OR($C173="",$L173="",$K173&lt;&gt;1,NOT(ISNUMBER($L173)),$L173&gt;=$J173),"",IF(COUNTIFS(nrES_PID,$D173,nrES_Code,$F173,nrES_Att,2,nrES_Raw,"&gt;=0")&gt;0,"Retested",IF(NOT(ISNUMBER($T173)),"CHECK DATE",IF(TODAY()&gt;$T173,"OVERDUE","Due "&amp;TEXT($T173,"mm/dd")))))</f>
        <v/>
      </c>
      <c r="V173" s="16" t="n"/>
      <c r="W173" s="16" t="n"/>
      <c r="X173" s="17">
        <f>IF($C173="","",IF(AND($L173&lt;&gt;"",NOT(ISNUMBER($L173))),"RAW SCORE NOT A NUMBER",IF(AND(ISNUMBER($L173),OR($L173&lt;0,$L173&gt;100)),"RAW SCORE OUT OF RANGE",IF(COUNTIF(nrES_RecID,$B173)&gt;1,"DUPLICATE RECORD",IF(AND($K173=2,COUNTIFS(nrES_PID,$D173,nrES_Code,$F173,nrES_Att,1)=0),"ATTEMPT 2 WITHOUT ATTEMPT 1",IF(AND($K173=2,$L173=""),"RETEST ROW HAS NO SCORE","OK"))))))</f>
        <v/>
      </c>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IF($C174="","",IF($K174="","",IF(COUNTIFS(nrES_PID,$D174,nrES_Code,$F174,nrES_Att,"&gt;"&amp;$K174,nrES_Raw,"&gt;=0")=0,"Yes","No")))</f>
        <v/>
      </c>
      <c r="Q174" s="17">
        <f>IF($C174="","",IF($L174="","",IF(AND($K174=1,ISNUMBER($L174),$L174&lt;$J174,COUNTIFS(nrES_PID,$D174,nrES_Code,$F174,nrES_Att,2,nrES_Raw,"&gt;=0")=0),"Yes","No")))</f>
        <v/>
      </c>
      <c r="R174" s="17">
        <f>IF($C174="","",IF($L174="","",IF(AND($K174=2,ISNUMBER($L174),$L174&lt;$J174),"Yes","No")))</f>
        <v/>
      </c>
      <c r="S174" s="18" t="n"/>
      <c r="T174" s="19">
        <f>IF($Q174&lt;&gt;"Yes","",IF($S174="","(enter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IF(OR($C174="",$L174="",$K174&lt;&gt;1,NOT(ISNUMBER($L174)),$L174&gt;=$J174),"",IF(COUNTIFS(nrES_PID,$D174,nrES_Code,$F174,nrES_Att,2,nrES_Raw,"&gt;=0")&gt;0,"Retested",IF(NOT(ISNUMBER($T174)),"CHECK DATE",IF(TODAY()&gt;$T174,"OVERDUE","Due "&amp;TEXT($T174,"mm/dd")))))</f>
        <v/>
      </c>
      <c r="V174" s="16" t="n"/>
      <c r="W174" s="16" t="n"/>
      <c r="X174" s="17">
        <f>IF($C174="","",IF(AND($L174&lt;&gt;"",NOT(ISNUMBER($L174))),"RAW SCORE NOT A NUMBER",IF(AND(ISNUMBER($L174),OR($L174&lt;0,$L174&gt;100)),"RAW SCORE OUT OF RANGE",IF(COUNTIF(nrES_RecID,$B174)&gt;1,"DUPLICATE RECORD",IF(AND($K174=2,COUNTIFS(nrES_PID,$D174,nrES_Code,$F174,nrES_Att,1)=0),"ATTEMPT 2 WITHOUT ATTEMPT 1",IF(AND($K174=2,$L174=""),"RETEST ROW HAS NO SCORE","OK"))))))</f>
        <v/>
      </c>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IF($C175="","",IF($K175="","",IF(COUNTIFS(nrES_PID,$D175,nrES_Code,$F175,nrES_Att,"&gt;"&amp;$K175,nrES_Raw,"&gt;=0")=0,"Yes","No")))</f>
        <v/>
      </c>
      <c r="Q175" s="17">
        <f>IF($C175="","",IF($L175="","",IF(AND($K175=1,ISNUMBER($L175),$L175&lt;$J175,COUNTIFS(nrES_PID,$D175,nrES_Code,$F175,nrES_Att,2,nrES_Raw,"&gt;=0")=0),"Yes","No")))</f>
        <v/>
      </c>
      <c r="R175" s="17">
        <f>IF($C175="","",IF($L175="","",IF(AND($K175=2,ISNUMBER($L175),$L175&lt;$J175),"Yes","No")))</f>
        <v/>
      </c>
      <c r="S175" s="18" t="n"/>
      <c r="T175" s="19">
        <f>IF($Q175&lt;&gt;"Yes","",IF($S175="","(enter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IF(OR($C175="",$L175="",$K175&lt;&gt;1,NOT(ISNUMBER($L175)),$L175&gt;=$J175),"",IF(COUNTIFS(nrES_PID,$D175,nrES_Code,$F175,nrES_Att,2,nrES_Raw,"&gt;=0")&gt;0,"Retested",IF(NOT(ISNUMBER($T175)),"CHECK DATE",IF(TODAY()&gt;$T175,"OVERDUE","Due "&amp;TEXT($T175,"mm/dd")))))</f>
        <v/>
      </c>
      <c r="V175" s="16" t="n"/>
      <c r="W175" s="16" t="n"/>
      <c r="X175" s="17">
        <f>IF($C175="","",IF(AND($L175&lt;&gt;"",NOT(ISNUMBER($L175))),"RAW SCORE NOT A NUMBER",IF(AND(ISNUMBER($L175),OR($L175&lt;0,$L175&gt;100)),"RAW SCORE OUT OF RANGE",IF(COUNTIF(nrES_RecID,$B175)&gt;1,"DUPLICATE RECORD",IF(AND($K175=2,COUNTIFS(nrES_PID,$D175,nrES_Code,$F175,nrES_Att,1)=0),"ATTEMPT 2 WITHOUT ATTEMPT 1",IF(AND($K175=2,$L175=""),"RETEST ROW HAS NO SCORE","OK"))))))</f>
        <v/>
      </c>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IF($C176="","",IF($K176="","",IF(COUNTIFS(nrES_PID,$D176,nrES_Code,$F176,nrES_Att,"&gt;"&amp;$K176,nrES_Raw,"&gt;=0")=0,"Yes","No")))</f>
        <v/>
      </c>
      <c r="Q176" s="17">
        <f>IF($C176="","",IF($L176="","",IF(AND($K176=1,ISNUMBER($L176),$L176&lt;$J176,COUNTIFS(nrES_PID,$D176,nrES_Code,$F176,nrES_Att,2,nrES_Raw,"&gt;=0")=0),"Yes","No")))</f>
        <v/>
      </c>
      <c r="R176" s="17">
        <f>IF($C176="","",IF($L176="","",IF(AND($K176=2,ISNUMBER($L176),$L176&lt;$J176),"Yes","No")))</f>
        <v/>
      </c>
      <c r="S176" s="18" t="n"/>
      <c r="T176" s="19">
        <f>IF($Q176&lt;&gt;"Yes","",IF($S176="","(enter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IF(OR($C176="",$L176="",$K176&lt;&gt;1,NOT(ISNUMBER($L176)),$L176&gt;=$J176),"",IF(COUNTIFS(nrES_PID,$D176,nrES_Code,$F176,nrES_Att,2,nrES_Raw,"&gt;=0")&gt;0,"Retested",IF(NOT(ISNUMBER($T176)),"CHECK DATE",IF(TODAY()&gt;$T176,"OVERDUE","Due "&amp;TEXT($T176,"mm/dd")))))</f>
        <v/>
      </c>
      <c r="V176" s="16" t="n"/>
      <c r="W176" s="16" t="n"/>
      <c r="X176" s="17">
        <f>IF($C176="","",IF(AND($L176&lt;&gt;"",NOT(ISNUMBER($L176))),"RAW SCORE NOT A NUMBER",IF(AND(ISNUMBER($L176),OR($L176&lt;0,$L176&gt;100)),"RAW SCORE OUT OF RANGE",IF(COUNTIF(nrES_RecID,$B176)&gt;1,"DUPLICATE RECORD",IF(AND($K176=2,COUNTIFS(nrES_PID,$D176,nrES_Code,$F176,nrES_Att,1)=0),"ATTEMPT 2 WITHOUT ATTEMPT 1",IF(AND($K176=2,$L176=""),"RETEST ROW HAS NO SCORE","OK"))))))</f>
        <v/>
      </c>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IF($C177="","",IF($K177="","",IF(COUNTIFS(nrES_PID,$D177,nrES_Code,$F177,nrES_Att,"&gt;"&amp;$K177,nrES_Raw,"&gt;=0")=0,"Yes","No")))</f>
        <v/>
      </c>
      <c r="Q177" s="17">
        <f>IF($C177="","",IF($L177="","",IF(AND($K177=1,ISNUMBER($L177),$L177&lt;$J177,COUNTIFS(nrES_PID,$D177,nrES_Code,$F177,nrES_Att,2,nrES_Raw,"&gt;=0")=0),"Yes","No")))</f>
        <v/>
      </c>
      <c r="R177" s="17">
        <f>IF($C177="","",IF($L177="","",IF(AND($K177=2,ISNUMBER($L177),$L177&lt;$J177),"Yes","No")))</f>
        <v/>
      </c>
      <c r="S177" s="18" t="n"/>
      <c r="T177" s="19">
        <f>IF($Q177&lt;&gt;"Yes","",IF($S177="","(enter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IF(OR($C177="",$L177="",$K177&lt;&gt;1,NOT(ISNUMBER($L177)),$L177&gt;=$J177),"",IF(COUNTIFS(nrES_PID,$D177,nrES_Code,$F177,nrES_Att,2,nrES_Raw,"&gt;=0")&gt;0,"Retested",IF(NOT(ISNUMBER($T177)),"CHECK DATE",IF(TODAY()&gt;$T177,"OVERDUE","Due "&amp;TEXT($T177,"mm/dd")))))</f>
        <v/>
      </c>
      <c r="V177" s="16" t="n"/>
      <c r="W177" s="16" t="n"/>
      <c r="X177" s="17">
        <f>IF($C177="","",IF(AND($L177&lt;&gt;"",NOT(ISNUMBER($L177))),"RAW SCORE NOT A NUMBER",IF(AND(ISNUMBER($L177),OR($L177&lt;0,$L177&gt;100)),"RAW SCORE OUT OF RANGE",IF(COUNTIF(nrES_RecID,$B177)&gt;1,"DUPLICATE RECORD",IF(AND($K177=2,COUNTIFS(nrES_PID,$D177,nrES_Code,$F177,nrES_Att,1)=0),"ATTEMPT 2 WITHOUT ATTEMPT 1",IF(AND($K177=2,$L177=""),"RETEST ROW HAS NO SCORE","OK"))))))</f>
        <v/>
      </c>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IF($C178="","",IF($K178="","",IF(COUNTIFS(nrES_PID,$D178,nrES_Code,$F178,nrES_Att,"&gt;"&amp;$K178,nrES_Raw,"&gt;=0")=0,"Yes","No")))</f>
        <v/>
      </c>
      <c r="Q178" s="17">
        <f>IF($C178="","",IF($L178="","",IF(AND($K178=1,ISNUMBER($L178),$L178&lt;$J178,COUNTIFS(nrES_PID,$D178,nrES_Code,$F178,nrES_Att,2,nrES_Raw,"&gt;=0")=0),"Yes","No")))</f>
        <v/>
      </c>
      <c r="R178" s="17">
        <f>IF($C178="","",IF($L178="","",IF(AND($K178=2,ISNUMBER($L178),$L178&lt;$J178),"Yes","No")))</f>
        <v/>
      </c>
      <c r="S178" s="18" t="n"/>
      <c r="T178" s="19">
        <f>IF($Q178&lt;&gt;"Yes","",IF($S178="","(enter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IF(OR($C178="",$L178="",$K178&lt;&gt;1,NOT(ISNUMBER($L178)),$L178&gt;=$J178),"",IF(COUNTIFS(nrES_PID,$D178,nrES_Code,$F178,nrES_Att,2,nrES_Raw,"&gt;=0")&gt;0,"Retested",IF(NOT(ISNUMBER($T178)),"CHECK DATE",IF(TODAY()&gt;$T178,"OVERDUE","Due "&amp;TEXT($T178,"mm/dd")))))</f>
        <v/>
      </c>
      <c r="V178" s="16" t="n"/>
      <c r="W178" s="16" t="n"/>
      <c r="X178" s="17">
        <f>IF($C178="","",IF(AND($L178&lt;&gt;"",NOT(ISNUMBER($L178))),"RAW SCORE NOT A NUMBER",IF(AND(ISNUMBER($L178),OR($L178&lt;0,$L178&gt;100)),"RAW SCORE OUT OF RANGE",IF(COUNTIF(nrES_RecID,$B178)&gt;1,"DUPLICATE RECORD",IF(AND($K178=2,COUNTIFS(nrES_PID,$D178,nrES_Code,$F178,nrES_Att,1)=0),"ATTEMPT 2 WITHOUT ATTEMPT 1",IF(AND($K178=2,$L178=""),"RETEST ROW HAS NO SCORE","OK"))))))</f>
        <v/>
      </c>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IF($C179="","",IF($K179="","",IF(COUNTIFS(nrES_PID,$D179,nrES_Code,$F179,nrES_Att,"&gt;"&amp;$K179,nrES_Raw,"&gt;=0")=0,"Yes","No")))</f>
        <v/>
      </c>
      <c r="Q179" s="17">
        <f>IF($C179="","",IF($L179="","",IF(AND($K179=1,ISNUMBER($L179),$L179&lt;$J179,COUNTIFS(nrES_PID,$D179,nrES_Code,$F179,nrES_Att,2,nrES_Raw,"&gt;=0")=0),"Yes","No")))</f>
        <v/>
      </c>
      <c r="R179" s="17">
        <f>IF($C179="","",IF($L179="","",IF(AND($K179=2,ISNUMBER($L179),$L179&lt;$J179),"Yes","No")))</f>
        <v/>
      </c>
      <c r="S179" s="18" t="n"/>
      <c r="T179" s="19">
        <f>IF($Q179&lt;&gt;"Yes","",IF($S179="","(enter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IF(OR($C179="",$L179="",$K179&lt;&gt;1,NOT(ISNUMBER($L179)),$L179&gt;=$J179),"",IF(COUNTIFS(nrES_PID,$D179,nrES_Code,$F179,nrES_Att,2,nrES_Raw,"&gt;=0")&gt;0,"Retested",IF(NOT(ISNUMBER($T179)),"CHECK DATE",IF(TODAY()&gt;$T179,"OVERDUE","Due "&amp;TEXT($T179,"mm/dd")))))</f>
        <v/>
      </c>
      <c r="V179" s="16" t="n"/>
      <c r="W179" s="16" t="n"/>
      <c r="X179" s="17">
        <f>IF($C179="","",IF(AND($L179&lt;&gt;"",NOT(ISNUMBER($L179))),"RAW SCORE NOT A NUMBER",IF(AND(ISNUMBER($L179),OR($L179&lt;0,$L179&gt;100)),"RAW SCORE OUT OF RANGE",IF(COUNTIF(nrES_RecID,$B179)&gt;1,"DUPLICATE RECORD",IF(AND($K179=2,COUNTIFS(nrES_PID,$D179,nrES_Code,$F179,nrES_Att,1)=0),"ATTEMPT 2 WITHOUT ATTEMPT 1",IF(AND($K179=2,$L179=""),"RETEST ROW HAS NO SCORE","OK"))))))</f>
        <v/>
      </c>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IF($C180="","",IF($K180="","",IF(COUNTIFS(nrES_PID,$D180,nrES_Code,$F180,nrES_Att,"&gt;"&amp;$K180,nrES_Raw,"&gt;=0")=0,"Yes","No")))</f>
        <v/>
      </c>
      <c r="Q180" s="17">
        <f>IF($C180="","",IF($L180="","",IF(AND($K180=1,ISNUMBER($L180),$L180&lt;$J180,COUNTIFS(nrES_PID,$D180,nrES_Code,$F180,nrES_Att,2,nrES_Raw,"&gt;=0")=0),"Yes","No")))</f>
        <v/>
      </c>
      <c r="R180" s="17">
        <f>IF($C180="","",IF($L180="","",IF(AND($K180=2,ISNUMBER($L180),$L180&lt;$J180),"Yes","No")))</f>
        <v/>
      </c>
      <c r="S180" s="18" t="n"/>
      <c r="T180" s="19">
        <f>IF($Q180&lt;&gt;"Yes","",IF($S180="","(enter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IF(OR($C180="",$L180="",$K180&lt;&gt;1,NOT(ISNUMBER($L180)),$L180&gt;=$J180),"",IF(COUNTIFS(nrES_PID,$D180,nrES_Code,$F180,nrES_Att,2,nrES_Raw,"&gt;=0")&gt;0,"Retested",IF(NOT(ISNUMBER($T180)),"CHECK DATE",IF(TODAY()&gt;$T180,"OVERDUE","Due "&amp;TEXT($T180,"mm/dd")))))</f>
        <v/>
      </c>
      <c r="V180" s="16" t="n"/>
      <c r="W180" s="16" t="n"/>
      <c r="X180" s="17">
        <f>IF($C180="","",IF(AND($L180&lt;&gt;"",NOT(ISNUMBER($L180))),"RAW SCORE NOT A NUMBER",IF(AND(ISNUMBER($L180),OR($L180&lt;0,$L180&gt;100)),"RAW SCORE OUT OF RANGE",IF(COUNTIF(nrES_RecID,$B180)&gt;1,"DUPLICATE RECORD",IF(AND($K180=2,COUNTIFS(nrES_PID,$D180,nrES_Code,$F180,nrES_Att,1)=0),"ATTEMPT 2 WITHOUT ATTEMPT 1",IF(AND($K180=2,$L180=""),"RETEST ROW HAS NO SCORE","OK"))))))</f>
        <v/>
      </c>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IF($C181="","",IF($K181="","",IF(COUNTIFS(nrES_PID,$D181,nrES_Code,$F181,nrES_Att,"&gt;"&amp;$K181,nrES_Raw,"&gt;=0")=0,"Yes","No")))</f>
        <v/>
      </c>
      <c r="Q181" s="17">
        <f>IF($C181="","",IF($L181="","",IF(AND($K181=1,ISNUMBER($L181),$L181&lt;$J181,COUNTIFS(nrES_PID,$D181,nrES_Code,$F181,nrES_Att,2,nrES_Raw,"&gt;=0")=0),"Yes","No")))</f>
        <v/>
      </c>
      <c r="R181" s="17">
        <f>IF($C181="","",IF($L181="","",IF(AND($K181=2,ISNUMBER($L181),$L181&lt;$J181),"Yes","No")))</f>
        <v/>
      </c>
      <c r="S181" s="18" t="n"/>
      <c r="T181" s="19">
        <f>IF($Q181&lt;&gt;"Yes","",IF($S181="","(enter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IF(OR($C181="",$L181="",$K181&lt;&gt;1,NOT(ISNUMBER($L181)),$L181&gt;=$J181),"",IF(COUNTIFS(nrES_PID,$D181,nrES_Code,$F181,nrES_Att,2,nrES_Raw,"&gt;=0")&gt;0,"Retested",IF(NOT(ISNUMBER($T181)),"CHECK DATE",IF(TODAY()&gt;$T181,"OVERDUE","Due "&amp;TEXT($T181,"mm/dd")))))</f>
        <v/>
      </c>
      <c r="V181" s="16" t="n"/>
      <c r="W181" s="16" t="n"/>
      <c r="X181" s="17">
        <f>IF($C181="","",IF(AND($L181&lt;&gt;"",NOT(ISNUMBER($L181))),"RAW SCORE NOT A NUMBER",IF(AND(ISNUMBER($L181),OR($L181&lt;0,$L181&gt;100)),"RAW SCORE OUT OF RANGE",IF(COUNTIF(nrES_RecID,$B181)&gt;1,"DUPLICATE RECORD",IF(AND($K181=2,COUNTIFS(nrES_PID,$D181,nrES_Code,$F181,nrES_Att,1)=0),"ATTEMPT 2 WITHOUT ATTEMPT 1",IF(AND($K181=2,$L181=""),"RETEST ROW HAS NO SCORE","OK"))))))</f>
        <v/>
      </c>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IF($C182="","",IF($K182="","",IF(COUNTIFS(nrES_PID,$D182,nrES_Code,$F182,nrES_Att,"&gt;"&amp;$K182,nrES_Raw,"&gt;=0")=0,"Yes","No")))</f>
        <v/>
      </c>
      <c r="Q182" s="17">
        <f>IF($C182="","",IF($L182="","",IF(AND($K182=1,ISNUMBER($L182),$L182&lt;$J182,COUNTIFS(nrES_PID,$D182,nrES_Code,$F182,nrES_Att,2,nrES_Raw,"&gt;=0")=0),"Yes","No")))</f>
        <v/>
      </c>
      <c r="R182" s="17">
        <f>IF($C182="","",IF($L182="","",IF(AND($K182=2,ISNUMBER($L182),$L182&lt;$J182),"Yes","No")))</f>
        <v/>
      </c>
      <c r="S182" s="18" t="n"/>
      <c r="T182" s="19">
        <f>IF($Q182&lt;&gt;"Yes","",IF($S182="","(enter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IF(OR($C182="",$L182="",$K182&lt;&gt;1,NOT(ISNUMBER($L182)),$L182&gt;=$J182),"",IF(COUNTIFS(nrES_PID,$D182,nrES_Code,$F182,nrES_Att,2,nrES_Raw,"&gt;=0")&gt;0,"Retested",IF(NOT(ISNUMBER($T182)),"CHECK DATE",IF(TODAY()&gt;$T182,"OVERDUE","Due "&amp;TEXT($T182,"mm/dd")))))</f>
        <v/>
      </c>
      <c r="V182" s="16" t="n"/>
      <c r="W182" s="16" t="n"/>
      <c r="X182" s="17">
        <f>IF($C182="","",IF(AND($L182&lt;&gt;"",NOT(ISNUMBER($L182))),"RAW SCORE NOT A NUMBER",IF(AND(ISNUMBER($L182),OR($L182&lt;0,$L182&gt;100)),"RAW SCORE OUT OF RANGE",IF(COUNTIF(nrES_RecID,$B182)&gt;1,"DUPLICATE RECORD",IF(AND($K182=2,COUNTIFS(nrES_PID,$D182,nrES_Code,$F182,nrES_Att,1)=0),"ATTEMPT 2 WITHOUT ATTEMPT 1",IF(AND($K182=2,$L182=""),"RETEST ROW HAS NO SCORE","OK"))))))</f>
        <v/>
      </c>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IF($C183="","",IF($K183="","",IF(COUNTIFS(nrES_PID,$D183,nrES_Code,$F183,nrES_Att,"&gt;"&amp;$K183,nrES_Raw,"&gt;=0")=0,"Yes","No")))</f>
        <v/>
      </c>
      <c r="Q183" s="17">
        <f>IF($C183="","",IF($L183="","",IF(AND($K183=1,ISNUMBER($L183),$L183&lt;$J183,COUNTIFS(nrES_PID,$D183,nrES_Code,$F183,nrES_Att,2,nrES_Raw,"&gt;=0")=0),"Yes","No")))</f>
        <v/>
      </c>
      <c r="R183" s="17">
        <f>IF($C183="","",IF($L183="","",IF(AND($K183=2,ISNUMBER($L183),$L183&lt;$J183),"Yes","No")))</f>
        <v/>
      </c>
      <c r="S183" s="18" t="n"/>
      <c r="T183" s="19">
        <f>IF($Q183&lt;&gt;"Yes","",IF($S183="","(enter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IF(OR($C183="",$L183="",$K183&lt;&gt;1,NOT(ISNUMBER($L183)),$L183&gt;=$J183),"",IF(COUNTIFS(nrES_PID,$D183,nrES_Code,$F183,nrES_Att,2,nrES_Raw,"&gt;=0")&gt;0,"Retested",IF(NOT(ISNUMBER($T183)),"CHECK DATE",IF(TODAY()&gt;$T183,"OVERDUE","Due "&amp;TEXT($T183,"mm/dd")))))</f>
        <v/>
      </c>
      <c r="V183" s="16" t="n"/>
      <c r="W183" s="16" t="n"/>
      <c r="X183" s="17">
        <f>IF($C183="","",IF(AND($L183&lt;&gt;"",NOT(ISNUMBER($L183))),"RAW SCORE NOT A NUMBER",IF(AND(ISNUMBER($L183),OR($L183&lt;0,$L183&gt;100)),"RAW SCORE OUT OF RANGE",IF(COUNTIF(nrES_RecID,$B183)&gt;1,"DUPLICATE RECORD",IF(AND($K183=2,COUNTIFS(nrES_PID,$D183,nrES_Code,$F183,nrES_Att,1)=0),"ATTEMPT 2 WITHOUT ATTEMPT 1",IF(AND($K183=2,$L183=""),"RETEST ROW HAS NO SCORE","OK"))))))</f>
        <v/>
      </c>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IF($C184="","",IF($K184="","",IF(COUNTIFS(nrES_PID,$D184,nrES_Code,$F184,nrES_Att,"&gt;"&amp;$K184,nrES_Raw,"&gt;=0")=0,"Yes","No")))</f>
        <v/>
      </c>
      <c r="Q184" s="17">
        <f>IF($C184="","",IF($L184="","",IF(AND($K184=1,ISNUMBER($L184),$L184&lt;$J184,COUNTIFS(nrES_PID,$D184,nrES_Code,$F184,nrES_Att,2,nrES_Raw,"&gt;=0")=0),"Yes","No")))</f>
        <v/>
      </c>
      <c r="R184" s="17">
        <f>IF($C184="","",IF($L184="","",IF(AND($K184=2,ISNUMBER($L184),$L184&lt;$J184),"Yes","No")))</f>
        <v/>
      </c>
      <c r="S184" s="18" t="n"/>
      <c r="T184" s="19">
        <f>IF($Q184&lt;&gt;"Yes","",IF($S184="","(enter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IF(OR($C184="",$L184="",$K184&lt;&gt;1,NOT(ISNUMBER($L184)),$L184&gt;=$J184),"",IF(COUNTIFS(nrES_PID,$D184,nrES_Code,$F184,nrES_Att,2,nrES_Raw,"&gt;=0")&gt;0,"Retested",IF(NOT(ISNUMBER($T184)),"CHECK DATE",IF(TODAY()&gt;$T184,"OVERDUE","Due "&amp;TEXT($T184,"mm/dd")))))</f>
        <v/>
      </c>
      <c r="V184" s="16" t="n"/>
      <c r="W184" s="16" t="n"/>
      <c r="X184" s="17">
        <f>IF($C184="","",IF(AND($L184&lt;&gt;"",NOT(ISNUMBER($L184))),"RAW SCORE NOT A NUMBER",IF(AND(ISNUMBER($L184),OR($L184&lt;0,$L184&gt;100)),"RAW SCORE OUT OF RANGE",IF(COUNTIF(nrES_RecID,$B184)&gt;1,"DUPLICATE RECORD",IF(AND($K184=2,COUNTIFS(nrES_PID,$D184,nrES_Code,$F184,nrES_Att,1)=0),"ATTEMPT 2 WITHOUT ATTEMPT 1",IF(AND($K184=2,$L184=""),"RETEST ROW HAS NO SCORE","OK"))))))</f>
        <v/>
      </c>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IF($C185="","",IF($K185="","",IF(COUNTIFS(nrES_PID,$D185,nrES_Code,$F185,nrES_Att,"&gt;"&amp;$K185,nrES_Raw,"&gt;=0")=0,"Yes","No")))</f>
        <v/>
      </c>
      <c r="Q185" s="17">
        <f>IF($C185="","",IF($L185="","",IF(AND($K185=1,ISNUMBER($L185),$L185&lt;$J185,COUNTIFS(nrES_PID,$D185,nrES_Code,$F185,nrES_Att,2,nrES_Raw,"&gt;=0")=0),"Yes","No")))</f>
        <v/>
      </c>
      <c r="R185" s="17">
        <f>IF($C185="","",IF($L185="","",IF(AND($K185=2,ISNUMBER($L185),$L185&lt;$J185),"Yes","No")))</f>
        <v/>
      </c>
      <c r="S185" s="18" t="n"/>
      <c r="T185" s="19">
        <f>IF($Q185&lt;&gt;"Yes","",IF($S185="","(enter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IF(OR($C185="",$L185="",$K185&lt;&gt;1,NOT(ISNUMBER($L185)),$L185&gt;=$J185),"",IF(COUNTIFS(nrES_PID,$D185,nrES_Code,$F185,nrES_Att,2,nrES_Raw,"&gt;=0")&gt;0,"Retested",IF(NOT(ISNUMBER($T185)),"CHECK DATE",IF(TODAY()&gt;$T185,"OVERDUE","Due "&amp;TEXT($T185,"mm/dd")))))</f>
        <v/>
      </c>
      <c r="V185" s="16" t="n"/>
      <c r="W185" s="16" t="n"/>
      <c r="X185" s="17">
        <f>IF($C185="","",IF(AND($L185&lt;&gt;"",NOT(ISNUMBER($L185))),"RAW SCORE NOT A NUMBER",IF(AND(ISNUMBER($L185),OR($L185&lt;0,$L185&gt;100)),"RAW SCORE OUT OF RANGE",IF(COUNTIF(nrES_RecID,$B185)&gt;1,"DUPLICATE RECORD",IF(AND($K185=2,COUNTIFS(nrES_PID,$D185,nrES_Code,$F185,nrES_Att,1)=0),"ATTEMPT 2 WITHOUT ATTEMPT 1",IF(AND($K185=2,$L185=""),"RETEST ROW HAS NO SCORE","OK"))))))</f>
        <v/>
      </c>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IF($C186="","",IF($K186="","",IF(COUNTIFS(nrES_PID,$D186,nrES_Code,$F186,nrES_Att,"&gt;"&amp;$K186,nrES_Raw,"&gt;=0")=0,"Yes","No")))</f>
        <v/>
      </c>
      <c r="Q186" s="17">
        <f>IF($C186="","",IF($L186="","",IF(AND($K186=1,ISNUMBER($L186),$L186&lt;$J186,COUNTIFS(nrES_PID,$D186,nrES_Code,$F186,nrES_Att,2,nrES_Raw,"&gt;=0")=0),"Yes","No")))</f>
        <v/>
      </c>
      <c r="R186" s="17">
        <f>IF($C186="","",IF($L186="","",IF(AND($K186=2,ISNUMBER($L186),$L186&lt;$J186),"Yes","No")))</f>
        <v/>
      </c>
      <c r="S186" s="18" t="n"/>
      <c r="T186" s="19">
        <f>IF($Q186&lt;&gt;"Yes","",IF($S186="","(enter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IF(OR($C186="",$L186="",$K186&lt;&gt;1,NOT(ISNUMBER($L186)),$L186&gt;=$J186),"",IF(COUNTIFS(nrES_PID,$D186,nrES_Code,$F186,nrES_Att,2,nrES_Raw,"&gt;=0")&gt;0,"Retested",IF(NOT(ISNUMBER($T186)),"CHECK DATE",IF(TODAY()&gt;$T186,"OVERDUE","Due "&amp;TEXT($T186,"mm/dd")))))</f>
        <v/>
      </c>
      <c r="V186" s="16" t="n"/>
      <c r="W186" s="16" t="n"/>
      <c r="X186" s="17">
        <f>IF($C186="","",IF(AND($L186&lt;&gt;"",NOT(ISNUMBER($L186))),"RAW SCORE NOT A NUMBER",IF(AND(ISNUMBER($L186),OR($L186&lt;0,$L186&gt;100)),"RAW SCORE OUT OF RANGE",IF(COUNTIF(nrES_RecID,$B186)&gt;1,"DUPLICATE RECORD",IF(AND($K186=2,COUNTIFS(nrES_PID,$D186,nrES_Code,$F186,nrES_Att,1)=0),"ATTEMPT 2 WITHOUT ATTEMPT 1",IF(AND($K186=2,$L186=""),"RETEST ROW HAS NO SCORE","OK"))))))</f>
        <v/>
      </c>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IF($C187="","",IF($K187="","",IF(COUNTIFS(nrES_PID,$D187,nrES_Code,$F187,nrES_Att,"&gt;"&amp;$K187,nrES_Raw,"&gt;=0")=0,"Yes","No")))</f>
        <v/>
      </c>
      <c r="Q187" s="17">
        <f>IF($C187="","",IF($L187="","",IF(AND($K187=1,ISNUMBER($L187),$L187&lt;$J187,COUNTIFS(nrES_PID,$D187,nrES_Code,$F187,nrES_Att,2,nrES_Raw,"&gt;=0")=0),"Yes","No")))</f>
        <v/>
      </c>
      <c r="R187" s="17">
        <f>IF($C187="","",IF($L187="","",IF(AND($K187=2,ISNUMBER($L187),$L187&lt;$J187),"Yes","No")))</f>
        <v/>
      </c>
      <c r="S187" s="18" t="n"/>
      <c r="T187" s="19">
        <f>IF($Q187&lt;&gt;"Yes","",IF($S187="","(enter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IF(OR($C187="",$L187="",$K187&lt;&gt;1,NOT(ISNUMBER($L187)),$L187&gt;=$J187),"",IF(COUNTIFS(nrES_PID,$D187,nrES_Code,$F187,nrES_Att,2,nrES_Raw,"&gt;=0")&gt;0,"Retested",IF(NOT(ISNUMBER($T187)),"CHECK DATE",IF(TODAY()&gt;$T187,"OVERDUE","Due "&amp;TEXT($T187,"mm/dd")))))</f>
        <v/>
      </c>
      <c r="V187" s="16" t="n"/>
      <c r="W187" s="16" t="n"/>
      <c r="X187" s="17">
        <f>IF($C187="","",IF(AND($L187&lt;&gt;"",NOT(ISNUMBER($L187))),"RAW SCORE NOT A NUMBER",IF(AND(ISNUMBER($L187),OR($L187&lt;0,$L187&gt;100)),"RAW SCORE OUT OF RANGE",IF(COUNTIF(nrES_RecID,$B187)&gt;1,"DUPLICATE RECORD",IF(AND($K187=2,COUNTIFS(nrES_PID,$D187,nrES_Code,$F187,nrES_Att,1)=0),"ATTEMPT 2 WITHOUT ATTEMPT 1",IF(AND($K187=2,$L187=""),"RETEST ROW HAS NO SCORE","OK"))))))</f>
        <v/>
      </c>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IF($C188="","",IF($K188="","",IF(COUNTIFS(nrES_PID,$D188,nrES_Code,$F188,nrES_Att,"&gt;"&amp;$K188,nrES_Raw,"&gt;=0")=0,"Yes","No")))</f>
        <v/>
      </c>
      <c r="Q188" s="17">
        <f>IF($C188="","",IF($L188="","",IF(AND($K188=1,ISNUMBER($L188),$L188&lt;$J188,COUNTIFS(nrES_PID,$D188,nrES_Code,$F188,nrES_Att,2,nrES_Raw,"&gt;=0")=0),"Yes","No")))</f>
        <v/>
      </c>
      <c r="R188" s="17">
        <f>IF($C188="","",IF($L188="","",IF(AND($K188=2,ISNUMBER($L188),$L188&lt;$J188),"Yes","No")))</f>
        <v/>
      </c>
      <c r="S188" s="18" t="n"/>
      <c r="T188" s="19">
        <f>IF($Q188&lt;&gt;"Yes","",IF($S188="","(enter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IF(OR($C188="",$L188="",$K188&lt;&gt;1,NOT(ISNUMBER($L188)),$L188&gt;=$J188),"",IF(COUNTIFS(nrES_PID,$D188,nrES_Code,$F188,nrES_Att,2,nrES_Raw,"&gt;=0")&gt;0,"Retested",IF(NOT(ISNUMBER($T188)),"CHECK DATE",IF(TODAY()&gt;$T188,"OVERDUE","Due "&amp;TEXT($T188,"mm/dd")))))</f>
        <v/>
      </c>
      <c r="V188" s="16" t="n"/>
      <c r="W188" s="16" t="n"/>
      <c r="X188" s="17">
        <f>IF($C188="","",IF(AND($L188&lt;&gt;"",NOT(ISNUMBER($L188))),"RAW SCORE NOT A NUMBER",IF(AND(ISNUMBER($L188),OR($L188&lt;0,$L188&gt;100)),"RAW SCORE OUT OF RANGE",IF(COUNTIF(nrES_RecID,$B188)&gt;1,"DUPLICATE RECORD",IF(AND($K188=2,COUNTIFS(nrES_PID,$D188,nrES_Code,$F188,nrES_Att,1)=0),"ATTEMPT 2 WITHOUT ATTEMPT 1",IF(AND($K188=2,$L188=""),"RETEST ROW HAS NO SCORE","OK"))))))</f>
        <v/>
      </c>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IF($C189="","",IF($K189="","",IF(COUNTIFS(nrES_PID,$D189,nrES_Code,$F189,nrES_Att,"&gt;"&amp;$K189,nrES_Raw,"&gt;=0")=0,"Yes","No")))</f>
        <v/>
      </c>
      <c r="Q189" s="17">
        <f>IF($C189="","",IF($L189="","",IF(AND($K189=1,ISNUMBER($L189),$L189&lt;$J189,COUNTIFS(nrES_PID,$D189,nrES_Code,$F189,nrES_Att,2,nrES_Raw,"&gt;=0")=0),"Yes","No")))</f>
        <v/>
      </c>
      <c r="R189" s="17">
        <f>IF($C189="","",IF($L189="","",IF(AND($K189=2,ISNUMBER($L189),$L189&lt;$J189),"Yes","No")))</f>
        <v/>
      </c>
      <c r="S189" s="18" t="n"/>
      <c r="T189" s="19">
        <f>IF($Q189&lt;&gt;"Yes","",IF($S189="","(enter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IF(OR($C189="",$L189="",$K189&lt;&gt;1,NOT(ISNUMBER($L189)),$L189&gt;=$J189),"",IF(COUNTIFS(nrES_PID,$D189,nrES_Code,$F189,nrES_Att,2,nrES_Raw,"&gt;=0")&gt;0,"Retested",IF(NOT(ISNUMBER($T189)),"CHECK DATE",IF(TODAY()&gt;$T189,"OVERDUE","Due "&amp;TEXT($T189,"mm/dd")))))</f>
        <v/>
      </c>
      <c r="V189" s="16" t="n"/>
      <c r="W189" s="16" t="n"/>
      <c r="X189" s="17">
        <f>IF($C189="","",IF(AND($L189&lt;&gt;"",NOT(ISNUMBER($L189))),"RAW SCORE NOT A NUMBER",IF(AND(ISNUMBER($L189),OR($L189&lt;0,$L189&gt;100)),"RAW SCORE OUT OF RANGE",IF(COUNTIF(nrES_RecID,$B189)&gt;1,"DUPLICATE RECORD",IF(AND($K189=2,COUNTIFS(nrES_PID,$D189,nrES_Code,$F189,nrES_Att,1)=0),"ATTEMPT 2 WITHOUT ATTEMPT 1",IF(AND($K189=2,$L189=""),"RETEST ROW HAS NO SCORE","OK"))))))</f>
        <v/>
      </c>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IF($C190="","",IF($K190="","",IF(COUNTIFS(nrES_PID,$D190,nrES_Code,$F190,nrES_Att,"&gt;"&amp;$K190,nrES_Raw,"&gt;=0")=0,"Yes","No")))</f>
        <v/>
      </c>
      <c r="Q190" s="17">
        <f>IF($C190="","",IF($L190="","",IF(AND($K190=1,ISNUMBER($L190),$L190&lt;$J190,COUNTIFS(nrES_PID,$D190,nrES_Code,$F190,nrES_Att,2,nrES_Raw,"&gt;=0")=0),"Yes","No")))</f>
        <v/>
      </c>
      <c r="R190" s="17">
        <f>IF($C190="","",IF($L190="","",IF(AND($K190=2,ISNUMBER($L190),$L190&lt;$J190),"Yes","No")))</f>
        <v/>
      </c>
      <c r="S190" s="18" t="n"/>
      <c r="T190" s="19">
        <f>IF($Q190&lt;&gt;"Yes","",IF($S190="","(enter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IF(OR($C190="",$L190="",$K190&lt;&gt;1,NOT(ISNUMBER($L190)),$L190&gt;=$J190),"",IF(COUNTIFS(nrES_PID,$D190,nrES_Code,$F190,nrES_Att,2,nrES_Raw,"&gt;=0")&gt;0,"Retested",IF(NOT(ISNUMBER($T190)),"CHECK DATE",IF(TODAY()&gt;$T190,"OVERDUE","Due "&amp;TEXT($T190,"mm/dd")))))</f>
        <v/>
      </c>
      <c r="V190" s="16" t="n"/>
      <c r="W190" s="16" t="n"/>
      <c r="X190" s="17">
        <f>IF($C190="","",IF(AND($L190&lt;&gt;"",NOT(ISNUMBER($L190))),"RAW SCORE NOT A NUMBER",IF(AND(ISNUMBER($L190),OR($L190&lt;0,$L190&gt;100)),"RAW SCORE OUT OF RANGE",IF(COUNTIF(nrES_RecID,$B190)&gt;1,"DUPLICATE RECORD",IF(AND($K190=2,COUNTIFS(nrES_PID,$D190,nrES_Code,$F190,nrES_Att,1)=0),"ATTEMPT 2 WITHOUT ATTEMPT 1",IF(AND($K190=2,$L190=""),"RETEST ROW HAS NO SCORE","OK"))))))</f>
        <v/>
      </c>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IF($C191="","",IF($K191="","",IF(COUNTIFS(nrES_PID,$D191,nrES_Code,$F191,nrES_Att,"&gt;"&amp;$K191,nrES_Raw,"&gt;=0")=0,"Yes","No")))</f>
        <v/>
      </c>
      <c r="Q191" s="17">
        <f>IF($C191="","",IF($L191="","",IF(AND($K191=1,ISNUMBER($L191),$L191&lt;$J191,COUNTIFS(nrES_PID,$D191,nrES_Code,$F191,nrES_Att,2,nrES_Raw,"&gt;=0")=0),"Yes","No")))</f>
        <v/>
      </c>
      <c r="R191" s="17">
        <f>IF($C191="","",IF($L191="","",IF(AND($K191=2,ISNUMBER($L191),$L191&lt;$J191),"Yes","No")))</f>
        <v/>
      </c>
      <c r="S191" s="18" t="n"/>
      <c r="T191" s="19">
        <f>IF($Q191&lt;&gt;"Yes","",IF($S191="","(enter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IF(OR($C191="",$L191="",$K191&lt;&gt;1,NOT(ISNUMBER($L191)),$L191&gt;=$J191),"",IF(COUNTIFS(nrES_PID,$D191,nrES_Code,$F191,nrES_Att,2,nrES_Raw,"&gt;=0")&gt;0,"Retested",IF(NOT(ISNUMBER($T191)),"CHECK DATE",IF(TODAY()&gt;$T191,"OVERDUE","Due "&amp;TEXT($T191,"mm/dd")))))</f>
        <v/>
      </c>
      <c r="V191" s="16" t="n"/>
      <c r="W191" s="16" t="n"/>
      <c r="X191" s="17">
        <f>IF($C191="","",IF(AND($L191&lt;&gt;"",NOT(ISNUMBER($L191))),"RAW SCORE NOT A NUMBER",IF(AND(ISNUMBER($L191),OR($L191&lt;0,$L191&gt;100)),"RAW SCORE OUT OF RANGE",IF(COUNTIF(nrES_RecID,$B191)&gt;1,"DUPLICATE RECORD",IF(AND($K191=2,COUNTIFS(nrES_PID,$D191,nrES_Code,$F191,nrES_Att,1)=0),"ATTEMPT 2 WITHOUT ATTEMPT 1",IF(AND($K191=2,$L191=""),"RETEST ROW HAS NO SCORE","OK"))))))</f>
        <v/>
      </c>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IF($C192="","",IF($K192="","",IF(COUNTIFS(nrES_PID,$D192,nrES_Code,$F192,nrES_Att,"&gt;"&amp;$K192,nrES_Raw,"&gt;=0")=0,"Yes","No")))</f>
        <v/>
      </c>
      <c r="Q192" s="17">
        <f>IF($C192="","",IF($L192="","",IF(AND($K192=1,ISNUMBER($L192),$L192&lt;$J192,COUNTIFS(nrES_PID,$D192,nrES_Code,$F192,nrES_Att,2,nrES_Raw,"&gt;=0")=0),"Yes","No")))</f>
        <v/>
      </c>
      <c r="R192" s="17">
        <f>IF($C192="","",IF($L192="","",IF(AND($K192=2,ISNUMBER($L192),$L192&lt;$J192),"Yes","No")))</f>
        <v/>
      </c>
      <c r="S192" s="18" t="n"/>
      <c r="T192" s="19">
        <f>IF($Q192&lt;&gt;"Yes","",IF($S192="","(enter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IF(OR($C192="",$L192="",$K192&lt;&gt;1,NOT(ISNUMBER($L192)),$L192&gt;=$J192),"",IF(COUNTIFS(nrES_PID,$D192,nrES_Code,$F192,nrES_Att,2,nrES_Raw,"&gt;=0")&gt;0,"Retested",IF(NOT(ISNUMBER($T192)),"CHECK DATE",IF(TODAY()&gt;$T192,"OVERDUE","Due "&amp;TEXT($T192,"mm/dd")))))</f>
        <v/>
      </c>
      <c r="V192" s="16" t="n"/>
      <c r="W192" s="16" t="n"/>
      <c r="X192" s="17">
        <f>IF($C192="","",IF(AND($L192&lt;&gt;"",NOT(ISNUMBER($L192))),"RAW SCORE NOT A NUMBER",IF(AND(ISNUMBER($L192),OR($L192&lt;0,$L192&gt;100)),"RAW SCORE OUT OF RANGE",IF(COUNTIF(nrES_RecID,$B192)&gt;1,"DUPLICATE RECORD",IF(AND($K192=2,COUNTIFS(nrES_PID,$D192,nrES_Code,$F192,nrES_Att,1)=0),"ATTEMPT 2 WITHOUT ATTEMPT 1",IF(AND($K192=2,$L192=""),"RETEST ROW HAS NO SCORE","OK"))))))</f>
        <v/>
      </c>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IF($C193="","",IF($K193="","",IF(COUNTIFS(nrES_PID,$D193,nrES_Code,$F193,nrES_Att,"&gt;"&amp;$K193,nrES_Raw,"&gt;=0")=0,"Yes","No")))</f>
        <v/>
      </c>
      <c r="Q193" s="17">
        <f>IF($C193="","",IF($L193="","",IF(AND($K193=1,ISNUMBER($L193),$L193&lt;$J193,COUNTIFS(nrES_PID,$D193,nrES_Code,$F193,nrES_Att,2,nrES_Raw,"&gt;=0")=0),"Yes","No")))</f>
        <v/>
      </c>
      <c r="R193" s="17">
        <f>IF($C193="","",IF($L193="","",IF(AND($K193=2,ISNUMBER($L193),$L193&lt;$J193),"Yes","No")))</f>
        <v/>
      </c>
      <c r="S193" s="18" t="n"/>
      <c r="T193" s="19">
        <f>IF($Q193&lt;&gt;"Yes","",IF($S193="","(enter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IF(OR($C193="",$L193="",$K193&lt;&gt;1,NOT(ISNUMBER($L193)),$L193&gt;=$J193),"",IF(COUNTIFS(nrES_PID,$D193,nrES_Code,$F193,nrES_Att,2,nrES_Raw,"&gt;=0")&gt;0,"Retested",IF(NOT(ISNUMBER($T193)),"CHECK DATE",IF(TODAY()&gt;$T193,"OVERDUE","Due "&amp;TEXT($T193,"mm/dd")))))</f>
        <v/>
      </c>
      <c r="V193" s="16" t="n"/>
      <c r="W193" s="16" t="n"/>
      <c r="X193" s="17">
        <f>IF($C193="","",IF(AND($L193&lt;&gt;"",NOT(ISNUMBER($L193))),"RAW SCORE NOT A NUMBER",IF(AND(ISNUMBER($L193),OR($L193&lt;0,$L193&gt;100)),"RAW SCORE OUT OF RANGE",IF(COUNTIF(nrES_RecID,$B193)&gt;1,"DUPLICATE RECORD",IF(AND($K193=2,COUNTIFS(nrES_PID,$D193,nrES_Code,$F193,nrES_Att,1)=0),"ATTEMPT 2 WITHOUT ATTEMPT 1",IF(AND($K193=2,$L193=""),"RETEST ROW HAS NO SCORE","OK"))))))</f>
        <v/>
      </c>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IF($C194="","",IF($K194="","",IF(COUNTIFS(nrES_PID,$D194,nrES_Code,$F194,nrES_Att,"&gt;"&amp;$K194,nrES_Raw,"&gt;=0")=0,"Yes","No")))</f>
        <v/>
      </c>
      <c r="Q194" s="17">
        <f>IF($C194="","",IF($L194="","",IF(AND($K194=1,ISNUMBER($L194),$L194&lt;$J194,COUNTIFS(nrES_PID,$D194,nrES_Code,$F194,nrES_Att,2,nrES_Raw,"&gt;=0")=0),"Yes","No")))</f>
        <v/>
      </c>
      <c r="R194" s="17">
        <f>IF($C194="","",IF($L194="","",IF(AND($K194=2,ISNUMBER($L194),$L194&lt;$J194),"Yes","No")))</f>
        <v/>
      </c>
      <c r="S194" s="18" t="n"/>
      <c r="T194" s="19">
        <f>IF($Q194&lt;&gt;"Yes","",IF($S194="","(enter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IF(OR($C194="",$L194="",$K194&lt;&gt;1,NOT(ISNUMBER($L194)),$L194&gt;=$J194),"",IF(COUNTIFS(nrES_PID,$D194,nrES_Code,$F194,nrES_Att,2,nrES_Raw,"&gt;=0")&gt;0,"Retested",IF(NOT(ISNUMBER($T194)),"CHECK DATE",IF(TODAY()&gt;$T194,"OVERDUE","Due "&amp;TEXT($T194,"mm/dd")))))</f>
        <v/>
      </c>
      <c r="V194" s="16" t="n"/>
      <c r="W194" s="16" t="n"/>
      <c r="X194" s="17">
        <f>IF($C194="","",IF(AND($L194&lt;&gt;"",NOT(ISNUMBER($L194))),"RAW SCORE NOT A NUMBER",IF(AND(ISNUMBER($L194),OR($L194&lt;0,$L194&gt;100)),"RAW SCORE OUT OF RANGE",IF(COUNTIF(nrES_RecID,$B194)&gt;1,"DUPLICATE RECORD",IF(AND($K194=2,COUNTIFS(nrES_PID,$D194,nrES_Code,$F194,nrES_Att,1)=0),"ATTEMPT 2 WITHOUT ATTEMPT 1",IF(AND($K194=2,$L194=""),"RETEST ROW HAS NO SCORE","OK"))))))</f>
        <v/>
      </c>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IF($C195="","",IF($K195="","",IF(COUNTIFS(nrES_PID,$D195,nrES_Code,$F195,nrES_Att,"&gt;"&amp;$K195,nrES_Raw,"&gt;=0")=0,"Yes","No")))</f>
        <v/>
      </c>
      <c r="Q195" s="17">
        <f>IF($C195="","",IF($L195="","",IF(AND($K195=1,ISNUMBER($L195),$L195&lt;$J195,COUNTIFS(nrES_PID,$D195,nrES_Code,$F195,nrES_Att,2,nrES_Raw,"&gt;=0")=0),"Yes","No")))</f>
        <v/>
      </c>
      <c r="R195" s="17">
        <f>IF($C195="","",IF($L195="","",IF(AND($K195=2,ISNUMBER($L195),$L195&lt;$J195),"Yes","No")))</f>
        <v/>
      </c>
      <c r="S195" s="18" t="n"/>
      <c r="T195" s="19">
        <f>IF($Q195&lt;&gt;"Yes","",IF($S195="","(enter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IF(OR($C195="",$L195="",$K195&lt;&gt;1,NOT(ISNUMBER($L195)),$L195&gt;=$J195),"",IF(COUNTIFS(nrES_PID,$D195,nrES_Code,$F195,nrES_Att,2,nrES_Raw,"&gt;=0")&gt;0,"Retested",IF(NOT(ISNUMBER($T195)),"CHECK DATE",IF(TODAY()&gt;$T195,"OVERDUE","Due "&amp;TEXT($T195,"mm/dd")))))</f>
        <v/>
      </c>
      <c r="V195" s="16" t="n"/>
      <c r="W195" s="16" t="n"/>
      <c r="X195" s="17">
        <f>IF($C195="","",IF(AND($L195&lt;&gt;"",NOT(ISNUMBER($L195))),"RAW SCORE NOT A NUMBER",IF(AND(ISNUMBER($L195),OR($L195&lt;0,$L195&gt;100)),"RAW SCORE OUT OF RANGE",IF(COUNTIF(nrES_RecID,$B195)&gt;1,"DUPLICATE RECORD",IF(AND($K195=2,COUNTIFS(nrES_PID,$D195,nrES_Code,$F195,nrES_Att,1)=0),"ATTEMPT 2 WITHOUT ATTEMPT 1",IF(AND($K195=2,$L195=""),"RETEST ROW HAS NO SCORE","OK"))))))</f>
        <v/>
      </c>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IF($C196="","",IF($K196="","",IF(COUNTIFS(nrES_PID,$D196,nrES_Code,$F196,nrES_Att,"&gt;"&amp;$K196,nrES_Raw,"&gt;=0")=0,"Yes","No")))</f>
        <v/>
      </c>
      <c r="Q196" s="17">
        <f>IF($C196="","",IF($L196="","",IF(AND($K196=1,ISNUMBER($L196),$L196&lt;$J196,COUNTIFS(nrES_PID,$D196,nrES_Code,$F196,nrES_Att,2,nrES_Raw,"&gt;=0")=0),"Yes","No")))</f>
        <v/>
      </c>
      <c r="R196" s="17">
        <f>IF($C196="","",IF($L196="","",IF(AND($K196=2,ISNUMBER($L196),$L196&lt;$J196),"Yes","No")))</f>
        <v/>
      </c>
      <c r="S196" s="18" t="n"/>
      <c r="T196" s="19">
        <f>IF($Q196&lt;&gt;"Yes","",IF($S196="","(enter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IF(OR($C196="",$L196="",$K196&lt;&gt;1,NOT(ISNUMBER($L196)),$L196&gt;=$J196),"",IF(COUNTIFS(nrES_PID,$D196,nrES_Code,$F196,nrES_Att,2,nrES_Raw,"&gt;=0")&gt;0,"Retested",IF(NOT(ISNUMBER($T196)),"CHECK DATE",IF(TODAY()&gt;$T196,"OVERDUE","Due "&amp;TEXT($T196,"mm/dd")))))</f>
        <v/>
      </c>
      <c r="V196" s="16" t="n"/>
      <c r="W196" s="16" t="n"/>
      <c r="X196" s="17">
        <f>IF($C196="","",IF(AND($L196&lt;&gt;"",NOT(ISNUMBER($L196))),"RAW SCORE NOT A NUMBER",IF(AND(ISNUMBER($L196),OR($L196&lt;0,$L196&gt;100)),"RAW SCORE OUT OF RANGE",IF(COUNTIF(nrES_RecID,$B196)&gt;1,"DUPLICATE RECORD",IF(AND($K196=2,COUNTIFS(nrES_PID,$D196,nrES_Code,$F196,nrES_Att,1)=0),"ATTEMPT 2 WITHOUT ATTEMPT 1",IF(AND($K196=2,$L196=""),"RETEST ROW HAS NO SCORE","OK"))))))</f>
        <v/>
      </c>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IF($C197="","",IF($K197="","",IF(COUNTIFS(nrES_PID,$D197,nrES_Code,$F197,nrES_Att,"&gt;"&amp;$K197,nrES_Raw,"&gt;=0")=0,"Yes","No")))</f>
        <v/>
      </c>
      <c r="Q197" s="17">
        <f>IF($C197="","",IF($L197="","",IF(AND($K197=1,ISNUMBER($L197),$L197&lt;$J197,COUNTIFS(nrES_PID,$D197,nrES_Code,$F197,nrES_Att,2,nrES_Raw,"&gt;=0")=0),"Yes","No")))</f>
        <v/>
      </c>
      <c r="R197" s="17">
        <f>IF($C197="","",IF($L197="","",IF(AND($K197=2,ISNUMBER($L197),$L197&lt;$J197),"Yes","No")))</f>
        <v/>
      </c>
      <c r="S197" s="18" t="n"/>
      <c r="T197" s="19">
        <f>IF($Q197&lt;&gt;"Yes","",IF($S197="","(enter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IF(OR($C197="",$L197="",$K197&lt;&gt;1,NOT(ISNUMBER($L197)),$L197&gt;=$J197),"",IF(COUNTIFS(nrES_PID,$D197,nrES_Code,$F197,nrES_Att,2,nrES_Raw,"&gt;=0")&gt;0,"Retested",IF(NOT(ISNUMBER($T197)),"CHECK DATE",IF(TODAY()&gt;$T197,"OVERDUE","Due "&amp;TEXT($T197,"mm/dd")))))</f>
        <v/>
      </c>
      <c r="V197" s="16" t="n"/>
      <c r="W197" s="16" t="n"/>
      <c r="X197" s="17">
        <f>IF($C197="","",IF(AND($L197&lt;&gt;"",NOT(ISNUMBER($L197))),"RAW SCORE NOT A NUMBER",IF(AND(ISNUMBER($L197),OR($L197&lt;0,$L197&gt;100)),"RAW SCORE OUT OF RANGE",IF(COUNTIF(nrES_RecID,$B197)&gt;1,"DUPLICATE RECORD",IF(AND($K197=2,COUNTIFS(nrES_PID,$D197,nrES_Code,$F197,nrES_Att,1)=0),"ATTEMPT 2 WITHOUT ATTEMPT 1",IF(AND($K197=2,$L197=""),"RETEST ROW HAS NO SCORE","OK"))))))</f>
        <v/>
      </c>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IF($C198="","",IF($K198="","",IF(COUNTIFS(nrES_PID,$D198,nrES_Code,$F198,nrES_Att,"&gt;"&amp;$K198,nrES_Raw,"&gt;=0")=0,"Yes","No")))</f>
        <v/>
      </c>
      <c r="Q198" s="17">
        <f>IF($C198="","",IF($L198="","",IF(AND($K198=1,ISNUMBER($L198),$L198&lt;$J198,COUNTIFS(nrES_PID,$D198,nrES_Code,$F198,nrES_Att,2,nrES_Raw,"&gt;=0")=0),"Yes","No")))</f>
        <v/>
      </c>
      <c r="R198" s="17">
        <f>IF($C198="","",IF($L198="","",IF(AND($K198=2,ISNUMBER($L198),$L198&lt;$J198),"Yes","No")))</f>
        <v/>
      </c>
      <c r="S198" s="18" t="n"/>
      <c r="T198" s="19">
        <f>IF($Q198&lt;&gt;"Yes","",IF($S198="","(enter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IF(OR($C198="",$L198="",$K198&lt;&gt;1,NOT(ISNUMBER($L198)),$L198&gt;=$J198),"",IF(COUNTIFS(nrES_PID,$D198,nrES_Code,$F198,nrES_Att,2,nrES_Raw,"&gt;=0")&gt;0,"Retested",IF(NOT(ISNUMBER($T198)),"CHECK DATE",IF(TODAY()&gt;$T198,"OVERDUE","Due "&amp;TEXT($T198,"mm/dd")))))</f>
        <v/>
      </c>
      <c r="V198" s="16" t="n"/>
      <c r="W198" s="16" t="n"/>
      <c r="X198" s="17">
        <f>IF($C198="","",IF(AND($L198&lt;&gt;"",NOT(ISNUMBER($L198))),"RAW SCORE NOT A NUMBER",IF(AND(ISNUMBER($L198),OR($L198&lt;0,$L198&gt;100)),"RAW SCORE OUT OF RANGE",IF(COUNTIF(nrES_RecID,$B198)&gt;1,"DUPLICATE RECORD",IF(AND($K198=2,COUNTIFS(nrES_PID,$D198,nrES_Code,$F198,nrES_Att,1)=0),"ATTEMPT 2 WITHOUT ATTEMPT 1",IF(AND($K198=2,$L198=""),"RETEST ROW HAS NO SCORE","OK"))))))</f>
        <v/>
      </c>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IF($C199="","",IF($K199="","",IF(COUNTIFS(nrES_PID,$D199,nrES_Code,$F199,nrES_Att,"&gt;"&amp;$K199,nrES_Raw,"&gt;=0")=0,"Yes","No")))</f>
        <v/>
      </c>
      <c r="Q199" s="17">
        <f>IF($C199="","",IF($L199="","",IF(AND($K199=1,ISNUMBER($L199),$L199&lt;$J199,COUNTIFS(nrES_PID,$D199,nrES_Code,$F199,nrES_Att,2,nrES_Raw,"&gt;=0")=0),"Yes","No")))</f>
        <v/>
      </c>
      <c r="R199" s="17">
        <f>IF($C199="","",IF($L199="","",IF(AND($K199=2,ISNUMBER($L199),$L199&lt;$J199),"Yes","No")))</f>
        <v/>
      </c>
      <c r="S199" s="18" t="n"/>
      <c r="T199" s="19">
        <f>IF($Q199&lt;&gt;"Yes","",IF($S199="","(enter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IF(OR($C199="",$L199="",$K199&lt;&gt;1,NOT(ISNUMBER($L199)),$L199&gt;=$J199),"",IF(COUNTIFS(nrES_PID,$D199,nrES_Code,$F199,nrES_Att,2,nrES_Raw,"&gt;=0")&gt;0,"Retested",IF(NOT(ISNUMBER($T199)),"CHECK DATE",IF(TODAY()&gt;$T199,"OVERDUE","Due "&amp;TEXT($T199,"mm/dd")))))</f>
        <v/>
      </c>
      <c r="V199" s="16" t="n"/>
      <c r="W199" s="16" t="n"/>
      <c r="X199" s="17">
        <f>IF($C199="","",IF(AND($L199&lt;&gt;"",NOT(ISNUMBER($L199))),"RAW SCORE NOT A NUMBER",IF(AND(ISNUMBER($L199),OR($L199&lt;0,$L199&gt;100)),"RAW SCORE OUT OF RANGE",IF(COUNTIF(nrES_RecID,$B199)&gt;1,"DUPLICATE RECORD",IF(AND($K199=2,COUNTIFS(nrES_PID,$D199,nrES_Code,$F199,nrES_Att,1)=0),"ATTEMPT 2 WITHOUT ATTEMPT 1",IF(AND($K199=2,$L199=""),"RETEST ROW HAS NO SCORE","OK"))))))</f>
        <v/>
      </c>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IF($C200="","",IF($K200="","",IF(COUNTIFS(nrES_PID,$D200,nrES_Code,$F200,nrES_Att,"&gt;"&amp;$K200,nrES_Raw,"&gt;=0")=0,"Yes","No")))</f>
        <v/>
      </c>
      <c r="Q200" s="17">
        <f>IF($C200="","",IF($L200="","",IF(AND($K200=1,ISNUMBER($L200),$L200&lt;$J200,COUNTIFS(nrES_PID,$D200,nrES_Code,$F200,nrES_Att,2,nrES_Raw,"&gt;=0")=0),"Yes","No")))</f>
        <v/>
      </c>
      <c r="R200" s="17">
        <f>IF($C200="","",IF($L200="","",IF(AND($K200=2,ISNUMBER($L200),$L200&lt;$J200),"Yes","No")))</f>
        <v/>
      </c>
      <c r="S200" s="18" t="n"/>
      <c r="T200" s="19">
        <f>IF($Q200&lt;&gt;"Yes","",IF($S200="","(enter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IF(OR($C200="",$L200="",$K200&lt;&gt;1,NOT(ISNUMBER($L200)),$L200&gt;=$J200),"",IF(COUNTIFS(nrES_PID,$D200,nrES_Code,$F200,nrES_Att,2,nrES_Raw,"&gt;=0")&gt;0,"Retested",IF(NOT(ISNUMBER($T200)),"CHECK DATE",IF(TODAY()&gt;$T200,"OVERDUE","Due "&amp;TEXT($T200,"mm/dd")))))</f>
        <v/>
      </c>
      <c r="V200" s="16" t="n"/>
      <c r="W200" s="16" t="n"/>
      <c r="X200" s="17">
        <f>IF($C200="","",IF(AND($L200&lt;&gt;"",NOT(ISNUMBER($L200))),"RAW SCORE NOT A NUMBER",IF(AND(ISNUMBER($L200),OR($L200&lt;0,$L200&gt;100)),"RAW SCORE OUT OF RANGE",IF(COUNTIF(nrES_RecID,$B200)&gt;1,"DUPLICATE RECORD",IF(AND($K200=2,COUNTIFS(nrES_PID,$D200,nrES_Code,$F200,nrES_Att,1)=0),"ATTEMPT 2 WITHOUT ATTEMPT 1",IF(AND($K200=2,$L200=""),"RETEST ROW HAS NO SCORE","OK"))))))</f>
        <v/>
      </c>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IF($C201="","",IF($K201="","",IF(COUNTIFS(nrES_PID,$D201,nrES_Code,$F201,nrES_Att,"&gt;"&amp;$K201,nrES_Raw,"&gt;=0")=0,"Yes","No")))</f>
        <v/>
      </c>
      <c r="Q201" s="17">
        <f>IF($C201="","",IF($L201="","",IF(AND($K201=1,ISNUMBER($L201),$L201&lt;$J201,COUNTIFS(nrES_PID,$D201,nrES_Code,$F201,nrES_Att,2,nrES_Raw,"&gt;=0")=0),"Yes","No")))</f>
        <v/>
      </c>
      <c r="R201" s="17">
        <f>IF($C201="","",IF($L201="","",IF(AND($K201=2,ISNUMBER($L201),$L201&lt;$J201),"Yes","No")))</f>
        <v/>
      </c>
      <c r="S201" s="18" t="n"/>
      <c r="T201" s="19">
        <f>IF($Q201&lt;&gt;"Yes","",IF($S201="","(enter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IF(OR($C201="",$L201="",$K201&lt;&gt;1,NOT(ISNUMBER($L201)),$L201&gt;=$J201),"",IF(COUNTIFS(nrES_PID,$D201,nrES_Code,$F201,nrES_Att,2,nrES_Raw,"&gt;=0")&gt;0,"Retested",IF(NOT(ISNUMBER($T201)),"CHECK DATE",IF(TODAY()&gt;$T201,"OVERDUE","Due "&amp;TEXT($T201,"mm/dd")))))</f>
        <v/>
      </c>
      <c r="V201" s="16" t="n"/>
      <c r="W201" s="16" t="n"/>
      <c r="X201" s="17">
        <f>IF($C201="","",IF(AND($L201&lt;&gt;"",NOT(ISNUMBER($L201))),"RAW SCORE NOT A NUMBER",IF(AND(ISNUMBER($L201),OR($L201&lt;0,$L201&gt;100)),"RAW SCORE OUT OF RANGE",IF(COUNTIF(nrES_RecID,$B201)&gt;1,"DUPLICATE RECORD",IF(AND($K201=2,COUNTIFS(nrES_PID,$D201,nrES_Code,$F201,nrES_Att,1)=0),"ATTEMPT 2 WITHOUT ATTEMPT 1",IF(AND($K201=2,$L201=""),"RETEST ROW HAS NO SCORE","OK"))))))</f>
        <v/>
      </c>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IF($C202="","",IF($K202="","",IF(COUNTIFS(nrES_PID,$D202,nrES_Code,$F202,nrES_Att,"&gt;"&amp;$K202,nrES_Raw,"&gt;=0")=0,"Yes","No")))</f>
        <v/>
      </c>
      <c r="Q202" s="17">
        <f>IF($C202="","",IF($L202="","",IF(AND($K202=1,ISNUMBER($L202),$L202&lt;$J202,COUNTIFS(nrES_PID,$D202,nrES_Code,$F202,nrES_Att,2,nrES_Raw,"&gt;=0")=0),"Yes","No")))</f>
        <v/>
      </c>
      <c r="R202" s="17">
        <f>IF($C202="","",IF($L202="","",IF(AND($K202=2,ISNUMBER($L202),$L202&lt;$J202),"Yes","No")))</f>
        <v/>
      </c>
      <c r="S202" s="18" t="n"/>
      <c r="T202" s="19">
        <f>IF($Q202&lt;&gt;"Yes","",IF($S202="","(enter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IF(OR($C202="",$L202="",$K202&lt;&gt;1,NOT(ISNUMBER($L202)),$L202&gt;=$J202),"",IF(COUNTIFS(nrES_PID,$D202,nrES_Code,$F202,nrES_Att,2,nrES_Raw,"&gt;=0")&gt;0,"Retested",IF(NOT(ISNUMBER($T202)),"CHECK DATE",IF(TODAY()&gt;$T202,"OVERDUE","Due "&amp;TEXT($T202,"mm/dd")))))</f>
        <v/>
      </c>
      <c r="V202" s="16" t="n"/>
      <c r="W202" s="16" t="n"/>
      <c r="X202" s="17">
        <f>IF($C202="","",IF(AND($L202&lt;&gt;"",NOT(ISNUMBER($L202))),"RAW SCORE NOT A NUMBER",IF(AND(ISNUMBER($L202),OR($L202&lt;0,$L202&gt;100)),"RAW SCORE OUT OF RANGE",IF(COUNTIF(nrES_RecID,$B202)&gt;1,"DUPLICATE RECORD",IF(AND($K202=2,COUNTIFS(nrES_PID,$D202,nrES_Code,$F202,nrES_Att,1)=0),"ATTEMPT 2 WITHOUT ATTEMPT 1",IF(AND($K202=2,$L202=""),"RETEST ROW HAS NO SCORE","OK"))))))</f>
        <v/>
      </c>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IF($C203="","",IF($K203="","",IF(COUNTIFS(nrES_PID,$D203,nrES_Code,$F203,nrES_Att,"&gt;"&amp;$K203,nrES_Raw,"&gt;=0")=0,"Yes","No")))</f>
        <v/>
      </c>
      <c r="Q203" s="17">
        <f>IF($C203="","",IF($L203="","",IF(AND($K203=1,ISNUMBER($L203),$L203&lt;$J203,COUNTIFS(nrES_PID,$D203,nrES_Code,$F203,nrES_Att,2,nrES_Raw,"&gt;=0")=0),"Yes","No")))</f>
        <v/>
      </c>
      <c r="R203" s="17">
        <f>IF($C203="","",IF($L203="","",IF(AND($K203=2,ISNUMBER($L203),$L203&lt;$J203),"Yes","No")))</f>
        <v/>
      </c>
      <c r="S203" s="18" t="n"/>
      <c r="T203" s="19">
        <f>IF($Q203&lt;&gt;"Yes","",IF($S203="","(enter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IF(OR($C203="",$L203="",$K203&lt;&gt;1,NOT(ISNUMBER($L203)),$L203&gt;=$J203),"",IF(COUNTIFS(nrES_PID,$D203,nrES_Code,$F203,nrES_Att,2,nrES_Raw,"&gt;=0")&gt;0,"Retested",IF(NOT(ISNUMBER($T203)),"CHECK DATE",IF(TODAY()&gt;$T203,"OVERDUE","Due "&amp;TEXT($T203,"mm/dd")))))</f>
        <v/>
      </c>
      <c r="V203" s="16" t="n"/>
      <c r="W203" s="16" t="n"/>
      <c r="X203" s="17">
        <f>IF($C203="","",IF(AND($L203&lt;&gt;"",NOT(ISNUMBER($L203))),"RAW SCORE NOT A NUMBER",IF(AND(ISNUMBER($L203),OR($L203&lt;0,$L203&gt;100)),"RAW SCORE OUT OF RANGE",IF(COUNTIF(nrES_RecID,$B203)&gt;1,"DUPLICATE RECORD",IF(AND($K203=2,COUNTIFS(nrES_PID,$D203,nrES_Code,$F203,nrES_Att,1)=0),"ATTEMPT 2 WITHOUT ATTEMPT 1",IF(AND($K203=2,$L203=""),"RETEST ROW HAS NO SCORE","OK"))))))</f>
        <v/>
      </c>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IF($C204="","",IF($K204="","",IF(COUNTIFS(nrES_PID,$D204,nrES_Code,$F204,nrES_Att,"&gt;"&amp;$K204,nrES_Raw,"&gt;=0")=0,"Yes","No")))</f>
        <v/>
      </c>
      <c r="Q204" s="17">
        <f>IF($C204="","",IF($L204="","",IF(AND($K204=1,ISNUMBER($L204),$L204&lt;$J204,COUNTIFS(nrES_PID,$D204,nrES_Code,$F204,nrES_Att,2,nrES_Raw,"&gt;=0")=0),"Yes","No")))</f>
        <v/>
      </c>
      <c r="R204" s="17">
        <f>IF($C204="","",IF($L204="","",IF(AND($K204=2,ISNUMBER($L204),$L204&lt;$J204),"Yes","No")))</f>
        <v/>
      </c>
      <c r="S204" s="18" t="n"/>
      <c r="T204" s="19">
        <f>IF($Q204&lt;&gt;"Yes","",IF($S204="","(enter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IF(OR($C204="",$L204="",$K204&lt;&gt;1,NOT(ISNUMBER($L204)),$L204&gt;=$J204),"",IF(COUNTIFS(nrES_PID,$D204,nrES_Code,$F204,nrES_Att,2,nrES_Raw,"&gt;=0")&gt;0,"Retested",IF(NOT(ISNUMBER($T204)),"CHECK DATE",IF(TODAY()&gt;$T204,"OVERDUE","Due "&amp;TEXT($T204,"mm/dd")))))</f>
        <v/>
      </c>
      <c r="V204" s="16" t="n"/>
      <c r="W204" s="16" t="n"/>
      <c r="X204" s="17">
        <f>IF($C204="","",IF(AND($L204&lt;&gt;"",NOT(ISNUMBER($L204))),"RAW SCORE NOT A NUMBER",IF(AND(ISNUMBER($L204),OR($L204&lt;0,$L204&gt;100)),"RAW SCORE OUT OF RANGE",IF(COUNTIF(nrES_RecID,$B204)&gt;1,"DUPLICATE RECORD",IF(AND($K204=2,COUNTIFS(nrES_PID,$D204,nrES_Code,$F204,nrES_Att,1)=0),"ATTEMPT 2 WITHOUT ATTEMPT 1",IF(AND($K204=2,$L204=""),"RETEST ROW HAS NO SCORE","OK"))))))</f>
        <v/>
      </c>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IF($C205="","",IF($K205="","",IF(COUNTIFS(nrES_PID,$D205,nrES_Code,$F205,nrES_Att,"&gt;"&amp;$K205,nrES_Raw,"&gt;=0")=0,"Yes","No")))</f>
        <v/>
      </c>
      <c r="Q205" s="17">
        <f>IF($C205="","",IF($L205="","",IF(AND($K205=1,ISNUMBER($L205),$L205&lt;$J205,COUNTIFS(nrES_PID,$D205,nrES_Code,$F205,nrES_Att,2,nrES_Raw,"&gt;=0")=0),"Yes","No")))</f>
        <v/>
      </c>
      <c r="R205" s="17">
        <f>IF($C205="","",IF($L205="","",IF(AND($K205=2,ISNUMBER($L205),$L205&lt;$J205),"Yes","No")))</f>
        <v/>
      </c>
      <c r="S205" s="18" t="n"/>
      <c r="T205" s="19">
        <f>IF($Q205&lt;&gt;"Yes","",IF($S205="","(enter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IF(OR($C205="",$L205="",$K205&lt;&gt;1,NOT(ISNUMBER($L205)),$L205&gt;=$J205),"",IF(COUNTIFS(nrES_PID,$D205,nrES_Code,$F205,nrES_Att,2,nrES_Raw,"&gt;=0")&gt;0,"Retested",IF(NOT(ISNUMBER($T205)),"CHECK DATE",IF(TODAY()&gt;$T205,"OVERDUE","Due "&amp;TEXT($T205,"mm/dd")))))</f>
        <v/>
      </c>
      <c r="V205" s="16" t="n"/>
      <c r="W205" s="16" t="n"/>
      <c r="X205" s="17">
        <f>IF($C205="","",IF(AND($L205&lt;&gt;"",NOT(ISNUMBER($L205))),"RAW SCORE NOT A NUMBER",IF(AND(ISNUMBER($L205),OR($L205&lt;0,$L205&gt;100)),"RAW SCORE OUT OF RANGE",IF(COUNTIF(nrES_RecID,$B205)&gt;1,"DUPLICATE RECORD",IF(AND($K205=2,COUNTIFS(nrES_PID,$D205,nrES_Code,$F205,nrES_Att,1)=0),"ATTEMPT 2 WITHOUT ATTEMPT 1",IF(AND($K205=2,$L205=""),"RETEST ROW HAS NO SCORE","OK"))))))</f>
        <v/>
      </c>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IF($C206="","",IF($K206="","",IF(COUNTIFS(nrES_PID,$D206,nrES_Code,$F206,nrES_Att,"&gt;"&amp;$K206,nrES_Raw,"&gt;=0")=0,"Yes","No")))</f>
        <v/>
      </c>
      <c r="Q206" s="17">
        <f>IF($C206="","",IF($L206="","",IF(AND($K206=1,ISNUMBER($L206),$L206&lt;$J206,COUNTIFS(nrES_PID,$D206,nrES_Code,$F206,nrES_Att,2,nrES_Raw,"&gt;=0")=0),"Yes","No")))</f>
        <v/>
      </c>
      <c r="R206" s="17">
        <f>IF($C206="","",IF($L206="","",IF(AND($K206=2,ISNUMBER($L206),$L206&lt;$J206),"Yes","No")))</f>
        <v/>
      </c>
      <c r="S206" s="18" t="n"/>
      <c r="T206" s="19">
        <f>IF($Q206&lt;&gt;"Yes","",IF($S206="","(enter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IF(OR($C206="",$L206="",$K206&lt;&gt;1,NOT(ISNUMBER($L206)),$L206&gt;=$J206),"",IF(COUNTIFS(nrES_PID,$D206,nrES_Code,$F206,nrES_Att,2,nrES_Raw,"&gt;=0")&gt;0,"Retested",IF(NOT(ISNUMBER($T206)),"CHECK DATE",IF(TODAY()&gt;$T206,"OVERDUE","Due "&amp;TEXT($T206,"mm/dd")))))</f>
        <v/>
      </c>
      <c r="V206" s="16" t="n"/>
      <c r="W206" s="16" t="n"/>
      <c r="X206" s="17">
        <f>IF($C206="","",IF(AND($L206&lt;&gt;"",NOT(ISNUMBER($L206))),"RAW SCORE NOT A NUMBER",IF(AND(ISNUMBER($L206),OR($L206&lt;0,$L206&gt;100)),"RAW SCORE OUT OF RANGE",IF(COUNTIF(nrES_RecID,$B206)&gt;1,"DUPLICATE RECORD",IF(AND($K206=2,COUNTIFS(nrES_PID,$D206,nrES_Code,$F206,nrES_Att,1)=0),"ATTEMPT 2 WITHOUT ATTEMPT 1",IF(AND($K206=2,$L206=""),"RETEST ROW HAS NO SCORE","OK"))))))</f>
        <v/>
      </c>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IF($C207="","",IF($K207="","",IF(COUNTIFS(nrES_PID,$D207,nrES_Code,$F207,nrES_Att,"&gt;"&amp;$K207,nrES_Raw,"&gt;=0")=0,"Yes","No")))</f>
        <v/>
      </c>
      <c r="Q207" s="17">
        <f>IF($C207="","",IF($L207="","",IF(AND($K207=1,ISNUMBER($L207),$L207&lt;$J207,COUNTIFS(nrES_PID,$D207,nrES_Code,$F207,nrES_Att,2,nrES_Raw,"&gt;=0")=0),"Yes","No")))</f>
        <v/>
      </c>
      <c r="R207" s="17">
        <f>IF($C207="","",IF($L207="","",IF(AND($K207=2,ISNUMBER($L207),$L207&lt;$J207),"Yes","No")))</f>
        <v/>
      </c>
      <c r="S207" s="18" t="n"/>
      <c r="T207" s="19">
        <f>IF($Q207&lt;&gt;"Yes","",IF($S207="","(enter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IF(OR($C207="",$L207="",$K207&lt;&gt;1,NOT(ISNUMBER($L207)),$L207&gt;=$J207),"",IF(COUNTIFS(nrES_PID,$D207,nrES_Code,$F207,nrES_Att,2,nrES_Raw,"&gt;=0")&gt;0,"Retested",IF(NOT(ISNUMBER($T207)),"CHECK DATE",IF(TODAY()&gt;$T207,"OVERDUE","Due "&amp;TEXT($T207,"mm/dd")))))</f>
        <v/>
      </c>
      <c r="V207" s="16" t="n"/>
      <c r="W207" s="16" t="n"/>
      <c r="X207" s="17">
        <f>IF($C207="","",IF(AND($L207&lt;&gt;"",NOT(ISNUMBER($L207))),"RAW SCORE NOT A NUMBER",IF(AND(ISNUMBER($L207),OR($L207&lt;0,$L207&gt;100)),"RAW SCORE OUT OF RANGE",IF(COUNTIF(nrES_RecID,$B207)&gt;1,"DUPLICATE RECORD",IF(AND($K207=2,COUNTIFS(nrES_PID,$D207,nrES_Code,$F207,nrES_Att,1)=0),"ATTEMPT 2 WITHOUT ATTEMPT 1",IF(AND($K207=2,$L207=""),"RETEST ROW HAS NO SCORE","OK"))))))</f>
        <v/>
      </c>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IF($C208="","",IF($K208="","",IF(COUNTIFS(nrES_PID,$D208,nrES_Code,$F208,nrES_Att,"&gt;"&amp;$K208,nrES_Raw,"&gt;=0")=0,"Yes","No")))</f>
        <v/>
      </c>
      <c r="Q208" s="17">
        <f>IF($C208="","",IF($L208="","",IF(AND($K208=1,ISNUMBER($L208),$L208&lt;$J208,COUNTIFS(nrES_PID,$D208,nrES_Code,$F208,nrES_Att,2,nrES_Raw,"&gt;=0")=0),"Yes","No")))</f>
        <v/>
      </c>
      <c r="R208" s="17">
        <f>IF($C208="","",IF($L208="","",IF(AND($K208=2,ISNUMBER($L208),$L208&lt;$J208),"Yes","No")))</f>
        <v/>
      </c>
      <c r="S208" s="18" t="n"/>
      <c r="T208" s="19">
        <f>IF($Q208&lt;&gt;"Yes","",IF($S208="","(enter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IF(OR($C208="",$L208="",$K208&lt;&gt;1,NOT(ISNUMBER($L208)),$L208&gt;=$J208),"",IF(COUNTIFS(nrES_PID,$D208,nrES_Code,$F208,nrES_Att,2,nrES_Raw,"&gt;=0")&gt;0,"Retested",IF(NOT(ISNUMBER($T208)),"CHECK DATE",IF(TODAY()&gt;$T208,"OVERDUE","Due "&amp;TEXT($T208,"mm/dd")))))</f>
        <v/>
      </c>
      <c r="V208" s="16" t="n"/>
      <c r="W208" s="16" t="n"/>
      <c r="X208" s="17">
        <f>IF($C208="","",IF(AND($L208&lt;&gt;"",NOT(ISNUMBER($L208))),"RAW SCORE NOT A NUMBER",IF(AND(ISNUMBER($L208),OR($L208&lt;0,$L208&gt;100)),"RAW SCORE OUT OF RANGE",IF(COUNTIF(nrES_RecID,$B208)&gt;1,"DUPLICATE RECORD",IF(AND($K208=2,COUNTIFS(nrES_PID,$D208,nrES_Code,$F208,nrES_Att,1)=0),"ATTEMPT 2 WITHOUT ATTEMPT 1",IF(AND($K208=2,$L208=""),"RETEST ROW HAS NO SCORE","OK"))))))</f>
        <v/>
      </c>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IF($C209="","",IF($K209="","",IF(COUNTIFS(nrES_PID,$D209,nrES_Code,$F209,nrES_Att,"&gt;"&amp;$K209,nrES_Raw,"&gt;=0")=0,"Yes","No")))</f>
        <v/>
      </c>
      <c r="Q209" s="17">
        <f>IF($C209="","",IF($L209="","",IF(AND($K209=1,ISNUMBER($L209),$L209&lt;$J209,COUNTIFS(nrES_PID,$D209,nrES_Code,$F209,nrES_Att,2,nrES_Raw,"&gt;=0")=0),"Yes","No")))</f>
        <v/>
      </c>
      <c r="R209" s="17">
        <f>IF($C209="","",IF($L209="","",IF(AND($K209=2,ISNUMBER($L209),$L209&lt;$J209),"Yes","No")))</f>
        <v/>
      </c>
      <c r="S209" s="18" t="n"/>
      <c r="T209" s="19">
        <f>IF($Q209&lt;&gt;"Yes","",IF($S209="","(enter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IF(OR($C209="",$L209="",$K209&lt;&gt;1,NOT(ISNUMBER($L209)),$L209&gt;=$J209),"",IF(COUNTIFS(nrES_PID,$D209,nrES_Code,$F209,nrES_Att,2,nrES_Raw,"&gt;=0")&gt;0,"Retested",IF(NOT(ISNUMBER($T209)),"CHECK DATE",IF(TODAY()&gt;$T209,"OVERDUE","Due "&amp;TEXT($T209,"mm/dd")))))</f>
        <v/>
      </c>
      <c r="V209" s="16" t="n"/>
      <c r="W209" s="16" t="n"/>
      <c r="X209" s="17">
        <f>IF($C209="","",IF(AND($L209&lt;&gt;"",NOT(ISNUMBER($L209))),"RAW SCORE NOT A NUMBER",IF(AND(ISNUMBER($L209),OR($L209&lt;0,$L209&gt;100)),"RAW SCORE OUT OF RANGE",IF(COUNTIF(nrES_RecID,$B209)&gt;1,"DUPLICATE RECORD",IF(AND($K209=2,COUNTIFS(nrES_PID,$D209,nrES_Code,$F209,nrES_Att,1)=0),"ATTEMPT 2 WITHOUT ATTEMPT 1",IF(AND($K209=2,$L209=""),"RETEST ROW HAS NO SCORE","OK"))))))</f>
        <v/>
      </c>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IF($C210="","",IF($K210="","",IF(COUNTIFS(nrES_PID,$D210,nrES_Code,$F210,nrES_Att,"&gt;"&amp;$K210,nrES_Raw,"&gt;=0")=0,"Yes","No")))</f>
        <v/>
      </c>
      <c r="Q210" s="17">
        <f>IF($C210="","",IF($L210="","",IF(AND($K210=1,ISNUMBER($L210),$L210&lt;$J210,COUNTIFS(nrES_PID,$D210,nrES_Code,$F210,nrES_Att,2,nrES_Raw,"&gt;=0")=0),"Yes","No")))</f>
        <v/>
      </c>
      <c r="R210" s="17">
        <f>IF($C210="","",IF($L210="","",IF(AND($K210=2,ISNUMBER($L210),$L210&lt;$J210),"Yes","No")))</f>
        <v/>
      </c>
      <c r="S210" s="18" t="n"/>
      <c r="T210" s="19">
        <f>IF($Q210&lt;&gt;"Yes","",IF($S210="","(enter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IF(OR($C210="",$L210="",$K210&lt;&gt;1,NOT(ISNUMBER($L210)),$L210&gt;=$J210),"",IF(COUNTIFS(nrES_PID,$D210,nrES_Code,$F210,nrES_Att,2,nrES_Raw,"&gt;=0")&gt;0,"Retested",IF(NOT(ISNUMBER($T210)),"CHECK DATE",IF(TODAY()&gt;$T210,"OVERDUE","Due "&amp;TEXT($T210,"mm/dd")))))</f>
        <v/>
      </c>
      <c r="V210" s="16" t="n"/>
      <c r="W210" s="16" t="n"/>
      <c r="X210" s="17">
        <f>IF($C210="","",IF(AND($L210&lt;&gt;"",NOT(ISNUMBER($L210))),"RAW SCORE NOT A NUMBER",IF(AND(ISNUMBER($L210),OR($L210&lt;0,$L210&gt;100)),"RAW SCORE OUT OF RANGE",IF(COUNTIF(nrES_RecID,$B210)&gt;1,"DUPLICATE RECORD",IF(AND($K210=2,COUNTIFS(nrES_PID,$D210,nrES_Code,$F210,nrES_Att,1)=0),"ATTEMPT 2 WITHOUT ATTEMPT 1",IF(AND($K210=2,$L210=""),"RETEST ROW HAS NO SCORE","OK"))))))</f>
        <v/>
      </c>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IF($C211="","",IF($K211="","",IF(COUNTIFS(nrES_PID,$D211,nrES_Code,$F211,nrES_Att,"&gt;"&amp;$K211,nrES_Raw,"&gt;=0")=0,"Yes","No")))</f>
        <v/>
      </c>
      <c r="Q211" s="17">
        <f>IF($C211="","",IF($L211="","",IF(AND($K211=1,ISNUMBER($L211),$L211&lt;$J211,COUNTIFS(nrES_PID,$D211,nrES_Code,$F211,nrES_Att,2,nrES_Raw,"&gt;=0")=0),"Yes","No")))</f>
        <v/>
      </c>
      <c r="R211" s="17">
        <f>IF($C211="","",IF($L211="","",IF(AND($K211=2,ISNUMBER($L211),$L211&lt;$J211),"Yes","No")))</f>
        <v/>
      </c>
      <c r="S211" s="18" t="n"/>
      <c r="T211" s="19">
        <f>IF($Q211&lt;&gt;"Yes","",IF($S211="","(enter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IF(OR($C211="",$L211="",$K211&lt;&gt;1,NOT(ISNUMBER($L211)),$L211&gt;=$J211),"",IF(COUNTIFS(nrES_PID,$D211,nrES_Code,$F211,nrES_Att,2,nrES_Raw,"&gt;=0")&gt;0,"Retested",IF(NOT(ISNUMBER($T211)),"CHECK DATE",IF(TODAY()&gt;$T211,"OVERDUE","Due "&amp;TEXT($T211,"mm/dd")))))</f>
        <v/>
      </c>
      <c r="V211" s="16" t="n"/>
      <c r="W211" s="16" t="n"/>
      <c r="X211" s="17">
        <f>IF($C211="","",IF(AND($L211&lt;&gt;"",NOT(ISNUMBER($L211))),"RAW SCORE NOT A NUMBER",IF(AND(ISNUMBER($L211),OR($L211&lt;0,$L211&gt;100)),"RAW SCORE OUT OF RANGE",IF(COUNTIF(nrES_RecID,$B211)&gt;1,"DUPLICATE RECORD",IF(AND($K211=2,COUNTIFS(nrES_PID,$D211,nrES_Code,$F211,nrES_Att,1)=0),"ATTEMPT 2 WITHOUT ATTEMPT 1",IF(AND($K211=2,$L211=""),"RETEST ROW HAS NO SCORE","OK"))))))</f>
        <v/>
      </c>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IF($C212="","",IF($K212="","",IF(COUNTIFS(nrES_PID,$D212,nrES_Code,$F212,nrES_Att,"&gt;"&amp;$K212,nrES_Raw,"&gt;=0")=0,"Yes","No")))</f>
        <v/>
      </c>
      <c r="Q212" s="17">
        <f>IF($C212="","",IF($L212="","",IF(AND($K212=1,ISNUMBER($L212),$L212&lt;$J212,COUNTIFS(nrES_PID,$D212,nrES_Code,$F212,nrES_Att,2,nrES_Raw,"&gt;=0")=0),"Yes","No")))</f>
        <v/>
      </c>
      <c r="R212" s="17">
        <f>IF($C212="","",IF($L212="","",IF(AND($K212=2,ISNUMBER($L212),$L212&lt;$J212),"Yes","No")))</f>
        <v/>
      </c>
      <c r="S212" s="18" t="n"/>
      <c r="T212" s="19">
        <f>IF($Q212&lt;&gt;"Yes","",IF($S212="","(enter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IF(OR($C212="",$L212="",$K212&lt;&gt;1,NOT(ISNUMBER($L212)),$L212&gt;=$J212),"",IF(COUNTIFS(nrES_PID,$D212,nrES_Code,$F212,nrES_Att,2,nrES_Raw,"&gt;=0")&gt;0,"Retested",IF(NOT(ISNUMBER($T212)),"CHECK DATE",IF(TODAY()&gt;$T212,"OVERDUE","Due "&amp;TEXT($T212,"mm/dd")))))</f>
        <v/>
      </c>
      <c r="V212" s="16" t="n"/>
      <c r="W212" s="16" t="n"/>
      <c r="X212" s="17">
        <f>IF($C212="","",IF(AND($L212&lt;&gt;"",NOT(ISNUMBER($L212))),"RAW SCORE NOT A NUMBER",IF(AND(ISNUMBER($L212),OR($L212&lt;0,$L212&gt;100)),"RAW SCORE OUT OF RANGE",IF(COUNTIF(nrES_RecID,$B212)&gt;1,"DUPLICATE RECORD",IF(AND($K212=2,COUNTIFS(nrES_PID,$D212,nrES_Code,$F212,nrES_Att,1)=0),"ATTEMPT 2 WITHOUT ATTEMPT 1",IF(AND($K212=2,$L212=""),"RETEST ROW HAS NO SCORE","OK"))))))</f>
        <v/>
      </c>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IF($C213="","",IF($K213="","",IF(COUNTIFS(nrES_PID,$D213,nrES_Code,$F213,nrES_Att,"&gt;"&amp;$K213,nrES_Raw,"&gt;=0")=0,"Yes","No")))</f>
        <v/>
      </c>
      <c r="Q213" s="17">
        <f>IF($C213="","",IF($L213="","",IF(AND($K213=1,ISNUMBER($L213),$L213&lt;$J213,COUNTIFS(nrES_PID,$D213,nrES_Code,$F213,nrES_Att,2,nrES_Raw,"&gt;=0")=0),"Yes","No")))</f>
        <v/>
      </c>
      <c r="R213" s="17">
        <f>IF($C213="","",IF($L213="","",IF(AND($K213=2,ISNUMBER($L213),$L213&lt;$J213),"Yes","No")))</f>
        <v/>
      </c>
      <c r="S213" s="18" t="n"/>
      <c r="T213" s="19">
        <f>IF($Q213&lt;&gt;"Yes","",IF($S213="","(enter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IF(OR($C213="",$L213="",$K213&lt;&gt;1,NOT(ISNUMBER($L213)),$L213&gt;=$J213),"",IF(COUNTIFS(nrES_PID,$D213,nrES_Code,$F213,nrES_Att,2,nrES_Raw,"&gt;=0")&gt;0,"Retested",IF(NOT(ISNUMBER($T213)),"CHECK DATE",IF(TODAY()&gt;$T213,"OVERDUE","Due "&amp;TEXT($T213,"mm/dd")))))</f>
        <v/>
      </c>
      <c r="V213" s="16" t="n"/>
      <c r="W213" s="16" t="n"/>
      <c r="X213" s="17">
        <f>IF($C213="","",IF(AND($L213&lt;&gt;"",NOT(ISNUMBER($L213))),"RAW SCORE NOT A NUMBER",IF(AND(ISNUMBER($L213),OR($L213&lt;0,$L213&gt;100)),"RAW SCORE OUT OF RANGE",IF(COUNTIF(nrES_RecID,$B213)&gt;1,"DUPLICATE RECORD",IF(AND($K213=2,COUNTIFS(nrES_PID,$D213,nrES_Code,$F213,nrES_Att,1)=0),"ATTEMPT 2 WITHOUT ATTEMPT 1",IF(AND($K213=2,$L213=""),"RETEST ROW HAS NO SCORE","OK"))))))</f>
        <v/>
      </c>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IF($C214="","",IF($K214="","",IF(COUNTIFS(nrES_PID,$D214,nrES_Code,$F214,nrES_Att,"&gt;"&amp;$K214,nrES_Raw,"&gt;=0")=0,"Yes","No")))</f>
        <v/>
      </c>
      <c r="Q214" s="17">
        <f>IF($C214="","",IF($L214="","",IF(AND($K214=1,ISNUMBER($L214),$L214&lt;$J214,COUNTIFS(nrES_PID,$D214,nrES_Code,$F214,nrES_Att,2,nrES_Raw,"&gt;=0")=0),"Yes","No")))</f>
        <v/>
      </c>
      <c r="R214" s="17">
        <f>IF($C214="","",IF($L214="","",IF(AND($K214=2,ISNUMBER($L214),$L214&lt;$J214),"Yes","No")))</f>
        <v/>
      </c>
      <c r="S214" s="18" t="n"/>
      <c r="T214" s="19">
        <f>IF($Q214&lt;&gt;"Yes","",IF($S214="","(enter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IF(OR($C214="",$L214="",$K214&lt;&gt;1,NOT(ISNUMBER($L214)),$L214&gt;=$J214),"",IF(COUNTIFS(nrES_PID,$D214,nrES_Code,$F214,nrES_Att,2,nrES_Raw,"&gt;=0")&gt;0,"Retested",IF(NOT(ISNUMBER($T214)),"CHECK DATE",IF(TODAY()&gt;$T214,"OVERDUE","Due "&amp;TEXT($T214,"mm/dd")))))</f>
        <v/>
      </c>
      <c r="V214" s="16" t="n"/>
      <c r="W214" s="16" t="n"/>
      <c r="X214" s="17">
        <f>IF($C214="","",IF(AND($L214&lt;&gt;"",NOT(ISNUMBER($L214))),"RAW SCORE NOT A NUMBER",IF(AND(ISNUMBER($L214),OR($L214&lt;0,$L214&gt;100)),"RAW SCORE OUT OF RANGE",IF(COUNTIF(nrES_RecID,$B214)&gt;1,"DUPLICATE RECORD",IF(AND($K214=2,COUNTIFS(nrES_PID,$D214,nrES_Code,$F214,nrES_Att,1)=0),"ATTEMPT 2 WITHOUT ATTEMPT 1",IF(AND($K214=2,$L214=""),"RETEST ROW HAS NO SCORE","OK"))))))</f>
        <v/>
      </c>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IF($C215="","",IF($K215="","",IF(COUNTIFS(nrES_PID,$D215,nrES_Code,$F215,nrES_Att,"&gt;"&amp;$K215,nrES_Raw,"&gt;=0")=0,"Yes","No")))</f>
        <v/>
      </c>
      <c r="Q215" s="17">
        <f>IF($C215="","",IF($L215="","",IF(AND($K215=1,ISNUMBER($L215),$L215&lt;$J215,COUNTIFS(nrES_PID,$D215,nrES_Code,$F215,nrES_Att,2,nrES_Raw,"&gt;=0")=0),"Yes","No")))</f>
        <v/>
      </c>
      <c r="R215" s="17">
        <f>IF($C215="","",IF($L215="","",IF(AND($K215=2,ISNUMBER($L215),$L215&lt;$J215),"Yes","No")))</f>
        <v/>
      </c>
      <c r="S215" s="18" t="n"/>
      <c r="T215" s="19">
        <f>IF($Q215&lt;&gt;"Yes","",IF($S215="","(enter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IF(OR($C215="",$L215="",$K215&lt;&gt;1,NOT(ISNUMBER($L215)),$L215&gt;=$J215),"",IF(COUNTIFS(nrES_PID,$D215,nrES_Code,$F215,nrES_Att,2,nrES_Raw,"&gt;=0")&gt;0,"Retested",IF(NOT(ISNUMBER($T215)),"CHECK DATE",IF(TODAY()&gt;$T215,"OVERDUE","Due "&amp;TEXT($T215,"mm/dd")))))</f>
        <v/>
      </c>
      <c r="V215" s="16" t="n"/>
      <c r="W215" s="16" t="n"/>
      <c r="X215" s="17">
        <f>IF($C215="","",IF(AND($L215&lt;&gt;"",NOT(ISNUMBER($L215))),"RAW SCORE NOT A NUMBER",IF(AND(ISNUMBER($L215),OR($L215&lt;0,$L215&gt;100)),"RAW SCORE OUT OF RANGE",IF(COUNTIF(nrES_RecID,$B215)&gt;1,"DUPLICATE RECORD",IF(AND($K215=2,COUNTIFS(nrES_PID,$D215,nrES_Code,$F215,nrES_Att,1)=0),"ATTEMPT 2 WITHOUT ATTEMPT 1",IF(AND($K215=2,$L215=""),"RETEST ROW HAS NO SCORE","OK"))))))</f>
        <v/>
      </c>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IF($C216="","",IF($K216="","",IF(COUNTIFS(nrES_PID,$D216,nrES_Code,$F216,nrES_Att,"&gt;"&amp;$K216,nrES_Raw,"&gt;=0")=0,"Yes","No")))</f>
        <v/>
      </c>
      <c r="Q216" s="17">
        <f>IF($C216="","",IF($L216="","",IF(AND($K216=1,ISNUMBER($L216),$L216&lt;$J216,COUNTIFS(nrES_PID,$D216,nrES_Code,$F216,nrES_Att,2,nrES_Raw,"&gt;=0")=0),"Yes","No")))</f>
        <v/>
      </c>
      <c r="R216" s="17">
        <f>IF($C216="","",IF($L216="","",IF(AND($K216=2,ISNUMBER($L216),$L216&lt;$J216),"Yes","No")))</f>
        <v/>
      </c>
      <c r="S216" s="18" t="n"/>
      <c r="T216" s="19">
        <f>IF($Q216&lt;&gt;"Yes","",IF($S216="","(enter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IF(OR($C216="",$L216="",$K216&lt;&gt;1,NOT(ISNUMBER($L216)),$L216&gt;=$J216),"",IF(COUNTIFS(nrES_PID,$D216,nrES_Code,$F216,nrES_Att,2,nrES_Raw,"&gt;=0")&gt;0,"Retested",IF(NOT(ISNUMBER($T216)),"CHECK DATE",IF(TODAY()&gt;$T216,"OVERDUE","Due "&amp;TEXT($T216,"mm/dd")))))</f>
        <v/>
      </c>
      <c r="V216" s="16" t="n"/>
      <c r="W216" s="16" t="n"/>
      <c r="X216" s="17">
        <f>IF($C216="","",IF(AND($L216&lt;&gt;"",NOT(ISNUMBER($L216))),"RAW SCORE NOT A NUMBER",IF(AND(ISNUMBER($L216),OR($L216&lt;0,$L216&gt;100)),"RAW SCORE OUT OF RANGE",IF(COUNTIF(nrES_RecID,$B216)&gt;1,"DUPLICATE RECORD",IF(AND($K216=2,COUNTIFS(nrES_PID,$D216,nrES_Code,$F216,nrES_Att,1)=0),"ATTEMPT 2 WITHOUT ATTEMPT 1",IF(AND($K216=2,$L216=""),"RETEST ROW HAS NO SCORE","OK"))))))</f>
        <v/>
      </c>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IF($C217="","",IF($K217="","",IF(COUNTIFS(nrES_PID,$D217,nrES_Code,$F217,nrES_Att,"&gt;"&amp;$K217,nrES_Raw,"&gt;=0")=0,"Yes","No")))</f>
        <v/>
      </c>
      <c r="Q217" s="17">
        <f>IF($C217="","",IF($L217="","",IF(AND($K217=1,ISNUMBER($L217),$L217&lt;$J217,COUNTIFS(nrES_PID,$D217,nrES_Code,$F217,nrES_Att,2,nrES_Raw,"&gt;=0")=0),"Yes","No")))</f>
        <v/>
      </c>
      <c r="R217" s="17">
        <f>IF($C217="","",IF($L217="","",IF(AND($K217=2,ISNUMBER($L217),$L217&lt;$J217),"Yes","No")))</f>
        <v/>
      </c>
      <c r="S217" s="18" t="n"/>
      <c r="T217" s="19">
        <f>IF($Q217&lt;&gt;"Yes","",IF($S217="","(enter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IF(OR($C217="",$L217="",$K217&lt;&gt;1,NOT(ISNUMBER($L217)),$L217&gt;=$J217),"",IF(COUNTIFS(nrES_PID,$D217,nrES_Code,$F217,nrES_Att,2,nrES_Raw,"&gt;=0")&gt;0,"Retested",IF(NOT(ISNUMBER($T217)),"CHECK DATE",IF(TODAY()&gt;$T217,"OVERDUE","Due "&amp;TEXT($T217,"mm/dd")))))</f>
        <v/>
      </c>
      <c r="V217" s="16" t="n"/>
      <c r="W217" s="16" t="n"/>
      <c r="X217" s="17">
        <f>IF($C217="","",IF(AND($L217&lt;&gt;"",NOT(ISNUMBER($L217))),"RAW SCORE NOT A NUMBER",IF(AND(ISNUMBER($L217),OR($L217&lt;0,$L217&gt;100)),"RAW SCORE OUT OF RANGE",IF(COUNTIF(nrES_RecID,$B217)&gt;1,"DUPLICATE RECORD",IF(AND($K217=2,COUNTIFS(nrES_PID,$D217,nrES_Code,$F217,nrES_Att,1)=0),"ATTEMPT 2 WITHOUT ATTEMPT 1",IF(AND($K217=2,$L217=""),"RETEST ROW HAS NO SCORE","OK"))))))</f>
        <v/>
      </c>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IF($C218="","",IF($K218="","",IF(COUNTIFS(nrES_PID,$D218,nrES_Code,$F218,nrES_Att,"&gt;"&amp;$K218,nrES_Raw,"&gt;=0")=0,"Yes","No")))</f>
        <v/>
      </c>
      <c r="Q218" s="17">
        <f>IF($C218="","",IF($L218="","",IF(AND($K218=1,ISNUMBER($L218),$L218&lt;$J218,COUNTIFS(nrES_PID,$D218,nrES_Code,$F218,nrES_Att,2,nrES_Raw,"&gt;=0")=0),"Yes","No")))</f>
        <v/>
      </c>
      <c r="R218" s="17">
        <f>IF($C218="","",IF($L218="","",IF(AND($K218=2,ISNUMBER($L218),$L218&lt;$J218),"Yes","No")))</f>
        <v/>
      </c>
      <c r="S218" s="18" t="n"/>
      <c r="T218" s="19">
        <f>IF($Q218&lt;&gt;"Yes","",IF($S218="","(enter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IF(OR($C218="",$L218="",$K218&lt;&gt;1,NOT(ISNUMBER($L218)),$L218&gt;=$J218),"",IF(COUNTIFS(nrES_PID,$D218,nrES_Code,$F218,nrES_Att,2,nrES_Raw,"&gt;=0")&gt;0,"Retested",IF(NOT(ISNUMBER($T218)),"CHECK DATE",IF(TODAY()&gt;$T218,"OVERDUE","Due "&amp;TEXT($T218,"mm/dd")))))</f>
        <v/>
      </c>
      <c r="V218" s="16" t="n"/>
      <c r="W218" s="16" t="n"/>
      <c r="X218" s="17">
        <f>IF($C218="","",IF(AND($L218&lt;&gt;"",NOT(ISNUMBER($L218))),"RAW SCORE NOT A NUMBER",IF(AND(ISNUMBER($L218),OR($L218&lt;0,$L218&gt;100)),"RAW SCORE OUT OF RANGE",IF(COUNTIF(nrES_RecID,$B218)&gt;1,"DUPLICATE RECORD",IF(AND($K218=2,COUNTIFS(nrES_PID,$D218,nrES_Code,$F218,nrES_Att,1)=0),"ATTEMPT 2 WITHOUT ATTEMPT 1",IF(AND($K218=2,$L218=""),"RETEST ROW HAS NO SCORE","OK"))))))</f>
        <v/>
      </c>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IF($C219="","",IF($K219="","",IF(COUNTIFS(nrES_PID,$D219,nrES_Code,$F219,nrES_Att,"&gt;"&amp;$K219,nrES_Raw,"&gt;=0")=0,"Yes","No")))</f>
        <v/>
      </c>
      <c r="Q219" s="17">
        <f>IF($C219="","",IF($L219="","",IF(AND($K219=1,ISNUMBER($L219),$L219&lt;$J219,COUNTIFS(nrES_PID,$D219,nrES_Code,$F219,nrES_Att,2,nrES_Raw,"&gt;=0")=0),"Yes","No")))</f>
        <v/>
      </c>
      <c r="R219" s="17">
        <f>IF($C219="","",IF($L219="","",IF(AND($K219=2,ISNUMBER($L219),$L219&lt;$J219),"Yes","No")))</f>
        <v/>
      </c>
      <c r="S219" s="18" t="n"/>
      <c r="T219" s="19">
        <f>IF($Q219&lt;&gt;"Yes","",IF($S219="","(enter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IF(OR($C219="",$L219="",$K219&lt;&gt;1,NOT(ISNUMBER($L219)),$L219&gt;=$J219),"",IF(COUNTIFS(nrES_PID,$D219,nrES_Code,$F219,nrES_Att,2,nrES_Raw,"&gt;=0")&gt;0,"Retested",IF(NOT(ISNUMBER($T219)),"CHECK DATE",IF(TODAY()&gt;$T219,"OVERDUE","Due "&amp;TEXT($T219,"mm/dd")))))</f>
        <v/>
      </c>
      <c r="V219" s="16" t="n"/>
      <c r="W219" s="16" t="n"/>
      <c r="X219" s="17">
        <f>IF($C219="","",IF(AND($L219&lt;&gt;"",NOT(ISNUMBER($L219))),"RAW SCORE NOT A NUMBER",IF(AND(ISNUMBER($L219),OR($L219&lt;0,$L219&gt;100)),"RAW SCORE OUT OF RANGE",IF(COUNTIF(nrES_RecID,$B219)&gt;1,"DUPLICATE RECORD",IF(AND($K219=2,COUNTIFS(nrES_PID,$D219,nrES_Code,$F219,nrES_Att,1)=0),"ATTEMPT 2 WITHOUT ATTEMPT 1",IF(AND($K219=2,$L219=""),"RETEST ROW HAS NO SCORE","OK"))))))</f>
        <v/>
      </c>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IF($C220="","",IF($K220="","",IF(COUNTIFS(nrES_PID,$D220,nrES_Code,$F220,nrES_Att,"&gt;"&amp;$K220,nrES_Raw,"&gt;=0")=0,"Yes","No")))</f>
        <v/>
      </c>
      <c r="Q220" s="17">
        <f>IF($C220="","",IF($L220="","",IF(AND($K220=1,ISNUMBER($L220),$L220&lt;$J220,COUNTIFS(nrES_PID,$D220,nrES_Code,$F220,nrES_Att,2,nrES_Raw,"&gt;=0")=0),"Yes","No")))</f>
        <v/>
      </c>
      <c r="R220" s="17">
        <f>IF($C220="","",IF($L220="","",IF(AND($K220=2,ISNUMBER($L220),$L220&lt;$J220),"Yes","No")))</f>
        <v/>
      </c>
      <c r="S220" s="18" t="n"/>
      <c r="T220" s="19">
        <f>IF($Q220&lt;&gt;"Yes","",IF($S220="","(enter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IF(OR($C220="",$L220="",$K220&lt;&gt;1,NOT(ISNUMBER($L220)),$L220&gt;=$J220),"",IF(COUNTIFS(nrES_PID,$D220,nrES_Code,$F220,nrES_Att,2,nrES_Raw,"&gt;=0")&gt;0,"Retested",IF(NOT(ISNUMBER($T220)),"CHECK DATE",IF(TODAY()&gt;$T220,"OVERDUE","Due "&amp;TEXT($T220,"mm/dd")))))</f>
        <v/>
      </c>
      <c r="V220" s="16" t="n"/>
      <c r="W220" s="16" t="n"/>
      <c r="X220" s="17">
        <f>IF($C220="","",IF(AND($L220&lt;&gt;"",NOT(ISNUMBER($L220))),"RAW SCORE NOT A NUMBER",IF(AND(ISNUMBER($L220),OR($L220&lt;0,$L220&gt;100)),"RAW SCORE OUT OF RANGE",IF(COUNTIF(nrES_RecID,$B220)&gt;1,"DUPLICATE RECORD",IF(AND($K220=2,COUNTIFS(nrES_PID,$D220,nrES_Code,$F220,nrES_Att,1)=0),"ATTEMPT 2 WITHOUT ATTEMPT 1",IF(AND($K220=2,$L220=""),"RETEST ROW HAS NO SCORE","OK"))))))</f>
        <v/>
      </c>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IF($C221="","",IF($K221="","",IF(COUNTIFS(nrES_PID,$D221,nrES_Code,$F221,nrES_Att,"&gt;"&amp;$K221,nrES_Raw,"&gt;=0")=0,"Yes","No")))</f>
        <v/>
      </c>
      <c r="Q221" s="17">
        <f>IF($C221="","",IF($L221="","",IF(AND($K221=1,ISNUMBER($L221),$L221&lt;$J221,COUNTIFS(nrES_PID,$D221,nrES_Code,$F221,nrES_Att,2,nrES_Raw,"&gt;=0")=0),"Yes","No")))</f>
        <v/>
      </c>
      <c r="R221" s="17">
        <f>IF($C221="","",IF($L221="","",IF(AND($K221=2,ISNUMBER($L221),$L221&lt;$J221),"Yes","No")))</f>
        <v/>
      </c>
      <c r="S221" s="18" t="n"/>
      <c r="T221" s="19">
        <f>IF($Q221&lt;&gt;"Yes","",IF($S221="","(enter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IF(OR($C221="",$L221="",$K221&lt;&gt;1,NOT(ISNUMBER($L221)),$L221&gt;=$J221),"",IF(COUNTIFS(nrES_PID,$D221,nrES_Code,$F221,nrES_Att,2,nrES_Raw,"&gt;=0")&gt;0,"Retested",IF(NOT(ISNUMBER($T221)),"CHECK DATE",IF(TODAY()&gt;$T221,"OVERDUE","Due "&amp;TEXT($T221,"mm/dd")))))</f>
        <v/>
      </c>
      <c r="V221" s="16" t="n"/>
      <c r="W221" s="16" t="n"/>
      <c r="X221" s="17">
        <f>IF($C221="","",IF(AND($L221&lt;&gt;"",NOT(ISNUMBER($L221))),"RAW SCORE NOT A NUMBER",IF(AND(ISNUMBER($L221),OR($L221&lt;0,$L221&gt;100)),"RAW SCORE OUT OF RANGE",IF(COUNTIF(nrES_RecID,$B221)&gt;1,"DUPLICATE RECORD",IF(AND($K221=2,COUNTIFS(nrES_PID,$D221,nrES_Code,$F221,nrES_Att,1)=0),"ATTEMPT 2 WITHOUT ATTEMPT 1",IF(AND($K221=2,$L221=""),"RETEST ROW HAS NO SCORE","OK"))))))</f>
        <v/>
      </c>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IF($C222="","",IF($K222="","",IF(COUNTIFS(nrES_PID,$D222,nrES_Code,$F222,nrES_Att,"&gt;"&amp;$K222,nrES_Raw,"&gt;=0")=0,"Yes","No")))</f>
        <v/>
      </c>
      <c r="Q222" s="17">
        <f>IF($C222="","",IF($L222="","",IF(AND($K222=1,ISNUMBER($L222),$L222&lt;$J222,COUNTIFS(nrES_PID,$D222,nrES_Code,$F222,nrES_Att,2,nrES_Raw,"&gt;=0")=0),"Yes","No")))</f>
        <v/>
      </c>
      <c r="R222" s="17">
        <f>IF($C222="","",IF($L222="","",IF(AND($K222=2,ISNUMBER($L222),$L222&lt;$J222),"Yes","No")))</f>
        <v/>
      </c>
      <c r="S222" s="18" t="n"/>
      <c r="T222" s="19">
        <f>IF($Q222&lt;&gt;"Yes","",IF($S222="","(enter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IF(OR($C222="",$L222="",$K222&lt;&gt;1,NOT(ISNUMBER($L222)),$L222&gt;=$J222),"",IF(COUNTIFS(nrES_PID,$D222,nrES_Code,$F222,nrES_Att,2,nrES_Raw,"&gt;=0")&gt;0,"Retested",IF(NOT(ISNUMBER($T222)),"CHECK DATE",IF(TODAY()&gt;$T222,"OVERDUE","Due "&amp;TEXT($T222,"mm/dd")))))</f>
        <v/>
      </c>
      <c r="V222" s="16" t="n"/>
      <c r="W222" s="16" t="n"/>
      <c r="X222" s="17">
        <f>IF($C222="","",IF(AND($L222&lt;&gt;"",NOT(ISNUMBER($L222))),"RAW SCORE NOT A NUMBER",IF(AND(ISNUMBER($L222),OR($L222&lt;0,$L222&gt;100)),"RAW SCORE OUT OF RANGE",IF(COUNTIF(nrES_RecID,$B222)&gt;1,"DUPLICATE RECORD",IF(AND($K222=2,COUNTIFS(nrES_PID,$D222,nrES_Code,$F222,nrES_Att,1)=0),"ATTEMPT 2 WITHOUT ATTEMPT 1",IF(AND($K222=2,$L222=""),"RETEST ROW HAS NO SCORE","OK"))))))</f>
        <v/>
      </c>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IF($C223="","",IF($K223="","",IF(COUNTIFS(nrES_PID,$D223,nrES_Code,$F223,nrES_Att,"&gt;"&amp;$K223,nrES_Raw,"&gt;=0")=0,"Yes","No")))</f>
        <v/>
      </c>
      <c r="Q223" s="17">
        <f>IF($C223="","",IF($L223="","",IF(AND($K223=1,ISNUMBER($L223),$L223&lt;$J223,COUNTIFS(nrES_PID,$D223,nrES_Code,$F223,nrES_Att,2,nrES_Raw,"&gt;=0")=0),"Yes","No")))</f>
        <v/>
      </c>
      <c r="R223" s="17">
        <f>IF($C223="","",IF($L223="","",IF(AND($K223=2,ISNUMBER($L223),$L223&lt;$J223),"Yes","No")))</f>
        <v/>
      </c>
      <c r="S223" s="18" t="n"/>
      <c r="T223" s="19">
        <f>IF($Q223&lt;&gt;"Yes","",IF($S223="","(enter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IF(OR($C223="",$L223="",$K223&lt;&gt;1,NOT(ISNUMBER($L223)),$L223&gt;=$J223),"",IF(COUNTIFS(nrES_PID,$D223,nrES_Code,$F223,nrES_Att,2,nrES_Raw,"&gt;=0")&gt;0,"Retested",IF(NOT(ISNUMBER($T223)),"CHECK DATE",IF(TODAY()&gt;$T223,"OVERDUE","Due "&amp;TEXT($T223,"mm/dd")))))</f>
        <v/>
      </c>
      <c r="V223" s="16" t="n"/>
      <c r="W223" s="16" t="n"/>
      <c r="X223" s="17">
        <f>IF($C223="","",IF(AND($L223&lt;&gt;"",NOT(ISNUMBER($L223))),"RAW SCORE NOT A NUMBER",IF(AND(ISNUMBER($L223),OR($L223&lt;0,$L223&gt;100)),"RAW SCORE OUT OF RANGE",IF(COUNTIF(nrES_RecID,$B223)&gt;1,"DUPLICATE RECORD",IF(AND($K223=2,COUNTIFS(nrES_PID,$D223,nrES_Code,$F223,nrES_Att,1)=0),"ATTEMPT 2 WITHOUT ATTEMPT 1",IF(AND($K223=2,$L223=""),"RETEST ROW HAS NO SCORE","OK"))))))</f>
        <v/>
      </c>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IF($C224="","",IF($K224="","",IF(COUNTIFS(nrES_PID,$D224,nrES_Code,$F224,nrES_Att,"&gt;"&amp;$K224,nrES_Raw,"&gt;=0")=0,"Yes","No")))</f>
        <v/>
      </c>
      <c r="Q224" s="17">
        <f>IF($C224="","",IF($L224="","",IF(AND($K224=1,ISNUMBER($L224),$L224&lt;$J224,COUNTIFS(nrES_PID,$D224,nrES_Code,$F224,nrES_Att,2,nrES_Raw,"&gt;=0")=0),"Yes","No")))</f>
        <v/>
      </c>
      <c r="R224" s="17">
        <f>IF($C224="","",IF($L224="","",IF(AND($K224=2,ISNUMBER($L224),$L224&lt;$J224),"Yes","No")))</f>
        <v/>
      </c>
      <c r="S224" s="18" t="n"/>
      <c r="T224" s="19">
        <f>IF($Q224&lt;&gt;"Yes","",IF($S224="","(enter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IF(OR($C224="",$L224="",$K224&lt;&gt;1,NOT(ISNUMBER($L224)),$L224&gt;=$J224),"",IF(COUNTIFS(nrES_PID,$D224,nrES_Code,$F224,nrES_Att,2,nrES_Raw,"&gt;=0")&gt;0,"Retested",IF(NOT(ISNUMBER($T224)),"CHECK DATE",IF(TODAY()&gt;$T224,"OVERDUE","Due "&amp;TEXT($T224,"mm/dd")))))</f>
        <v/>
      </c>
      <c r="V224" s="16" t="n"/>
      <c r="W224" s="16" t="n"/>
      <c r="X224" s="17">
        <f>IF($C224="","",IF(AND($L224&lt;&gt;"",NOT(ISNUMBER($L224))),"RAW SCORE NOT A NUMBER",IF(AND(ISNUMBER($L224),OR($L224&lt;0,$L224&gt;100)),"RAW SCORE OUT OF RANGE",IF(COUNTIF(nrES_RecID,$B224)&gt;1,"DUPLICATE RECORD",IF(AND($K224=2,COUNTIFS(nrES_PID,$D224,nrES_Code,$F224,nrES_Att,1)=0),"ATTEMPT 2 WITHOUT ATTEMPT 1",IF(AND($K224=2,$L224=""),"RETEST ROW HAS NO SCORE","OK"))))))</f>
        <v/>
      </c>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IF($C225="","",IF($K225="","",IF(COUNTIFS(nrES_PID,$D225,nrES_Code,$F225,nrES_Att,"&gt;"&amp;$K225,nrES_Raw,"&gt;=0")=0,"Yes","No")))</f>
        <v/>
      </c>
      <c r="Q225" s="17">
        <f>IF($C225="","",IF($L225="","",IF(AND($K225=1,ISNUMBER($L225),$L225&lt;$J225,COUNTIFS(nrES_PID,$D225,nrES_Code,$F225,nrES_Att,2,nrES_Raw,"&gt;=0")=0),"Yes","No")))</f>
        <v/>
      </c>
      <c r="R225" s="17">
        <f>IF($C225="","",IF($L225="","",IF(AND($K225=2,ISNUMBER($L225),$L225&lt;$J225),"Yes","No")))</f>
        <v/>
      </c>
      <c r="S225" s="18" t="n"/>
      <c r="T225" s="19">
        <f>IF($Q225&lt;&gt;"Yes","",IF($S225="","(enter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IF(OR($C225="",$L225="",$K225&lt;&gt;1,NOT(ISNUMBER($L225)),$L225&gt;=$J225),"",IF(COUNTIFS(nrES_PID,$D225,nrES_Code,$F225,nrES_Att,2,nrES_Raw,"&gt;=0")&gt;0,"Retested",IF(NOT(ISNUMBER($T225)),"CHECK DATE",IF(TODAY()&gt;$T225,"OVERDUE","Due "&amp;TEXT($T225,"mm/dd")))))</f>
        <v/>
      </c>
      <c r="V225" s="16" t="n"/>
      <c r="W225" s="16" t="n"/>
      <c r="X225" s="17">
        <f>IF($C225="","",IF(AND($L225&lt;&gt;"",NOT(ISNUMBER($L225))),"RAW SCORE NOT A NUMBER",IF(AND(ISNUMBER($L225),OR($L225&lt;0,$L225&gt;100)),"RAW SCORE OUT OF RANGE",IF(COUNTIF(nrES_RecID,$B225)&gt;1,"DUPLICATE RECORD",IF(AND($K225=2,COUNTIFS(nrES_PID,$D225,nrES_Code,$F225,nrES_Att,1)=0),"ATTEMPT 2 WITHOUT ATTEMPT 1",IF(AND($K225=2,$L225=""),"RETEST ROW HAS NO SCORE","OK"))))))</f>
        <v/>
      </c>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IF($C226="","",IF($K226="","",IF(COUNTIFS(nrES_PID,$D226,nrES_Code,$F226,nrES_Att,"&gt;"&amp;$K226,nrES_Raw,"&gt;=0")=0,"Yes","No")))</f>
        <v/>
      </c>
      <c r="Q226" s="17">
        <f>IF($C226="","",IF($L226="","",IF(AND($K226=1,ISNUMBER($L226),$L226&lt;$J226,COUNTIFS(nrES_PID,$D226,nrES_Code,$F226,nrES_Att,2,nrES_Raw,"&gt;=0")=0),"Yes","No")))</f>
        <v/>
      </c>
      <c r="R226" s="17">
        <f>IF($C226="","",IF($L226="","",IF(AND($K226=2,ISNUMBER($L226),$L226&lt;$J226),"Yes","No")))</f>
        <v/>
      </c>
      <c r="S226" s="18" t="n"/>
      <c r="T226" s="19">
        <f>IF($Q226&lt;&gt;"Yes","",IF($S226="","(enter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IF(OR($C226="",$L226="",$K226&lt;&gt;1,NOT(ISNUMBER($L226)),$L226&gt;=$J226),"",IF(COUNTIFS(nrES_PID,$D226,nrES_Code,$F226,nrES_Att,2,nrES_Raw,"&gt;=0")&gt;0,"Retested",IF(NOT(ISNUMBER($T226)),"CHECK DATE",IF(TODAY()&gt;$T226,"OVERDUE","Due "&amp;TEXT($T226,"mm/dd")))))</f>
        <v/>
      </c>
      <c r="V226" s="16" t="n"/>
      <c r="W226" s="16" t="n"/>
      <c r="X226" s="17">
        <f>IF($C226="","",IF(AND($L226&lt;&gt;"",NOT(ISNUMBER($L226))),"RAW SCORE NOT A NUMBER",IF(AND(ISNUMBER($L226),OR($L226&lt;0,$L226&gt;100)),"RAW SCORE OUT OF RANGE",IF(COUNTIF(nrES_RecID,$B226)&gt;1,"DUPLICATE RECORD",IF(AND($K226=2,COUNTIFS(nrES_PID,$D226,nrES_Code,$F226,nrES_Att,1)=0),"ATTEMPT 2 WITHOUT ATTEMPT 1",IF(AND($K226=2,$L226=""),"RETEST ROW HAS NO SCORE","OK"))))))</f>
        <v/>
      </c>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IF($C227="","",IF($K227="","",IF(COUNTIFS(nrES_PID,$D227,nrES_Code,$F227,nrES_Att,"&gt;"&amp;$K227,nrES_Raw,"&gt;=0")=0,"Yes","No")))</f>
        <v/>
      </c>
      <c r="Q227" s="17">
        <f>IF($C227="","",IF($L227="","",IF(AND($K227=1,ISNUMBER($L227),$L227&lt;$J227,COUNTIFS(nrES_PID,$D227,nrES_Code,$F227,nrES_Att,2,nrES_Raw,"&gt;=0")=0),"Yes","No")))</f>
        <v/>
      </c>
      <c r="R227" s="17">
        <f>IF($C227="","",IF($L227="","",IF(AND($K227=2,ISNUMBER($L227),$L227&lt;$J227),"Yes","No")))</f>
        <v/>
      </c>
      <c r="S227" s="18" t="n"/>
      <c r="T227" s="19">
        <f>IF($Q227&lt;&gt;"Yes","",IF($S227="","(enter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IF(OR($C227="",$L227="",$K227&lt;&gt;1,NOT(ISNUMBER($L227)),$L227&gt;=$J227),"",IF(COUNTIFS(nrES_PID,$D227,nrES_Code,$F227,nrES_Att,2,nrES_Raw,"&gt;=0")&gt;0,"Retested",IF(NOT(ISNUMBER($T227)),"CHECK DATE",IF(TODAY()&gt;$T227,"OVERDUE","Due "&amp;TEXT($T227,"mm/dd")))))</f>
        <v/>
      </c>
      <c r="V227" s="16" t="n"/>
      <c r="W227" s="16" t="n"/>
      <c r="X227" s="17">
        <f>IF($C227="","",IF(AND($L227&lt;&gt;"",NOT(ISNUMBER($L227))),"RAW SCORE NOT A NUMBER",IF(AND(ISNUMBER($L227),OR($L227&lt;0,$L227&gt;100)),"RAW SCORE OUT OF RANGE",IF(COUNTIF(nrES_RecID,$B227)&gt;1,"DUPLICATE RECORD",IF(AND($K227=2,COUNTIFS(nrES_PID,$D227,nrES_Code,$F227,nrES_Att,1)=0),"ATTEMPT 2 WITHOUT ATTEMPT 1",IF(AND($K227=2,$L227=""),"RETEST ROW HAS NO SCORE","OK"))))))</f>
        <v/>
      </c>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IF($C228="","",IF($K228="","",IF(COUNTIFS(nrES_PID,$D228,nrES_Code,$F228,nrES_Att,"&gt;"&amp;$K228,nrES_Raw,"&gt;=0")=0,"Yes","No")))</f>
        <v/>
      </c>
      <c r="Q228" s="17">
        <f>IF($C228="","",IF($L228="","",IF(AND($K228=1,ISNUMBER($L228),$L228&lt;$J228,COUNTIFS(nrES_PID,$D228,nrES_Code,$F228,nrES_Att,2,nrES_Raw,"&gt;=0")=0),"Yes","No")))</f>
        <v/>
      </c>
      <c r="R228" s="17">
        <f>IF($C228="","",IF($L228="","",IF(AND($K228=2,ISNUMBER($L228),$L228&lt;$J228),"Yes","No")))</f>
        <v/>
      </c>
      <c r="S228" s="18" t="n"/>
      <c r="T228" s="19">
        <f>IF($Q228&lt;&gt;"Yes","",IF($S228="","(enter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IF(OR($C228="",$L228="",$K228&lt;&gt;1,NOT(ISNUMBER($L228)),$L228&gt;=$J228),"",IF(COUNTIFS(nrES_PID,$D228,nrES_Code,$F228,nrES_Att,2,nrES_Raw,"&gt;=0")&gt;0,"Retested",IF(NOT(ISNUMBER($T228)),"CHECK DATE",IF(TODAY()&gt;$T228,"OVERDUE","Due "&amp;TEXT($T228,"mm/dd")))))</f>
        <v/>
      </c>
      <c r="V228" s="16" t="n"/>
      <c r="W228" s="16" t="n"/>
      <c r="X228" s="17">
        <f>IF($C228="","",IF(AND($L228&lt;&gt;"",NOT(ISNUMBER($L228))),"RAW SCORE NOT A NUMBER",IF(AND(ISNUMBER($L228),OR($L228&lt;0,$L228&gt;100)),"RAW SCORE OUT OF RANGE",IF(COUNTIF(nrES_RecID,$B228)&gt;1,"DUPLICATE RECORD",IF(AND($K228=2,COUNTIFS(nrES_PID,$D228,nrES_Code,$F228,nrES_Att,1)=0),"ATTEMPT 2 WITHOUT ATTEMPT 1",IF(AND($K228=2,$L228=""),"RETEST ROW HAS NO SCORE","OK"))))))</f>
        <v/>
      </c>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IF($C229="","",IF($K229="","",IF(COUNTIFS(nrES_PID,$D229,nrES_Code,$F229,nrES_Att,"&gt;"&amp;$K229,nrES_Raw,"&gt;=0")=0,"Yes","No")))</f>
        <v/>
      </c>
      <c r="Q229" s="17">
        <f>IF($C229="","",IF($L229="","",IF(AND($K229=1,ISNUMBER($L229),$L229&lt;$J229,COUNTIFS(nrES_PID,$D229,nrES_Code,$F229,nrES_Att,2,nrES_Raw,"&gt;=0")=0),"Yes","No")))</f>
        <v/>
      </c>
      <c r="R229" s="17">
        <f>IF($C229="","",IF($L229="","",IF(AND($K229=2,ISNUMBER($L229),$L229&lt;$J229),"Yes","No")))</f>
        <v/>
      </c>
      <c r="S229" s="18" t="n"/>
      <c r="T229" s="19">
        <f>IF($Q229&lt;&gt;"Yes","",IF($S229="","(enter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IF(OR($C229="",$L229="",$K229&lt;&gt;1,NOT(ISNUMBER($L229)),$L229&gt;=$J229),"",IF(COUNTIFS(nrES_PID,$D229,nrES_Code,$F229,nrES_Att,2,nrES_Raw,"&gt;=0")&gt;0,"Retested",IF(NOT(ISNUMBER($T229)),"CHECK DATE",IF(TODAY()&gt;$T229,"OVERDUE","Due "&amp;TEXT($T229,"mm/dd")))))</f>
        <v/>
      </c>
      <c r="V229" s="16" t="n"/>
      <c r="W229" s="16" t="n"/>
      <c r="X229" s="17">
        <f>IF($C229="","",IF(AND($L229&lt;&gt;"",NOT(ISNUMBER($L229))),"RAW SCORE NOT A NUMBER",IF(AND(ISNUMBER($L229),OR($L229&lt;0,$L229&gt;100)),"RAW SCORE OUT OF RANGE",IF(COUNTIF(nrES_RecID,$B229)&gt;1,"DUPLICATE RECORD",IF(AND($K229=2,COUNTIFS(nrES_PID,$D229,nrES_Code,$F229,nrES_Att,1)=0),"ATTEMPT 2 WITHOUT ATTEMPT 1",IF(AND($K229=2,$L229=""),"RETEST ROW HAS NO SCORE","OK"))))))</f>
        <v/>
      </c>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IF($C230="","",IF($K230="","",IF(COUNTIFS(nrES_PID,$D230,nrES_Code,$F230,nrES_Att,"&gt;"&amp;$K230,nrES_Raw,"&gt;=0")=0,"Yes","No")))</f>
        <v/>
      </c>
      <c r="Q230" s="17">
        <f>IF($C230="","",IF($L230="","",IF(AND($K230=1,ISNUMBER($L230),$L230&lt;$J230,COUNTIFS(nrES_PID,$D230,nrES_Code,$F230,nrES_Att,2,nrES_Raw,"&gt;=0")=0),"Yes","No")))</f>
        <v/>
      </c>
      <c r="R230" s="17">
        <f>IF($C230="","",IF($L230="","",IF(AND($K230=2,ISNUMBER($L230),$L230&lt;$J230),"Yes","No")))</f>
        <v/>
      </c>
      <c r="S230" s="18" t="n"/>
      <c r="T230" s="19">
        <f>IF($Q230&lt;&gt;"Yes","",IF($S230="","(enter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IF(OR($C230="",$L230="",$K230&lt;&gt;1,NOT(ISNUMBER($L230)),$L230&gt;=$J230),"",IF(COUNTIFS(nrES_PID,$D230,nrES_Code,$F230,nrES_Att,2,nrES_Raw,"&gt;=0")&gt;0,"Retested",IF(NOT(ISNUMBER($T230)),"CHECK DATE",IF(TODAY()&gt;$T230,"OVERDUE","Due "&amp;TEXT($T230,"mm/dd")))))</f>
        <v/>
      </c>
      <c r="V230" s="16" t="n"/>
      <c r="W230" s="16" t="n"/>
      <c r="X230" s="17">
        <f>IF($C230="","",IF(AND($L230&lt;&gt;"",NOT(ISNUMBER($L230))),"RAW SCORE NOT A NUMBER",IF(AND(ISNUMBER($L230),OR($L230&lt;0,$L230&gt;100)),"RAW SCORE OUT OF RANGE",IF(COUNTIF(nrES_RecID,$B230)&gt;1,"DUPLICATE RECORD",IF(AND($K230=2,COUNTIFS(nrES_PID,$D230,nrES_Code,$F230,nrES_Att,1)=0),"ATTEMPT 2 WITHOUT ATTEMPT 1",IF(AND($K230=2,$L230=""),"RETEST ROW HAS NO SCORE","OK"))))))</f>
        <v/>
      </c>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IF($C231="","",IF($K231="","",IF(COUNTIFS(nrES_PID,$D231,nrES_Code,$F231,nrES_Att,"&gt;"&amp;$K231,nrES_Raw,"&gt;=0")=0,"Yes","No")))</f>
        <v/>
      </c>
      <c r="Q231" s="17">
        <f>IF($C231="","",IF($L231="","",IF(AND($K231=1,ISNUMBER($L231),$L231&lt;$J231,COUNTIFS(nrES_PID,$D231,nrES_Code,$F231,nrES_Att,2,nrES_Raw,"&gt;=0")=0),"Yes","No")))</f>
        <v/>
      </c>
      <c r="R231" s="17">
        <f>IF($C231="","",IF($L231="","",IF(AND($K231=2,ISNUMBER($L231),$L231&lt;$J231),"Yes","No")))</f>
        <v/>
      </c>
      <c r="S231" s="18" t="n"/>
      <c r="T231" s="19">
        <f>IF($Q231&lt;&gt;"Yes","",IF($S231="","(enter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IF(OR($C231="",$L231="",$K231&lt;&gt;1,NOT(ISNUMBER($L231)),$L231&gt;=$J231),"",IF(COUNTIFS(nrES_PID,$D231,nrES_Code,$F231,nrES_Att,2,nrES_Raw,"&gt;=0")&gt;0,"Retested",IF(NOT(ISNUMBER($T231)),"CHECK DATE",IF(TODAY()&gt;$T231,"OVERDUE","Due "&amp;TEXT($T231,"mm/dd")))))</f>
        <v/>
      </c>
      <c r="V231" s="16" t="n"/>
      <c r="W231" s="16" t="n"/>
      <c r="X231" s="17">
        <f>IF($C231="","",IF(AND($L231&lt;&gt;"",NOT(ISNUMBER($L231))),"RAW SCORE NOT A NUMBER",IF(AND(ISNUMBER($L231),OR($L231&lt;0,$L231&gt;100)),"RAW SCORE OUT OF RANGE",IF(COUNTIF(nrES_RecID,$B231)&gt;1,"DUPLICATE RECORD",IF(AND($K231=2,COUNTIFS(nrES_PID,$D231,nrES_Code,$F231,nrES_Att,1)=0),"ATTEMPT 2 WITHOUT ATTEMPT 1",IF(AND($K231=2,$L231=""),"RETEST ROW HAS NO SCORE","OK"))))))</f>
        <v/>
      </c>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IF($C232="","",IF($K232="","",IF(COUNTIFS(nrES_PID,$D232,nrES_Code,$F232,nrES_Att,"&gt;"&amp;$K232,nrES_Raw,"&gt;=0")=0,"Yes","No")))</f>
        <v/>
      </c>
      <c r="Q232" s="17">
        <f>IF($C232="","",IF($L232="","",IF(AND($K232=1,ISNUMBER($L232),$L232&lt;$J232,COUNTIFS(nrES_PID,$D232,nrES_Code,$F232,nrES_Att,2,nrES_Raw,"&gt;=0")=0),"Yes","No")))</f>
        <v/>
      </c>
      <c r="R232" s="17">
        <f>IF($C232="","",IF($L232="","",IF(AND($K232=2,ISNUMBER($L232),$L232&lt;$J232),"Yes","No")))</f>
        <v/>
      </c>
      <c r="S232" s="18" t="n"/>
      <c r="T232" s="19">
        <f>IF($Q232&lt;&gt;"Yes","",IF($S232="","(enter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IF(OR($C232="",$L232="",$K232&lt;&gt;1,NOT(ISNUMBER($L232)),$L232&gt;=$J232),"",IF(COUNTIFS(nrES_PID,$D232,nrES_Code,$F232,nrES_Att,2,nrES_Raw,"&gt;=0")&gt;0,"Retested",IF(NOT(ISNUMBER($T232)),"CHECK DATE",IF(TODAY()&gt;$T232,"OVERDUE","Due "&amp;TEXT($T232,"mm/dd")))))</f>
        <v/>
      </c>
      <c r="V232" s="16" t="n"/>
      <c r="W232" s="16" t="n"/>
      <c r="X232" s="17">
        <f>IF($C232="","",IF(AND($L232&lt;&gt;"",NOT(ISNUMBER($L232))),"RAW SCORE NOT A NUMBER",IF(AND(ISNUMBER($L232),OR($L232&lt;0,$L232&gt;100)),"RAW SCORE OUT OF RANGE",IF(COUNTIF(nrES_RecID,$B232)&gt;1,"DUPLICATE RECORD",IF(AND($K232=2,COUNTIFS(nrES_PID,$D232,nrES_Code,$F232,nrES_Att,1)=0),"ATTEMPT 2 WITHOUT ATTEMPT 1",IF(AND($K232=2,$L232=""),"RETEST ROW HAS NO SCORE","OK"))))))</f>
        <v/>
      </c>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IF($C233="","",IF($K233="","",IF(COUNTIFS(nrES_PID,$D233,nrES_Code,$F233,nrES_Att,"&gt;"&amp;$K233,nrES_Raw,"&gt;=0")=0,"Yes","No")))</f>
        <v/>
      </c>
      <c r="Q233" s="17">
        <f>IF($C233="","",IF($L233="","",IF(AND($K233=1,ISNUMBER($L233),$L233&lt;$J233,COUNTIFS(nrES_PID,$D233,nrES_Code,$F233,nrES_Att,2,nrES_Raw,"&gt;=0")=0),"Yes","No")))</f>
        <v/>
      </c>
      <c r="R233" s="17">
        <f>IF($C233="","",IF($L233="","",IF(AND($K233=2,ISNUMBER($L233),$L233&lt;$J233),"Yes","No")))</f>
        <v/>
      </c>
      <c r="S233" s="18" t="n"/>
      <c r="T233" s="19">
        <f>IF($Q233&lt;&gt;"Yes","",IF($S233="","(enter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IF(OR($C233="",$L233="",$K233&lt;&gt;1,NOT(ISNUMBER($L233)),$L233&gt;=$J233),"",IF(COUNTIFS(nrES_PID,$D233,nrES_Code,$F233,nrES_Att,2,nrES_Raw,"&gt;=0")&gt;0,"Retested",IF(NOT(ISNUMBER($T233)),"CHECK DATE",IF(TODAY()&gt;$T233,"OVERDUE","Due "&amp;TEXT($T233,"mm/dd")))))</f>
        <v/>
      </c>
      <c r="V233" s="16" t="n"/>
      <c r="W233" s="16" t="n"/>
      <c r="X233" s="17">
        <f>IF($C233="","",IF(AND($L233&lt;&gt;"",NOT(ISNUMBER($L233))),"RAW SCORE NOT A NUMBER",IF(AND(ISNUMBER($L233),OR($L233&lt;0,$L233&gt;100)),"RAW SCORE OUT OF RANGE",IF(COUNTIF(nrES_RecID,$B233)&gt;1,"DUPLICATE RECORD",IF(AND($K233=2,COUNTIFS(nrES_PID,$D233,nrES_Code,$F233,nrES_Att,1)=0),"ATTEMPT 2 WITHOUT ATTEMPT 1",IF(AND($K233=2,$L233=""),"RETEST ROW HAS NO SCORE","OK"))))))</f>
        <v/>
      </c>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IF($C234="","",IF($K234="","",IF(COUNTIFS(nrES_PID,$D234,nrES_Code,$F234,nrES_Att,"&gt;"&amp;$K234,nrES_Raw,"&gt;=0")=0,"Yes","No")))</f>
        <v/>
      </c>
      <c r="Q234" s="17">
        <f>IF($C234="","",IF($L234="","",IF(AND($K234=1,ISNUMBER($L234),$L234&lt;$J234,COUNTIFS(nrES_PID,$D234,nrES_Code,$F234,nrES_Att,2,nrES_Raw,"&gt;=0")=0),"Yes","No")))</f>
        <v/>
      </c>
      <c r="R234" s="17">
        <f>IF($C234="","",IF($L234="","",IF(AND($K234=2,ISNUMBER($L234),$L234&lt;$J234),"Yes","No")))</f>
        <v/>
      </c>
      <c r="S234" s="18" t="n"/>
      <c r="T234" s="19">
        <f>IF($Q234&lt;&gt;"Yes","",IF($S234="","(enter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IF(OR($C234="",$L234="",$K234&lt;&gt;1,NOT(ISNUMBER($L234)),$L234&gt;=$J234),"",IF(COUNTIFS(nrES_PID,$D234,nrES_Code,$F234,nrES_Att,2,nrES_Raw,"&gt;=0")&gt;0,"Retested",IF(NOT(ISNUMBER($T234)),"CHECK DATE",IF(TODAY()&gt;$T234,"OVERDUE","Due "&amp;TEXT($T234,"mm/dd")))))</f>
        <v/>
      </c>
      <c r="V234" s="16" t="n"/>
      <c r="W234" s="16" t="n"/>
      <c r="X234" s="17">
        <f>IF($C234="","",IF(AND($L234&lt;&gt;"",NOT(ISNUMBER($L234))),"RAW SCORE NOT A NUMBER",IF(AND(ISNUMBER($L234),OR($L234&lt;0,$L234&gt;100)),"RAW SCORE OUT OF RANGE",IF(COUNTIF(nrES_RecID,$B234)&gt;1,"DUPLICATE RECORD",IF(AND($K234=2,COUNTIFS(nrES_PID,$D234,nrES_Code,$F234,nrES_Att,1)=0),"ATTEMPT 2 WITHOUT ATTEMPT 1",IF(AND($K234=2,$L234=""),"RETEST ROW HAS NO SCORE","OK"))))))</f>
        <v/>
      </c>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IF($C235="","",IF($K235="","",IF(COUNTIFS(nrES_PID,$D235,nrES_Code,$F235,nrES_Att,"&gt;"&amp;$K235,nrES_Raw,"&gt;=0")=0,"Yes","No")))</f>
        <v/>
      </c>
      <c r="Q235" s="17">
        <f>IF($C235="","",IF($L235="","",IF(AND($K235=1,ISNUMBER($L235),$L235&lt;$J235,COUNTIFS(nrES_PID,$D235,nrES_Code,$F235,nrES_Att,2,nrES_Raw,"&gt;=0")=0),"Yes","No")))</f>
        <v/>
      </c>
      <c r="R235" s="17">
        <f>IF($C235="","",IF($L235="","",IF(AND($K235=2,ISNUMBER($L235),$L235&lt;$J235),"Yes","No")))</f>
        <v/>
      </c>
      <c r="S235" s="18" t="n"/>
      <c r="T235" s="19">
        <f>IF($Q235&lt;&gt;"Yes","",IF($S235="","(enter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IF(OR($C235="",$L235="",$K235&lt;&gt;1,NOT(ISNUMBER($L235)),$L235&gt;=$J235),"",IF(COUNTIFS(nrES_PID,$D235,nrES_Code,$F235,nrES_Att,2,nrES_Raw,"&gt;=0")&gt;0,"Retested",IF(NOT(ISNUMBER($T235)),"CHECK DATE",IF(TODAY()&gt;$T235,"OVERDUE","Due "&amp;TEXT($T235,"mm/dd")))))</f>
        <v/>
      </c>
      <c r="V235" s="16" t="n"/>
      <c r="W235" s="16" t="n"/>
      <c r="X235" s="17">
        <f>IF($C235="","",IF(AND($L235&lt;&gt;"",NOT(ISNUMBER($L235))),"RAW SCORE NOT A NUMBER",IF(AND(ISNUMBER($L235),OR($L235&lt;0,$L235&gt;100)),"RAW SCORE OUT OF RANGE",IF(COUNTIF(nrES_RecID,$B235)&gt;1,"DUPLICATE RECORD",IF(AND($K235=2,COUNTIFS(nrES_PID,$D235,nrES_Code,$F235,nrES_Att,1)=0),"ATTEMPT 2 WITHOUT ATTEMPT 1",IF(AND($K235=2,$L235=""),"RETEST ROW HAS NO SCORE","OK"))))))</f>
        <v/>
      </c>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IF($C236="","",IF($K236="","",IF(COUNTIFS(nrES_PID,$D236,nrES_Code,$F236,nrES_Att,"&gt;"&amp;$K236,nrES_Raw,"&gt;=0")=0,"Yes","No")))</f>
        <v/>
      </c>
      <c r="Q236" s="17">
        <f>IF($C236="","",IF($L236="","",IF(AND($K236=1,ISNUMBER($L236),$L236&lt;$J236,COUNTIFS(nrES_PID,$D236,nrES_Code,$F236,nrES_Att,2,nrES_Raw,"&gt;=0")=0),"Yes","No")))</f>
        <v/>
      </c>
      <c r="R236" s="17">
        <f>IF($C236="","",IF($L236="","",IF(AND($K236=2,ISNUMBER($L236),$L236&lt;$J236),"Yes","No")))</f>
        <v/>
      </c>
      <c r="S236" s="18" t="n"/>
      <c r="T236" s="19">
        <f>IF($Q236&lt;&gt;"Yes","",IF($S236="","(enter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IF(OR($C236="",$L236="",$K236&lt;&gt;1,NOT(ISNUMBER($L236)),$L236&gt;=$J236),"",IF(COUNTIFS(nrES_PID,$D236,nrES_Code,$F236,nrES_Att,2,nrES_Raw,"&gt;=0")&gt;0,"Retested",IF(NOT(ISNUMBER($T236)),"CHECK DATE",IF(TODAY()&gt;$T236,"OVERDUE","Due "&amp;TEXT($T236,"mm/dd")))))</f>
        <v/>
      </c>
      <c r="V236" s="16" t="n"/>
      <c r="W236" s="16" t="n"/>
      <c r="X236" s="17">
        <f>IF($C236="","",IF(AND($L236&lt;&gt;"",NOT(ISNUMBER($L236))),"RAW SCORE NOT A NUMBER",IF(AND(ISNUMBER($L236),OR($L236&lt;0,$L236&gt;100)),"RAW SCORE OUT OF RANGE",IF(COUNTIF(nrES_RecID,$B236)&gt;1,"DUPLICATE RECORD",IF(AND($K236=2,COUNTIFS(nrES_PID,$D236,nrES_Code,$F236,nrES_Att,1)=0),"ATTEMPT 2 WITHOUT ATTEMPT 1",IF(AND($K236=2,$L236=""),"RETEST ROW HAS NO SCORE","OK"))))))</f>
        <v/>
      </c>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IF($C237="","",IF($K237="","",IF(COUNTIFS(nrES_PID,$D237,nrES_Code,$F237,nrES_Att,"&gt;"&amp;$K237,nrES_Raw,"&gt;=0")=0,"Yes","No")))</f>
        <v/>
      </c>
      <c r="Q237" s="17">
        <f>IF($C237="","",IF($L237="","",IF(AND($K237=1,ISNUMBER($L237),$L237&lt;$J237,COUNTIFS(nrES_PID,$D237,nrES_Code,$F237,nrES_Att,2,nrES_Raw,"&gt;=0")=0),"Yes","No")))</f>
        <v/>
      </c>
      <c r="R237" s="17">
        <f>IF($C237="","",IF($L237="","",IF(AND($K237=2,ISNUMBER($L237),$L237&lt;$J237),"Yes","No")))</f>
        <v/>
      </c>
      <c r="S237" s="18" t="n"/>
      <c r="T237" s="19">
        <f>IF($Q237&lt;&gt;"Yes","",IF($S237="","(enter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IF(OR($C237="",$L237="",$K237&lt;&gt;1,NOT(ISNUMBER($L237)),$L237&gt;=$J237),"",IF(COUNTIFS(nrES_PID,$D237,nrES_Code,$F237,nrES_Att,2,nrES_Raw,"&gt;=0")&gt;0,"Retested",IF(NOT(ISNUMBER($T237)),"CHECK DATE",IF(TODAY()&gt;$T237,"OVERDUE","Due "&amp;TEXT($T237,"mm/dd")))))</f>
        <v/>
      </c>
      <c r="V237" s="16" t="n"/>
      <c r="W237" s="16" t="n"/>
      <c r="X237" s="17">
        <f>IF($C237="","",IF(AND($L237&lt;&gt;"",NOT(ISNUMBER($L237))),"RAW SCORE NOT A NUMBER",IF(AND(ISNUMBER($L237),OR($L237&lt;0,$L237&gt;100)),"RAW SCORE OUT OF RANGE",IF(COUNTIF(nrES_RecID,$B237)&gt;1,"DUPLICATE RECORD",IF(AND($K237=2,COUNTIFS(nrES_PID,$D237,nrES_Code,$F237,nrES_Att,1)=0),"ATTEMPT 2 WITHOUT ATTEMPT 1",IF(AND($K237=2,$L237=""),"RETEST ROW HAS NO SCORE","OK"))))))</f>
        <v/>
      </c>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IF($C238="","",IF($K238="","",IF(COUNTIFS(nrES_PID,$D238,nrES_Code,$F238,nrES_Att,"&gt;"&amp;$K238,nrES_Raw,"&gt;=0")=0,"Yes","No")))</f>
        <v/>
      </c>
      <c r="Q238" s="17">
        <f>IF($C238="","",IF($L238="","",IF(AND($K238=1,ISNUMBER($L238),$L238&lt;$J238,COUNTIFS(nrES_PID,$D238,nrES_Code,$F238,nrES_Att,2,nrES_Raw,"&gt;=0")=0),"Yes","No")))</f>
        <v/>
      </c>
      <c r="R238" s="17">
        <f>IF($C238="","",IF($L238="","",IF(AND($K238=2,ISNUMBER($L238),$L238&lt;$J238),"Yes","No")))</f>
        <v/>
      </c>
      <c r="S238" s="18" t="n"/>
      <c r="T238" s="19">
        <f>IF($Q238&lt;&gt;"Yes","",IF($S238="","(enter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IF(OR($C238="",$L238="",$K238&lt;&gt;1,NOT(ISNUMBER($L238)),$L238&gt;=$J238),"",IF(COUNTIFS(nrES_PID,$D238,nrES_Code,$F238,nrES_Att,2,nrES_Raw,"&gt;=0")&gt;0,"Retested",IF(NOT(ISNUMBER($T238)),"CHECK DATE",IF(TODAY()&gt;$T238,"OVERDUE","Due "&amp;TEXT($T238,"mm/dd")))))</f>
        <v/>
      </c>
      <c r="V238" s="16" t="n"/>
      <c r="W238" s="16" t="n"/>
      <c r="X238" s="17">
        <f>IF($C238="","",IF(AND($L238&lt;&gt;"",NOT(ISNUMBER($L238))),"RAW SCORE NOT A NUMBER",IF(AND(ISNUMBER($L238),OR($L238&lt;0,$L238&gt;100)),"RAW SCORE OUT OF RANGE",IF(COUNTIF(nrES_RecID,$B238)&gt;1,"DUPLICATE RECORD",IF(AND($K238=2,COUNTIFS(nrES_PID,$D238,nrES_Code,$F238,nrES_Att,1)=0),"ATTEMPT 2 WITHOUT ATTEMPT 1",IF(AND($K238=2,$L238=""),"RETEST ROW HAS NO SCORE","OK"))))))</f>
        <v/>
      </c>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IF($C239="","",IF($K239="","",IF(COUNTIFS(nrES_PID,$D239,nrES_Code,$F239,nrES_Att,"&gt;"&amp;$K239,nrES_Raw,"&gt;=0")=0,"Yes","No")))</f>
        <v/>
      </c>
      <c r="Q239" s="17">
        <f>IF($C239="","",IF($L239="","",IF(AND($K239=1,ISNUMBER($L239),$L239&lt;$J239,COUNTIFS(nrES_PID,$D239,nrES_Code,$F239,nrES_Att,2,nrES_Raw,"&gt;=0")=0),"Yes","No")))</f>
        <v/>
      </c>
      <c r="R239" s="17">
        <f>IF($C239="","",IF($L239="","",IF(AND($K239=2,ISNUMBER($L239),$L239&lt;$J239),"Yes","No")))</f>
        <v/>
      </c>
      <c r="S239" s="18" t="n"/>
      <c r="T239" s="19">
        <f>IF($Q239&lt;&gt;"Yes","",IF($S239="","(enter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IF(OR($C239="",$L239="",$K239&lt;&gt;1,NOT(ISNUMBER($L239)),$L239&gt;=$J239),"",IF(COUNTIFS(nrES_PID,$D239,nrES_Code,$F239,nrES_Att,2,nrES_Raw,"&gt;=0")&gt;0,"Retested",IF(NOT(ISNUMBER($T239)),"CHECK DATE",IF(TODAY()&gt;$T239,"OVERDUE","Due "&amp;TEXT($T239,"mm/dd")))))</f>
        <v/>
      </c>
      <c r="V239" s="16" t="n"/>
      <c r="W239" s="16" t="n"/>
      <c r="X239" s="17">
        <f>IF($C239="","",IF(AND($L239&lt;&gt;"",NOT(ISNUMBER($L239))),"RAW SCORE NOT A NUMBER",IF(AND(ISNUMBER($L239),OR($L239&lt;0,$L239&gt;100)),"RAW SCORE OUT OF RANGE",IF(COUNTIF(nrES_RecID,$B239)&gt;1,"DUPLICATE RECORD",IF(AND($K239=2,COUNTIFS(nrES_PID,$D239,nrES_Code,$F239,nrES_Att,1)=0),"ATTEMPT 2 WITHOUT ATTEMPT 1",IF(AND($K239=2,$L239=""),"RETEST ROW HAS NO SCORE","OK"))))))</f>
        <v/>
      </c>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IF($C240="","",IF($K240="","",IF(COUNTIFS(nrES_PID,$D240,nrES_Code,$F240,nrES_Att,"&gt;"&amp;$K240,nrES_Raw,"&gt;=0")=0,"Yes","No")))</f>
        <v/>
      </c>
      <c r="Q240" s="17">
        <f>IF($C240="","",IF($L240="","",IF(AND($K240=1,ISNUMBER($L240),$L240&lt;$J240,COUNTIFS(nrES_PID,$D240,nrES_Code,$F240,nrES_Att,2,nrES_Raw,"&gt;=0")=0),"Yes","No")))</f>
        <v/>
      </c>
      <c r="R240" s="17">
        <f>IF($C240="","",IF($L240="","",IF(AND($K240=2,ISNUMBER($L240),$L240&lt;$J240),"Yes","No")))</f>
        <v/>
      </c>
      <c r="S240" s="18" t="n"/>
      <c r="T240" s="19">
        <f>IF($Q240&lt;&gt;"Yes","",IF($S240="","(enter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IF(OR($C240="",$L240="",$K240&lt;&gt;1,NOT(ISNUMBER($L240)),$L240&gt;=$J240),"",IF(COUNTIFS(nrES_PID,$D240,nrES_Code,$F240,nrES_Att,2,nrES_Raw,"&gt;=0")&gt;0,"Retested",IF(NOT(ISNUMBER($T240)),"CHECK DATE",IF(TODAY()&gt;$T240,"OVERDUE","Due "&amp;TEXT($T240,"mm/dd")))))</f>
        <v/>
      </c>
      <c r="V240" s="16" t="n"/>
      <c r="W240" s="16" t="n"/>
      <c r="X240" s="17">
        <f>IF($C240="","",IF(AND($L240&lt;&gt;"",NOT(ISNUMBER($L240))),"RAW SCORE NOT A NUMBER",IF(AND(ISNUMBER($L240),OR($L240&lt;0,$L240&gt;100)),"RAW SCORE OUT OF RANGE",IF(COUNTIF(nrES_RecID,$B240)&gt;1,"DUPLICATE RECORD",IF(AND($K240=2,COUNTIFS(nrES_PID,$D240,nrES_Code,$F240,nrES_Att,1)=0),"ATTEMPT 2 WITHOUT ATTEMPT 1",IF(AND($K240=2,$L240=""),"RETEST ROW HAS NO SCORE","OK"))))))</f>
        <v/>
      </c>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IF($C241="","",IF($K241="","",IF(COUNTIFS(nrES_PID,$D241,nrES_Code,$F241,nrES_Att,"&gt;"&amp;$K241,nrES_Raw,"&gt;=0")=0,"Yes","No")))</f>
        <v/>
      </c>
      <c r="Q241" s="17">
        <f>IF($C241="","",IF($L241="","",IF(AND($K241=1,ISNUMBER($L241),$L241&lt;$J241,COUNTIFS(nrES_PID,$D241,nrES_Code,$F241,nrES_Att,2,nrES_Raw,"&gt;=0")=0),"Yes","No")))</f>
        <v/>
      </c>
      <c r="R241" s="17">
        <f>IF($C241="","",IF($L241="","",IF(AND($K241=2,ISNUMBER($L241),$L241&lt;$J241),"Yes","No")))</f>
        <v/>
      </c>
      <c r="S241" s="18" t="n"/>
      <c r="T241" s="19">
        <f>IF($Q241&lt;&gt;"Yes","",IF($S241="","(enter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IF(OR($C241="",$L241="",$K241&lt;&gt;1,NOT(ISNUMBER($L241)),$L241&gt;=$J241),"",IF(COUNTIFS(nrES_PID,$D241,nrES_Code,$F241,nrES_Att,2,nrES_Raw,"&gt;=0")&gt;0,"Retested",IF(NOT(ISNUMBER($T241)),"CHECK DATE",IF(TODAY()&gt;$T241,"OVERDUE","Due "&amp;TEXT($T241,"mm/dd")))))</f>
        <v/>
      </c>
      <c r="V241" s="16" t="n"/>
      <c r="W241" s="16" t="n"/>
      <c r="X241" s="17">
        <f>IF($C241="","",IF(AND($L241&lt;&gt;"",NOT(ISNUMBER($L241))),"RAW SCORE NOT A NUMBER",IF(AND(ISNUMBER($L241),OR($L241&lt;0,$L241&gt;100)),"RAW SCORE OUT OF RANGE",IF(COUNTIF(nrES_RecID,$B241)&gt;1,"DUPLICATE RECORD",IF(AND($K241=2,COUNTIFS(nrES_PID,$D241,nrES_Code,$F241,nrES_Att,1)=0),"ATTEMPT 2 WITHOUT ATTEMPT 1",IF(AND($K241=2,$L241=""),"RETEST ROW HAS NO SCORE","OK"))))))</f>
        <v/>
      </c>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IF($C242="","",IF($K242="","",IF(COUNTIFS(nrES_PID,$D242,nrES_Code,$F242,nrES_Att,"&gt;"&amp;$K242,nrES_Raw,"&gt;=0")=0,"Yes","No")))</f>
        <v/>
      </c>
      <c r="Q242" s="17">
        <f>IF($C242="","",IF($L242="","",IF(AND($K242=1,ISNUMBER($L242),$L242&lt;$J242,COUNTIFS(nrES_PID,$D242,nrES_Code,$F242,nrES_Att,2,nrES_Raw,"&gt;=0")=0),"Yes","No")))</f>
        <v/>
      </c>
      <c r="R242" s="17">
        <f>IF($C242="","",IF($L242="","",IF(AND($K242=2,ISNUMBER($L242),$L242&lt;$J242),"Yes","No")))</f>
        <v/>
      </c>
      <c r="S242" s="18" t="n"/>
      <c r="T242" s="19">
        <f>IF($Q242&lt;&gt;"Yes","",IF($S242="","(enter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IF(OR($C242="",$L242="",$K242&lt;&gt;1,NOT(ISNUMBER($L242)),$L242&gt;=$J242),"",IF(COUNTIFS(nrES_PID,$D242,nrES_Code,$F242,nrES_Att,2,nrES_Raw,"&gt;=0")&gt;0,"Retested",IF(NOT(ISNUMBER($T242)),"CHECK DATE",IF(TODAY()&gt;$T242,"OVERDUE","Due "&amp;TEXT($T242,"mm/dd")))))</f>
        <v/>
      </c>
      <c r="V242" s="16" t="n"/>
      <c r="W242" s="16" t="n"/>
      <c r="X242" s="17">
        <f>IF($C242="","",IF(AND($L242&lt;&gt;"",NOT(ISNUMBER($L242))),"RAW SCORE NOT A NUMBER",IF(AND(ISNUMBER($L242),OR($L242&lt;0,$L242&gt;100)),"RAW SCORE OUT OF RANGE",IF(COUNTIF(nrES_RecID,$B242)&gt;1,"DUPLICATE RECORD",IF(AND($K242=2,COUNTIFS(nrES_PID,$D242,nrES_Code,$F242,nrES_Att,1)=0),"ATTEMPT 2 WITHOUT ATTEMPT 1",IF(AND($K242=2,$L242=""),"RETEST ROW HAS NO SCORE","OK"))))))</f>
        <v/>
      </c>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IF($C243="","",IF($K243="","",IF(COUNTIFS(nrES_PID,$D243,nrES_Code,$F243,nrES_Att,"&gt;"&amp;$K243,nrES_Raw,"&gt;=0")=0,"Yes","No")))</f>
        <v/>
      </c>
      <c r="Q243" s="17">
        <f>IF($C243="","",IF($L243="","",IF(AND($K243=1,ISNUMBER($L243),$L243&lt;$J243,COUNTIFS(nrES_PID,$D243,nrES_Code,$F243,nrES_Att,2,nrES_Raw,"&gt;=0")=0),"Yes","No")))</f>
        <v/>
      </c>
      <c r="R243" s="17">
        <f>IF($C243="","",IF($L243="","",IF(AND($K243=2,ISNUMBER($L243),$L243&lt;$J243),"Yes","No")))</f>
        <v/>
      </c>
      <c r="S243" s="18" t="n"/>
      <c r="T243" s="19">
        <f>IF($Q243&lt;&gt;"Yes","",IF($S243="","(enter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IF(OR($C243="",$L243="",$K243&lt;&gt;1,NOT(ISNUMBER($L243)),$L243&gt;=$J243),"",IF(COUNTIFS(nrES_PID,$D243,nrES_Code,$F243,nrES_Att,2,nrES_Raw,"&gt;=0")&gt;0,"Retested",IF(NOT(ISNUMBER($T243)),"CHECK DATE",IF(TODAY()&gt;$T243,"OVERDUE","Due "&amp;TEXT($T243,"mm/dd")))))</f>
        <v/>
      </c>
      <c r="V243" s="16" t="n"/>
      <c r="W243" s="16" t="n"/>
      <c r="X243" s="17">
        <f>IF($C243="","",IF(AND($L243&lt;&gt;"",NOT(ISNUMBER($L243))),"RAW SCORE NOT A NUMBER",IF(AND(ISNUMBER($L243),OR($L243&lt;0,$L243&gt;100)),"RAW SCORE OUT OF RANGE",IF(COUNTIF(nrES_RecID,$B243)&gt;1,"DUPLICATE RECORD",IF(AND($K243=2,COUNTIFS(nrES_PID,$D243,nrES_Code,$F243,nrES_Att,1)=0),"ATTEMPT 2 WITHOUT ATTEMPT 1",IF(AND($K243=2,$L243=""),"RETEST ROW HAS NO SCORE","OK"))))))</f>
        <v/>
      </c>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IF($C244="","",IF($K244="","",IF(COUNTIFS(nrES_PID,$D244,nrES_Code,$F244,nrES_Att,"&gt;"&amp;$K244,nrES_Raw,"&gt;=0")=0,"Yes","No")))</f>
        <v/>
      </c>
      <c r="Q244" s="17">
        <f>IF($C244="","",IF($L244="","",IF(AND($K244=1,ISNUMBER($L244),$L244&lt;$J244,COUNTIFS(nrES_PID,$D244,nrES_Code,$F244,nrES_Att,2,nrES_Raw,"&gt;=0")=0),"Yes","No")))</f>
        <v/>
      </c>
      <c r="R244" s="17">
        <f>IF($C244="","",IF($L244="","",IF(AND($K244=2,ISNUMBER($L244),$L244&lt;$J244),"Yes","No")))</f>
        <v/>
      </c>
      <c r="S244" s="18" t="n"/>
      <c r="T244" s="19">
        <f>IF($Q244&lt;&gt;"Yes","",IF($S244="","(enter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IF(OR($C244="",$L244="",$K244&lt;&gt;1,NOT(ISNUMBER($L244)),$L244&gt;=$J244),"",IF(COUNTIFS(nrES_PID,$D244,nrES_Code,$F244,nrES_Att,2,nrES_Raw,"&gt;=0")&gt;0,"Retested",IF(NOT(ISNUMBER($T244)),"CHECK DATE",IF(TODAY()&gt;$T244,"OVERDUE","Due "&amp;TEXT($T244,"mm/dd")))))</f>
        <v/>
      </c>
      <c r="V244" s="16" t="n"/>
      <c r="W244" s="16" t="n"/>
      <c r="X244" s="17">
        <f>IF($C244="","",IF(AND($L244&lt;&gt;"",NOT(ISNUMBER($L244))),"RAW SCORE NOT A NUMBER",IF(AND(ISNUMBER($L244),OR($L244&lt;0,$L244&gt;100)),"RAW SCORE OUT OF RANGE",IF(COUNTIF(nrES_RecID,$B244)&gt;1,"DUPLICATE RECORD",IF(AND($K244=2,COUNTIFS(nrES_PID,$D244,nrES_Code,$F244,nrES_Att,1)=0),"ATTEMPT 2 WITHOUT ATTEMPT 1",IF(AND($K244=2,$L244=""),"RETEST ROW HAS NO SCORE","OK"))))))</f>
        <v/>
      </c>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IF($C245="","",IF($K245="","",IF(COUNTIFS(nrES_PID,$D245,nrES_Code,$F245,nrES_Att,"&gt;"&amp;$K245,nrES_Raw,"&gt;=0")=0,"Yes","No")))</f>
        <v/>
      </c>
      <c r="Q245" s="17">
        <f>IF($C245="","",IF($L245="","",IF(AND($K245=1,ISNUMBER($L245),$L245&lt;$J245,COUNTIFS(nrES_PID,$D245,nrES_Code,$F245,nrES_Att,2,nrES_Raw,"&gt;=0")=0),"Yes","No")))</f>
        <v/>
      </c>
      <c r="R245" s="17">
        <f>IF($C245="","",IF($L245="","",IF(AND($K245=2,ISNUMBER($L245),$L245&lt;$J245),"Yes","No")))</f>
        <v/>
      </c>
      <c r="S245" s="18" t="n"/>
      <c r="T245" s="19">
        <f>IF($Q245&lt;&gt;"Yes","",IF($S245="","(enter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IF(OR($C245="",$L245="",$K245&lt;&gt;1,NOT(ISNUMBER($L245)),$L245&gt;=$J245),"",IF(COUNTIFS(nrES_PID,$D245,nrES_Code,$F245,nrES_Att,2,nrES_Raw,"&gt;=0")&gt;0,"Retested",IF(NOT(ISNUMBER($T245)),"CHECK DATE",IF(TODAY()&gt;$T245,"OVERDUE","Due "&amp;TEXT($T245,"mm/dd")))))</f>
        <v/>
      </c>
      <c r="V245" s="16" t="n"/>
      <c r="W245" s="16" t="n"/>
      <c r="X245" s="17">
        <f>IF($C245="","",IF(AND($L245&lt;&gt;"",NOT(ISNUMBER($L245))),"RAW SCORE NOT A NUMBER",IF(AND(ISNUMBER($L245),OR($L245&lt;0,$L245&gt;100)),"RAW SCORE OUT OF RANGE",IF(COUNTIF(nrES_RecID,$B245)&gt;1,"DUPLICATE RECORD",IF(AND($K245=2,COUNTIFS(nrES_PID,$D245,nrES_Code,$F245,nrES_Att,1)=0),"ATTEMPT 2 WITHOUT ATTEMPT 1",IF(AND($K245=2,$L245=""),"RETEST ROW HAS NO SCORE","OK"))))))</f>
        <v/>
      </c>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IF($C246="","",IF($K246="","",IF(COUNTIFS(nrES_PID,$D246,nrES_Code,$F246,nrES_Att,"&gt;"&amp;$K246,nrES_Raw,"&gt;=0")=0,"Yes","No")))</f>
        <v/>
      </c>
      <c r="Q246" s="17">
        <f>IF($C246="","",IF($L246="","",IF(AND($K246=1,ISNUMBER($L246),$L246&lt;$J246,COUNTIFS(nrES_PID,$D246,nrES_Code,$F246,nrES_Att,2,nrES_Raw,"&gt;=0")=0),"Yes","No")))</f>
        <v/>
      </c>
      <c r="R246" s="17">
        <f>IF($C246="","",IF($L246="","",IF(AND($K246=2,ISNUMBER($L246),$L246&lt;$J246),"Yes","No")))</f>
        <v/>
      </c>
      <c r="S246" s="18" t="n"/>
      <c r="T246" s="19">
        <f>IF($Q246&lt;&gt;"Yes","",IF($S246="","(enter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IF(OR($C246="",$L246="",$K246&lt;&gt;1,NOT(ISNUMBER($L246)),$L246&gt;=$J246),"",IF(COUNTIFS(nrES_PID,$D246,nrES_Code,$F246,nrES_Att,2,nrES_Raw,"&gt;=0")&gt;0,"Retested",IF(NOT(ISNUMBER($T246)),"CHECK DATE",IF(TODAY()&gt;$T246,"OVERDUE","Due "&amp;TEXT($T246,"mm/dd")))))</f>
        <v/>
      </c>
      <c r="V246" s="16" t="n"/>
      <c r="W246" s="16" t="n"/>
      <c r="X246" s="17">
        <f>IF($C246="","",IF(AND($L246&lt;&gt;"",NOT(ISNUMBER($L246))),"RAW SCORE NOT A NUMBER",IF(AND(ISNUMBER($L246),OR($L246&lt;0,$L246&gt;100)),"RAW SCORE OUT OF RANGE",IF(COUNTIF(nrES_RecID,$B246)&gt;1,"DUPLICATE RECORD",IF(AND($K246=2,COUNTIFS(nrES_PID,$D246,nrES_Code,$F246,nrES_Att,1)=0),"ATTEMPT 2 WITHOUT ATTEMPT 1",IF(AND($K246=2,$L246=""),"RETEST ROW HAS NO SCORE","OK"))))))</f>
        <v/>
      </c>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IF($C247="","",IF($K247="","",IF(COUNTIFS(nrES_PID,$D247,nrES_Code,$F247,nrES_Att,"&gt;"&amp;$K247,nrES_Raw,"&gt;=0")=0,"Yes","No")))</f>
        <v/>
      </c>
      <c r="Q247" s="17">
        <f>IF($C247="","",IF($L247="","",IF(AND($K247=1,ISNUMBER($L247),$L247&lt;$J247,COUNTIFS(nrES_PID,$D247,nrES_Code,$F247,nrES_Att,2,nrES_Raw,"&gt;=0")=0),"Yes","No")))</f>
        <v/>
      </c>
      <c r="R247" s="17">
        <f>IF($C247="","",IF($L247="","",IF(AND($K247=2,ISNUMBER($L247),$L247&lt;$J247),"Yes","No")))</f>
        <v/>
      </c>
      <c r="S247" s="18" t="n"/>
      <c r="T247" s="19">
        <f>IF($Q247&lt;&gt;"Yes","",IF($S247="","(enter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IF(OR($C247="",$L247="",$K247&lt;&gt;1,NOT(ISNUMBER($L247)),$L247&gt;=$J247),"",IF(COUNTIFS(nrES_PID,$D247,nrES_Code,$F247,nrES_Att,2,nrES_Raw,"&gt;=0")&gt;0,"Retested",IF(NOT(ISNUMBER($T247)),"CHECK DATE",IF(TODAY()&gt;$T247,"OVERDUE","Due "&amp;TEXT($T247,"mm/dd")))))</f>
        <v/>
      </c>
      <c r="V247" s="16" t="n"/>
      <c r="W247" s="16" t="n"/>
      <c r="X247" s="17">
        <f>IF($C247="","",IF(AND($L247&lt;&gt;"",NOT(ISNUMBER($L247))),"RAW SCORE NOT A NUMBER",IF(AND(ISNUMBER($L247),OR($L247&lt;0,$L247&gt;100)),"RAW SCORE OUT OF RANGE",IF(COUNTIF(nrES_RecID,$B247)&gt;1,"DUPLICATE RECORD",IF(AND($K247=2,COUNTIFS(nrES_PID,$D247,nrES_Code,$F247,nrES_Att,1)=0),"ATTEMPT 2 WITHOUT ATTEMPT 1",IF(AND($K247=2,$L247=""),"RETEST ROW HAS NO SCORE","OK"))))))</f>
        <v/>
      </c>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IF($C248="","",IF($K248="","",IF(COUNTIFS(nrES_PID,$D248,nrES_Code,$F248,nrES_Att,"&gt;"&amp;$K248,nrES_Raw,"&gt;=0")=0,"Yes","No")))</f>
        <v/>
      </c>
      <c r="Q248" s="17">
        <f>IF($C248="","",IF($L248="","",IF(AND($K248=1,ISNUMBER($L248),$L248&lt;$J248,COUNTIFS(nrES_PID,$D248,nrES_Code,$F248,nrES_Att,2,nrES_Raw,"&gt;=0")=0),"Yes","No")))</f>
        <v/>
      </c>
      <c r="R248" s="17">
        <f>IF($C248="","",IF($L248="","",IF(AND($K248=2,ISNUMBER($L248),$L248&lt;$J248),"Yes","No")))</f>
        <v/>
      </c>
      <c r="S248" s="18" t="n"/>
      <c r="T248" s="19">
        <f>IF($Q248&lt;&gt;"Yes","",IF($S248="","(enter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IF(OR($C248="",$L248="",$K248&lt;&gt;1,NOT(ISNUMBER($L248)),$L248&gt;=$J248),"",IF(COUNTIFS(nrES_PID,$D248,nrES_Code,$F248,nrES_Att,2,nrES_Raw,"&gt;=0")&gt;0,"Retested",IF(NOT(ISNUMBER($T248)),"CHECK DATE",IF(TODAY()&gt;$T248,"OVERDUE","Due "&amp;TEXT($T248,"mm/dd")))))</f>
        <v/>
      </c>
      <c r="V248" s="16" t="n"/>
      <c r="W248" s="16" t="n"/>
      <c r="X248" s="17">
        <f>IF($C248="","",IF(AND($L248&lt;&gt;"",NOT(ISNUMBER($L248))),"RAW SCORE NOT A NUMBER",IF(AND(ISNUMBER($L248),OR($L248&lt;0,$L248&gt;100)),"RAW SCORE OUT OF RANGE",IF(COUNTIF(nrES_RecID,$B248)&gt;1,"DUPLICATE RECORD",IF(AND($K248=2,COUNTIFS(nrES_PID,$D248,nrES_Code,$F248,nrES_Att,1)=0),"ATTEMPT 2 WITHOUT ATTEMPT 1",IF(AND($K248=2,$L248=""),"RETEST ROW HAS NO SCORE","OK"))))))</f>
        <v/>
      </c>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IF($C249="","",IF($K249="","",IF(COUNTIFS(nrES_PID,$D249,nrES_Code,$F249,nrES_Att,"&gt;"&amp;$K249,nrES_Raw,"&gt;=0")=0,"Yes","No")))</f>
        <v/>
      </c>
      <c r="Q249" s="17">
        <f>IF($C249="","",IF($L249="","",IF(AND($K249=1,ISNUMBER($L249),$L249&lt;$J249,COUNTIFS(nrES_PID,$D249,nrES_Code,$F249,nrES_Att,2,nrES_Raw,"&gt;=0")=0),"Yes","No")))</f>
        <v/>
      </c>
      <c r="R249" s="17">
        <f>IF($C249="","",IF($L249="","",IF(AND($K249=2,ISNUMBER($L249),$L249&lt;$J249),"Yes","No")))</f>
        <v/>
      </c>
      <c r="S249" s="18" t="n"/>
      <c r="T249" s="19">
        <f>IF($Q249&lt;&gt;"Yes","",IF($S249="","(enter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IF(OR($C249="",$L249="",$K249&lt;&gt;1,NOT(ISNUMBER($L249)),$L249&gt;=$J249),"",IF(COUNTIFS(nrES_PID,$D249,nrES_Code,$F249,nrES_Att,2,nrES_Raw,"&gt;=0")&gt;0,"Retested",IF(NOT(ISNUMBER($T249)),"CHECK DATE",IF(TODAY()&gt;$T249,"OVERDUE","Due "&amp;TEXT($T249,"mm/dd")))))</f>
        <v/>
      </c>
      <c r="V249" s="16" t="n"/>
      <c r="W249" s="16" t="n"/>
      <c r="X249" s="17">
        <f>IF($C249="","",IF(AND($L249&lt;&gt;"",NOT(ISNUMBER($L249))),"RAW SCORE NOT A NUMBER",IF(AND(ISNUMBER($L249),OR($L249&lt;0,$L249&gt;100)),"RAW SCORE OUT OF RANGE",IF(COUNTIF(nrES_RecID,$B249)&gt;1,"DUPLICATE RECORD",IF(AND($K249=2,COUNTIFS(nrES_PID,$D249,nrES_Code,$F249,nrES_Att,1)=0),"ATTEMPT 2 WITHOUT ATTEMPT 1",IF(AND($K249=2,$L249=""),"RETEST ROW HAS NO SCORE","OK"))))))</f>
        <v/>
      </c>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IF($C250="","",IF($K250="","",IF(COUNTIFS(nrES_PID,$D250,nrES_Code,$F250,nrES_Att,"&gt;"&amp;$K250,nrES_Raw,"&gt;=0")=0,"Yes","No")))</f>
        <v/>
      </c>
      <c r="Q250" s="17">
        <f>IF($C250="","",IF($L250="","",IF(AND($K250=1,ISNUMBER($L250),$L250&lt;$J250,COUNTIFS(nrES_PID,$D250,nrES_Code,$F250,nrES_Att,2,nrES_Raw,"&gt;=0")=0),"Yes","No")))</f>
        <v/>
      </c>
      <c r="R250" s="17">
        <f>IF($C250="","",IF($L250="","",IF(AND($K250=2,ISNUMBER($L250),$L250&lt;$J250),"Yes","No")))</f>
        <v/>
      </c>
      <c r="S250" s="18" t="n"/>
      <c r="T250" s="19">
        <f>IF($Q250&lt;&gt;"Yes","",IF($S250="","(enter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IF(OR($C250="",$L250="",$K250&lt;&gt;1,NOT(ISNUMBER($L250)),$L250&gt;=$J250),"",IF(COUNTIFS(nrES_PID,$D250,nrES_Code,$F250,nrES_Att,2,nrES_Raw,"&gt;=0")&gt;0,"Retested",IF(NOT(ISNUMBER($T250)),"CHECK DATE",IF(TODAY()&gt;$T250,"OVERDUE","Due "&amp;TEXT($T250,"mm/dd")))))</f>
        <v/>
      </c>
      <c r="V250" s="16" t="n"/>
      <c r="W250" s="16" t="n"/>
      <c r="X250" s="17">
        <f>IF($C250="","",IF(AND($L250&lt;&gt;"",NOT(ISNUMBER($L250))),"RAW SCORE NOT A NUMBER",IF(AND(ISNUMBER($L250),OR($L250&lt;0,$L250&gt;100)),"RAW SCORE OUT OF RANGE",IF(COUNTIF(nrES_RecID,$B250)&gt;1,"DUPLICATE RECORD",IF(AND($K250=2,COUNTIFS(nrES_PID,$D250,nrES_Code,$F250,nrES_Att,1)=0),"ATTEMPT 2 WITHOUT ATTEMPT 1",IF(AND($K250=2,$L250=""),"RETEST ROW HAS NO SCORE","OK"))))))</f>
        <v/>
      </c>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IF($C251="","",IF($K251="","",IF(COUNTIFS(nrES_PID,$D251,nrES_Code,$F251,nrES_Att,"&gt;"&amp;$K251,nrES_Raw,"&gt;=0")=0,"Yes","No")))</f>
        <v/>
      </c>
      <c r="Q251" s="17">
        <f>IF($C251="","",IF($L251="","",IF(AND($K251=1,ISNUMBER($L251),$L251&lt;$J251,COUNTIFS(nrES_PID,$D251,nrES_Code,$F251,nrES_Att,2,nrES_Raw,"&gt;=0")=0),"Yes","No")))</f>
        <v/>
      </c>
      <c r="R251" s="17">
        <f>IF($C251="","",IF($L251="","",IF(AND($K251=2,ISNUMBER($L251),$L251&lt;$J251),"Yes","No")))</f>
        <v/>
      </c>
      <c r="S251" s="18" t="n"/>
      <c r="T251" s="19">
        <f>IF($Q251&lt;&gt;"Yes","",IF($S251="","(enter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IF(OR($C251="",$L251="",$K251&lt;&gt;1,NOT(ISNUMBER($L251)),$L251&gt;=$J251),"",IF(COUNTIFS(nrES_PID,$D251,nrES_Code,$F251,nrES_Att,2,nrES_Raw,"&gt;=0")&gt;0,"Retested",IF(NOT(ISNUMBER($T251)),"CHECK DATE",IF(TODAY()&gt;$T251,"OVERDUE","Due "&amp;TEXT($T251,"mm/dd")))))</f>
        <v/>
      </c>
      <c r="V251" s="16" t="n"/>
      <c r="W251" s="16" t="n"/>
      <c r="X251" s="17">
        <f>IF($C251="","",IF(AND($L251&lt;&gt;"",NOT(ISNUMBER($L251))),"RAW SCORE NOT A NUMBER",IF(AND(ISNUMBER($L251),OR($L251&lt;0,$L251&gt;100)),"RAW SCORE OUT OF RANGE",IF(COUNTIF(nrES_RecID,$B251)&gt;1,"DUPLICATE RECORD",IF(AND($K251=2,COUNTIFS(nrES_PID,$D251,nrES_Code,$F251,nrES_Att,1)=0),"ATTEMPT 2 WITHOUT ATTEMPT 1",IF(AND($K251=2,$L251=""),"RETEST ROW HAS NO SCORE","OK"))))))</f>
        <v/>
      </c>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IF($C252="","",IF($K252="","",IF(COUNTIFS(nrES_PID,$D252,nrES_Code,$F252,nrES_Att,"&gt;"&amp;$K252,nrES_Raw,"&gt;=0")=0,"Yes","No")))</f>
        <v/>
      </c>
      <c r="Q252" s="17">
        <f>IF($C252="","",IF($L252="","",IF(AND($K252=1,ISNUMBER($L252),$L252&lt;$J252,COUNTIFS(nrES_PID,$D252,nrES_Code,$F252,nrES_Att,2,nrES_Raw,"&gt;=0")=0),"Yes","No")))</f>
        <v/>
      </c>
      <c r="R252" s="17">
        <f>IF($C252="","",IF($L252="","",IF(AND($K252=2,ISNUMBER($L252),$L252&lt;$J252),"Yes","No")))</f>
        <v/>
      </c>
      <c r="S252" s="18" t="n"/>
      <c r="T252" s="19">
        <f>IF($Q252&lt;&gt;"Yes","",IF($S252="","(enter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IF(OR($C252="",$L252="",$K252&lt;&gt;1,NOT(ISNUMBER($L252)),$L252&gt;=$J252),"",IF(COUNTIFS(nrES_PID,$D252,nrES_Code,$F252,nrES_Att,2,nrES_Raw,"&gt;=0")&gt;0,"Retested",IF(NOT(ISNUMBER($T252)),"CHECK DATE",IF(TODAY()&gt;$T252,"OVERDUE","Due "&amp;TEXT($T252,"mm/dd")))))</f>
        <v/>
      </c>
      <c r="V252" s="16" t="n"/>
      <c r="W252" s="16" t="n"/>
      <c r="X252" s="17">
        <f>IF($C252="","",IF(AND($L252&lt;&gt;"",NOT(ISNUMBER($L252))),"RAW SCORE NOT A NUMBER",IF(AND(ISNUMBER($L252),OR($L252&lt;0,$L252&gt;100)),"RAW SCORE OUT OF RANGE",IF(COUNTIF(nrES_RecID,$B252)&gt;1,"DUPLICATE RECORD",IF(AND($K252=2,COUNTIFS(nrES_PID,$D252,nrES_Code,$F252,nrES_Att,1)=0),"ATTEMPT 2 WITHOUT ATTEMPT 1",IF(AND($K252=2,$L252=""),"RETEST ROW HAS NO SCORE","OK"))))))</f>
        <v/>
      </c>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IF($C253="","",IF($K253="","",IF(COUNTIFS(nrES_PID,$D253,nrES_Code,$F253,nrES_Att,"&gt;"&amp;$K253,nrES_Raw,"&gt;=0")=0,"Yes","No")))</f>
        <v/>
      </c>
      <c r="Q253" s="17">
        <f>IF($C253="","",IF($L253="","",IF(AND($K253=1,ISNUMBER($L253),$L253&lt;$J253,COUNTIFS(nrES_PID,$D253,nrES_Code,$F253,nrES_Att,2,nrES_Raw,"&gt;=0")=0),"Yes","No")))</f>
        <v/>
      </c>
      <c r="R253" s="17">
        <f>IF($C253="","",IF($L253="","",IF(AND($K253=2,ISNUMBER($L253),$L253&lt;$J253),"Yes","No")))</f>
        <v/>
      </c>
      <c r="S253" s="18" t="n"/>
      <c r="T253" s="19">
        <f>IF($Q253&lt;&gt;"Yes","",IF($S253="","(enter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IF(OR($C253="",$L253="",$K253&lt;&gt;1,NOT(ISNUMBER($L253)),$L253&gt;=$J253),"",IF(COUNTIFS(nrES_PID,$D253,nrES_Code,$F253,nrES_Att,2,nrES_Raw,"&gt;=0")&gt;0,"Retested",IF(NOT(ISNUMBER($T253)),"CHECK DATE",IF(TODAY()&gt;$T253,"OVERDUE","Due "&amp;TEXT($T253,"mm/dd")))))</f>
        <v/>
      </c>
      <c r="V253" s="16" t="n"/>
      <c r="W253" s="16" t="n"/>
      <c r="X253" s="17">
        <f>IF($C253="","",IF(AND($L253&lt;&gt;"",NOT(ISNUMBER($L253))),"RAW SCORE NOT A NUMBER",IF(AND(ISNUMBER($L253),OR($L253&lt;0,$L253&gt;100)),"RAW SCORE OUT OF RANGE",IF(COUNTIF(nrES_RecID,$B253)&gt;1,"DUPLICATE RECORD",IF(AND($K253=2,COUNTIFS(nrES_PID,$D253,nrES_Code,$F253,nrES_Att,1)=0),"ATTEMPT 2 WITHOUT ATTEMPT 1",IF(AND($K253=2,$L253=""),"RETEST ROW HAS NO SCORE","OK"))))))</f>
        <v/>
      </c>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IF($C254="","",IF($K254="","",IF(COUNTIFS(nrES_PID,$D254,nrES_Code,$F254,nrES_Att,"&gt;"&amp;$K254,nrES_Raw,"&gt;=0")=0,"Yes","No")))</f>
        <v/>
      </c>
      <c r="Q254" s="17">
        <f>IF($C254="","",IF($L254="","",IF(AND($K254=1,ISNUMBER($L254),$L254&lt;$J254,COUNTIFS(nrES_PID,$D254,nrES_Code,$F254,nrES_Att,2,nrES_Raw,"&gt;=0")=0),"Yes","No")))</f>
        <v/>
      </c>
      <c r="R254" s="17">
        <f>IF($C254="","",IF($L254="","",IF(AND($K254=2,ISNUMBER($L254),$L254&lt;$J254),"Yes","No")))</f>
        <v/>
      </c>
      <c r="S254" s="18" t="n"/>
      <c r="T254" s="19">
        <f>IF($Q254&lt;&gt;"Yes","",IF($S254="","(enter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IF(OR($C254="",$L254="",$K254&lt;&gt;1,NOT(ISNUMBER($L254)),$L254&gt;=$J254),"",IF(COUNTIFS(nrES_PID,$D254,nrES_Code,$F254,nrES_Att,2,nrES_Raw,"&gt;=0")&gt;0,"Retested",IF(NOT(ISNUMBER($T254)),"CHECK DATE",IF(TODAY()&gt;$T254,"OVERDUE","Due "&amp;TEXT($T254,"mm/dd")))))</f>
        <v/>
      </c>
      <c r="V254" s="16" t="n"/>
      <c r="W254" s="16" t="n"/>
      <c r="X254" s="17">
        <f>IF($C254="","",IF(AND($L254&lt;&gt;"",NOT(ISNUMBER($L254))),"RAW SCORE NOT A NUMBER",IF(AND(ISNUMBER($L254),OR($L254&lt;0,$L254&gt;100)),"RAW SCORE OUT OF RANGE",IF(COUNTIF(nrES_RecID,$B254)&gt;1,"DUPLICATE RECORD",IF(AND($K254=2,COUNTIFS(nrES_PID,$D254,nrES_Code,$F254,nrES_Att,1)=0),"ATTEMPT 2 WITHOUT ATTEMPT 1",IF(AND($K254=2,$L254=""),"RETEST ROW HAS NO SCORE","OK"))))))</f>
        <v/>
      </c>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IF($C255="","",IF($K255="","",IF(COUNTIFS(nrES_PID,$D255,nrES_Code,$F255,nrES_Att,"&gt;"&amp;$K255,nrES_Raw,"&gt;=0")=0,"Yes","No")))</f>
        <v/>
      </c>
      <c r="Q255" s="17">
        <f>IF($C255="","",IF($L255="","",IF(AND($K255=1,ISNUMBER($L255),$L255&lt;$J255,COUNTIFS(nrES_PID,$D255,nrES_Code,$F255,nrES_Att,2,nrES_Raw,"&gt;=0")=0),"Yes","No")))</f>
        <v/>
      </c>
      <c r="R255" s="17">
        <f>IF($C255="","",IF($L255="","",IF(AND($K255=2,ISNUMBER($L255),$L255&lt;$J255),"Yes","No")))</f>
        <v/>
      </c>
      <c r="S255" s="18" t="n"/>
      <c r="T255" s="19">
        <f>IF($Q255&lt;&gt;"Yes","",IF($S255="","(enter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IF(OR($C255="",$L255="",$K255&lt;&gt;1,NOT(ISNUMBER($L255)),$L255&gt;=$J255),"",IF(COUNTIFS(nrES_PID,$D255,nrES_Code,$F255,nrES_Att,2,nrES_Raw,"&gt;=0")&gt;0,"Retested",IF(NOT(ISNUMBER($T255)),"CHECK DATE",IF(TODAY()&gt;$T255,"OVERDUE","Due "&amp;TEXT($T255,"mm/dd")))))</f>
        <v/>
      </c>
      <c r="V255" s="16" t="n"/>
      <c r="W255" s="16" t="n"/>
      <c r="X255" s="17">
        <f>IF($C255="","",IF(AND($L255&lt;&gt;"",NOT(ISNUMBER($L255))),"RAW SCORE NOT A NUMBER",IF(AND(ISNUMBER($L255),OR($L255&lt;0,$L255&gt;100)),"RAW SCORE OUT OF RANGE",IF(COUNTIF(nrES_RecID,$B255)&gt;1,"DUPLICATE RECORD",IF(AND($K255=2,COUNTIFS(nrES_PID,$D255,nrES_Code,$F255,nrES_Att,1)=0),"ATTEMPT 2 WITHOUT ATTEMPT 1",IF(AND($K255=2,$L255=""),"RETEST ROW HAS NO SCORE","OK"))))))</f>
        <v/>
      </c>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IF($C256="","",IF($K256="","",IF(COUNTIFS(nrES_PID,$D256,nrES_Code,$F256,nrES_Att,"&gt;"&amp;$K256,nrES_Raw,"&gt;=0")=0,"Yes","No")))</f>
        <v/>
      </c>
      <c r="Q256" s="17">
        <f>IF($C256="","",IF($L256="","",IF(AND($K256=1,ISNUMBER($L256),$L256&lt;$J256,COUNTIFS(nrES_PID,$D256,nrES_Code,$F256,nrES_Att,2,nrES_Raw,"&gt;=0")=0),"Yes","No")))</f>
        <v/>
      </c>
      <c r="R256" s="17">
        <f>IF($C256="","",IF($L256="","",IF(AND($K256=2,ISNUMBER($L256),$L256&lt;$J256),"Yes","No")))</f>
        <v/>
      </c>
      <c r="S256" s="18" t="n"/>
      <c r="T256" s="19">
        <f>IF($Q256&lt;&gt;"Yes","",IF($S256="","(enter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IF(OR($C256="",$L256="",$K256&lt;&gt;1,NOT(ISNUMBER($L256)),$L256&gt;=$J256),"",IF(COUNTIFS(nrES_PID,$D256,nrES_Code,$F256,nrES_Att,2,nrES_Raw,"&gt;=0")&gt;0,"Retested",IF(NOT(ISNUMBER($T256)),"CHECK DATE",IF(TODAY()&gt;$T256,"OVERDUE","Due "&amp;TEXT($T256,"mm/dd")))))</f>
        <v/>
      </c>
      <c r="V256" s="16" t="n"/>
      <c r="W256" s="16" t="n"/>
      <c r="X256" s="17">
        <f>IF($C256="","",IF(AND($L256&lt;&gt;"",NOT(ISNUMBER($L256))),"RAW SCORE NOT A NUMBER",IF(AND(ISNUMBER($L256),OR($L256&lt;0,$L256&gt;100)),"RAW SCORE OUT OF RANGE",IF(COUNTIF(nrES_RecID,$B256)&gt;1,"DUPLICATE RECORD",IF(AND($K256=2,COUNTIFS(nrES_PID,$D256,nrES_Code,$F256,nrES_Att,1)=0),"ATTEMPT 2 WITHOUT ATTEMPT 1",IF(AND($K256=2,$L256=""),"RETEST ROW HAS NO SCORE","OK"))))))</f>
        <v/>
      </c>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IF($C257="","",IF($K257="","",IF(COUNTIFS(nrES_PID,$D257,nrES_Code,$F257,nrES_Att,"&gt;"&amp;$K257,nrES_Raw,"&gt;=0")=0,"Yes","No")))</f>
        <v/>
      </c>
      <c r="Q257" s="17">
        <f>IF($C257="","",IF($L257="","",IF(AND($K257=1,ISNUMBER($L257),$L257&lt;$J257,COUNTIFS(nrES_PID,$D257,nrES_Code,$F257,nrES_Att,2,nrES_Raw,"&gt;=0")=0),"Yes","No")))</f>
        <v/>
      </c>
      <c r="R257" s="17">
        <f>IF($C257="","",IF($L257="","",IF(AND($K257=2,ISNUMBER($L257),$L257&lt;$J257),"Yes","No")))</f>
        <v/>
      </c>
      <c r="S257" s="18" t="n"/>
      <c r="T257" s="19">
        <f>IF($Q257&lt;&gt;"Yes","",IF($S257="","(enter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IF(OR($C257="",$L257="",$K257&lt;&gt;1,NOT(ISNUMBER($L257)),$L257&gt;=$J257),"",IF(COUNTIFS(nrES_PID,$D257,nrES_Code,$F257,nrES_Att,2,nrES_Raw,"&gt;=0")&gt;0,"Retested",IF(NOT(ISNUMBER($T257)),"CHECK DATE",IF(TODAY()&gt;$T257,"OVERDUE","Due "&amp;TEXT($T257,"mm/dd")))))</f>
        <v/>
      </c>
      <c r="V257" s="16" t="n"/>
      <c r="W257" s="16" t="n"/>
      <c r="X257" s="17">
        <f>IF($C257="","",IF(AND($L257&lt;&gt;"",NOT(ISNUMBER($L257))),"RAW SCORE NOT A NUMBER",IF(AND(ISNUMBER($L257),OR($L257&lt;0,$L257&gt;100)),"RAW SCORE OUT OF RANGE",IF(COUNTIF(nrES_RecID,$B257)&gt;1,"DUPLICATE RECORD",IF(AND($K257=2,COUNTIFS(nrES_PID,$D257,nrES_Code,$F257,nrES_Att,1)=0),"ATTEMPT 2 WITHOUT ATTEMPT 1",IF(AND($K257=2,$L257=""),"RETEST ROW HAS NO SCORE","OK"))))))</f>
        <v/>
      </c>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IF($C258="","",IF($K258="","",IF(COUNTIFS(nrES_PID,$D258,nrES_Code,$F258,nrES_Att,"&gt;"&amp;$K258,nrES_Raw,"&gt;=0")=0,"Yes","No")))</f>
        <v/>
      </c>
      <c r="Q258" s="17">
        <f>IF($C258="","",IF($L258="","",IF(AND($K258=1,ISNUMBER($L258),$L258&lt;$J258,COUNTIFS(nrES_PID,$D258,nrES_Code,$F258,nrES_Att,2,nrES_Raw,"&gt;=0")=0),"Yes","No")))</f>
        <v/>
      </c>
      <c r="R258" s="17">
        <f>IF($C258="","",IF($L258="","",IF(AND($K258=2,ISNUMBER($L258),$L258&lt;$J258),"Yes","No")))</f>
        <v/>
      </c>
      <c r="S258" s="18" t="n"/>
      <c r="T258" s="19">
        <f>IF($Q258&lt;&gt;"Yes","",IF($S258="","(enter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IF(OR($C258="",$L258="",$K258&lt;&gt;1,NOT(ISNUMBER($L258)),$L258&gt;=$J258),"",IF(COUNTIFS(nrES_PID,$D258,nrES_Code,$F258,nrES_Att,2,nrES_Raw,"&gt;=0")&gt;0,"Retested",IF(NOT(ISNUMBER($T258)),"CHECK DATE",IF(TODAY()&gt;$T258,"OVERDUE","Due "&amp;TEXT($T258,"mm/dd")))))</f>
        <v/>
      </c>
      <c r="V258" s="16" t="n"/>
      <c r="W258" s="16" t="n"/>
      <c r="X258" s="17">
        <f>IF($C258="","",IF(AND($L258&lt;&gt;"",NOT(ISNUMBER($L258))),"RAW SCORE NOT A NUMBER",IF(AND(ISNUMBER($L258),OR($L258&lt;0,$L258&gt;100)),"RAW SCORE OUT OF RANGE",IF(COUNTIF(nrES_RecID,$B258)&gt;1,"DUPLICATE RECORD",IF(AND($K258=2,COUNTIFS(nrES_PID,$D258,nrES_Code,$F258,nrES_Att,1)=0),"ATTEMPT 2 WITHOUT ATTEMPT 1",IF(AND($K258=2,$L258=""),"RETEST ROW HAS NO SCORE","OK"))))))</f>
        <v/>
      </c>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IF($C259="","",IF($K259="","",IF(COUNTIFS(nrES_PID,$D259,nrES_Code,$F259,nrES_Att,"&gt;"&amp;$K259,nrES_Raw,"&gt;=0")=0,"Yes","No")))</f>
        <v/>
      </c>
      <c r="Q259" s="17">
        <f>IF($C259="","",IF($L259="","",IF(AND($K259=1,ISNUMBER($L259),$L259&lt;$J259,COUNTIFS(nrES_PID,$D259,nrES_Code,$F259,nrES_Att,2,nrES_Raw,"&gt;=0")=0),"Yes","No")))</f>
        <v/>
      </c>
      <c r="R259" s="17">
        <f>IF($C259="","",IF($L259="","",IF(AND($K259=2,ISNUMBER($L259),$L259&lt;$J259),"Yes","No")))</f>
        <v/>
      </c>
      <c r="S259" s="18" t="n"/>
      <c r="T259" s="19">
        <f>IF($Q259&lt;&gt;"Yes","",IF($S259="","(enter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IF(OR($C259="",$L259="",$K259&lt;&gt;1,NOT(ISNUMBER($L259)),$L259&gt;=$J259),"",IF(COUNTIFS(nrES_PID,$D259,nrES_Code,$F259,nrES_Att,2,nrES_Raw,"&gt;=0")&gt;0,"Retested",IF(NOT(ISNUMBER($T259)),"CHECK DATE",IF(TODAY()&gt;$T259,"OVERDUE","Due "&amp;TEXT($T259,"mm/dd")))))</f>
        <v/>
      </c>
      <c r="V259" s="16" t="n"/>
      <c r="W259" s="16" t="n"/>
      <c r="X259" s="17">
        <f>IF($C259="","",IF(AND($L259&lt;&gt;"",NOT(ISNUMBER($L259))),"RAW SCORE NOT A NUMBER",IF(AND(ISNUMBER($L259),OR($L259&lt;0,$L259&gt;100)),"RAW SCORE OUT OF RANGE",IF(COUNTIF(nrES_RecID,$B259)&gt;1,"DUPLICATE RECORD",IF(AND($K259=2,COUNTIFS(nrES_PID,$D259,nrES_Code,$F259,nrES_Att,1)=0),"ATTEMPT 2 WITHOUT ATTEMPT 1",IF(AND($K259=2,$L259=""),"RETEST ROW HAS NO SCORE","OK"))))))</f>
        <v/>
      </c>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IF($C260="","",IF($K260="","",IF(COUNTIFS(nrES_PID,$D260,nrES_Code,$F260,nrES_Att,"&gt;"&amp;$K260,nrES_Raw,"&gt;=0")=0,"Yes","No")))</f>
        <v/>
      </c>
      <c r="Q260" s="17">
        <f>IF($C260="","",IF($L260="","",IF(AND($K260=1,ISNUMBER($L260),$L260&lt;$J260,COUNTIFS(nrES_PID,$D260,nrES_Code,$F260,nrES_Att,2,nrES_Raw,"&gt;=0")=0),"Yes","No")))</f>
        <v/>
      </c>
      <c r="R260" s="17">
        <f>IF($C260="","",IF($L260="","",IF(AND($K260=2,ISNUMBER($L260),$L260&lt;$J260),"Yes","No")))</f>
        <v/>
      </c>
      <c r="S260" s="18" t="n"/>
      <c r="T260" s="19">
        <f>IF($Q260&lt;&gt;"Yes","",IF($S260="","(enter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IF(OR($C260="",$L260="",$K260&lt;&gt;1,NOT(ISNUMBER($L260)),$L260&gt;=$J260),"",IF(COUNTIFS(nrES_PID,$D260,nrES_Code,$F260,nrES_Att,2,nrES_Raw,"&gt;=0")&gt;0,"Retested",IF(NOT(ISNUMBER($T260)),"CHECK DATE",IF(TODAY()&gt;$T260,"OVERDUE","Due "&amp;TEXT($T260,"mm/dd")))))</f>
        <v/>
      </c>
      <c r="V260" s="16" t="n"/>
      <c r="W260" s="16" t="n"/>
      <c r="X260" s="17">
        <f>IF($C260="","",IF(AND($L260&lt;&gt;"",NOT(ISNUMBER($L260))),"RAW SCORE NOT A NUMBER",IF(AND(ISNUMBER($L260),OR($L260&lt;0,$L260&gt;100)),"RAW SCORE OUT OF RANGE",IF(COUNTIF(nrES_RecID,$B260)&gt;1,"DUPLICATE RECORD",IF(AND($K260=2,COUNTIFS(nrES_PID,$D260,nrES_Code,$F260,nrES_Att,1)=0),"ATTEMPT 2 WITHOUT ATTEMPT 1",IF(AND($K260=2,$L260=""),"RETEST ROW HAS NO SCORE","OK"))))))</f>
        <v/>
      </c>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IF($C261="","",IF($K261="","",IF(COUNTIFS(nrES_PID,$D261,nrES_Code,$F261,nrES_Att,"&gt;"&amp;$K261,nrES_Raw,"&gt;=0")=0,"Yes","No")))</f>
        <v/>
      </c>
      <c r="Q261" s="17">
        <f>IF($C261="","",IF($L261="","",IF(AND($K261=1,ISNUMBER($L261),$L261&lt;$J261,COUNTIFS(nrES_PID,$D261,nrES_Code,$F261,nrES_Att,2,nrES_Raw,"&gt;=0")=0),"Yes","No")))</f>
        <v/>
      </c>
      <c r="R261" s="17">
        <f>IF($C261="","",IF($L261="","",IF(AND($K261=2,ISNUMBER($L261),$L261&lt;$J261),"Yes","No")))</f>
        <v/>
      </c>
      <c r="S261" s="18" t="n"/>
      <c r="T261" s="19">
        <f>IF($Q261&lt;&gt;"Yes","",IF($S261="","(enter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IF(OR($C261="",$L261="",$K261&lt;&gt;1,NOT(ISNUMBER($L261)),$L261&gt;=$J261),"",IF(COUNTIFS(nrES_PID,$D261,nrES_Code,$F261,nrES_Att,2,nrES_Raw,"&gt;=0")&gt;0,"Retested",IF(NOT(ISNUMBER($T261)),"CHECK DATE",IF(TODAY()&gt;$T261,"OVERDUE","Due "&amp;TEXT($T261,"mm/dd")))))</f>
        <v/>
      </c>
      <c r="V261" s="16" t="n"/>
      <c r="W261" s="16" t="n"/>
      <c r="X261" s="17">
        <f>IF($C261="","",IF(AND($L261&lt;&gt;"",NOT(ISNUMBER($L261))),"RAW SCORE NOT A NUMBER",IF(AND(ISNUMBER($L261),OR($L261&lt;0,$L261&gt;100)),"RAW SCORE OUT OF RANGE",IF(COUNTIF(nrES_RecID,$B261)&gt;1,"DUPLICATE RECORD",IF(AND($K261=2,COUNTIFS(nrES_PID,$D261,nrES_Code,$F261,nrES_Att,1)=0),"ATTEMPT 2 WITHOUT ATTEMPT 1",IF(AND($K261=2,$L261=""),"RETEST ROW HAS NO SCORE","OK"))))))</f>
        <v/>
      </c>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IF($C262="","",IF($K262="","",IF(COUNTIFS(nrES_PID,$D262,nrES_Code,$F262,nrES_Att,"&gt;"&amp;$K262,nrES_Raw,"&gt;=0")=0,"Yes","No")))</f>
        <v/>
      </c>
      <c r="Q262" s="17">
        <f>IF($C262="","",IF($L262="","",IF(AND($K262=1,ISNUMBER($L262),$L262&lt;$J262,COUNTIFS(nrES_PID,$D262,nrES_Code,$F262,nrES_Att,2,nrES_Raw,"&gt;=0")=0),"Yes","No")))</f>
        <v/>
      </c>
      <c r="R262" s="17">
        <f>IF($C262="","",IF($L262="","",IF(AND($K262=2,ISNUMBER($L262),$L262&lt;$J262),"Yes","No")))</f>
        <v/>
      </c>
      <c r="S262" s="18" t="n"/>
      <c r="T262" s="19">
        <f>IF($Q262&lt;&gt;"Yes","",IF($S262="","(enter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IF(OR($C262="",$L262="",$K262&lt;&gt;1,NOT(ISNUMBER($L262)),$L262&gt;=$J262),"",IF(COUNTIFS(nrES_PID,$D262,nrES_Code,$F262,nrES_Att,2,nrES_Raw,"&gt;=0")&gt;0,"Retested",IF(NOT(ISNUMBER($T262)),"CHECK DATE",IF(TODAY()&gt;$T262,"OVERDUE","Due "&amp;TEXT($T262,"mm/dd")))))</f>
        <v/>
      </c>
      <c r="V262" s="16" t="n"/>
      <c r="W262" s="16" t="n"/>
      <c r="X262" s="17">
        <f>IF($C262="","",IF(AND($L262&lt;&gt;"",NOT(ISNUMBER($L262))),"RAW SCORE NOT A NUMBER",IF(AND(ISNUMBER($L262),OR($L262&lt;0,$L262&gt;100)),"RAW SCORE OUT OF RANGE",IF(COUNTIF(nrES_RecID,$B262)&gt;1,"DUPLICATE RECORD",IF(AND($K262=2,COUNTIFS(nrES_PID,$D262,nrES_Code,$F262,nrES_Att,1)=0),"ATTEMPT 2 WITHOUT ATTEMPT 1",IF(AND($K262=2,$L262=""),"RETEST ROW HAS NO SCORE","OK"))))))</f>
        <v/>
      </c>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IF($C263="","",IF($K263="","",IF(COUNTIFS(nrES_PID,$D263,nrES_Code,$F263,nrES_Att,"&gt;"&amp;$K263,nrES_Raw,"&gt;=0")=0,"Yes","No")))</f>
        <v/>
      </c>
      <c r="Q263" s="17">
        <f>IF($C263="","",IF($L263="","",IF(AND($K263=1,ISNUMBER($L263),$L263&lt;$J263,COUNTIFS(nrES_PID,$D263,nrES_Code,$F263,nrES_Att,2,nrES_Raw,"&gt;=0")=0),"Yes","No")))</f>
        <v/>
      </c>
      <c r="R263" s="17">
        <f>IF($C263="","",IF($L263="","",IF(AND($K263=2,ISNUMBER($L263),$L263&lt;$J263),"Yes","No")))</f>
        <v/>
      </c>
      <c r="S263" s="18" t="n"/>
      <c r="T263" s="19">
        <f>IF($Q263&lt;&gt;"Yes","",IF($S263="","(enter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IF(OR($C263="",$L263="",$K263&lt;&gt;1,NOT(ISNUMBER($L263)),$L263&gt;=$J263),"",IF(COUNTIFS(nrES_PID,$D263,nrES_Code,$F263,nrES_Att,2,nrES_Raw,"&gt;=0")&gt;0,"Retested",IF(NOT(ISNUMBER($T263)),"CHECK DATE",IF(TODAY()&gt;$T263,"OVERDUE","Due "&amp;TEXT($T263,"mm/dd")))))</f>
        <v/>
      </c>
      <c r="V263" s="16" t="n"/>
      <c r="W263" s="16" t="n"/>
      <c r="X263" s="17">
        <f>IF($C263="","",IF(AND($L263&lt;&gt;"",NOT(ISNUMBER($L263))),"RAW SCORE NOT A NUMBER",IF(AND(ISNUMBER($L263),OR($L263&lt;0,$L263&gt;100)),"RAW SCORE OUT OF RANGE",IF(COUNTIF(nrES_RecID,$B263)&gt;1,"DUPLICATE RECORD",IF(AND($K263=2,COUNTIFS(nrES_PID,$D263,nrES_Code,$F263,nrES_Att,1)=0),"ATTEMPT 2 WITHOUT ATTEMPT 1",IF(AND($K263=2,$L263=""),"RETEST ROW HAS NO SCORE","OK"))))))</f>
        <v/>
      </c>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IF($C264="","",IF($K264="","",IF(COUNTIFS(nrES_PID,$D264,nrES_Code,$F264,nrES_Att,"&gt;"&amp;$K264,nrES_Raw,"&gt;=0")=0,"Yes","No")))</f>
        <v/>
      </c>
      <c r="Q264" s="17">
        <f>IF($C264="","",IF($L264="","",IF(AND($K264=1,ISNUMBER($L264),$L264&lt;$J264,COUNTIFS(nrES_PID,$D264,nrES_Code,$F264,nrES_Att,2,nrES_Raw,"&gt;=0")=0),"Yes","No")))</f>
        <v/>
      </c>
      <c r="R264" s="17">
        <f>IF($C264="","",IF($L264="","",IF(AND($K264=2,ISNUMBER($L264),$L264&lt;$J264),"Yes","No")))</f>
        <v/>
      </c>
      <c r="S264" s="18" t="n"/>
      <c r="T264" s="19">
        <f>IF($Q264&lt;&gt;"Yes","",IF($S264="","(enter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IF(OR($C264="",$L264="",$K264&lt;&gt;1,NOT(ISNUMBER($L264)),$L264&gt;=$J264),"",IF(COUNTIFS(nrES_PID,$D264,nrES_Code,$F264,nrES_Att,2,nrES_Raw,"&gt;=0")&gt;0,"Retested",IF(NOT(ISNUMBER($T264)),"CHECK DATE",IF(TODAY()&gt;$T264,"OVERDUE","Due "&amp;TEXT($T264,"mm/dd")))))</f>
        <v/>
      </c>
      <c r="V264" s="16" t="n"/>
      <c r="W264" s="16" t="n"/>
      <c r="X264" s="17">
        <f>IF($C264="","",IF(AND($L264&lt;&gt;"",NOT(ISNUMBER($L264))),"RAW SCORE NOT A NUMBER",IF(AND(ISNUMBER($L264),OR($L264&lt;0,$L264&gt;100)),"RAW SCORE OUT OF RANGE",IF(COUNTIF(nrES_RecID,$B264)&gt;1,"DUPLICATE RECORD",IF(AND($K264=2,COUNTIFS(nrES_PID,$D264,nrES_Code,$F264,nrES_Att,1)=0),"ATTEMPT 2 WITHOUT ATTEMPT 1",IF(AND($K264=2,$L264=""),"RETEST ROW HAS NO SCORE","OK"))))))</f>
        <v/>
      </c>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IF($C265="","",IF($K265="","",IF(COUNTIFS(nrES_PID,$D265,nrES_Code,$F265,nrES_Att,"&gt;"&amp;$K265,nrES_Raw,"&gt;=0")=0,"Yes","No")))</f>
        <v/>
      </c>
      <c r="Q265" s="17">
        <f>IF($C265="","",IF($L265="","",IF(AND($K265=1,ISNUMBER($L265),$L265&lt;$J265,COUNTIFS(nrES_PID,$D265,nrES_Code,$F265,nrES_Att,2,nrES_Raw,"&gt;=0")=0),"Yes","No")))</f>
        <v/>
      </c>
      <c r="R265" s="17">
        <f>IF($C265="","",IF($L265="","",IF(AND($K265=2,ISNUMBER($L265),$L265&lt;$J265),"Yes","No")))</f>
        <v/>
      </c>
      <c r="S265" s="18" t="n"/>
      <c r="T265" s="19">
        <f>IF($Q265&lt;&gt;"Yes","",IF($S265="","(enter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IF(OR($C265="",$L265="",$K265&lt;&gt;1,NOT(ISNUMBER($L265)),$L265&gt;=$J265),"",IF(COUNTIFS(nrES_PID,$D265,nrES_Code,$F265,nrES_Att,2,nrES_Raw,"&gt;=0")&gt;0,"Retested",IF(NOT(ISNUMBER($T265)),"CHECK DATE",IF(TODAY()&gt;$T265,"OVERDUE","Due "&amp;TEXT($T265,"mm/dd")))))</f>
        <v/>
      </c>
      <c r="V265" s="16" t="n"/>
      <c r="W265" s="16" t="n"/>
      <c r="X265" s="17">
        <f>IF($C265="","",IF(AND($L265&lt;&gt;"",NOT(ISNUMBER($L265))),"RAW SCORE NOT A NUMBER",IF(AND(ISNUMBER($L265),OR($L265&lt;0,$L265&gt;100)),"RAW SCORE OUT OF RANGE",IF(COUNTIF(nrES_RecID,$B265)&gt;1,"DUPLICATE RECORD",IF(AND($K265=2,COUNTIFS(nrES_PID,$D265,nrES_Code,$F265,nrES_Att,1)=0),"ATTEMPT 2 WITHOUT ATTEMPT 1",IF(AND($K265=2,$L265=""),"RETEST ROW HAS NO SCORE","OK"))))))</f>
        <v/>
      </c>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IF($C266="","",IF($K266="","",IF(COUNTIFS(nrES_PID,$D266,nrES_Code,$F266,nrES_Att,"&gt;"&amp;$K266,nrES_Raw,"&gt;=0")=0,"Yes","No")))</f>
        <v/>
      </c>
      <c r="Q266" s="17">
        <f>IF($C266="","",IF($L266="","",IF(AND($K266=1,ISNUMBER($L266),$L266&lt;$J266,COUNTIFS(nrES_PID,$D266,nrES_Code,$F266,nrES_Att,2,nrES_Raw,"&gt;=0")=0),"Yes","No")))</f>
        <v/>
      </c>
      <c r="R266" s="17">
        <f>IF($C266="","",IF($L266="","",IF(AND($K266=2,ISNUMBER($L266),$L266&lt;$J266),"Yes","No")))</f>
        <v/>
      </c>
      <c r="S266" s="18" t="n"/>
      <c r="T266" s="19">
        <f>IF($Q266&lt;&gt;"Yes","",IF($S266="","(enter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IF(OR($C266="",$L266="",$K266&lt;&gt;1,NOT(ISNUMBER($L266)),$L266&gt;=$J266),"",IF(COUNTIFS(nrES_PID,$D266,nrES_Code,$F266,nrES_Att,2,nrES_Raw,"&gt;=0")&gt;0,"Retested",IF(NOT(ISNUMBER($T266)),"CHECK DATE",IF(TODAY()&gt;$T266,"OVERDUE","Due "&amp;TEXT($T266,"mm/dd")))))</f>
        <v/>
      </c>
      <c r="V266" s="16" t="n"/>
      <c r="W266" s="16" t="n"/>
      <c r="X266" s="17">
        <f>IF($C266="","",IF(AND($L266&lt;&gt;"",NOT(ISNUMBER($L266))),"RAW SCORE NOT A NUMBER",IF(AND(ISNUMBER($L266),OR($L266&lt;0,$L266&gt;100)),"RAW SCORE OUT OF RANGE",IF(COUNTIF(nrES_RecID,$B266)&gt;1,"DUPLICATE RECORD",IF(AND($K266=2,COUNTIFS(nrES_PID,$D266,nrES_Code,$F266,nrES_Att,1)=0),"ATTEMPT 2 WITHOUT ATTEMPT 1",IF(AND($K266=2,$L266=""),"RETEST ROW HAS NO SCORE","OK"))))))</f>
        <v/>
      </c>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IF($C267="","",IF($K267="","",IF(COUNTIFS(nrES_PID,$D267,nrES_Code,$F267,nrES_Att,"&gt;"&amp;$K267,nrES_Raw,"&gt;=0")=0,"Yes","No")))</f>
        <v/>
      </c>
      <c r="Q267" s="17">
        <f>IF($C267="","",IF($L267="","",IF(AND($K267=1,ISNUMBER($L267),$L267&lt;$J267,COUNTIFS(nrES_PID,$D267,nrES_Code,$F267,nrES_Att,2,nrES_Raw,"&gt;=0")=0),"Yes","No")))</f>
        <v/>
      </c>
      <c r="R267" s="17">
        <f>IF($C267="","",IF($L267="","",IF(AND($K267=2,ISNUMBER($L267),$L267&lt;$J267),"Yes","No")))</f>
        <v/>
      </c>
      <c r="S267" s="18" t="n"/>
      <c r="T267" s="19">
        <f>IF($Q267&lt;&gt;"Yes","",IF($S267="","(enter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IF(OR($C267="",$L267="",$K267&lt;&gt;1,NOT(ISNUMBER($L267)),$L267&gt;=$J267),"",IF(COUNTIFS(nrES_PID,$D267,nrES_Code,$F267,nrES_Att,2,nrES_Raw,"&gt;=0")&gt;0,"Retested",IF(NOT(ISNUMBER($T267)),"CHECK DATE",IF(TODAY()&gt;$T267,"OVERDUE","Due "&amp;TEXT($T267,"mm/dd")))))</f>
        <v/>
      </c>
      <c r="V267" s="16" t="n"/>
      <c r="W267" s="16" t="n"/>
      <c r="X267" s="17">
        <f>IF($C267="","",IF(AND($L267&lt;&gt;"",NOT(ISNUMBER($L267))),"RAW SCORE NOT A NUMBER",IF(AND(ISNUMBER($L267),OR($L267&lt;0,$L267&gt;100)),"RAW SCORE OUT OF RANGE",IF(COUNTIF(nrES_RecID,$B267)&gt;1,"DUPLICATE RECORD",IF(AND($K267=2,COUNTIFS(nrES_PID,$D267,nrES_Code,$F267,nrES_Att,1)=0),"ATTEMPT 2 WITHOUT ATTEMPT 1",IF(AND($K267=2,$L267=""),"RETEST ROW HAS NO SCORE","OK"))))))</f>
        <v/>
      </c>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IF($C268="","",IF($K268="","",IF(COUNTIFS(nrES_PID,$D268,nrES_Code,$F268,nrES_Att,"&gt;"&amp;$K268,nrES_Raw,"&gt;=0")=0,"Yes","No")))</f>
        <v/>
      </c>
      <c r="Q268" s="17">
        <f>IF($C268="","",IF($L268="","",IF(AND($K268=1,ISNUMBER($L268),$L268&lt;$J268,COUNTIFS(nrES_PID,$D268,nrES_Code,$F268,nrES_Att,2,nrES_Raw,"&gt;=0")=0),"Yes","No")))</f>
        <v/>
      </c>
      <c r="R268" s="17">
        <f>IF($C268="","",IF($L268="","",IF(AND($K268=2,ISNUMBER($L268),$L268&lt;$J268),"Yes","No")))</f>
        <v/>
      </c>
      <c r="S268" s="18" t="n"/>
      <c r="T268" s="19">
        <f>IF($Q268&lt;&gt;"Yes","",IF($S268="","(enter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IF(OR($C268="",$L268="",$K268&lt;&gt;1,NOT(ISNUMBER($L268)),$L268&gt;=$J268),"",IF(COUNTIFS(nrES_PID,$D268,nrES_Code,$F268,nrES_Att,2,nrES_Raw,"&gt;=0")&gt;0,"Retested",IF(NOT(ISNUMBER($T268)),"CHECK DATE",IF(TODAY()&gt;$T268,"OVERDUE","Due "&amp;TEXT($T268,"mm/dd")))))</f>
        <v/>
      </c>
      <c r="V268" s="16" t="n"/>
      <c r="W268" s="16" t="n"/>
      <c r="X268" s="17">
        <f>IF($C268="","",IF(AND($L268&lt;&gt;"",NOT(ISNUMBER($L268))),"RAW SCORE NOT A NUMBER",IF(AND(ISNUMBER($L268),OR($L268&lt;0,$L268&gt;100)),"RAW SCORE OUT OF RANGE",IF(COUNTIF(nrES_RecID,$B268)&gt;1,"DUPLICATE RECORD",IF(AND($K268=2,COUNTIFS(nrES_PID,$D268,nrES_Code,$F268,nrES_Att,1)=0),"ATTEMPT 2 WITHOUT ATTEMPT 1",IF(AND($K268=2,$L268=""),"RETEST ROW HAS NO SCORE","OK"))))))</f>
        <v/>
      </c>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IF($C269="","",IF($K269="","",IF(COUNTIFS(nrES_PID,$D269,nrES_Code,$F269,nrES_Att,"&gt;"&amp;$K269,nrES_Raw,"&gt;=0")=0,"Yes","No")))</f>
        <v/>
      </c>
      <c r="Q269" s="17">
        <f>IF($C269="","",IF($L269="","",IF(AND($K269=1,ISNUMBER($L269),$L269&lt;$J269,COUNTIFS(nrES_PID,$D269,nrES_Code,$F269,nrES_Att,2,nrES_Raw,"&gt;=0")=0),"Yes","No")))</f>
        <v/>
      </c>
      <c r="R269" s="17">
        <f>IF($C269="","",IF($L269="","",IF(AND($K269=2,ISNUMBER($L269),$L269&lt;$J269),"Yes","No")))</f>
        <v/>
      </c>
      <c r="S269" s="18" t="n"/>
      <c r="T269" s="19">
        <f>IF($Q269&lt;&gt;"Yes","",IF($S269="","(enter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IF(OR($C269="",$L269="",$K269&lt;&gt;1,NOT(ISNUMBER($L269)),$L269&gt;=$J269),"",IF(COUNTIFS(nrES_PID,$D269,nrES_Code,$F269,nrES_Att,2,nrES_Raw,"&gt;=0")&gt;0,"Retested",IF(NOT(ISNUMBER($T269)),"CHECK DATE",IF(TODAY()&gt;$T269,"OVERDUE","Due "&amp;TEXT($T269,"mm/dd")))))</f>
        <v/>
      </c>
      <c r="V269" s="16" t="n"/>
      <c r="W269" s="16" t="n"/>
      <c r="X269" s="17">
        <f>IF($C269="","",IF(AND($L269&lt;&gt;"",NOT(ISNUMBER($L269))),"RAW SCORE NOT A NUMBER",IF(AND(ISNUMBER($L269),OR($L269&lt;0,$L269&gt;100)),"RAW SCORE OUT OF RANGE",IF(COUNTIF(nrES_RecID,$B269)&gt;1,"DUPLICATE RECORD",IF(AND($K269=2,COUNTIFS(nrES_PID,$D269,nrES_Code,$F269,nrES_Att,1)=0),"ATTEMPT 2 WITHOUT ATTEMPT 1",IF(AND($K269=2,$L269=""),"RETEST ROW HAS NO SCORE","OK"))))))</f>
        <v/>
      </c>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IF($C270="","",IF($K270="","",IF(COUNTIFS(nrES_PID,$D270,nrES_Code,$F270,nrES_Att,"&gt;"&amp;$K270,nrES_Raw,"&gt;=0")=0,"Yes","No")))</f>
        <v/>
      </c>
      <c r="Q270" s="17">
        <f>IF($C270="","",IF($L270="","",IF(AND($K270=1,ISNUMBER($L270),$L270&lt;$J270,COUNTIFS(nrES_PID,$D270,nrES_Code,$F270,nrES_Att,2,nrES_Raw,"&gt;=0")=0),"Yes","No")))</f>
        <v/>
      </c>
      <c r="R270" s="17">
        <f>IF($C270="","",IF($L270="","",IF(AND($K270=2,ISNUMBER($L270),$L270&lt;$J270),"Yes","No")))</f>
        <v/>
      </c>
      <c r="S270" s="18" t="n"/>
      <c r="T270" s="19">
        <f>IF($Q270&lt;&gt;"Yes","",IF($S270="","(enter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IF(OR($C270="",$L270="",$K270&lt;&gt;1,NOT(ISNUMBER($L270)),$L270&gt;=$J270),"",IF(COUNTIFS(nrES_PID,$D270,nrES_Code,$F270,nrES_Att,2,nrES_Raw,"&gt;=0")&gt;0,"Retested",IF(NOT(ISNUMBER($T270)),"CHECK DATE",IF(TODAY()&gt;$T270,"OVERDUE","Due "&amp;TEXT($T270,"mm/dd")))))</f>
        <v/>
      </c>
      <c r="V270" s="16" t="n"/>
      <c r="W270" s="16" t="n"/>
      <c r="X270" s="17">
        <f>IF($C270="","",IF(AND($L270&lt;&gt;"",NOT(ISNUMBER($L270))),"RAW SCORE NOT A NUMBER",IF(AND(ISNUMBER($L270),OR($L270&lt;0,$L270&gt;100)),"RAW SCORE OUT OF RANGE",IF(COUNTIF(nrES_RecID,$B270)&gt;1,"DUPLICATE RECORD",IF(AND($K270=2,COUNTIFS(nrES_PID,$D270,nrES_Code,$F270,nrES_Att,1)=0),"ATTEMPT 2 WITHOUT ATTEMPT 1",IF(AND($K270=2,$L270=""),"RETEST ROW HAS NO SCORE","OK"))))))</f>
        <v/>
      </c>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IF($C271="","",IF($K271="","",IF(COUNTIFS(nrES_PID,$D271,nrES_Code,$F271,nrES_Att,"&gt;"&amp;$K271,nrES_Raw,"&gt;=0")=0,"Yes","No")))</f>
        <v/>
      </c>
      <c r="Q271" s="17">
        <f>IF($C271="","",IF($L271="","",IF(AND($K271=1,ISNUMBER($L271),$L271&lt;$J271,COUNTIFS(nrES_PID,$D271,nrES_Code,$F271,nrES_Att,2,nrES_Raw,"&gt;=0")=0),"Yes","No")))</f>
        <v/>
      </c>
      <c r="R271" s="17">
        <f>IF($C271="","",IF($L271="","",IF(AND($K271=2,ISNUMBER($L271),$L271&lt;$J271),"Yes","No")))</f>
        <v/>
      </c>
      <c r="S271" s="18" t="n"/>
      <c r="T271" s="19">
        <f>IF($Q271&lt;&gt;"Yes","",IF($S271="","(enter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IF(OR($C271="",$L271="",$K271&lt;&gt;1,NOT(ISNUMBER($L271)),$L271&gt;=$J271),"",IF(COUNTIFS(nrES_PID,$D271,nrES_Code,$F271,nrES_Att,2,nrES_Raw,"&gt;=0")&gt;0,"Retested",IF(NOT(ISNUMBER($T271)),"CHECK DATE",IF(TODAY()&gt;$T271,"OVERDUE","Due "&amp;TEXT($T271,"mm/dd")))))</f>
        <v/>
      </c>
      <c r="V271" s="16" t="n"/>
      <c r="W271" s="16" t="n"/>
      <c r="X271" s="17">
        <f>IF($C271="","",IF(AND($L271&lt;&gt;"",NOT(ISNUMBER($L271))),"RAW SCORE NOT A NUMBER",IF(AND(ISNUMBER($L271),OR($L271&lt;0,$L271&gt;100)),"RAW SCORE OUT OF RANGE",IF(COUNTIF(nrES_RecID,$B271)&gt;1,"DUPLICATE RECORD",IF(AND($K271=2,COUNTIFS(nrES_PID,$D271,nrES_Code,$F271,nrES_Att,1)=0),"ATTEMPT 2 WITHOUT ATTEMPT 1",IF(AND($K271=2,$L271=""),"RETEST ROW HAS NO SCORE","OK"))))))</f>
        <v/>
      </c>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IF($C272="","",IF($K272="","",IF(COUNTIFS(nrES_PID,$D272,nrES_Code,$F272,nrES_Att,"&gt;"&amp;$K272,nrES_Raw,"&gt;=0")=0,"Yes","No")))</f>
        <v/>
      </c>
      <c r="Q272" s="17">
        <f>IF($C272="","",IF($L272="","",IF(AND($K272=1,ISNUMBER($L272),$L272&lt;$J272,COUNTIFS(nrES_PID,$D272,nrES_Code,$F272,nrES_Att,2,nrES_Raw,"&gt;=0")=0),"Yes","No")))</f>
        <v/>
      </c>
      <c r="R272" s="17">
        <f>IF($C272="","",IF($L272="","",IF(AND($K272=2,ISNUMBER($L272),$L272&lt;$J272),"Yes","No")))</f>
        <v/>
      </c>
      <c r="S272" s="18" t="n"/>
      <c r="T272" s="19">
        <f>IF($Q272&lt;&gt;"Yes","",IF($S272="","(enter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IF(OR($C272="",$L272="",$K272&lt;&gt;1,NOT(ISNUMBER($L272)),$L272&gt;=$J272),"",IF(COUNTIFS(nrES_PID,$D272,nrES_Code,$F272,nrES_Att,2,nrES_Raw,"&gt;=0")&gt;0,"Retested",IF(NOT(ISNUMBER($T272)),"CHECK DATE",IF(TODAY()&gt;$T272,"OVERDUE","Due "&amp;TEXT($T272,"mm/dd")))))</f>
        <v/>
      </c>
      <c r="V272" s="16" t="n"/>
      <c r="W272" s="16" t="n"/>
      <c r="X272" s="17">
        <f>IF($C272="","",IF(AND($L272&lt;&gt;"",NOT(ISNUMBER($L272))),"RAW SCORE NOT A NUMBER",IF(AND(ISNUMBER($L272),OR($L272&lt;0,$L272&gt;100)),"RAW SCORE OUT OF RANGE",IF(COUNTIF(nrES_RecID,$B272)&gt;1,"DUPLICATE RECORD",IF(AND($K272=2,COUNTIFS(nrES_PID,$D272,nrES_Code,$F272,nrES_Att,1)=0),"ATTEMPT 2 WITHOUT ATTEMPT 1",IF(AND($K272=2,$L272=""),"RETEST ROW HAS NO SCORE","OK"))))))</f>
        <v/>
      </c>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IF($C273="","",IF($K273="","",IF(COUNTIFS(nrES_PID,$D273,nrES_Code,$F273,nrES_Att,"&gt;"&amp;$K273,nrES_Raw,"&gt;=0")=0,"Yes","No")))</f>
        <v/>
      </c>
      <c r="Q273" s="17">
        <f>IF($C273="","",IF($L273="","",IF(AND($K273=1,ISNUMBER($L273),$L273&lt;$J273,COUNTIFS(nrES_PID,$D273,nrES_Code,$F273,nrES_Att,2,nrES_Raw,"&gt;=0")=0),"Yes","No")))</f>
        <v/>
      </c>
      <c r="R273" s="17">
        <f>IF($C273="","",IF($L273="","",IF(AND($K273=2,ISNUMBER($L273),$L273&lt;$J273),"Yes","No")))</f>
        <v/>
      </c>
      <c r="S273" s="18" t="n"/>
      <c r="T273" s="19">
        <f>IF($Q273&lt;&gt;"Yes","",IF($S273="","(enter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IF(OR($C273="",$L273="",$K273&lt;&gt;1,NOT(ISNUMBER($L273)),$L273&gt;=$J273),"",IF(COUNTIFS(nrES_PID,$D273,nrES_Code,$F273,nrES_Att,2,nrES_Raw,"&gt;=0")&gt;0,"Retested",IF(NOT(ISNUMBER($T273)),"CHECK DATE",IF(TODAY()&gt;$T273,"OVERDUE","Due "&amp;TEXT($T273,"mm/dd")))))</f>
        <v/>
      </c>
      <c r="V273" s="16" t="n"/>
      <c r="W273" s="16" t="n"/>
      <c r="X273" s="17">
        <f>IF($C273="","",IF(AND($L273&lt;&gt;"",NOT(ISNUMBER($L273))),"RAW SCORE NOT A NUMBER",IF(AND(ISNUMBER($L273),OR($L273&lt;0,$L273&gt;100)),"RAW SCORE OUT OF RANGE",IF(COUNTIF(nrES_RecID,$B273)&gt;1,"DUPLICATE RECORD",IF(AND($K273=2,COUNTIFS(nrES_PID,$D273,nrES_Code,$F273,nrES_Att,1)=0),"ATTEMPT 2 WITHOUT ATTEMPT 1",IF(AND($K273=2,$L273=""),"RETEST ROW HAS NO SCORE","OK"))))))</f>
        <v/>
      </c>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IF($C274="","",IF($K274="","",IF(COUNTIFS(nrES_PID,$D274,nrES_Code,$F274,nrES_Att,"&gt;"&amp;$K274,nrES_Raw,"&gt;=0")=0,"Yes","No")))</f>
        <v/>
      </c>
      <c r="Q274" s="17">
        <f>IF($C274="","",IF($L274="","",IF(AND($K274=1,ISNUMBER($L274),$L274&lt;$J274,COUNTIFS(nrES_PID,$D274,nrES_Code,$F274,nrES_Att,2,nrES_Raw,"&gt;=0")=0),"Yes","No")))</f>
        <v/>
      </c>
      <c r="R274" s="17">
        <f>IF($C274="","",IF($L274="","",IF(AND($K274=2,ISNUMBER($L274),$L274&lt;$J274),"Yes","No")))</f>
        <v/>
      </c>
      <c r="S274" s="18" t="n"/>
      <c r="T274" s="19">
        <f>IF($Q274&lt;&gt;"Yes","",IF($S274="","(enter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IF(OR($C274="",$L274="",$K274&lt;&gt;1,NOT(ISNUMBER($L274)),$L274&gt;=$J274),"",IF(COUNTIFS(nrES_PID,$D274,nrES_Code,$F274,nrES_Att,2,nrES_Raw,"&gt;=0")&gt;0,"Retested",IF(NOT(ISNUMBER($T274)),"CHECK DATE",IF(TODAY()&gt;$T274,"OVERDUE","Due "&amp;TEXT($T274,"mm/dd")))))</f>
        <v/>
      </c>
      <c r="V274" s="16" t="n"/>
      <c r="W274" s="16" t="n"/>
      <c r="X274" s="17">
        <f>IF($C274="","",IF(AND($L274&lt;&gt;"",NOT(ISNUMBER($L274))),"RAW SCORE NOT A NUMBER",IF(AND(ISNUMBER($L274),OR($L274&lt;0,$L274&gt;100)),"RAW SCORE OUT OF RANGE",IF(COUNTIF(nrES_RecID,$B274)&gt;1,"DUPLICATE RECORD",IF(AND($K274=2,COUNTIFS(nrES_PID,$D274,nrES_Code,$F274,nrES_Att,1)=0),"ATTEMPT 2 WITHOUT ATTEMPT 1",IF(AND($K274=2,$L274=""),"RETEST ROW HAS NO SCORE","OK"))))))</f>
        <v/>
      </c>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IF($C275="","",IF($K275="","",IF(COUNTIFS(nrES_PID,$D275,nrES_Code,$F275,nrES_Att,"&gt;"&amp;$K275,nrES_Raw,"&gt;=0")=0,"Yes","No")))</f>
        <v/>
      </c>
      <c r="Q275" s="17">
        <f>IF($C275="","",IF($L275="","",IF(AND($K275=1,ISNUMBER($L275),$L275&lt;$J275,COUNTIFS(nrES_PID,$D275,nrES_Code,$F275,nrES_Att,2,nrES_Raw,"&gt;=0")=0),"Yes","No")))</f>
        <v/>
      </c>
      <c r="R275" s="17">
        <f>IF($C275="","",IF($L275="","",IF(AND($K275=2,ISNUMBER($L275),$L275&lt;$J275),"Yes","No")))</f>
        <v/>
      </c>
      <c r="S275" s="18" t="n"/>
      <c r="T275" s="19">
        <f>IF($Q275&lt;&gt;"Yes","",IF($S275="","(enter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IF(OR($C275="",$L275="",$K275&lt;&gt;1,NOT(ISNUMBER($L275)),$L275&gt;=$J275),"",IF(COUNTIFS(nrES_PID,$D275,nrES_Code,$F275,nrES_Att,2,nrES_Raw,"&gt;=0")&gt;0,"Retested",IF(NOT(ISNUMBER($T275)),"CHECK DATE",IF(TODAY()&gt;$T275,"OVERDUE","Due "&amp;TEXT($T275,"mm/dd")))))</f>
        <v/>
      </c>
      <c r="V275" s="16" t="n"/>
      <c r="W275" s="16" t="n"/>
      <c r="X275" s="17">
        <f>IF($C275="","",IF(AND($L275&lt;&gt;"",NOT(ISNUMBER($L275))),"RAW SCORE NOT A NUMBER",IF(AND(ISNUMBER($L275),OR($L275&lt;0,$L275&gt;100)),"RAW SCORE OUT OF RANGE",IF(COUNTIF(nrES_RecID,$B275)&gt;1,"DUPLICATE RECORD",IF(AND($K275=2,COUNTIFS(nrES_PID,$D275,nrES_Code,$F275,nrES_Att,1)=0),"ATTEMPT 2 WITHOUT ATTEMPT 1",IF(AND($K275=2,$L275=""),"RETEST ROW HAS NO SCORE","OK"))))))</f>
        <v/>
      </c>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IF($C276="","",IF($K276="","",IF(COUNTIFS(nrES_PID,$D276,nrES_Code,$F276,nrES_Att,"&gt;"&amp;$K276,nrES_Raw,"&gt;=0")=0,"Yes","No")))</f>
        <v/>
      </c>
      <c r="Q276" s="17">
        <f>IF($C276="","",IF($L276="","",IF(AND($K276=1,ISNUMBER($L276),$L276&lt;$J276,COUNTIFS(nrES_PID,$D276,nrES_Code,$F276,nrES_Att,2,nrES_Raw,"&gt;=0")=0),"Yes","No")))</f>
        <v/>
      </c>
      <c r="R276" s="17">
        <f>IF($C276="","",IF($L276="","",IF(AND($K276=2,ISNUMBER($L276),$L276&lt;$J276),"Yes","No")))</f>
        <v/>
      </c>
      <c r="S276" s="18" t="n"/>
      <c r="T276" s="19">
        <f>IF($Q276&lt;&gt;"Yes","",IF($S276="","(enter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IF(OR($C276="",$L276="",$K276&lt;&gt;1,NOT(ISNUMBER($L276)),$L276&gt;=$J276),"",IF(COUNTIFS(nrES_PID,$D276,nrES_Code,$F276,nrES_Att,2,nrES_Raw,"&gt;=0")&gt;0,"Retested",IF(NOT(ISNUMBER($T276)),"CHECK DATE",IF(TODAY()&gt;$T276,"OVERDUE","Due "&amp;TEXT($T276,"mm/dd")))))</f>
        <v/>
      </c>
      <c r="V276" s="16" t="n"/>
      <c r="W276" s="16" t="n"/>
      <c r="X276" s="17">
        <f>IF($C276="","",IF(AND($L276&lt;&gt;"",NOT(ISNUMBER($L276))),"RAW SCORE NOT A NUMBER",IF(AND(ISNUMBER($L276),OR($L276&lt;0,$L276&gt;100)),"RAW SCORE OUT OF RANGE",IF(COUNTIF(nrES_RecID,$B276)&gt;1,"DUPLICATE RECORD",IF(AND($K276=2,COUNTIFS(nrES_PID,$D276,nrES_Code,$F276,nrES_Att,1)=0),"ATTEMPT 2 WITHOUT ATTEMPT 1",IF(AND($K276=2,$L276=""),"RETEST ROW HAS NO SCORE","OK"))))))</f>
        <v/>
      </c>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IF($C277="","",IF($K277="","",IF(COUNTIFS(nrES_PID,$D277,nrES_Code,$F277,nrES_Att,"&gt;"&amp;$K277,nrES_Raw,"&gt;=0")=0,"Yes","No")))</f>
        <v/>
      </c>
      <c r="Q277" s="17">
        <f>IF($C277="","",IF($L277="","",IF(AND($K277=1,ISNUMBER($L277),$L277&lt;$J277,COUNTIFS(nrES_PID,$D277,nrES_Code,$F277,nrES_Att,2,nrES_Raw,"&gt;=0")=0),"Yes","No")))</f>
        <v/>
      </c>
      <c r="R277" s="17">
        <f>IF($C277="","",IF($L277="","",IF(AND($K277=2,ISNUMBER($L277),$L277&lt;$J277),"Yes","No")))</f>
        <v/>
      </c>
      <c r="S277" s="18" t="n"/>
      <c r="T277" s="19">
        <f>IF($Q277&lt;&gt;"Yes","",IF($S277="","(enter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IF(OR($C277="",$L277="",$K277&lt;&gt;1,NOT(ISNUMBER($L277)),$L277&gt;=$J277),"",IF(COUNTIFS(nrES_PID,$D277,nrES_Code,$F277,nrES_Att,2,nrES_Raw,"&gt;=0")&gt;0,"Retested",IF(NOT(ISNUMBER($T277)),"CHECK DATE",IF(TODAY()&gt;$T277,"OVERDUE","Due "&amp;TEXT($T277,"mm/dd")))))</f>
        <v/>
      </c>
      <c r="V277" s="16" t="n"/>
      <c r="W277" s="16" t="n"/>
      <c r="X277" s="17">
        <f>IF($C277="","",IF(AND($L277&lt;&gt;"",NOT(ISNUMBER($L277))),"RAW SCORE NOT A NUMBER",IF(AND(ISNUMBER($L277),OR($L277&lt;0,$L277&gt;100)),"RAW SCORE OUT OF RANGE",IF(COUNTIF(nrES_RecID,$B277)&gt;1,"DUPLICATE RECORD",IF(AND($K277=2,COUNTIFS(nrES_PID,$D277,nrES_Code,$F277,nrES_Att,1)=0),"ATTEMPT 2 WITHOUT ATTEMPT 1",IF(AND($K277=2,$L277=""),"RETEST ROW HAS NO SCORE","OK"))))))</f>
        <v/>
      </c>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IF($C278="","",IF($K278="","",IF(COUNTIFS(nrES_PID,$D278,nrES_Code,$F278,nrES_Att,"&gt;"&amp;$K278,nrES_Raw,"&gt;=0")=0,"Yes","No")))</f>
        <v/>
      </c>
      <c r="Q278" s="17">
        <f>IF($C278="","",IF($L278="","",IF(AND($K278=1,ISNUMBER($L278),$L278&lt;$J278,COUNTIFS(nrES_PID,$D278,nrES_Code,$F278,nrES_Att,2,nrES_Raw,"&gt;=0")=0),"Yes","No")))</f>
        <v/>
      </c>
      <c r="R278" s="17">
        <f>IF($C278="","",IF($L278="","",IF(AND($K278=2,ISNUMBER($L278),$L278&lt;$J278),"Yes","No")))</f>
        <v/>
      </c>
      <c r="S278" s="18" t="n"/>
      <c r="T278" s="19">
        <f>IF($Q278&lt;&gt;"Yes","",IF($S278="","(enter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IF(OR($C278="",$L278="",$K278&lt;&gt;1,NOT(ISNUMBER($L278)),$L278&gt;=$J278),"",IF(COUNTIFS(nrES_PID,$D278,nrES_Code,$F278,nrES_Att,2,nrES_Raw,"&gt;=0")&gt;0,"Retested",IF(NOT(ISNUMBER($T278)),"CHECK DATE",IF(TODAY()&gt;$T278,"OVERDUE","Due "&amp;TEXT($T278,"mm/dd")))))</f>
        <v/>
      </c>
      <c r="V278" s="16" t="n"/>
      <c r="W278" s="16" t="n"/>
      <c r="X278" s="17">
        <f>IF($C278="","",IF(AND($L278&lt;&gt;"",NOT(ISNUMBER($L278))),"RAW SCORE NOT A NUMBER",IF(AND(ISNUMBER($L278),OR($L278&lt;0,$L278&gt;100)),"RAW SCORE OUT OF RANGE",IF(COUNTIF(nrES_RecID,$B278)&gt;1,"DUPLICATE RECORD",IF(AND($K278=2,COUNTIFS(nrES_PID,$D278,nrES_Code,$F278,nrES_Att,1)=0),"ATTEMPT 2 WITHOUT ATTEMPT 1",IF(AND($K278=2,$L278=""),"RETEST ROW HAS NO SCORE","OK"))))))</f>
        <v/>
      </c>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IF($C279="","",IF($K279="","",IF(COUNTIFS(nrES_PID,$D279,nrES_Code,$F279,nrES_Att,"&gt;"&amp;$K279,nrES_Raw,"&gt;=0")=0,"Yes","No")))</f>
        <v/>
      </c>
      <c r="Q279" s="17">
        <f>IF($C279="","",IF($L279="","",IF(AND($K279=1,ISNUMBER($L279),$L279&lt;$J279,COUNTIFS(nrES_PID,$D279,nrES_Code,$F279,nrES_Att,2,nrES_Raw,"&gt;=0")=0),"Yes","No")))</f>
        <v/>
      </c>
      <c r="R279" s="17">
        <f>IF($C279="","",IF($L279="","",IF(AND($K279=2,ISNUMBER($L279),$L279&lt;$J279),"Yes","No")))</f>
        <v/>
      </c>
      <c r="S279" s="18" t="n"/>
      <c r="T279" s="19">
        <f>IF($Q279&lt;&gt;"Yes","",IF($S279="","(enter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IF(OR($C279="",$L279="",$K279&lt;&gt;1,NOT(ISNUMBER($L279)),$L279&gt;=$J279),"",IF(COUNTIFS(nrES_PID,$D279,nrES_Code,$F279,nrES_Att,2,nrES_Raw,"&gt;=0")&gt;0,"Retested",IF(NOT(ISNUMBER($T279)),"CHECK DATE",IF(TODAY()&gt;$T279,"OVERDUE","Due "&amp;TEXT($T279,"mm/dd")))))</f>
        <v/>
      </c>
      <c r="V279" s="16" t="n"/>
      <c r="W279" s="16" t="n"/>
      <c r="X279" s="17">
        <f>IF($C279="","",IF(AND($L279&lt;&gt;"",NOT(ISNUMBER($L279))),"RAW SCORE NOT A NUMBER",IF(AND(ISNUMBER($L279),OR($L279&lt;0,$L279&gt;100)),"RAW SCORE OUT OF RANGE",IF(COUNTIF(nrES_RecID,$B279)&gt;1,"DUPLICATE RECORD",IF(AND($K279=2,COUNTIFS(nrES_PID,$D279,nrES_Code,$F279,nrES_Att,1)=0),"ATTEMPT 2 WITHOUT ATTEMPT 1",IF(AND($K279=2,$L279=""),"RETEST ROW HAS NO SCORE","OK"))))))</f>
        <v/>
      </c>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IF($C280="","",IF($K280="","",IF(COUNTIFS(nrES_PID,$D280,nrES_Code,$F280,nrES_Att,"&gt;"&amp;$K280,nrES_Raw,"&gt;=0")=0,"Yes","No")))</f>
        <v/>
      </c>
      <c r="Q280" s="17">
        <f>IF($C280="","",IF($L280="","",IF(AND($K280=1,ISNUMBER($L280),$L280&lt;$J280,COUNTIFS(nrES_PID,$D280,nrES_Code,$F280,nrES_Att,2,nrES_Raw,"&gt;=0")=0),"Yes","No")))</f>
        <v/>
      </c>
      <c r="R280" s="17">
        <f>IF($C280="","",IF($L280="","",IF(AND($K280=2,ISNUMBER($L280),$L280&lt;$J280),"Yes","No")))</f>
        <v/>
      </c>
      <c r="S280" s="18" t="n"/>
      <c r="T280" s="19">
        <f>IF($Q280&lt;&gt;"Yes","",IF($S280="","(enter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IF(OR($C280="",$L280="",$K280&lt;&gt;1,NOT(ISNUMBER($L280)),$L280&gt;=$J280),"",IF(COUNTIFS(nrES_PID,$D280,nrES_Code,$F280,nrES_Att,2,nrES_Raw,"&gt;=0")&gt;0,"Retested",IF(NOT(ISNUMBER($T280)),"CHECK DATE",IF(TODAY()&gt;$T280,"OVERDUE","Due "&amp;TEXT($T280,"mm/dd")))))</f>
        <v/>
      </c>
      <c r="V280" s="16" t="n"/>
      <c r="W280" s="16" t="n"/>
      <c r="X280" s="17">
        <f>IF($C280="","",IF(AND($L280&lt;&gt;"",NOT(ISNUMBER($L280))),"RAW SCORE NOT A NUMBER",IF(AND(ISNUMBER($L280),OR($L280&lt;0,$L280&gt;100)),"RAW SCORE OUT OF RANGE",IF(COUNTIF(nrES_RecID,$B280)&gt;1,"DUPLICATE RECORD",IF(AND($K280=2,COUNTIFS(nrES_PID,$D280,nrES_Code,$F280,nrES_Att,1)=0),"ATTEMPT 2 WITHOUT ATTEMPT 1",IF(AND($K280=2,$L280=""),"RETEST ROW HAS NO SCORE","OK"))))))</f>
        <v/>
      </c>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IF($C281="","",IF($K281="","",IF(COUNTIFS(nrES_PID,$D281,nrES_Code,$F281,nrES_Att,"&gt;"&amp;$K281,nrES_Raw,"&gt;=0")=0,"Yes","No")))</f>
        <v/>
      </c>
      <c r="Q281" s="17">
        <f>IF($C281="","",IF($L281="","",IF(AND($K281=1,ISNUMBER($L281),$L281&lt;$J281,COUNTIFS(nrES_PID,$D281,nrES_Code,$F281,nrES_Att,2,nrES_Raw,"&gt;=0")=0),"Yes","No")))</f>
        <v/>
      </c>
      <c r="R281" s="17">
        <f>IF($C281="","",IF($L281="","",IF(AND($K281=2,ISNUMBER($L281),$L281&lt;$J281),"Yes","No")))</f>
        <v/>
      </c>
      <c r="S281" s="18" t="n"/>
      <c r="T281" s="19">
        <f>IF($Q281&lt;&gt;"Yes","",IF($S281="","(enter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IF(OR($C281="",$L281="",$K281&lt;&gt;1,NOT(ISNUMBER($L281)),$L281&gt;=$J281),"",IF(COUNTIFS(nrES_PID,$D281,nrES_Code,$F281,nrES_Att,2,nrES_Raw,"&gt;=0")&gt;0,"Retested",IF(NOT(ISNUMBER($T281)),"CHECK DATE",IF(TODAY()&gt;$T281,"OVERDUE","Due "&amp;TEXT($T281,"mm/dd")))))</f>
        <v/>
      </c>
      <c r="V281" s="16" t="n"/>
      <c r="W281" s="16" t="n"/>
      <c r="X281" s="17">
        <f>IF($C281="","",IF(AND($L281&lt;&gt;"",NOT(ISNUMBER($L281))),"RAW SCORE NOT A NUMBER",IF(AND(ISNUMBER($L281),OR($L281&lt;0,$L281&gt;100)),"RAW SCORE OUT OF RANGE",IF(COUNTIF(nrES_RecID,$B281)&gt;1,"DUPLICATE RECORD",IF(AND($K281=2,COUNTIFS(nrES_PID,$D281,nrES_Code,$F281,nrES_Att,1)=0),"ATTEMPT 2 WITHOUT ATTEMPT 1",IF(AND($K281=2,$L281=""),"RETEST ROW HAS NO SCORE","OK"))))))</f>
        <v/>
      </c>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IF($C282="","",IF($K282="","",IF(COUNTIFS(nrES_PID,$D282,nrES_Code,$F282,nrES_Att,"&gt;"&amp;$K282,nrES_Raw,"&gt;=0")=0,"Yes","No")))</f>
        <v/>
      </c>
      <c r="Q282" s="17">
        <f>IF($C282="","",IF($L282="","",IF(AND($K282=1,ISNUMBER($L282),$L282&lt;$J282,COUNTIFS(nrES_PID,$D282,nrES_Code,$F282,nrES_Att,2,nrES_Raw,"&gt;=0")=0),"Yes","No")))</f>
        <v/>
      </c>
      <c r="R282" s="17">
        <f>IF($C282="","",IF($L282="","",IF(AND($K282=2,ISNUMBER($L282),$L282&lt;$J282),"Yes","No")))</f>
        <v/>
      </c>
      <c r="S282" s="18" t="n"/>
      <c r="T282" s="19">
        <f>IF($Q282&lt;&gt;"Yes","",IF($S282="","(enter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IF(OR($C282="",$L282="",$K282&lt;&gt;1,NOT(ISNUMBER($L282)),$L282&gt;=$J282),"",IF(COUNTIFS(nrES_PID,$D282,nrES_Code,$F282,nrES_Att,2,nrES_Raw,"&gt;=0")&gt;0,"Retested",IF(NOT(ISNUMBER($T282)),"CHECK DATE",IF(TODAY()&gt;$T282,"OVERDUE","Due "&amp;TEXT($T282,"mm/dd")))))</f>
        <v/>
      </c>
      <c r="V282" s="16" t="n"/>
      <c r="W282" s="16" t="n"/>
      <c r="X282" s="17">
        <f>IF($C282="","",IF(AND($L282&lt;&gt;"",NOT(ISNUMBER($L282))),"RAW SCORE NOT A NUMBER",IF(AND(ISNUMBER($L282),OR($L282&lt;0,$L282&gt;100)),"RAW SCORE OUT OF RANGE",IF(COUNTIF(nrES_RecID,$B282)&gt;1,"DUPLICATE RECORD",IF(AND($K282=2,COUNTIFS(nrES_PID,$D282,nrES_Code,$F282,nrES_Att,1)=0),"ATTEMPT 2 WITHOUT ATTEMPT 1",IF(AND($K282=2,$L282=""),"RETEST ROW HAS NO SCORE","OK"))))))</f>
        <v/>
      </c>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IF($C283="","",IF($K283="","",IF(COUNTIFS(nrES_PID,$D283,nrES_Code,$F283,nrES_Att,"&gt;"&amp;$K283,nrES_Raw,"&gt;=0")=0,"Yes","No")))</f>
        <v/>
      </c>
      <c r="Q283" s="17">
        <f>IF($C283="","",IF($L283="","",IF(AND($K283=1,ISNUMBER($L283),$L283&lt;$J283,COUNTIFS(nrES_PID,$D283,nrES_Code,$F283,nrES_Att,2,nrES_Raw,"&gt;=0")=0),"Yes","No")))</f>
        <v/>
      </c>
      <c r="R283" s="17">
        <f>IF($C283="","",IF($L283="","",IF(AND($K283=2,ISNUMBER($L283),$L283&lt;$J283),"Yes","No")))</f>
        <v/>
      </c>
      <c r="S283" s="18" t="n"/>
      <c r="T283" s="19">
        <f>IF($Q283&lt;&gt;"Yes","",IF($S283="","(enter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IF(OR($C283="",$L283="",$K283&lt;&gt;1,NOT(ISNUMBER($L283)),$L283&gt;=$J283),"",IF(COUNTIFS(nrES_PID,$D283,nrES_Code,$F283,nrES_Att,2,nrES_Raw,"&gt;=0")&gt;0,"Retested",IF(NOT(ISNUMBER($T283)),"CHECK DATE",IF(TODAY()&gt;$T283,"OVERDUE","Due "&amp;TEXT($T283,"mm/dd")))))</f>
        <v/>
      </c>
      <c r="V283" s="16" t="n"/>
      <c r="W283" s="16" t="n"/>
      <c r="X283" s="17">
        <f>IF($C283="","",IF(AND($L283&lt;&gt;"",NOT(ISNUMBER($L283))),"RAW SCORE NOT A NUMBER",IF(AND(ISNUMBER($L283),OR($L283&lt;0,$L283&gt;100)),"RAW SCORE OUT OF RANGE",IF(COUNTIF(nrES_RecID,$B283)&gt;1,"DUPLICATE RECORD",IF(AND($K283=2,COUNTIFS(nrES_PID,$D283,nrES_Code,$F283,nrES_Att,1)=0),"ATTEMPT 2 WITHOUT ATTEMPT 1",IF(AND($K283=2,$L283=""),"RETEST ROW HAS NO SCORE","OK"))))))</f>
        <v/>
      </c>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IF($C284="","",IF($K284="","",IF(COUNTIFS(nrES_PID,$D284,nrES_Code,$F284,nrES_Att,"&gt;"&amp;$K284,nrES_Raw,"&gt;=0")=0,"Yes","No")))</f>
        <v/>
      </c>
      <c r="Q284" s="17">
        <f>IF($C284="","",IF($L284="","",IF(AND($K284=1,ISNUMBER($L284),$L284&lt;$J284,COUNTIFS(nrES_PID,$D284,nrES_Code,$F284,nrES_Att,2,nrES_Raw,"&gt;=0")=0),"Yes","No")))</f>
        <v/>
      </c>
      <c r="R284" s="17">
        <f>IF($C284="","",IF($L284="","",IF(AND($K284=2,ISNUMBER($L284),$L284&lt;$J284),"Yes","No")))</f>
        <v/>
      </c>
      <c r="S284" s="18" t="n"/>
      <c r="T284" s="19">
        <f>IF($Q284&lt;&gt;"Yes","",IF($S284="","(enter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IF(OR($C284="",$L284="",$K284&lt;&gt;1,NOT(ISNUMBER($L284)),$L284&gt;=$J284),"",IF(COUNTIFS(nrES_PID,$D284,nrES_Code,$F284,nrES_Att,2,nrES_Raw,"&gt;=0")&gt;0,"Retested",IF(NOT(ISNUMBER($T284)),"CHECK DATE",IF(TODAY()&gt;$T284,"OVERDUE","Due "&amp;TEXT($T284,"mm/dd")))))</f>
        <v/>
      </c>
      <c r="V284" s="16" t="n"/>
      <c r="W284" s="16" t="n"/>
      <c r="X284" s="17">
        <f>IF($C284="","",IF(AND($L284&lt;&gt;"",NOT(ISNUMBER($L284))),"RAW SCORE NOT A NUMBER",IF(AND(ISNUMBER($L284),OR($L284&lt;0,$L284&gt;100)),"RAW SCORE OUT OF RANGE",IF(COUNTIF(nrES_RecID,$B284)&gt;1,"DUPLICATE RECORD",IF(AND($K284=2,COUNTIFS(nrES_PID,$D284,nrES_Code,$F284,nrES_Att,1)=0),"ATTEMPT 2 WITHOUT ATTEMPT 1",IF(AND($K284=2,$L284=""),"RETEST ROW HAS NO SCORE","OK"))))))</f>
        <v/>
      </c>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IF($C285="","",IF($K285="","",IF(COUNTIFS(nrES_PID,$D285,nrES_Code,$F285,nrES_Att,"&gt;"&amp;$K285,nrES_Raw,"&gt;=0")=0,"Yes","No")))</f>
        <v/>
      </c>
      <c r="Q285" s="17">
        <f>IF($C285="","",IF($L285="","",IF(AND($K285=1,ISNUMBER($L285),$L285&lt;$J285,COUNTIFS(nrES_PID,$D285,nrES_Code,$F285,nrES_Att,2,nrES_Raw,"&gt;=0")=0),"Yes","No")))</f>
        <v/>
      </c>
      <c r="R285" s="17">
        <f>IF($C285="","",IF($L285="","",IF(AND($K285=2,ISNUMBER($L285),$L285&lt;$J285),"Yes","No")))</f>
        <v/>
      </c>
      <c r="S285" s="18" t="n"/>
      <c r="T285" s="19">
        <f>IF($Q285&lt;&gt;"Yes","",IF($S285="","(enter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IF(OR($C285="",$L285="",$K285&lt;&gt;1,NOT(ISNUMBER($L285)),$L285&gt;=$J285),"",IF(COUNTIFS(nrES_PID,$D285,nrES_Code,$F285,nrES_Att,2,nrES_Raw,"&gt;=0")&gt;0,"Retested",IF(NOT(ISNUMBER($T285)),"CHECK DATE",IF(TODAY()&gt;$T285,"OVERDUE","Due "&amp;TEXT($T285,"mm/dd")))))</f>
        <v/>
      </c>
      <c r="V285" s="16" t="n"/>
      <c r="W285" s="16" t="n"/>
      <c r="X285" s="17">
        <f>IF($C285="","",IF(AND($L285&lt;&gt;"",NOT(ISNUMBER($L285))),"RAW SCORE NOT A NUMBER",IF(AND(ISNUMBER($L285),OR($L285&lt;0,$L285&gt;100)),"RAW SCORE OUT OF RANGE",IF(COUNTIF(nrES_RecID,$B285)&gt;1,"DUPLICATE RECORD",IF(AND($K285=2,COUNTIFS(nrES_PID,$D285,nrES_Code,$F285,nrES_Att,1)=0),"ATTEMPT 2 WITHOUT ATTEMPT 1",IF(AND($K285=2,$L285=""),"RETEST ROW HAS NO SCORE","OK"))))))</f>
        <v/>
      </c>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IF($C286="","",IF($K286="","",IF(COUNTIFS(nrES_PID,$D286,nrES_Code,$F286,nrES_Att,"&gt;"&amp;$K286,nrES_Raw,"&gt;=0")=0,"Yes","No")))</f>
        <v/>
      </c>
      <c r="Q286" s="17">
        <f>IF($C286="","",IF($L286="","",IF(AND($K286=1,ISNUMBER($L286),$L286&lt;$J286,COUNTIFS(nrES_PID,$D286,nrES_Code,$F286,nrES_Att,2,nrES_Raw,"&gt;=0")=0),"Yes","No")))</f>
        <v/>
      </c>
      <c r="R286" s="17">
        <f>IF($C286="","",IF($L286="","",IF(AND($K286=2,ISNUMBER($L286),$L286&lt;$J286),"Yes","No")))</f>
        <v/>
      </c>
      <c r="S286" s="18" t="n"/>
      <c r="T286" s="19">
        <f>IF($Q286&lt;&gt;"Yes","",IF($S286="","(enter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IF(OR($C286="",$L286="",$K286&lt;&gt;1,NOT(ISNUMBER($L286)),$L286&gt;=$J286),"",IF(COUNTIFS(nrES_PID,$D286,nrES_Code,$F286,nrES_Att,2,nrES_Raw,"&gt;=0")&gt;0,"Retested",IF(NOT(ISNUMBER($T286)),"CHECK DATE",IF(TODAY()&gt;$T286,"OVERDUE","Due "&amp;TEXT($T286,"mm/dd")))))</f>
        <v/>
      </c>
      <c r="V286" s="16" t="n"/>
      <c r="W286" s="16" t="n"/>
      <c r="X286" s="17">
        <f>IF($C286="","",IF(AND($L286&lt;&gt;"",NOT(ISNUMBER($L286))),"RAW SCORE NOT A NUMBER",IF(AND(ISNUMBER($L286),OR($L286&lt;0,$L286&gt;100)),"RAW SCORE OUT OF RANGE",IF(COUNTIF(nrES_RecID,$B286)&gt;1,"DUPLICATE RECORD",IF(AND($K286=2,COUNTIFS(nrES_PID,$D286,nrES_Code,$F286,nrES_Att,1)=0),"ATTEMPT 2 WITHOUT ATTEMPT 1",IF(AND($K286=2,$L286=""),"RETEST ROW HAS NO SCORE","OK"))))))</f>
        <v/>
      </c>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IF($C287="","",IF($K287="","",IF(COUNTIFS(nrES_PID,$D287,nrES_Code,$F287,nrES_Att,"&gt;"&amp;$K287,nrES_Raw,"&gt;=0")=0,"Yes","No")))</f>
        <v/>
      </c>
      <c r="Q287" s="17">
        <f>IF($C287="","",IF($L287="","",IF(AND($K287=1,ISNUMBER($L287),$L287&lt;$J287,COUNTIFS(nrES_PID,$D287,nrES_Code,$F287,nrES_Att,2,nrES_Raw,"&gt;=0")=0),"Yes","No")))</f>
        <v/>
      </c>
      <c r="R287" s="17">
        <f>IF($C287="","",IF($L287="","",IF(AND($K287=2,ISNUMBER($L287),$L287&lt;$J287),"Yes","No")))</f>
        <v/>
      </c>
      <c r="S287" s="18" t="n"/>
      <c r="T287" s="19">
        <f>IF($Q287&lt;&gt;"Yes","",IF($S287="","(enter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IF(OR($C287="",$L287="",$K287&lt;&gt;1,NOT(ISNUMBER($L287)),$L287&gt;=$J287),"",IF(COUNTIFS(nrES_PID,$D287,nrES_Code,$F287,nrES_Att,2,nrES_Raw,"&gt;=0")&gt;0,"Retested",IF(NOT(ISNUMBER($T287)),"CHECK DATE",IF(TODAY()&gt;$T287,"OVERDUE","Due "&amp;TEXT($T287,"mm/dd")))))</f>
        <v/>
      </c>
      <c r="V287" s="16" t="n"/>
      <c r="W287" s="16" t="n"/>
      <c r="X287" s="17">
        <f>IF($C287="","",IF(AND($L287&lt;&gt;"",NOT(ISNUMBER($L287))),"RAW SCORE NOT A NUMBER",IF(AND(ISNUMBER($L287),OR($L287&lt;0,$L287&gt;100)),"RAW SCORE OUT OF RANGE",IF(COUNTIF(nrES_RecID,$B287)&gt;1,"DUPLICATE RECORD",IF(AND($K287=2,COUNTIFS(nrES_PID,$D287,nrES_Code,$F287,nrES_Att,1)=0),"ATTEMPT 2 WITHOUT ATTEMPT 1",IF(AND($K287=2,$L287=""),"RETEST ROW HAS NO SCORE","OK"))))))</f>
        <v/>
      </c>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IF($C288="","",IF($K288="","",IF(COUNTIFS(nrES_PID,$D288,nrES_Code,$F288,nrES_Att,"&gt;"&amp;$K288,nrES_Raw,"&gt;=0")=0,"Yes","No")))</f>
        <v/>
      </c>
      <c r="Q288" s="17">
        <f>IF($C288="","",IF($L288="","",IF(AND($K288=1,ISNUMBER($L288),$L288&lt;$J288,COUNTIFS(nrES_PID,$D288,nrES_Code,$F288,nrES_Att,2,nrES_Raw,"&gt;=0")=0),"Yes","No")))</f>
        <v/>
      </c>
      <c r="R288" s="17">
        <f>IF($C288="","",IF($L288="","",IF(AND($K288=2,ISNUMBER($L288),$L288&lt;$J288),"Yes","No")))</f>
        <v/>
      </c>
      <c r="S288" s="18" t="n"/>
      <c r="T288" s="19">
        <f>IF($Q288&lt;&gt;"Yes","",IF($S288="","(enter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IF(OR($C288="",$L288="",$K288&lt;&gt;1,NOT(ISNUMBER($L288)),$L288&gt;=$J288),"",IF(COUNTIFS(nrES_PID,$D288,nrES_Code,$F288,nrES_Att,2,nrES_Raw,"&gt;=0")&gt;0,"Retested",IF(NOT(ISNUMBER($T288)),"CHECK DATE",IF(TODAY()&gt;$T288,"OVERDUE","Due "&amp;TEXT($T288,"mm/dd")))))</f>
        <v/>
      </c>
      <c r="V288" s="16" t="n"/>
      <c r="W288" s="16" t="n"/>
      <c r="X288" s="17">
        <f>IF($C288="","",IF(AND($L288&lt;&gt;"",NOT(ISNUMBER($L288))),"RAW SCORE NOT A NUMBER",IF(AND(ISNUMBER($L288),OR($L288&lt;0,$L288&gt;100)),"RAW SCORE OUT OF RANGE",IF(COUNTIF(nrES_RecID,$B288)&gt;1,"DUPLICATE RECORD",IF(AND($K288=2,COUNTIFS(nrES_PID,$D288,nrES_Code,$F288,nrES_Att,1)=0),"ATTEMPT 2 WITHOUT ATTEMPT 1",IF(AND($K288=2,$L288=""),"RETEST ROW HAS NO SCORE","OK"))))))</f>
        <v/>
      </c>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IF($C289="","",IF($K289="","",IF(COUNTIFS(nrES_PID,$D289,nrES_Code,$F289,nrES_Att,"&gt;"&amp;$K289,nrES_Raw,"&gt;=0")=0,"Yes","No")))</f>
        <v/>
      </c>
      <c r="Q289" s="17">
        <f>IF($C289="","",IF($L289="","",IF(AND($K289=1,ISNUMBER($L289),$L289&lt;$J289,COUNTIFS(nrES_PID,$D289,nrES_Code,$F289,nrES_Att,2,nrES_Raw,"&gt;=0")=0),"Yes","No")))</f>
        <v/>
      </c>
      <c r="R289" s="17">
        <f>IF($C289="","",IF($L289="","",IF(AND($K289=2,ISNUMBER($L289),$L289&lt;$J289),"Yes","No")))</f>
        <v/>
      </c>
      <c r="S289" s="18" t="n"/>
      <c r="T289" s="19">
        <f>IF($Q289&lt;&gt;"Yes","",IF($S289="","(enter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IF(OR($C289="",$L289="",$K289&lt;&gt;1,NOT(ISNUMBER($L289)),$L289&gt;=$J289),"",IF(COUNTIFS(nrES_PID,$D289,nrES_Code,$F289,nrES_Att,2,nrES_Raw,"&gt;=0")&gt;0,"Retested",IF(NOT(ISNUMBER($T289)),"CHECK DATE",IF(TODAY()&gt;$T289,"OVERDUE","Due "&amp;TEXT($T289,"mm/dd")))))</f>
        <v/>
      </c>
      <c r="V289" s="16" t="n"/>
      <c r="W289" s="16" t="n"/>
      <c r="X289" s="17">
        <f>IF($C289="","",IF(AND($L289&lt;&gt;"",NOT(ISNUMBER($L289))),"RAW SCORE NOT A NUMBER",IF(AND(ISNUMBER($L289),OR($L289&lt;0,$L289&gt;100)),"RAW SCORE OUT OF RANGE",IF(COUNTIF(nrES_RecID,$B289)&gt;1,"DUPLICATE RECORD",IF(AND($K289=2,COUNTIFS(nrES_PID,$D289,nrES_Code,$F289,nrES_Att,1)=0),"ATTEMPT 2 WITHOUT ATTEMPT 1",IF(AND($K289=2,$L289=""),"RETEST ROW HAS NO SCORE","OK"))))))</f>
        <v/>
      </c>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IF($C290="","",IF($K290="","",IF(COUNTIFS(nrES_PID,$D290,nrES_Code,$F290,nrES_Att,"&gt;"&amp;$K290,nrES_Raw,"&gt;=0")=0,"Yes","No")))</f>
        <v/>
      </c>
      <c r="Q290" s="17">
        <f>IF($C290="","",IF($L290="","",IF(AND($K290=1,ISNUMBER($L290),$L290&lt;$J290,COUNTIFS(nrES_PID,$D290,nrES_Code,$F290,nrES_Att,2,nrES_Raw,"&gt;=0")=0),"Yes","No")))</f>
        <v/>
      </c>
      <c r="R290" s="17">
        <f>IF($C290="","",IF($L290="","",IF(AND($K290=2,ISNUMBER($L290),$L290&lt;$J290),"Yes","No")))</f>
        <v/>
      </c>
      <c r="S290" s="18" t="n"/>
      <c r="T290" s="19">
        <f>IF($Q290&lt;&gt;"Yes","",IF($S290="","(enter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IF(OR($C290="",$L290="",$K290&lt;&gt;1,NOT(ISNUMBER($L290)),$L290&gt;=$J290),"",IF(COUNTIFS(nrES_PID,$D290,nrES_Code,$F290,nrES_Att,2,nrES_Raw,"&gt;=0")&gt;0,"Retested",IF(NOT(ISNUMBER($T290)),"CHECK DATE",IF(TODAY()&gt;$T290,"OVERDUE","Due "&amp;TEXT($T290,"mm/dd")))))</f>
        <v/>
      </c>
      <c r="V290" s="16" t="n"/>
      <c r="W290" s="16" t="n"/>
      <c r="X290" s="17">
        <f>IF($C290="","",IF(AND($L290&lt;&gt;"",NOT(ISNUMBER($L290))),"RAW SCORE NOT A NUMBER",IF(AND(ISNUMBER($L290),OR($L290&lt;0,$L290&gt;100)),"RAW SCORE OUT OF RANGE",IF(COUNTIF(nrES_RecID,$B290)&gt;1,"DUPLICATE RECORD",IF(AND($K290=2,COUNTIFS(nrES_PID,$D290,nrES_Code,$F290,nrES_Att,1)=0),"ATTEMPT 2 WITHOUT ATTEMPT 1",IF(AND($K290=2,$L290=""),"RETEST ROW HAS NO SCORE","OK"))))))</f>
        <v/>
      </c>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IF($C291="","",IF($K291="","",IF(COUNTIFS(nrES_PID,$D291,nrES_Code,$F291,nrES_Att,"&gt;"&amp;$K291,nrES_Raw,"&gt;=0")=0,"Yes","No")))</f>
        <v/>
      </c>
      <c r="Q291" s="17">
        <f>IF($C291="","",IF($L291="","",IF(AND($K291=1,ISNUMBER($L291),$L291&lt;$J291,COUNTIFS(nrES_PID,$D291,nrES_Code,$F291,nrES_Att,2,nrES_Raw,"&gt;=0")=0),"Yes","No")))</f>
        <v/>
      </c>
      <c r="R291" s="17">
        <f>IF($C291="","",IF($L291="","",IF(AND($K291=2,ISNUMBER($L291),$L291&lt;$J291),"Yes","No")))</f>
        <v/>
      </c>
      <c r="S291" s="18" t="n"/>
      <c r="T291" s="19">
        <f>IF($Q291&lt;&gt;"Yes","",IF($S291="","(enter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IF(OR($C291="",$L291="",$K291&lt;&gt;1,NOT(ISNUMBER($L291)),$L291&gt;=$J291),"",IF(COUNTIFS(nrES_PID,$D291,nrES_Code,$F291,nrES_Att,2,nrES_Raw,"&gt;=0")&gt;0,"Retested",IF(NOT(ISNUMBER($T291)),"CHECK DATE",IF(TODAY()&gt;$T291,"OVERDUE","Due "&amp;TEXT($T291,"mm/dd")))))</f>
        <v/>
      </c>
      <c r="V291" s="16" t="n"/>
      <c r="W291" s="16" t="n"/>
      <c r="X291" s="17">
        <f>IF($C291="","",IF(AND($L291&lt;&gt;"",NOT(ISNUMBER($L291))),"RAW SCORE NOT A NUMBER",IF(AND(ISNUMBER($L291),OR($L291&lt;0,$L291&gt;100)),"RAW SCORE OUT OF RANGE",IF(COUNTIF(nrES_RecID,$B291)&gt;1,"DUPLICATE RECORD",IF(AND($K291=2,COUNTIFS(nrES_PID,$D291,nrES_Code,$F291,nrES_Att,1)=0),"ATTEMPT 2 WITHOUT ATTEMPT 1",IF(AND($K291=2,$L291=""),"RETEST ROW HAS NO SCORE","OK"))))))</f>
        <v/>
      </c>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IF($C292="","",IF($K292="","",IF(COUNTIFS(nrES_PID,$D292,nrES_Code,$F292,nrES_Att,"&gt;"&amp;$K292,nrES_Raw,"&gt;=0")=0,"Yes","No")))</f>
        <v/>
      </c>
      <c r="Q292" s="17">
        <f>IF($C292="","",IF($L292="","",IF(AND($K292=1,ISNUMBER($L292),$L292&lt;$J292,COUNTIFS(nrES_PID,$D292,nrES_Code,$F292,nrES_Att,2,nrES_Raw,"&gt;=0")=0),"Yes","No")))</f>
        <v/>
      </c>
      <c r="R292" s="17">
        <f>IF($C292="","",IF($L292="","",IF(AND($K292=2,ISNUMBER($L292),$L292&lt;$J292),"Yes","No")))</f>
        <v/>
      </c>
      <c r="S292" s="18" t="n"/>
      <c r="T292" s="19">
        <f>IF($Q292&lt;&gt;"Yes","",IF($S292="","(enter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IF(OR($C292="",$L292="",$K292&lt;&gt;1,NOT(ISNUMBER($L292)),$L292&gt;=$J292),"",IF(COUNTIFS(nrES_PID,$D292,nrES_Code,$F292,nrES_Att,2,nrES_Raw,"&gt;=0")&gt;0,"Retested",IF(NOT(ISNUMBER($T292)),"CHECK DATE",IF(TODAY()&gt;$T292,"OVERDUE","Due "&amp;TEXT($T292,"mm/dd")))))</f>
        <v/>
      </c>
      <c r="V292" s="16" t="n"/>
      <c r="W292" s="16" t="n"/>
      <c r="X292" s="17">
        <f>IF($C292="","",IF(AND($L292&lt;&gt;"",NOT(ISNUMBER($L292))),"RAW SCORE NOT A NUMBER",IF(AND(ISNUMBER($L292),OR($L292&lt;0,$L292&gt;100)),"RAW SCORE OUT OF RANGE",IF(COUNTIF(nrES_RecID,$B292)&gt;1,"DUPLICATE RECORD",IF(AND($K292=2,COUNTIFS(nrES_PID,$D292,nrES_Code,$F292,nrES_Att,1)=0),"ATTEMPT 2 WITHOUT ATTEMPT 1",IF(AND($K292=2,$L292=""),"RETEST ROW HAS NO SCORE","OK"))))))</f>
        <v/>
      </c>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IF($C293="","",IF($K293="","",IF(COUNTIFS(nrES_PID,$D293,nrES_Code,$F293,nrES_Att,"&gt;"&amp;$K293,nrES_Raw,"&gt;=0")=0,"Yes","No")))</f>
        <v/>
      </c>
      <c r="Q293" s="17">
        <f>IF($C293="","",IF($L293="","",IF(AND($K293=1,ISNUMBER($L293),$L293&lt;$J293,COUNTIFS(nrES_PID,$D293,nrES_Code,$F293,nrES_Att,2,nrES_Raw,"&gt;=0")=0),"Yes","No")))</f>
        <v/>
      </c>
      <c r="R293" s="17">
        <f>IF($C293="","",IF($L293="","",IF(AND($K293=2,ISNUMBER($L293),$L293&lt;$J293),"Yes","No")))</f>
        <v/>
      </c>
      <c r="S293" s="18" t="n"/>
      <c r="T293" s="19">
        <f>IF($Q293&lt;&gt;"Yes","",IF($S293="","(enter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IF(OR($C293="",$L293="",$K293&lt;&gt;1,NOT(ISNUMBER($L293)),$L293&gt;=$J293),"",IF(COUNTIFS(nrES_PID,$D293,nrES_Code,$F293,nrES_Att,2,nrES_Raw,"&gt;=0")&gt;0,"Retested",IF(NOT(ISNUMBER($T293)),"CHECK DATE",IF(TODAY()&gt;$T293,"OVERDUE","Due "&amp;TEXT($T293,"mm/dd")))))</f>
        <v/>
      </c>
      <c r="V293" s="16" t="n"/>
      <c r="W293" s="16" t="n"/>
      <c r="X293" s="17">
        <f>IF($C293="","",IF(AND($L293&lt;&gt;"",NOT(ISNUMBER($L293))),"RAW SCORE NOT A NUMBER",IF(AND(ISNUMBER($L293),OR($L293&lt;0,$L293&gt;100)),"RAW SCORE OUT OF RANGE",IF(COUNTIF(nrES_RecID,$B293)&gt;1,"DUPLICATE RECORD",IF(AND($K293=2,COUNTIFS(nrES_PID,$D293,nrES_Code,$F293,nrES_Att,1)=0),"ATTEMPT 2 WITHOUT ATTEMPT 1",IF(AND($K293=2,$L293=""),"RETEST ROW HAS NO SCORE","OK"))))))</f>
        <v/>
      </c>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IF($C294="","",IF($K294="","",IF(COUNTIFS(nrES_PID,$D294,nrES_Code,$F294,nrES_Att,"&gt;"&amp;$K294,nrES_Raw,"&gt;=0")=0,"Yes","No")))</f>
        <v/>
      </c>
      <c r="Q294" s="17">
        <f>IF($C294="","",IF($L294="","",IF(AND($K294=1,ISNUMBER($L294),$L294&lt;$J294,COUNTIFS(nrES_PID,$D294,nrES_Code,$F294,nrES_Att,2,nrES_Raw,"&gt;=0")=0),"Yes","No")))</f>
        <v/>
      </c>
      <c r="R294" s="17">
        <f>IF($C294="","",IF($L294="","",IF(AND($K294=2,ISNUMBER($L294),$L294&lt;$J294),"Yes","No")))</f>
        <v/>
      </c>
      <c r="S294" s="18" t="n"/>
      <c r="T294" s="19">
        <f>IF($Q294&lt;&gt;"Yes","",IF($S294="","(enter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IF(OR($C294="",$L294="",$K294&lt;&gt;1,NOT(ISNUMBER($L294)),$L294&gt;=$J294),"",IF(COUNTIFS(nrES_PID,$D294,nrES_Code,$F294,nrES_Att,2,nrES_Raw,"&gt;=0")&gt;0,"Retested",IF(NOT(ISNUMBER($T294)),"CHECK DATE",IF(TODAY()&gt;$T294,"OVERDUE","Due "&amp;TEXT($T294,"mm/dd")))))</f>
        <v/>
      </c>
      <c r="V294" s="16" t="n"/>
      <c r="W294" s="16" t="n"/>
      <c r="X294" s="17">
        <f>IF($C294="","",IF(AND($L294&lt;&gt;"",NOT(ISNUMBER($L294))),"RAW SCORE NOT A NUMBER",IF(AND(ISNUMBER($L294),OR($L294&lt;0,$L294&gt;100)),"RAW SCORE OUT OF RANGE",IF(COUNTIF(nrES_RecID,$B294)&gt;1,"DUPLICATE RECORD",IF(AND($K294=2,COUNTIFS(nrES_PID,$D294,nrES_Code,$F294,nrES_Att,1)=0),"ATTEMPT 2 WITHOUT ATTEMPT 1",IF(AND($K294=2,$L294=""),"RETEST ROW HAS NO SCORE","OK"))))))</f>
        <v/>
      </c>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IF($C295="","",IF($K295="","",IF(COUNTIFS(nrES_PID,$D295,nrES_Code,$F295,nrES_Att,"&gt;"&amp;$K295,nrES_Raw,"&gt;=0")=0,"Yes","No")))</f>
        <v/>
      </c>
      <c r="Q295" s="17">
        <f>IF($C295="","",IF($L295="","",IF(AND($K295=1,ISNUMBER($L295),$L295&lt;$J295,COUNTIFS(nrES_PID,$D295,nrES_Code,$F295,nrES_Att,2,nrES_Raw,"&gt;=0")=0),"Yes","No")))</f>
        <v/>
      </c>
      <c r="R295" s="17">
        <f>IF($C295="","",IF($L295="","",IF(AND($K295=2,ISNUMBER($L295),$L295&lt;$J295),"Yes","No")))</f>
        <v/>
      </c>
      <c r="S295" s="18" t="n"/>
      <c r="T295" s="19">
        <f>IF($Q295&lt;&gt;"Yes","",IF($S295="","(enter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IF(OR($C295="",$L295="",$K295&lt;&gt;1,NOT(ISNUMBER($L295)),$L295&gt;=$J295),"",IF(COUNTIFS(nrES_PID,$D295,nrES_Code,$F295,nrES_Att,2,nrES_Raw,"&gt;=0")&gt;0,"Retested",IF(NOT(ISNUMBER($T295)),"CHECK DATE",IF(TODAY()&gt;$T295,"OVERDUE","Due "&amp;TEXT($T295,"mm/dd")))))</f>
        <v/>
      </c>
      <c r="V295" s="16" t="n"/>
      <c r="W295" s="16" t="n"/>
      <c r="X295" s="17">
        <f>IF($C295="","",IF(AND($L295&lt;&gt;"",NOT(ISNUMBER($L295))),"RAW SCORE NOT A NUMBER",IF(AND(ISNUMBER($L295),OR($L295&lt;0,$L295&gt;100)),"RAW SCORE OUT OF RANGE",IF(COUNTIF(nrES_RecID,$B295)&gt;1,"DUPLICATE RECORD",IF(AND($K295=2,COUNTIFS(nrES_PID,$D295,nrES_Code,$F295,nrES_Att,1)=0),"ATTEMPT 2 WITHOUT ATTEMPT 1",IF(AND($K295=2,$L295=""),"RETEST ROW HAS NO SCORE","OK"))))))</f>
        <v/>
      </c>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IF($C296="","",IF($K296="","",IF(COUNTIFS(nrES_PID,$D296,nrES_Code,$F296,nrES_Att,"&gt;"&amp;$K296,nrES_Raw,"&gt;=0")=0,"Yes","No")))</f>
        <v/>
      </c>
      <c r="Q296" s="17">
        <f>IF($C296="","",IF($L296="","",IF(AND($K296=1,ISNUMBER($L296),$L296&lt;$J296,COUNTIFS(nrES_PID,$D296,nrES_Code,$F296,nrES_Att,2,nrES_Raw,"&gt;=0")=0),"Yes","No")))</f>
        <v/>
      </c>
      <c r="R296" s="17">
        <f>IF($C296="","",IF($L296="","",IF(AND($K296=2,ISNUMBER($L296),$L296&lt;$J296),"Yes","No")))</f>
        <v/>
      </c>
      <c r="S296" s="18" t="n"/>
      <c r="T296" s="19">
        <f>IF($Q296&lt;&gt;"Yes","",IF($S296="","(enter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IF(OR($C296="",$L296="",$K296&lt;&gt;1,NOT(ISNUMBER($L296)),$L296&gt;=$J296),"",IF(COUNTIFS(nrES_PID,$D296,nrES_Code,$F296,nrES_Att,2,nrES_Raw,"&gt;=0")&gt;0,"Retested",IF(NOT(ISNUMBER($T296)),"CHECK DATE",IF(TODAY()&gt;$T296,"OVERDUE","Due "&amp;TEXT($T296,"mm/dd")))))</f>
        <v/>
      </c>
      <c r="V296" s="16" t="n"/>
      <c r="W296" s="16" t="n"/>
      <c r="X296" s="17">
        <f>IF($C296="","",IF(AND($L296&lt;&gt;"",NOT(ISNUMBER($L296))),"RAW SCORE NOT A NUMBER",IF(AND(ISNUMBER($L296),OR($L296&lt;0,$L296&gt;100)),"RAW SCORE OUT OF RANGE",IF(COUNTIF(nrES_RecID,$B296)&gt;1,"DUPLICATE RECORD",IF(AND($K296=2,COUNTIFS(nrES_PID,$D296,nrES_Code,$F296,nrES_Att,1)=0),"ATTEMPT 2 WITHOUT ATTEMPT 1",IF(AND($K296=2,$L296=""),"RETEST ROW HAS NO SCORE","OK"))))))</f>
        <v/>
      </c>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IF($C297="","",IF($K297="","",IF(COUNTIFS(nrES_PID,$D297,nrES_Code,$F297,nrES_Att,"&gt;"&amp;$K297,nrES_Raw,"&gt;=0")=0,"Yes","No")))</f>
        <v/>
      </c>
      <c r="Q297" s="17">
        <f>IF($C297="","",IF($L297="","",IF(AND($K297=1,ISNUMBER($L297),$L297&lt;$J297,COUNTIFS(nrES_PID,$D297,nrES_Code,$F297,nrES_Att,2,nrES_Raw,"&gt;=0")=0),"Yes","No")))</f>
        <v/>
      </c>
      <c r="R297" s="17">
        <f>IF($C297="","",IF($L297="","",IF(AND($K297=2,ISNUMBER($L297),$L297&lt;$J297),"Yes","No")))</f>
        <v/>
      </c>
      <c r="S297" s="18" t="n"/>
      <c r="T297" s="19">
        <f>IF($Q297&lt;&gt;"Yes","",IF($S297="","(enter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IF(OR($C297="",$L297="",$K297&lt;&gt;1,NOT(ISNUMBER($L297)),$L297&gt;=$J297),"",IF(COUNTIFS(nrES_PID,$D297,nrES_Code,$F297,nrES_Att,2,nrES_Raw,"&gt;=0")&gt;0,"Retested",IF(NOT(ISNUMBER($T297)),"CHECK DATE",IF(TODAY()&gt;$T297,"OVERDUE","Due "&amp;TEXT($T297,"mm/dd")))))</f>
        <v/>
      </c>
      <c r="V297" s="16" t="n"/>
      <c r="W297" s="16" t="n"/>
      <c r="X297" s="17">
        <f>IF($C297="","",IF(AND($L297&lt;&gt;"",NOT(ISNUMBER($L297))),"RAW SCORE NOT A NUMBER",IF(AND(ISNUMBER($L297),OR($L297&lt;0,$L297&gt;100)),"RAW SCORE OUT OF RANGE",IF(COUNTIF(nrES_RecID,$B297)&gt;1,"DUPLICATE RECORD",IF(AND($K297=2,COUNTIFS(nrES_PID,$D297,nrES_Code,$F297,nrES_Att,1)=0),"ATTEMPT 2 WITHOUT ATTEMPT 1",IF(AND($K297=2,$L297=""),"RETEST ROW HAS NO SCORE","OK"))))))</f>
        <v/>
      </c>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IF($C298="","",IF($K298="","",IF(COUNTIFS(nrES_PID,$D298,nrES_Code,$F298,nrES_Att,"&gt;"&amp;$K298,nrES_Raw,"&gt;=0")=0,"Yes","No")))</f>
        <v/>
      </c>
      <c r="Q298" s="17">
        <f>IF($C298="","",IF($L298="","",IF(AND($K298=1,ISNUMBER($L298),$L298&lt;$J298,COUNTIFS(nrES_PID,$D298,nrES_Code,$F298,nrES_Att,2,nrES_Raw,"&gt;=0")=0),"Yes","No")))</f>
        <v/>
      </c>
      <c r="R298" s="17">
        <f>IF($C298="","",IF($L298="","",IF(AND($K298=2,ISNUMBER($L298),$L298&lt;$J298),"Yes","No")))</f>
        <v/>
      </c>
      <c r="S298" s="18" t="n"/>
      <c r="T298" s="19">
        <f>IF($Q298&lt;&gt;"Yes","",IF($S298="","(enter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IF(OR($C298="",$L298="",$K298&lt;&gt;1,NOT(ISNUMBER($L298)),$L298&gt;=$J298),"",IF(COUNTIFS(nrES_PID,$D298,nrES_Code,$F298,nrES_Att,2,nrES_Raw,"&gt;=0")&gt;0,"Retested",IF(NOT(ISNUMBER($T298)),"CHECK DATE",IF(TODAY()&gt;$T298,"OVERDUE","Due "&amp;TEXT($T298,"mm/dd")))))</f>
        <v/>
      </c>
      <c r="V298" s="16" t="n"/>
      <c r="W298" s="16" t="n"/>
      <c r="X298" s="17">
        <f>IF($C298="","",IF(AND($L298&lt;&gt;"",NOT(ISNUMBER($L298))),"RAW SCORE NOT A NUMBER",IF(AND(ISNUMBER($L298),OR($L298&lt;0,$L298&gt;100)),"RAW SCORE OUT OF RANGE",IF(COUNTIF(nrES_RecID,$B298)&gt;1,"DUPLICATE RECORD",IF(AND($K298=2,COUNTIFS(nrES_PID,$D298,nrES_Code,$F298,nrES_Att,1)=0),"ATTEMPT 2 WITHOUT ATTEMPT 1",IF(AND($K298=2,$L298=""),"RETEST ROW HAS NO SCORE","OK"))))))</f>
        <v/>
      </c>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IF($C299="","",IF($K299="","",IF(COUNTIFS(nrES_PID,$D299,nrES_Code,$F299,nrES_Att,"&gt;"&amp;$K299,nrES_Raw,"&gt;=0")=0,"Yes","No")))</f>
        <v/>
      </c>
      <c r="Q299" s="17">
        <f>IF($C299="","",IF($L299="","",IF(AND($K299=1,ISNUMBER($L299),$L299&lt;$J299,COUNTIFS(nrES_PID,$D299,nrES_Code,$F299,nrES_Att,2,nrES_Raw,"&gt;=0")=0),"Yes","No")))</f>
        <v/>
      </c>
      <c r="R299" s="17">
        <f>IF($C299="","",IF($L299="","",IF(AND($K299=2,ISNUMBER($L299),$L299&lt;$J299),"Yes","No")))</f>
        <v/>
      </c>
      <c r="S299" s="18" t="n"/>
      <c r="T299" s="19">
        <f>IF($Q299&lt;&gt;"Yes","",IF($S299="","(enter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IF(OR($C299="",$L299="",$K299&lt;&gt;1,NOT(ISNUMBER($L299)),$L299&gt;=$J299),"",IF(COUNTIFS(nrES_PID,$D299,nrES_Code,$F299,nrES_Att,2,nrES_Raw,"&gt;=0")&gt;0,"Retested",IF(NOT(ISNUMBER($T299)),"CHECK DATE",IF(TODAY()&gt;$T299,"OVERDUE","Due "&amp;TEXT($T299,"mm/dd")))))</f>
        <v/>
      </c>
      <c r="V299" s="16" t="n"/>
      <c r="W299" s="16" t="n"/>
      <c r="X299" s="17">
        <f>IF($C299="","",IF(AND($L299&lt;&gt;"",NOT(ISNUMBER($L299))),"RAW SCORE NOT A NUMBER",IF(AND(ISNUMBER($L299),OR($L299&lt;0,$L299&gt;100)),"RAW SCORE OUT OF RANGE",IF(COUNTIF(nrES_RecID,$B299)&gt;1,"DUPLICATE RECORD",IF(AND($K299=2,COUNTIFS(nrES_PID,$D299,nrES_Code,$F299,nrES_Att,1)=0),"ATTEMPT 2 WITHOUT ATTEMPT 1",IF(AND($K299=2,$L299=""),"RETEST ROW HAS NO SCORE","OK"))))))</f>
        <v/>
      </c>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IF($C300="","",IF($K300="","",IF(COUNTIFS(nrES_PID,$D300,nrES_Code,$F300,nrES_Att,"&gt;"&amp;$K300,nrES_Raw,"&gt;=0")=0,"Yes","No")))</f>
        <v/>
      </c>
      <c r="Q300" s="17">
        <f>IF($C300="","",IF($L300="","",IF(AND($K300=1,ISNUMBER($L300),$L300&lt;$J300,COUNTIFS(nrES_PID,$D300,nrES_Code,$F300,nrES_Att,2,nrES_Raw,"&gt;=0")=0),"Yes","No")))</f>
        <v/>
      </c>
      <c r="R300" s="17">
        <f>IF($C300="","",IF($L300="","",IF(AND($K300=2,ISNUMBER($L300),$L300&lt;$J300),"Yes","No")))</f>
        <v/>
      </c>
      <c r="S300" s="18" t="n"/>
      <c r="T300" s="19">
        <f>IF($Q300&lt;&gt;"Yes","",IF($S300="","(enter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IF(OR($C300="",$L300="",$K300&lt;&gt;1,NOT(ISNUMBER($L300)),$L300&gt;=$J300),"",IF(COUNTIFS(nrES_PID,$D300,nrES_Code,$F300,nrES_Att,2,nrES_Raw,"&gt;=0")&gt;0,"Retested",IF(NOT(ISNUMBER($T300)),"CHECK DATE",IF(TODAY()&gt;$T300,"OVERDUE","Due "&amp;TEXT($T300,"mm/dd")))))</f>
        <v/>
      </c>
      <c r="V300" s="16" t="n"/>
      <c r="W300" s="16" t="n"/>
      <c r="X300" s="17">
        <f>IF($C300="","",IF(AND($L300&lt;&gt;"",NOT(ISNUMBER($L300))),"RAW SCORE NOT A NUMBER",IF(AND(ISNUMBER($L300),OR($L300&lt;0,$L300&gt;100)),"RAW SCORE OUT OF RANGE",IF(COUNTIF(nrES_RecID,$B300)&gt;1,"DUPLICATE RECORD",IF(AND($K300=2,COUNTIFS(nrES_PID,$D300,nrES_Code,$F300,nrES_Att,1)=0),"ATTEMPT 2 WITHOUT ATTEMPT 1",IF(AND($K300=2,$L300=""),"RETEST ROW HAS NO SCORE","OK"))))))</f>
        <v/>
      </c>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IF($C301="","",IF($K301="","",IF(COUNTIFS(nrES_PID,$D301,nrES_Code,$F301,nrES_Att,"&gt;"&amp;$K301,nrES_Raw,"&gt;=0")=0,"Yes","No")))</f>
        <v/>
      </c>
      <c r="Q301" s="17">
        <f>IF($C301="","",IF($L301="","",IF(AND($K301=1,ISNUMBER($L301),$L301&lt;$J301,COUNTIFS(nrES_PID,$D301,nrES_Code,$F301,nrES_Att,2,nrES_Raw,"&gt;=0")=0),"Yes","No")))</f>
        <v/>
      </c>
      <c r="R301" s="17">
        <f>IF($C301="","",IF($L301="","",IF(AND($K301=2,ISNUMBER($L301),$L301&lt;$J301),"Yes","No")))</f>
        <v/>
      </c>
      <c r="S301" s="18" t="n"/>
      <c r="T301" s="19">
        <f>IF($Q301&lt;&gt;"Yes","",IF($S301="","(enter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IF(OR($C301="",$L301="",$K301&lt;&gt;1,NOT(ISNUMBER($L301)),$L301&gt;=$J301),"",IF(COUNTIFS(nrES_PID,$D301,nrES_Code,$F301,nrES_Att,2,nrES_Raw,"&gt;=0")&gt;0,"Retested",IF(NOT(ISNUMBER($T301)),"CHECK DATE",IF(TODAY()&gt;$T301,"OVERDUE","Due "&amp;TEXT($T301,"mm/dd")))))</f>
        <v/>
      </c>
      <c r="V301" s="16" t="n"/>
      <c r="W301" s="16" t="n"/>
      <c r="X301" s="17">
        <f>IF($C301="","",IF(AND($L301&lt;&gt;"",NOT(ISNUMBER($L301))),"RAW SCORE NOT A NUMBER",IF(AND(ISNUMBER($L301),OR($L301&lt;0,$L301&gt;100)),"RAW SCORE OUT OF RANGE",IF(COUNTIF(nrES_RecID,$B301)&gt;1,"DUPLICATE RECORD",IF(AND($K301=2,COUNTIFS(nrES_PID,$D301,nrES_Code,$F301,nrES_Att,1)=0),"ATTEMPT 2 WITHOUT ATTEMPT 1",IF(AND($K301=2,$L301=""),"RETEST ROW HAS NO SCORE","OK"))))))</f>
        <v/>
      </c>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IF($C302="","",IF($K302="","",IF(COUNTIFS(nrES_PID,$D302,nrES_Code,$F302,nrES_Att,"&gt;"&amp;$K302,nrES_Raw,"&gt;=0")=0,"Yes","No")))</f>
        <v/>
      </c>
      <c r="Q302" s="17">
        <f>IF($C302="","",IF($L302="","",IF(AND($K302=1,ISNUMBER($L302),$L302&lt;$J302,COUNTIFS(nrES_PID,$D302,nrES_Code,$F302,nrES_Att,2,nrES_Raw,"&gt;=0")=0),"Yes","No")))</f>
        <v/>
      </c>
      <c r="R302" s="17">
        <f>IF($C302="","",IF($L302="","",IF(AND($K302=2,ISNUMBER($L302),$L302&lt;$J302),"Yes","No")))</f>
        <v/>
      </c>
      <c r="S302" s="18" t="n"/>
      <c r="T302" s="19">
        <f>IF($Q302&lt;&gt;"Yes","",IF($S302="","(enter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IF(OR($C302="",$L302="",$K302&lt;&gt;1,NOT(ISNUMBER($L302)),$L302&gt;=$J302),"",IF(COUNTIFS(nrES_PID,$D302,nrES_Code,$F302,nrES_Att,2,nrES_Raw,"&gt;=0")&gt;0,"Retested",IF(NOT(ISNUMBER($T302)),"CHECK DATE",IF(TODAY()&gt;$T302,"OVERDUE","Due "&amp;TEXT($T302,"mm/dd")))))</f>
        <v/>
      </c>
      <c r="V302" s="16" t="n"/>
      <c r="W302" s="16" t="n"/>
      <c r="X302" s="17">
        <f>IF($C302="","",IF(AND($L302&lt;&gt;"",NOT(ISNUMBER($L302))),"RAW SCORE NOT A NUMBER",IF(AND(ISNUMBER($L302),OR($L302&lt;0,$L302&gt;100)),"RAW SCORE OUT OF RANGE",IF(COUNTIF(nrES_RecID,$B302)&gt;1,"DUPLICATE RECORD",IF(AND($K302=2,COUNTIFS(nrES_PID,$D302,nrES_Code,$F302,nrES_Att,1)=0),"ATTEMPT 2 WITHOUT ATTEMPT 1",IF(AND($K302=2,$L302=""),"RETEST ROW HAS NO SCORE","OK"))))))</f>
        <v/>
      </c>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IF($C303="","",IF($K303="","",IF(COUNTIFS(nrES_PID,$D303,nrES_Code,$F303,nrES_Att,"&gt;"&amp;$K303,nrES_Raw,"&gt;=0")=0,"Yes","No")))</f>
        <v/>
      </c>
      <c r="Q303" s="17">
        <f>IF($C303="","",IF($L303="","",IF(AND($K303=1,ISNUMBER($L303),$L303&lt;$J303,COUNTIFS(nrES_PID,$D303,nrES_Code,$F303,nrES_Att,2,nrES_Raw,"&gt;=0")=0),"Yes","No")))</f>
        <v/>
      </c>
      <c r="R303" s="17">
        <f>IF($C303="","",IF($L303="","",IF(AND($K303=2,ISNUMBER($L303),$L303&lt;$J303),"Yes","No")))</f>
        <v/>
      </c>
      <c r="S303" s="18" t="n"/>
      <c r="T303" s="19">
        <f>IF($Q303&lt;&gt;"Yes","",IF($S303="","(enter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IF(OR($C303="",$L303="",$K303&lt;&gt;1,NOT(ISNUMBER($L303)),$L303&gt;=$J303),"",IF(COUNTIFS(nrES_PID,$D303,nrES_Code,$F303,nrES_Att,2,nrES_Raw,"&gt;=0")&gt;0,"Retested",IF(NOT(ISNUMBER($T303)),"CHECK DATE",IF(TODAY()&gt;$T303,"OVERDUE","Due "&amp;TEXT($T303,"mm/dd")))))</f>
        <v/>
      </c>
      <c r="V303" s="16" t="n"/>
      <c r="W303" s="16" t="n"/>
      <c r="X303" s="17">
        <f>IF($C303="","",IF(AND($L303&lt;&gt;"",NOT(ISNUMBER($L303))),"RAW SCORE NOT A NUMBER",IF(AND(ISNUMBER($L303),OR($L303&lt;0,$L303&gt;100)),"RAW SCORE OUT OF RANGE",IF(COUNTIF(nrES_RecID,$B303)&gt;1,"DUPLICATE RECORD",IF(AND($K303=2,COUNTIFS(nrES_PID,$D303,nrES_Code,$F303,nrES_Att,1)=0),"ATTEMPT 2 WITHOUT ATTEMPT 1",IF(AND($K303=2,$L303=""),"RETEST ROW HAS NO SCORE","OK"))))))</f>
        <v/>
      </c>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IF($C304="","",IF($K304="","",IF(COUNTIFS(nrES_PID,$D304,nrES_Code,$F304,nrES_Att,"&gt;"&amp;$K304,nrES_Raw,"&gt;=0")=0,"Yes","No")))</f>
        <v/>
      </c>
      <c r="Q304" s="17">
        <f>IF($C304="","",IF($L304="","",IF(AND($K304=1,ISNUMBER($L304),$L304&lt;$J304,COUNTIFS(nrES_PID,$D304,nrES_Code,$F304,nrES_Att,2,nrES_Raw,"&gt;=0")=0),"Yes","No")))</f>
        <v/>
      </c>
      <c r="R304" s="17">
        <f>IF($C304="","",IF($L304="","",IF(AND($K304=2,ISNUMBER($L304),$L304&lt;$J304),"Yes","No")))</f>
        <v/>
      </c>
      <c r="S304" s="18" t="n"/>
      <c r="T304" s="19">
        <f>IF($Q304&lt;&gt;"Yes","",IF($S304="","(enter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IF(OR($C304="",$L304="",$K304&lt;&gt;1,NOT(ISNUMBER($L304)),$L304&gt;=$J304),"",IF(COUNTIFS(nrES_PID,$D304,nrES_Code,$F304,nrES_Att,2,nrES_Raw,"&gt;=0")&gt;0,"Retested",IF(NOT(ISNUMBER($T304)),"CHECK DATE",IF(TODAY()&gt;$T304,"OVERDUE","Due "&amp;TEXT($T304,"mm/dd")))))</f>
        <v/>
      </c>
      <c r="V304" s="16" t="n"/>
      <c r="W304" s="16" t="n"/>
      <c r="X304" s="17">
        <f>IF($C304="","",IF(AND($L304&lt;&gt;"",NOT(ISNUMBER($L304))),"RAW SCORE NOT A NUMBER",IF(AND(ISNUMBER($L304),OR($L304&lt;0,$L304&gt;100)),"RAW SCORE OUT OF RANGE",IF(COUNTIF(nrES_RecID,$B304)&gt;1,"DUPLICATE RECORD",IF(AND($K304=2,COUNTIFS(nrES_PID,$D304,nrES_Code,$F304,nrES_Att,1)=0),"ATTEMPT 2 WITHOUT ATTEMPT 1",IF(AND($K304=2,$L304=""),"RETEST ROW HAS NO SCORE","OK"))))))</f>
        <v/>
      </c>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IF($C305="","",IF($K305="","",IF(COUNTIFS(nrES_PID,$D305,nrES_Code,$F305,nrES_Att,"&gt;"&amp;$K305,nrES_Raw,"&gt;=0")=0,"Yes","No")))</f>
        <v/>
      </c>
      <c r="Q305" s="17">
        <f>IF($C305="","",IF($L305="","",IF(AND($K305=1,ISNUMBER($L305),$L305&lt;$J305,COUNTIFS(nrES_PID,$D305,nrES_Code,$F305,nrES_Att,2,nrES_Raw,"&gt;=0")=0),"Yes","No")))</f>
        <v/>
      </c>
      <c r="R305" s="17">
        <f>IF($C305="","",IF($L305="","",IF(AND($K305=2,ISNUMBER($L305),$L305&lt;$J305),"Yes","No")))</f>
        <v/>
      </c>
      <c r="S305" s="18" t="n"/>
      <c r="T305" s="19">
        <f>IF($Q305&lt;&gt;"Yes","",IF($S305="","(enter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IF(OR($C305="",$L305="",$K305&lt;&gt;1,NOT(ISNUMBER($L305)),$L305&gt;=$J305),"",IF(COUNTIFS(nrES_PID,$D305,nrES_Code,$F305,nrES_Att,2,nrES_Raw,"&gt;=0")&gt;0,"Retested",IF(NOT(ISNUMBER($T305)),"CHECK DATE",IF(TODAY()&gt;$T305,"OVERDUE","Due "&amp;TEXT($T305,"mm/dd")))))</f>
        <v/>
      </c>
      <c r="V305" s="16" t="n"/>
      <c r="W305" s="16" t="n"/>
      <c r="X305" s="17">
        <f>IF($C305="","",IF(AND($L305&lt;&gt;"",NOT(ISNUMBER($L305))),"RAW SCORE NOT A NUMBER",IF(AND(ISNUMBER($L305),OR($L305&lt;0,$L305&gt;100)),"RAW SCORE OUT OF RANGE",IF(COUNTIF(nrES_RecID,$B305)&gt;1,"DUPLICATE RECORD",IF(AND($K305=2,COUNTIFS(nrES_PID,$D305,nrES_Code,$F305,nrES_Att,1)=0),"ATTEMPT 2 WITHOUT ATTEMPT 1",IF(AND($K305=2,$L305=""),"RETEST ROW HAS NO SCORE","OK"))))))</f>
        <v/>
      </c>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IF($C306="","",IF($K306="","",IF(COUNTIFS(nrES_PID,$D306,nrES_Code,$F306,nrES_Att,"&gt;"&amp;$K306,nrES_Raw,"&gt;=0")=0,"Yes","No")))</f>
        <v/>
      </c>
      <c r="Q306" s="17">
        <f>IF($C306="","",IF($L306="","",IF(AND($K306=1,ISNUMBER($L306),$L306&lt;$J306,COUNTIFS(nrES_PID,$D306,nrES_Code,$F306,nrES_Att,2,nrES_Raw,"&gt;=0")=0),"Yes","No")))</f>
        <v/>
      </c>
      <c r="R306" s="17">
        <f>IF($C306="","",IF($L306="","",IF(AND($K306=2,ISNUMBER($L306),$L306&lt;$J306),"Yes","No")))</f>
        <v/>
      </c>
      <c r="S306" s="18" t="n"/>
      <c r="T306" s="19">
        <f>IF($Q306&lt;&gt;"Yes","",IF($S306="","(enter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IF(OR($C306="",$L306="",$K306&lt;&gt;1,NOT(ISNUMBER($L306)),$L306&gt;=$J306),"",IF(COUNTIFS(nrES_PID,$D306,nrES_Code,$F306,nrES_Att,2,nrES_Raw,"&gt;=0")&gt;0,"Retested",IF(NOT(ISNUMBER($T306)),"CHECK DATE",IF(TODAY()&gt;$T306,"OVERDUE","Due "&amp;TEXT($T306,"mm/dd")))))</f>
        <v/>
      </c>
      <c r="V306" s="16" t="n"/>
      <c r="W306" s="16" t="n"/>
      <c r="X306" s="17">
        <f>IF($C306="","",IF(AND($L306&lt;&gt;"",NOT(ISNUMBER($L306))),"RAW SCORE NOT A NUMBER",IF(AND(ISNUMBER($L306),OR($L306&lt;0,$L306&gt;100)),"RAW SCORE OUT OF RANGE",IF(COUNTIF(nrES_RecID,$B306)&gt;1,"DUPLICATE RECORD",IF(AND($K306=2,COUNTIFS(nrES_PID,$D306,nrES_Code,$F306,nrES_Att,1)=0),"ATTEMPT 2 WITHOUT ATTEMPT 1",IF(AND($K306=2,$L306=""),"RETEST ROW HAS NO SCORE","OK"))))))</f>
        <v/>
      </c>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IF($C307="","",IF($K307="","",IF(COUNTIFS(nrES_PID,$D307,nrES_Code,$F307,nrES_Att,"&gt;"&amp;$K307,nrES_Raw,"&gt;=0")=0,"Yes","No")))</f>
        <v/>
      </c>
      <c r="Q307" s="17">
        <f>IF($C307="","",IF($L307="","",IF(AND($K307=1,ISNUMBER($L307),$L307&lt;$J307,COUNTIFS(nrES_PID,$D307,nrES_Code,$F307,nrES_Att,2,nrES_Raw,"&gt;=0")=0),"Yes","No")))</f>
        <v/>
      </c>
      <c r="R307" s="17">
        <f>IF($C307="","",IF($L307="","",IF(AND($K307=2,ISNUMBER($L307),$L307&lt;$J307),"Yes","No")))</f>
        <v/>
      </c>
      <c r="S307" s="18" t="n"/>
      <c r="T307" s="19">
        <f>IF($Q307&lt;&gt;"Yes","",IF($S307="","(enter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IF(OR($C307="",$L307="",$K307&lt;&gt;1,NOT(ISNUMBER($L307)),$L307&gt;=$J307),"",IF(COUNTIFS(nrES_PID,$D307,nrES_Code,$F307,nrES_Att,2,nrES_Raw,"&gt;=0")&gt;0,"Retested",IF(NOT(ISNUMBER($T307)),"CHECK DATE",IF(TODAY()&gt;$T307,"OVERDUE","Due "&amp;TEXT($T307,"mm/dd")))))</f>
        <v/>
      </c>
      <c r="V307" s="16" t="n"/>
      <c r="W307" s="16" t="n"/>
      <c r="X307" s="17">
        <f>IF($C307="","",IF(AND($L307&lt;&gt;"",NOT(ISNUMBER($L307))),"RAW SCORE NOT A NUMBER",IF(AND(ISNUMBER($L307),OR($L307&lt;0,$L307&gt;100)),"RAW SCORE OUT OF RANGE",IF(COUNTIF(nrES_RecID,$B307)&gt;1,"DUPLICATE RECORD",IF(AND($K307=2,COUNTIFS(nrES_PID,$D307,nrES_Code,$F307,nrES_Att,1)=0),"ATTEMPT 2 WITHOUT ATTEMPT 1",IF(AND($K307=2,$L307=""),"RETEST ROW HAS NO SCORE","OK"))))))</f>
        <v/>
      </c>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IF($C308="","",IF($K308="","",IF(COUNTIFS(nrES_PID,$D308,nrES_Code,$F308,nrES_Att,"&gt;"&amp;$K308,nrES_Raw,"&gt;=0")=0,"Yes","No")))</f>
        <v/>
      </c>
      <c r="Q308" s="17">
        <f>IF($C308="","",IF($L308="","",IF(AND($K308=1,ISNUMBER($L308),$L308&lt;$J308,COUNTIFS(nrES_PID,$D308,nrES_Code,$F308,nrES_Att,2,nrES_Raw,"&gt;=0")=0),"Yes","No")))</f>
        <v/>
      </c>
      <c r="R308" s="17">
        <f>IF($C308="","",IF($L308="","",IF(AND($K308=2,ISNUMBER($L308),$L308&lt;$J308),"Yes","No")))</f>
        <v/>
      </c>
      <c r="S308" s="18" t="n"/>
      <c r="T308" s="19">
        <f>IF($Q308&lt;&gt;"Yes","",IF($S308="","(enter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IF(OR($C308="",$L308="",$K308&lt;&gt;1,NOT(ISNUMBER($L308)),$L308&gt;=$J308),"",IF(COUNTIFS(nrES_PID,$D308,nrES_Code,$F308,nrES_Att,2,nrES_Raw,"&gt;=0")&gt;0,"Retested",IF(NOT(ISNUMBER($T308)),"CHECK DATE",IF(TODAY()&gt;$T308,"OVERDUE","Due "&amp;TEXT($T308,"mm/dd")))))</f>
        <v/>
      </c>
      <c r="V308" s="16" t="n"/>
      <c r="W308" s="16" t="n"/>
      <c r="X308" s="17">
        <f>IF($C308="","",IF(AND($L308&lt;&gt;"",NOT(ISNUMBER($L308))),"RAW SCORE NOT A NUMBER",IF(AND(ISNUMBER($L308),OR($L308&lt;0,$L308&gt;100)),"RAW SCORE OUT OF RANGE",IF(COUNTIF(nrES_RecID,$B308)&gt;1,"DUPLICATE RECORD",IF(AND($K308=2,COUNTIFS(nrES_PID,$D308,nrES_Code,$F308,nrES_Att,1)=0),"ATTEMPT 2 WITHOUT ATTEMPT 1",IF(AND($K308=2,$L308=""),"RETEST ROW HAS NO SCORE","OK"))))))</f>
        <v/>
      </c>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IF($C309="","",IF($K309="","",IF(COUNTIFS(nrES_PID,$D309,nrES_Code,$F309,nrES_Att,"&gt;"&amp;$K309,nrES_Raw,"&gt;=0")=0,"Yes","No")))</f>
        <v/>
      </c>
      <c r="Q309" s="17">
        <f>IF($C309="","",IF($L309="","",IF(AND($K309=1,ISNUMBER($L309),$L309&lt;$J309,COUNTIFS(nrES_PID,$D309,nrES_Code,$F309,nrES_Att,2,nrES_Raw,"&gt;=0")=0),"Yes","No")))</f>
        <v/>
      </c>
      <c r="R309" s="17">
        <f>IF($C309="","",IF($L309="","",IF(AND($K309=2,ISNUMBER($L309),$L309&lt;$J309),"Yes","No")))</f>
        <v/>
      </c>
      <c r="S309" s="18" t="n"/>
      <c r="T309" s="19">
        <f>IF($Q309&lt;&gt;"Yes","",IF($S309="","(enter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IF(OR($C309="",$L309="",$K309&lt;&gt;1,NOT(ISNUMBER($L309)),$L309&gt;=$J309),"",IF(COUNTIFS(nrES_PID,$D309,nrES_Code,$F309,nrES_Att,2,nrES_Raw,"&gt;=0")&gt;0,"Retested",IF(NOT(ISNUMBER($T309)),"CHECK DATE",IF(TODAY()&gt;$T309,"OVERDUE","Due "&amp;TEXT($T309,"mm/dd")))))</f>
        <v/>
      </c>
      <c r="V309" s="16" t="n"/>
      <c r="W309" s="16" t="n"/>
      <c r="X309" s="17">
        <f>IF($C309="","",IF(AND($L309&lt;&gt;"",NOT(ISNUMBER($L309))),"RAW SCORE NOT A NUMBER",IF(AND(ISNUMBER($L309),OR($L309&lt;0,$L309&gt;100)),"RAW SCORE OUT OF RANGE",IF(COUNTIF(nrES_RecID,$B309)&gt;1,"DUPLICATE RECORD",IF(AND($K309=2,COUNTIFS(nrES_PID,$D309,nrES_Code,$F309,nrES_Att,1)=0),"ATTEMPT 2 WITHOUT ATTEMPT 1",IF(AND($K309=2,$L309=""),"RETEST ROW HAS NO SCORE","OK"))))))</f>
        <v/>
      </c>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IF($C310="","",IF($K310="","",IF(COUNTIFS(nrES_PID,$D310,nrES_Code,$F310,nrES_Att,"&gt;"&amp;$K310,nrES_Raw,"&gt;=0")=0,"Yes","No")))</f>
        <v/>
      </c>
      <c r="Q310" s="17">
        <f>IF($C310="","",IF($L310="","",IF(AND($K310=1,ISNUMBER($L310),$L310&lt;$J310,COUNTIFS(nrES_PID,$D310,nrES_Code,$F310,nrES_Att,2,nrES_Raw,"&gt;=0")=0),"Yes","No")))</f>
        <v/>
      </c>
      <c r="R310" s="17">
        <f>IF($C310="","",IF($L310="","",IF(AND($K310=2,ISNUMBER($L310),$L310&lt;$J310),"Yes","No")))</f>
        <v/>
      </c>
      <c r="S310" s="18" t="n"/>
      <c r="T310" s="19">
        <f>IF($Q310&lt;&gt;"Yes","",IF($S310="","(enter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IF(OR($C310="",$L310="",$K310&lt;&gt;1,NOT(ISNUMBER($L310)),$L310&gt;=$J310),"",IF(COUNTIFS(nrES_PID,$D310,nrES_Code,$F310,nrES_Att,2,nrES_Raw,"&gt;=0")&gt;0,"Retested",IF(NOT(ISNUMBER($T310)),"CHECK DATE",IF(TODAY()&gt;$T310,"OVERDUE","Due "&amp;TEXT($T310,"mm/dd")))))</f>
        <v/>
      </c>
      <c r="V310" s="16" t="n"/>
      <c r="W310" s="16" t="n"/>
      <c r="X310" s="17">
        <f>IF($C310="","",IF(AND($L310&lt;&gt;"",NOT(ISNUMBER($L310))),"RAW SCORE NOT A NUMBER",IF(AND(ISNUMBER($L310),OR($L310&lt;0,$L310&gt;100)),"RAW SCORE OUT OF RANGE",IF(COUNTIF(nrES_RecID,$B310)&gt;1,"DUPLICATE RECORD",IF(AND($K310=2,COUNTIFS(nrES_PID,$D310,nrES_Code,$F310,nrES_Att,1)=0),"ATTEMPT 2 WITHOUT ATTEMPT 1",IF(AND($K310=2,$L310=""),"RETEST ROW HAS NO SCORE","OK"))))))</f>
        <v/>
      </c>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IF($C311="","",IF($K311="","",IF(COUNTIFS(nrES_PID,$D311,nrES_Code,$F311,nrES_Att,"&gt;"&amp;$K311,nrES_Raw,"&gt;=0")=0,"Yes","No")))</f>
        <v/>
      </c>
      <c r="Q311" s="17">
        <f>IF($C311="","",IF($L311="","",IF(AND($K311=1,ISNUMBER($L311),$L311&lt;$J311,COUNTIFS(nrES_PID,$D311,nrES_Code,$F311,nrES_Att,2,nrES_Raw,"&gt;=0")=0),"Yes","No")))</f>
        <v/>
      </c>
      <c r="R311" s="17">
        <f>IF($C311="","",IF($L311="","",IF(AND($K311=2,ISNUMBER($L311),$L311&lt;$J311),"Yes","No")))</f>
        <v/>
      </c>
      <c r="S311" s="18" t="n"/>
      <c r="T311" s="19">
        <f>IF($Q311&lt;&gt;"Yes","",IF($S311="","(enter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IF(OR($C311="",$L311="",$K311&lt;&gt;1,NOT(ISNUMBER($L311)),$L311&gt;=$J311),"",IF(COUNTIFS(nrES_PID,$D311,nrES_Code,$F311,nrES_Att,2,nrES_Raw,"&gt;=0")&gt;0,"Retested",IF(NOT(ISNUMBER($T311)),"CHECK DATE",IF(TODAY()&gt;$T311,"OVERDUE","Due "&amp;TEXT($T311,"mm/dd")))))</f>
        <v/>
      </c>
      <c r="V311" s="16" t="n"/>
      <c r="W311" s="16" t="n"/>
      <c r="X311" s="17">
        <f>IF($C311="","",IF(AND($L311&lt;&gt;"",NOT(ISNUMBER($L311))),"RAW SCORE NOT A NUMBER",IF(AND(ISNUMBER($L311),OR($L311&lt;0,$L311&gt;100)),"RAW SCORE OUT OF RANGE",IF(COUNTIF(nrES_RecID,$B311)&gt;1,"DUPLICATE RECORD",IF(AND($K311=2,COUNTIFS(nrES_PID,$D311,nrES_Code,$F311,nrES_Att,1)=0),"ATTEMPT 2 WITHOUT ATTEMPT 1",IF(AND($K311=2,$L311=""),"RETEST ROW HAS NO SCORE","OK"))))))</f>
        <v/>
      </c>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IF($C312="","",IF($K312="","",IF(COUNTIFS(nrES_PID,$D312,nrES_Code,$F312,nrES_Att,"&gt;"&amp;$K312,nrES_Raw,"&gt;=0")=0,"Yes","No")))</f>
        <v/>
      </c>
      <c r="Q312" s="17">
        <f>IF($C312="","",IF($L312="","",IF(AND($K312=1,ISNUMBER($L312),$L312&lt;$J312,COUNTIFS(nrES_PID,$D312,nrES_Code,$F312,nrES_Att,2,nrES_Raw,"&gt;=0")=0),"Yes","No")))</f>
        <v/>
      </c>
      <c r="R312" s="17">
        <f>IF($C312="","",IF($L312="","",IF(AND($K312=2,ISNUMBER($L312),$L312&lt;$J312),"Yes","No")))</f>
        <v/>
      </c>
      <c r="S312" s="18" t="n"/>
      <c r="T312" s="19">
        <f>IF($Q312&lt;&gt;"Yes","",IF($S312="","(enter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IF(OR($C312="",$L312="",$K312&lt;&gt;1,NOT(ISNUMBER($L312)),$L312&gt;=$J312),"",IF(COUNTIFS(nrES_PID,$D312,nrES_Code,$F312,nrES_Att,2,nrES_Raw,"&gt;=0")&gt;0,"Retested",IF(NOT(ISNUMBER($T312)),"CHECK DATE",IF(TODAY()&gt;$T312,"OVERDUE","Due "&amp;TEXT($T312,"mm/dd")))))</f>
        <v/>
      </c>
      <c r="V312" s="16" t="n"/>
      <c r="W312" s="16" t="n"/>
      <c r="X312" s="17">
        <f>IF($C312="","",IF(AND($L312&lt;&gt;"",NOT(ISNUMBER($L312))),"RAW SCORE NOT A NUMBER",IF(AND(ISNUMBER($L312),OR($L312&lt;0,$L312&gt;100)),"RAW SCORE OUT OF RANGE",IF(COUNTIF(nrES_RecID,$B312)&gt;1,"DUPLICATE RECORD",IF(AND($K312=2,COUNTIFS(nrES_PID,$D312,nrES_Code,$F312,nrES_Att,1)=0),"ATTEMPT 2 WITHOUT ATTEMPT 1",IF(AND($K312=2,$L312=""),"RETEST ROW HAS NO SCORE","OK"))))))</f>
        <v/>
      </c>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IF($C313="","",IF($K313="","",IF(COUNTIFS(nrES_PID,$D313,nrES_Code,$F313,nrES_Att,"&gt;"&amp;$K313,nrES_Raw,"&gt;=0")=0,"Yes","No")))</f>
        <v/>
      </c>
      <c r="Q313" s="17">
        <f>IF($C313="","",IF($L313="","",IF(AND($K313=1,ISNUMBER($L313),$L313&lt;$J313,COUNTIFS(nrES_PID,$D313,nrES_Code,$F313,nrES_Att,2,nrES_Raw,"&gt;=0")=0),"Yes","No")))</f>
        <v/>
      </c>
      <c r="R313" s="17">
        <f>IF($C313="","",IF($L313="","",IF(AND($K313=2,ISNUMBER($L313),$L313&lt;$J313),"Yes","No")))</f>
        <v/>
      </c>
      <c r="S313" s="18" t="n"/>
      <c r="T313" s="19">
        <f>IF($Q313&lt;&gt;"Yes","",IF($S313="","(enter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IF(OR($C313="",$L313="",$K313&lt;&gt;1,NOT(ISNUMBER($L313)),$L313&gt;=$J313),"",IF(COUNTIFS(nrES_PID,$D313,nrES_Code,$F313,nrES_Att,2,nrES_Raw,"&gt;=0")&gt;0,"Retested",IF(NOT(ISNUMBER($T313)),"CHECK DATE",IF(TODAY()&gt;$T313,"OVERDUE","Due "&amp;TEXT($T313,"mm/dd")))))</f>
        <v/>
      </c>
      <c r="V313" s="16" t="n"/>
      <c r="W313" s="16" t="n"/>
      <c r="X313" s="17">
        <f>IF($C313="","",IF(AND($L313&lt;&gt;"",NOT(ISNUMBER($L313))),"RAW SCORE NOT A NUMBER",IF(AND(ISNUMBER($L313),OR($L313&lt;0,$L313&gt;100)),"RAW SCORE OUT OF RANGE",IF(COUNTIF(nrES_RecID,$B313)&gt;1,"DUPLICATE RECORD",IF(AND($K313=2,COUNTIFS(nrES_PID,$D313,nrES_Code,$F313,nrES_Att,1)=0),"ATTEMPT 2 WITHOUT ATTEMPT 1",IF(AND($K313=2,$L313=""),"RETEST ROW HAS NO SCORE","OK"))))))</f>
        <v/>
      </c>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IF($C314="","",IF($K314="","",IF(COUNTIFS(nrES_PID,$D314,nrES_Code,$F314,nrES_Att,"&gt;"&amp;$K314,nrES_Raw,"&gt;=0")=0,"Yes","No")))</f>
        <v/>
      </c>
      <c r="Q314" s="17">
        <f>IF($C314="","",IF($L314="","",IF(AND($K314=1,ISNUMBER($L314),$L314&lt;$J314,COUNTIFS(nrES_PID,$D314,nrES_Code,$F314,nrES_Att,2,nrES_Raw,"&gt;=0")=0),"Yes","No")))</f>
        <v/>
      </c>
      <c r="R314" s="17">
        <f>IF($C314="","",IF($L314="","",IF(AND($K314=2,ISNUMBER($L314),$L314&lt;$J314),"Yes","No")))</f>
        <v/>
      </c>
      <c r="S314" s="18" t="n"/>
      <c r="T314" s="19">
        <f>IF($Q314&lt;&gt;"Yes","",IF($S314="","(enter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IF(OR($C314="",$L314="",$K314&lt;&gt;1,NOT(ISNUMBER($L314)),$L314&gt;=$J314),"",IF(COUNTIFS(nrES_PID,$D314,nrES_Code,$F314,nrES_Att,2,nrES_Raw,"&gt;=0")&gt;0,"Retested",IF(NOT(ISNUMBER($T314)),"CHECK DATE",IF(TODAY()&gt;$T314,"OVERDUE","Due "&amp;TEXT($T314,"mm/dd")))))</f>
        <v/>
      </c>
      <c r="V314" s="16" t="n"/>
      <c r="W314" s="16" t="n"/>
      <c r="X314" s="17">
        <f>IF($C314="","",IF(AND($L314&lt;&gt;"",NOT(ISNUMBER($L314))),"RAW SCORE NOT A NUMBER",IF(AND(ISNUMBER($L314),OR($L314&lt;0,$L314&gt;100)),"RAW SCORE OUT OF RANGE",IF(COUNTIF(nrES_RecID,$B314)&gt;1,"DUPLICATE RECORD",IF(AND($K314=2,COUNTIFS(nrES_PID,$D314,nrES_Code,$F314,nrES_Att,1)=0),"ATTEMPT 2 WITHOUT ATTEMPT 1",IF(AND($K314=2,$L314=""),"RETEST ROW HAS NO SCORE","OK"))))))</f>
        <v/>
      </c>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IF($C315="","",IF($K315="","",IF(COUNTIFS(nrES_PID,$D315,nrES_Code,$F315,nrES_Att,"&gt;"&amp;$K315,nrES_Raw,"&gt;=0")=0,"Yes","No")))</f>
        <v/>
      </c>
      <c r="Q315" s="17">
        <f>IF($C315="","",IF($L315="","",IF(AND($K315=1,ISNUMBER($L315),$L315&lt;$J315,COUNTIFS(nrES_PID,$D315,nrES_Code,$F315,nrES_Att,2,nrES_Raw,"&gt;=0")=0),"Yes","No")))</f>
        <v/>
      </c>
      <c r="R315" s="17">
        <f>IF($C315="","",IF($L315="","",IF(AND($K315=2,ISNUMBER($L315),$L315&lt;$J315),"Yes","No")))</f>
        <v/>
      </c>
      <c r="S315" s="18" t="n"/>
      <c r="T315" s="19">
        <f>IF($Q315&lt;&gt;"Yes","",IF($S315="","(enter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IF(OR($C315="",$L315="",$K315&lt;&gt;1,NOT(ISNUMBER($L315)),$L315&gt;=$J315),"",IF(COUNTIFS(nrES_PID,$D315,nrES_Code,$F315,nrES_Att,2,nrES_Raw,"&gt;=0")&gt;0,"Retested",IF(NOT(ISNUMBER($T315)),"CHECK DATE",IF(TODAY()&gt;$T315,"OVERDUE","Due "&amp;TEXT($T315,"mm/dd")))))</f>
        <v/>
      </c>
      <c r="V315" s="16" t="n"/>
      <c r="W315" s="16" t="n"/>
      <c r="X315" s="17">
        <f>IF($C315="","",IF(AND($L315&lt;&gt;"",NOT(ISNUMBER($L315))),"RAW SCORE NOT A NUMBER",IF(AND(ISNUMBER($L315),OR($L315&lt;0,$L315&gt;100)),"RAW SCORE OUT OF RANGE",IF(COUNTIF(nrES_RecID,$B315)&gt;1,"DUPLICATE RECORD",IF(AND($K315=2,COUNTIFS(nrES_PID,$D315,nrES_Code,$F315,nrES_Att,1)=0),"ATTEMPT 2 WITHOUT ATTEMPT 1",IF(AND($K315=2,$L315=""),"RETEST ROW HAS NO SCORE","OK"))))))</f>
        <v/>
      </c>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IF($C316="","",IF($K316="","",IF(COUNTIFS(nrES_PID,$D316,nrES_Code,$F316,nrES_Att,"&gt;"&amp;$K316,nrES_Raw,"&gt;=0")=0,"Yes","No")))</f>
        <v/>
      </c>
      <c r="Q316" s="17">
        <f>IF($C316="","",IF($L316="","",IF(AND($K316=1,ISNUMBER($L316),$L316&lt;$J316,COUNTIFS(nrES_PID,$D316,nrES_Code,$F316,nrES_Att,2,nrES_Raw,"&gt;=0")=0),"Yes","No")))</f>
        <v/>
      </c>
      <c r="R316" s="17">
        <f>IF($C316="","",IF($L316="","",IF(AND($K316=2,ISNUMBER($L316),$L316&lt;$J316),"Yes","No")))</f>
        <v/>
      </c>
      <c r="S316" s="18" t="n"/>
      <c r="T316" s="19">
        <f>IF($Q316&lt;&gt;"Yes","",IF($S316="","(enter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IF(OR($C316="",$L316="",$K316&lt;&gt;1,NOT(ISNUMBER($L316)),$L316&gt;=$J316),"",IF(COUNTIFS(nrES_PID,$D316,nrES_Code,$F316,nrES_Att,2,nrES_Raw,"&gt;=0")&gt;0,"Retested",IF(NOT(ISNUMBER($T316)),"CHECK DATE",IF(TODAY()&gt;$T316,"OVERDUE","Due "&amp;TEXT($T316,"mm/dd")))))</f>
        <v/>
      </c>
      <c r="V316" s="16" t="n"/>
      <c r="W316" s="16" t="n"/>
      <c r="X316" s="17">
        <f>IF($C316="","",IF(AND($L316&lt;&gt;"",NOT(ISNUMBER($L316))),"RAW SCORE NOT A NUMBER",IF(AND(ISNUMBER($L316),OR($L316&lt;0,$L316&gt;100)),"RAW SCORE OUT OF RANGE",IF(COUNTIF(nrES_RecID,$B316)&gt;1,"DUPLICATE RECORD",IF(AND($K316=2,COUNTIFS(nrES_PID,$D316,nrES_Code,$F316,nrES_Att,1)=0),"ATTEMPT 2 WITHOUT ATTEMPT 1",IF(AND($K316=2,$L316=""),"RETEST ROW HAS NO SCORE","OK"))))))</f>
        <v/>
      </c>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IF($C317="","",IF($K317="","",IF(COUNTIFS(nrES_PID,$D317,nrES_Code,$F317,nrES_Att,"&gt;"&amp;$K317,nrES_Raw,"&gt;=0")=0,"Yes","No")))</f>
        <v/>
      </c>
      <c r="Q317" s="17">
        <f>IF($C317="","",IF($L317="","",IF(AND($K317=1,ISNUMBER($L317),$L317&lt;$J317,COUNTIFS(nrES_PID,$D317,nrES_Code,$F317,nrES_Att,2,nrES_Raw,"&gt;=0")=0),"Yes","No")))</f>
        <v/>
      </c>
      <c r="R317" s="17">
        <f>IF($C317="","",IF($L317="","",IF(AND($K317=2,ISNUMBER($L317),$L317&lt;$J317),"Yes","No")))</f>
        <v/>
      </c>
      <c r="S317" s="18" t="n"/>
      <c r="T317" s="19">
        <f>IF($Q317&lt;&gt;"Yes","",IF($S317="","(enter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IF(OR($C317="",$L317="",$K317&lt;&gt;1,NOT(ISNUMBER($L317)),$L317&gt;=$J317),"",IF(COUNTIFS(nrES_PID,$D317,nrES_Code,$F317,nrES_Att,2,nrES_Raw,"&gt;=0")&gt;0,"Retested",IF(NOT(ISNUMBER($T317)),"CHECK DATE",IF(TODAY()&gt;$T317,"OVERDUE","Due "&amp;TEXT($T317,"mm/dd")))))</f>
        <v/>
      </c>
      <c r="V317" s="16" t="n"/>
      <c r="W317" s="16" t="n"/>
      <c r="X317" s="17">
        <f>IF($C317="","",IF(AND($L317&lt;&gt;"",NOT(ISNUMBER($L317))),"RAW SCORE NOT A NUMBER",IF(AND(ISNUMBER($L317),OR($L317&lt;0,$L317&gt;100)),"RAW SCORE OUT OF RANGE",IF(COUNTIF(nrES_RecID,$B317)&gt;1,"DUPLICATE RECORD",IF(AND($K317=2,COUNTIFS(nrES_PID,$D317,nrES_Code,$F317,nrES_Att,1)=0),"ATTEMPT 2 WITHOUT ATTEMPT 1",IF(AND($K317=2,$L317=""),"RETEST ROW HAS NO SCORE","OK"))))))</f>
        <v/>
      </c>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IF($C318="","",IF($K318="","",IF(COUNTIFS(nrES_PID,$D318,nrES_Code,$F318,nrES_Att,"&gt;"&amp;$K318,nrES_Raw,"&gt;=0")=0,"Yes","No")))</f>
        <v/>
      </c>
      <c r="Q318" s="17">
        <f>IF($C318="","",IF($L318="","",IF(AND($K318=1,ISNUMBER($L318),$L318&lt;$J318,COUNTIFS(nrES_PID,$D318,nrES_Code,$F318,nrES_Att,2,nrES_Raw,"&gt;=0")=0),"Yes","No")))</f>
        <v/>
      </c>
      <c r="R318" s="17">
        <f>IF($C318="","",IF($L318="","",IF(AND($K318=2,ISNUMBER($L318),$L318&lt;$J318),"Yes","No")))</f>
        <v/>
      </c>
      <c r="S318" s="18" t="n"/>
      <c r="T318" s="19">
        <f>IF($Q318&lt;&gt;"Yes","",IF($S318="","(enter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IF(OR($C318="",$L318="",$K318&lt;&gt;1,NOT(ISNUMBER($L318)),$L318&gt;=$J318),"",IF(COUNTIFS(nrES_PID,$D318,nrES_Code,$F318,nrES_Att,2,nrES_Raw,"&gt;=0")&gt;0,"Retested",IF(NOT(ISNUMBER($T318)),"CHECK DATE",IF(TODAY()&gt;$T318,"OVERDUE","Due "&amp;TEXT($T318,"mm/dd")))))</f>
        <v/>
      </c>
      <c r="V318" s="16" t="n"/>
      <c r="W318" s="16" t="n"/>
      <c r="X318" s="17">
        <f>IF($C318="","",IF(AND($L318&lt;&gt;"",NOT(ISNUMBER($L318))),"RAW SCORE NOT A NUMBER",IF(AND(ISNUMBER($L318),OR($L318&lt;0,$L318&gt;100)),"RAW SCORE OUT OF RANGE",IF(COUNTIF(nrES_RecID,$B318)&gt;1,"DUPLICATE RECORD",IF(AND($K318=2,COUNTIFS(nrES_PID,$D318,nrES_Code,$F318,nrES_Att,1)=0),"ATTEMPT 2 WITHOUT ATTEMPT 1",IF(AND($K318=2,$L318=""),"RETEST ROW HAS NO SCORE","OK"))))))</f>
        <v/>
      </c>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IF($C319="","",IF($K319="","",IF(COUNTIFS(nrES_PID,$D319,nrES_Code,$F319,nrES_Att,"&gt;"&amp;$K319,nrES_Raw,"&gt;=0")=0,"Yes","No")))</f>
        <v/>
      </c>
      <c r="Q319" s="17">
        <f>IF($C319="","",IF($L319="","",IF(AND($K319=1,ISNUMBER($L319),$L319&lt;$J319,COUNTIFS(nrES_PID,$D319,nrES_Code,$F319,nrES_Att,2,nrES_Raw,"&gt;=0")=0),"Yes","No")))</f>
        <v/>
      </c>
      <c r="R319" s="17">
        <f>IF($C319="","",IF($L319="","",IF(AND($K319=2,ISNUMBER($L319),$L319&lt;$J319),"Yes","No")))</f>
        <v/>
      </c>
      <c r="S319" s="18" t="n"/>
      <c r="T319" s="19">
        <f>IF($Q319&lt;&gt;"Yes","",IF($S319="","(enter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IF(OR($C319="",$L319="",$K319&lt;&gt;1,NOT(ISNUMBER($L319)),$L319&gt;=$J319),"",IF(COUNTIFS(nrES_PID,$D319,nrES_Code,$F319,nrES_Att,2,nrES_Raw,"&gt;=0")&gt;0,"Retested",IF(NOT(ISNUMBER($T319)),"CHECK DATE",IF(TODAY()&gt;$T319,"OVERDUE","Due "&amp;TEXT($T319,"mm/dd")))))</f>
        <v/>
      </c>
      <c r="V319" s="16" t="n"/>
      <c r="W319" s="16" t="n"/>
      <c r="X319" s="17">
        <f>IF($C319="","",IF(AND($L319&lt;&gt;"",NOT(ISNUMBER($L319))),"RAW SCORE NOT A NUMBER",IF(AND(ISNUMBER($L319),OR($L319&lt;0,$L319&gt;100)),"RAW SCORE OUT OF RANGE",IF(COUNTIF(nrES_RecID,$B319)&gt;1,"DUPLICATE RECORD",IF(AND($K319=2,COUNTIFS(nrES_PID,$D319,nrES_Code,$F319,nrES_Att,1)=0),"ATTEMPT 2 WITHOUT ATTEMPT 1",IF(AND($K319=2,$L319=""),"RETEST ROW HAS NO SCORE","OK"))))))</f>
        <v/>
      </c>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IF($C320="","",IF($K320="","",IF(COUNTIFS(nrES_PID,$D320,nrES_Code,$F320,nrES_Att,"&gt;"&amp;$K320,nrES_Raw,"&gt;=0")=0,"Yes","No")))</f>
        <v/>
      </c>
      <c r="Q320" s="17">
        <f>IF($C320="","",IF($L320="","",IF(AND($K320=1,ISNUMBER($L320),$L320&lt;$J320,COUNTIFS(nrES_PID,$D320,nrES_Code,$F320,nrES_Att,2,nrES_Raw,"&gt;=0")=0),"Yes","No")))</f>
        <v/>
      </c>
      <c r="R320" s="17">
        <f>IF($C320="","",IF($L320="","",IF(AND($K320=2,ISNUMBER($L320),$L320&lt;$J320),"Yes","No")))</f>
        <v/>
      </c>
      <c r="S320" s="18" t="n"/>
      <c r="T320" s="19">
        <f>IF($Q320&lt;&gt;"Yes","",IF($S320="","(enter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IF(OR($C320="",$L320="",$K320&lt;&gt;1,NOT(ISNUMBER($L320)),$L320&gt;=$J320),"",IF(COUNTIFS(nrES_PID,$D320,nrES_Code,$F320,nrES_Att,2,nrES_Raw,"&gt;=0")&gt;0,"Retested",IF(NOT(ISNUMBER($T320)),"CHECK DATE",IF(TODAY()&gt;$T320,"OVERDUE","Due "&amp;TEXT($T320,"mm/dd")))))</f>
        <v/>
      </c>
      <c r="V320" s="16" t="n"/>
      <c r="W320" s="16" t="n"/>
      <c r="X320" s="17">
        <f>IF($C320="","",IF(AND($L320&lt;&gt;"",NOT(ISNUMBER($L320))),"RAW SCORE NOT A NUMBER",IF(AND(ISNUMBER($L320),OR($L320&lt;0,$L320&gt;100)),"RAW SCORE OUT OF RANGE",IF(COUNTIF(nrES_RecID,$B320)&gt;1,"DUPLICATE RECORD",IF(AND($K320=2,COUNTIFS(nrES_PID,$D320,nrES_Code,$F320,nrES_Att,1)=0),"ATTEMPT 2 WITHOUT ATTEMPT 1",IF(AND($K320=2,$L320=""),"RETEST ROW HAS NO SCORE","OK"))))))</f>
        <v/>
      </c>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IF($C321="","",IF($K321="","",IF(COUNTIFS(nrES_PID,$D321,nrES_Code,$F321,nrES_Att,"&gt;"&amp;$K321,nrES_Raw,"&gt;=0")=0,"Yes","No")))</f>
        <v/>
      </c>
      <c r="Q321" s="17">
        <f>IF($C321="","",IF($L321="","",IF(AND($K321=1,ISNUMBER($L321),$L321&lt;$J321,COUNTIFS(nrES_PID,$D321,nrES_Code,$F321,nrES_Att,2,nrES_Raw,"&gt;=0")=0),"Yes","No")))</f>
        <v/>
      </c>
      <c r="R321" s="17">
        <f>IF($C321="","",IF($L321="","",IF(AND($K321=2,ISNUMBER($L321),$L321&lt;$J321),"Yes","No")))</f>
        <v/>
      </c>
      <c r="S321" s="18" t="n"/>
      <c r="T321" s="19">
        <f>IF($Q321&lt;&gt;"Yes","",IF($S321="","(enter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IF(OR($C321="",$L321="",$K321&lt;&gt;1,NOT(ISNUMBER($L321)),$L321&gt;=$J321),"",IF(COUNTIFS(nrES_PID,$D321,nrES_Code,$F321,nrES_Att,2,nrES_Raw,"&gt;=0")&gt;0,"Retested",IF(NOT(ISNUMBER($T321)),"CHECK DATE",IF(TODAY()&gt;$T321,"OVERDUE","Due "&amp;TEXT($T321,"mm/dd")))))</f>
        <v/>
      </c>
      <c r="V321" s="16" t="n"/>
      <c r="W321" s="16" t="n"/>
      <c r="X321" s="17">
        <f>IF($C321="","",IF(AND($L321&lt;&gt;"",NOT(ISNUMBER($L321))),"RAW SCORE NOT A NUMBER",IF(AND(ISNUMBER($L321),OR($L321&lt;0,$L321&gt;100)),"RAW SCORE OUT OF RANGE",IF(COUNTIF(nrES_RecID,$B321)&gt;1,"DUPLICATE RECORD",IF(AND($K321=2,COUNTIFS(nrES_PID,$D321,nrES_Code,$F321,nrES_Att,1)=0),"ATTEMPT 2 WITHOUT ATTEMPT 1",IF(AND($K321=2,$L321=""),"RETEST ROW HAS NO SCORE","OK"))))))</f>
        <v/>
      </c>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IF($C322="","",IF($K322="","",IF(COUNTIFS(nrES_PID,$D322,nrES_Code,$F322,nrES_Att,"&gt;"&amp;$K322,nrES_Raw,"&gt;=0")=0,"Yes","No")))</f>
        <v/>
      </c>
      <c r="Q322" s="17">
        <f>IF($C322="","",IF($L322="","",IF(AND($K322=1,ISNUMBER($L322),$L322&lt;$J322,COUNTIFS(nrES_PID,$D322,nrES_Code,$F322,nrES_Att,2,nrES_Raw,"&gt;=0")=0),"Yes","No")))</f>
        <v/>
      </c>
      <c r="R322" s="17">
        <f>IF($C322="","",IF($L322="","",IF(AND($K322=2,ISNUMBER($L322),$L322&lt;$J322),"Yes","No")))</f>
        <v/>
      </c>
      <c r="S322" s="18" t="n"/>
      <c r="T322" s="19">
        <f>IF($Q322&lt;&gt;"Yes","",IF($S322="","(enter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IF(OR($C322="",$L322="",$K322&lt;&gt;1,NOT(ISNUMBER($L322)),$L322&gt;=$J322),"",IF(COUNTIFS(nrES_PID,$D322,nrES_Code,$F322,nrES_Att,2,nrES_Raw,"&gt;=0")&gt;0,"Retested",IF(NOT(ISNUMBER($T322)),"CHECK DATE",IF(TODAY()&gt;$T322,"OVERDUE","Due "&amp;TEXT($T322,"mm/dd")))))</f>
        <v/>
      </c>
      <c r="V322" s="16" t="n"/>
      <c r="W322" s="16" t="n"/>
      <c r="X322" s="17">
        <f>IF($C322="","",IF(AND($L322&lt;&gt;"",NOT(ISNUMBER($L322))),"RAW SCORE NOT A NUMBER",IF(AND(ISNUMBER($L322),OR($L322&lt;0,$L322&gt;100)),"RAW SCORE OUT OF RANGE",IF(COUNTIF(nrES_RecID,$B322)&gt;1,"DUPLICATE RECORD",IF(AND($K322=2,COUNTIFS(nrES_PID,$D322,nrES_Code,$F322,nrES_Att,1)=0),"ATTEMPT 2 WITHOUT ATTEMPT 1",IF(AND($K322=2,$L322=""),"RETEST ROW HAS NO SCORE","OK"))))))</f>
        <v/>
      </c>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IF($C323="","",IF($K323="","",IF(COUNTIFS(nrES_PID,$D323,nrES_Code,$F323,nrES_Att,"&gt;"&amp;$K323,nrES_Raw,"&gt;=0")=0,"Yes","No")))</f>
        <v/>
      </c>
      <c r="Q323" s="17">
        <f>IF($C323="","",IF($L323="","",IF(AND($K323=1,ISNUMBER($L323),$L323&lt;$J323,COUNTIFS(nrES_PID,$D323,nrES_Code,$F323,nrES_Att,2,nrES_Raw,"&gt;=0")=0),"Yes","No")))</f>
        <v/>
      </c>
      <c r="R323" s="17">
        <f>IF($C323="","",IF($L323="","",IF(AND($K323=2,ISNUMBER($L323),$L323&lt;$J323),"Yes","No")))</f>
        <v/>
      </c>
      <c r="S323" s="18" t="n"/>
      <c r="T323" s="19">
        <f>IF($Q323&lt;&gt;"Yes","",IF($S323="","(enter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IF(OR($C323="",$L323="",$K323&lt;&gt;1,NOT(ISNUMBER($L323)),$L323&gt;=$J323),"",IF(COUNTIFS(nrES_PID,$D323,nrES_Code,$F323,nrES_Att,2,nrES_Raw,"&gt;=0")&gt;0,"Retested",IF(NOT(ISNUMBER($T323)),"CHECK DATE",IF(TODAY()&gt;$T323,"OVERDUE","Due "&amp;TEXT($T323,"mm/dd")))))</f>
        <v/>
      </c>
      <c r="V323" s="16" t="n"/>
      <c r="W323" s="16" t="n"/>
      <c r="X323" s="17">
        <f>IF($C323="","",IF(AND($L323&lt;&gt;"",NOT(ISNUMBER($L323))),"RAW SCORE NOT A NUMBER",IF(AND(ISNUMBER($L323),OR($L323&lt;0,$L323&gt;100)),"RAW SCORE OUT OF RANGE",IF(COUNTIF(nrES_RecID,$B323)&gt;1,"DUPLICATE RECORD",IF(AND($K323=2,COUNTIFS(nrES_PID,$D323,nrES_Code,$F323,nrES_Att,1)=0),"ATTEMPT 2 WITHOUT ATTEMPT 1",IF(AND($K323=2,$L323=""),"RETEST ROW HAS NO SCORE","OK"))))))</f>
        <v/>
      </c>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IF($C324="","",IF($K324="","",IF(COUNTIFS(nrES_PID,$D324,nrES_Code,$F324,nrES_Att,"&gt;"&amp;$K324,nrES_Raw,"&gt;=0")=0,"Yes","No")))</f>
        <v/>
      </c>
      <c r="Q324" s="17">
        <f>IF($C324="","",IF($L324="","",IF(AND($K324=1,ISNUMBER($L324),$L324&lt;$J324,COUNTIFS(nrES_PID,$D324,nrES_Code,$F324,nrES_Att,2,nrES_Raw,"&gt;=0")=0),"Yes","No")))</f>
        <v/>
      </c>
      <c r="R324" s="17">
        <f>IF($C324="","",IF($L324="","",IF(AND($K324=2,ISNUMBER($L324),$L324&lt;$J324),"Yes","No")))</f>
        <v/>
      </c>
      <c r="S324" s="18" t="n"/>
      <c r="T324" s="19">
        <f>IF($Q324&lt;&gt;"Yes","",IF($S324="","(enter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IF(OR($C324="",$L324="",$K324&lt;&gt;1,NOT(ISNUMBER($L324)),$L324&gt;=$J324),"",IF(COUNTIFS(nrES_PID,$D324,nrES_Code,$F324,nrES_Att,2,nrES_Raw,"&gt;=0")&gt;0,"Retested",IF(NOT(ISNUMBER($T324)),"CHECK DATE",IF(TODAY()&gt;$T324,"OVERDUE","Due "&amp;TEXT($T324,"mm/dd")))))</f>
        <v/>
      </c>
      <c r="V324" s="16" t="n"/>
      <c r="W324" s="16" t="n"/>
      <c r="X324" s="17">
        <f>IF($C324="","",IF(AND($L324&lt;&gt;"",NOT(ISNUMBER($L324))),"RAW SCORE NOT A NUMBER",IF(AND(ISNUMBER($L324),OR($L324&lt;0,$L324&gt;100)),"RAW SCORE OUT OF RANGE",IF(COUNTIF(nrES_RecID,$B324)&gt;1,"DUPLICATE RECORD",IF(AND($K324=2,COUNTIFS(nrES_PID,$D324,nrES_Code,$F324,nrES_Att,1)=0),"ATTEMPT 2 WITHOUT ATTEMPT 1",IF(AND($K324=2,$L324=""),"RETEST ROW HAS NO SCORE","OK"))))))</f>
        <v/>
      </c>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IF($C325="","",IF($K325="","",IF(COUNTIFS(nrES_PID,$D325,nrES_Code,$F325,nrES_Att,"&gt;"&amp;$K325,nrES_Raw,"&gt;=0")=0,"Yes","No")))</f>
        <v/>
      </c>
      <c r="Q325" s="17">
        <f>IF($C325="","",IF($L325="","",IF(AND($K325=1,ISNUMBER($L325),$L325&lt;$J325,COUNTIFS(nrES_PID,$D325,nrES_Code,$F325,nrES_Att,2,nrES_Raw,"&gt;=0")=0),"Yes","No")))</f>
        <v/>
      </c>
      <c r="R325" s="17">
        <f>IF($C325="","",IF($L325="","",IF(AND($K325=2,ISNUMBER($L325),$L325&lt;$J325),"Yes","No")))</f>
        <v/>
      </c>
      <c r="S325" s="18" t="n"/>
      <c r="T325" s="19">
        <f>IF($Q325&lt;&gt;"Yes","",IF($S325="","(enter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IF(OR($C325="",$L325="",$K325&lt;&gt;1,NOT(ISNUMBER($L325)),$L325&gt;=$J325),"",IF(COUNTIFS(nrES_PID,$D325,nrES_Code,$F325,nrES_Att,2,nrES_Raw,"&gt;=0")&gt;0,"Retested",IF(NOT(ISNUMBER($T325)),"CHECK DATE",IF(TODAY()&gt;$T325,"OVERDUE","Due "&amp;TEXT($T325,"mm/dd")))))</f>
        <v/>
      </c>
      <c r="V325" s="16" t="n"/>
      <c r="W325" s="16" t="n"/>
      <c r="X325" s="17">
        <f>IF($C325="","",IF(AND($L325&lt;&gt;"",NOT(ISNUMBER($L325))),"RAW SCORE NOT A NUMBER",IF(AND(ISNUMBER($L325),OR($L325&lt;0,$L325&gt;100)),"RAW SCORE OUT OF RANGE",IF(COUNTIF(nrES_RecID,$B325)&gt;1,"DUPLICATE RECORD",IF(AND($K325=2,COUNTIFS(nrES_PID,$D325,nrES_Code,$F325,nrES_Att,1)=0),"ATTEMPT 2 WITHOUT ATTEMPT 1",IF(AND($K325=2,$L325=""),"RETEST ROW HAS NO SCORE","OK"))))))</f>
        <v/>
      </c>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IF($C326="","",IF($K326="","",IF(COUNTIFS(nrES_PID,$D326,nrES_Code,$F326,nrES_Att,"&gt;"&amp;$K326,nrES_Raw,"&gt;=0")=0,"Yes","No")))</f>
        <v/>
      </c>
      <c r="Q326" s="17">
        <f>IF($C326="","",IF($L326="","",IF(AND($K326=1,ISNUMBER($L326),$L326&lt;$J326,COUNTIFS(nrES_PID,$D326,nrES_Code,$F326,nrES_Att,2,nrES_Raw,"&gt;=0")=0),"Yes","No")))</f>
        <v/>
      </c>
      <c r="R326" s="17">
        <f>IF($C326="","",IF($L326="","",IF(AND($K326=2,ISNUMBER($L326),$L326&lt;$J326),"Yes","No")))</f>
        <v/>
      </c>
      <c r="S326" s="18" t="n"/>
      <c r="T326" s="19">
        <f>IF($Q326&lt;&gt;"Yes","",IF($S326="","(enter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IF(OR($C326="",$L326="",$K326&lt;&gt;1,NOT(ISNUMBER($L326)),$L326&gt;=$J326),"",IF(COUNTIFS(nrES_PID,$D326,nrES_Code,$F326,nrES_Att,2,nrES_Raw,"&gt;=0")&gt;0,"Retested",IF(NOT(ISNUMBER($T326)),"CHECK DATE",IF(TODAY()&gt;$T326,"OVERDUE","Due "&amp;TEXT($T326,"mm/dd")))))</f>
        <v/>
      </c>
      <c r="V326" s="16" t="n"/>
      <c r="W326" s="16" t="n"/>
      <c r="X326" s="17">
        <f>IF($C326="","",IF(AND($L326&lt;&gt;"",NOT(ISNUMBER($L326))),"RAW SCORE NOT A NUMBER",IF(AND(ISNUMBER($L326),OR($L326&lt;0,$L326&gt;100)),"RAW SCORE OUT OF RANGE",IF(COUNTIF(nrES_RecID,$B326)&gt;1,"DUPLICATE RECORD",IF(AND($K326=2,COUNTIFS(nrES_PID,$D326,nrES_Code,$F326,nrES_Att,1)=0),"ATTEMPT 2 WITHOUT ATTEMPT 1",IF(AND($K326=2,$L326=""),"RETEST ROW HAS NO SCORE","OK"))))))</f>
        <v/>
      </c>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IF($C327="","",IF($K327="","",IF(COUNTIFS(nrES_PID,$D327,nrES_Code,$F327,nrES_Att,"&gt;"&amp;$K327,nrES_Raw,"&gt;=0")=0,"Yes","No")))</f>
        <v/>
      </c>
      <c r="Q327" s="17">
        <f>IF($C327="","",IF($L327="","",IF(AND($K327=1,ISNUMBER($L327),$L327&lt;$J327,COUNTIFS(nrES_PID,$D327,nrES_Code,$F327,nrES_Att,2,nrES_Raw,"&gt;=0")=0),"Yes","No")))</f>
        <v/>
      </c>
      <c r="R327" s="17">
        <f>IF($C327="","",IF($L327="","",IF(AND($K327=2,ISNUMBER($L327),$L327&lt;$J327),"Yes","No")))</f>
        <v/>
      </c>
      <c r="S327" s="18" t="n"/>
      <c r="T327" s="19">
        <f>IF($Q327&lt;&gt;"Yes","",IF($S327="","(enter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IF(OR($C327="",$L327="",$K327&lt;&gt;1,NOT(ISNUMBER($L327)),$L327&gt;=$J327),"",IF(COUNTIFS(nrES_PID,$D327,nrES_Code,$F327,nrES_Att,2,nrES_Raw,"&gt;=0")&gt;0,"Retested",IF(NOT(ISNUMBER($T327)),"CHECK DATE",IF(TODAY()&gt;$T327,"OVERDUE","Due "&amp;TEXT($T327,"mm/dd")))))</f>
        <v/>
      </c>
      <c r="V327" s="16" t="n"/>
      <c r="W327" s="16" t="n"/>
      <c r="X327" s="17">
        <f>IF($C327="","",IF(AND($L327&lt;&gt;"",NOT(ISNUMBER($L327))),"RAW SCORE NOT A NUMBER",IF(AND(ISNUMBER($L327),OR($L327&lt;0,$L327&gt;100)),"RAW SCORE OUT OF RANGE",IF(COUNTIF(nrES_RecID,$B327)&gt;1,"DUPLICATE RECORD",IF(AND($K327=2,COUNTIFS(nrES_PID,$D327,nrES_Code,$F327,nrES_Att,1)=0),"ATTEMPT 2 WITHOUT ATTEMPT 1",IF(AND($K327=2,$L327=""),"RETEST ROW HAS NO SCORE","OK"))))))</f>
        <v/>
      </c>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IF($C328="","",IF($K328="","",IF(COUNTIFS(nrES_PID,$D328,nrES_Code,$F328,nrES_Att,"&gt;"&amp;$K328,nrES_Raw,"&gt;=0")=0,"Yes","No")))</f>
        <v/>
      </c>
      <c r="Q328" s="17">
        <f>IF($C328="","",IF($L328="","",IF(AND($K328=1,ISNUMBER($L328),$L328&lt;$J328,COUNTIFS(nrES_PID,$D328,nrES_Code,$F328,nrES_Att,2,nrES_Raw,"&gt;=0")=0),"Yes","No")))</f>
        <v/>
      </c>
      <c r="R328" s="17">
        <f>IF($C328="","",IF($L328="","",IF(AND($K328=2,ISNUMBER($L328),$L328&lt;$J328),"Yes","No")))</f>
        <v/>
      </c>
      <c r="S328" s="18" t="n"/>
      <c r="T328" s="19">
        <f>IF($Q328&lt;&gt;"Yes","",IF($S328="","(enter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IF(OR($C328="",$L328="",$K328&lt;&gt;1,NOT(ISNUMBER($L328)),$L328&gt;=$J328),"",IF(COUNTIFS(nrES_PID,$D328,nrES_Code,$F328,nrES_Att,2,nrES_Raw,"&gt;=0")&gt;0,"Retested",IF(NOT(ISNUMBER($T328)),"CHECK DATE",IF(TODAY()&gt;$T328,"OVERDUE","Due "&amp;TEXT($T328,"mm/dd")))))</f>
        <v/>
      </c>
      <c r="V328" s="16" t="n"/>
      <c r="W328" s="16" t="n"/>
      <c r="X328" s="17">
        <f>IF($C328="","",IF(AND($L328&lt;&gt;"",NOT(ISNUMBER($L328))),"RAW SCORE NOT A NUMBER",IF(AND(ISNUMBER($L328),OR($L328&lt;0,$L328&gt;100)),"RAW SCORE OUT OF RANGE",IF(COUNTIF(nrES_RecID,$B328)&gt;1,"DUPLICATE RECORD",IF(AND($K328=2,COUNTIFS(nrES_PID,$D328,nrES_Code,$F328,nrES_Att,1)=0),"ATTEMPT 2 WITHOUT ATTEMPT 1",IF(AND($K328=2,$L328=""),"RETEST ROW HAS NO SCORE","OK"))))))</f>
        <v/>
      </c>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IF($C329="","",IF($K329="","",IF(COUNTIFS(nrES_PID,$D329,nrES_Code,$F329,nrES_Att,"&gt;"&amp;$K329,nrES_Raw,"&gt;=0")=0,"Yes","No")))</f>
        <v/>
      </c>
      <c r="Q329" s="17">
        <f>IF($C329="","",IF($L329="","",IF(AND($K329=1,ISNUMBER($L329),$L329&lt;$J329,COUNTIFS(nrES_PID,$D329,nrES_Code,$F329,nrES_Att,2,nrES_Raw,"&gt;=0")=0),"Yes","No")))</f>
        <v/>
      </c>
      <c r="R329" s="17">
        <f>IF($C329="","",IF($L329="","",IF(AND($K329=2,ISNUMBER($L329),$L329&lt;$J329),"Yes","No")))</f>
        <v/>
      </c>
      <c r="S329" s="18" t="n"/>
      <c r="T329" s="19">
        <f>IF($Q329&lt;&gt;"Yes","",IF($S329="","(enter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IF(OR($C329="",$L329="",$K329&lt;&gt;1,NOT(ISNUMBER($L329)),$L329&gt;=$J329),"",IF(COUNTIFS(nrES_PID,$D329,nrES_Code,$F329,nrES_Att,2,nrES_Raw,"&gt;=0")&gt;0,"Retested",IF(NOT(ISNUMBER($T329)),"CHECK DATE",IF(TODAY()&gt;$T329,"OVERDUE","Due "&amp;TEXT($T329,"mm/dd")))))</f>
        <v/>
      </c>
      <c r="V329" s="16" t="n"/>
      <c r="W329" s="16" t="n"/>
      <c r="X329" s="17">
        <f>IF($C329="","",IF(AND($L329&lt;&gt;"",NOT(ISNUMBER($L329))),"RAW SCORE NOT A NUMBER",IF(AND(ISNUMBER($L329),OR($L329&lt;0,$L329&gt;100)),"RAW SCORE OUT OF RANGE",IF(COUNTIF(nrES_RecID,$B329)&gt;1,"DUPLICATE RECORD",IF(AND($K329=2,COUNTIFS(nrES_PID,$D329,nrES_Code,$F329,nrES_Att,1)=0),"ATTEMPT 2 WITHOUT ATTEMPT 1",IF(AND($K329=2,$L329=""),"RETEST ROW HAS NO SCORE","OK"))))))</f>
        <v/>
      </c>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IF($C330="","",IF($K330="","",IF(COUNTIFS(nrES_PID,$D330,nrES_Code,$F330,nrES_Att,"&gt;"&amp;$K330,nrES_Raw,"&gt;=0")=0,"Yes","No")))</f>
        <v/>
      </c>
      <c r="Q330" s="17">
        <f>IF($C330="","",IF($L330="","",IF(AND($K330=1,ISNUMBER($L330),$L330&lt;$J330,COUNTIFS(nrES_PID,$D330,nrES_Code,$F330,nrES_Att,2,nrES_Raw,"&gt;=0")=0),"Yes","No")))</f>
        <v/>
      </c>
      <c r="R330" s="17">
        <f>IF($C330="","",IF($L330="","",IF(AND($K330=2,ISNUMBER($L330),$L330&lt;$J330),"Yes","No")))</f>
        <v/>
      </c>
      <c r="S330" s="18" t="n"/>
      <c r="T330" s="19">
        <f>IF($Q330&lt;&gt;"Yes","",IF($S330="","(enter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IF(OR($C330="",$L330="",$K330&lt;&gt;1,NOT(ISNUMBER($L330)),$L330&gt;=$J330),"",IF(COUNTIFS(nrES_PID,$D330,nrES_Code,$F330,nrES_Att,2,nrES_Raw,"&gt;=0")&gt;0,"Retested",IF(NOT(ISNUMBER($T330)),"CHECK DATE",IF(TODAY()&gt;$T330,"OVERDUE","Due "&amp;TEXT($T330,"mm/dd")))))</f>
        <v/>
      </c>
      <c r="V330" s="16" t="n"/>
      <c r="W330" s="16" t="n"/>
      <c r="X330" s="17">
        <f>IF($C330="","",IF(AND($L330&lt;&gt;"",NOT(ISNUMBER($L330))),"RAW SCORE NOT A NUMBER",IF(AND(ISNUMBER($L330),OR($L330&lt;0,$L330&gt;100)),"RAW SCORE OUT OF RANGE",IF(COUNTIF(nrES_RecID,$B330)&gt;1,"DUPLICATE RECORD",IF(AND($K330=2,COUNTIFS(nrES_PID,$D330,nrES_Code,$F330,nrES_Att,1)=0),"ATTEMPT 2 WITHOUT ATTEMPT 1",IF(AND($K330=2,$L330=""),"RETEST ROW HAS NO SCORE","OK"))))))</f>
        <v/>
      </c>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IF($C331="","",IF($K331="","",IF(COUNTIFS(nrES_PID,$D331,nrES_Code,$F331,nrES_Att,"&gt;"&amp;$K331,nrES_Raw,"&gt;=0")=0,"Yes","No")))</f>
        <v/>
      </c>
      <c r="Q331" s="17">
        <f>IF($C331="","",IF($L331="","",IF(AND($K331=1,ISNUMBER($L331),$L331&lt;$J331,COUNTIFS(nrES_PID,$D331,nrES_Code,$F331,nrES_Att,2,nrES_Raw,"&gt;=0")=0),"Yes","No")))</f>
        <v/>
      </c>
      <c r="R331" s="17">
        <f>IF($C331="","",IF($L331="","",IF(AND($K331=2,ISNUMBER($L331),$L331&lt;$J331),"Yes","No")))</f>
        <v/>
      </c>
      <c r="S331" s="18" t="n"/>
      <c r="T331" s="19">
        <f>IF($Q331&lt;&gt;"Yes","",IF($S331="","(enter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IF(OR($C331="",$L331="",$K331&lt;&gt;1,NOT(ISNUMBER($L331)),$L331&gt;=$J331),"",IF(COUNTIFS(nrES_PID,$D331,nrES_Code,$F331,nrES_Att,2,nrES_Raw,"&gt;=0")&gt;0,"Retested",IF(NOT(ISNUMBER($T331)),"CHECK DATE",IF(TODAY()&gt;$T331,"OVERDUE","Due "&amp;TEXT($T331,"mm/dd")))))</f>
        <v/>
      </c>
      <c r="V331" s="16" t="n"/>
      <c r="W331" s="16" t="n"/>
      <c r="X331" s="17">
        <f>IF($C331="","",IF(AND($L331&lt;&gt;"",NOT(ISNUMBER($L331))),"RAW SCORE NOT A NUMBER",IF(AND(ISNUMBER($L331),OR($L331&lt;0,$L331&gt;100)),"RAW SCORE OUT OF RANGE",IF(COUNTIF(nrES_RecID,$B331)&gt;1,"DUPLICATE RECORD",IF(AND($K331=2,COUNTIFS(nrES_PID,$D331,nrES_Code,$F331,nrES_Att,1)=0),"ATTEMPT 2 WITHOUT ATTEMPT 1",IF(AND($K331=2,$L331=""),"RETEST ROW HAS NO SCORE","OK"))))))</f>
        <v/>
      </c>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IF($C332="","",IF($K332="","",IF(COUNTIFS(nrES_PID,$D332,nrES_Code,$F332,nrES_Att,"&gt;"&amp;$K332,nrES_Raw,"&gt;=0")=0,"Yes","No")))</f>
        <v/>
      </c>
      <c r="Q332" s="17">
        <f>IF($C332="","",IF($L332="","",IF(AND($K332=1,ISNUMBER($L332),$L332&lt;$J332,COUNTIFS(nrES_PID,$D332,nrES_Code,$F332,nrES_Att,2,nrES_Raw,"&gt;=0")=0),"Yes","No")))</f>
        <v/>
      </c>
      <c r="R332" s="17">
        <f>IF($C332="","",IF($L332="","",IF(AND($K332=2,ISNUMBER($L332),$L332&lt;$J332),"Yes","No")))</f>
        <v/>
      </c>
      <c r="S332" s="18" t="n"/>
      <c r="T332" s="19">
        <f>IF($Q332&lt;&gt;"Yes","",IF($S332="","(enter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IF(OR($C332="",$L332="",$K332&lt;&gt;1,NOT(ISNUMBER($L332)),$L332&gt;=$J332),"",IF(COUNTIFS(nrES_PID,$D332,nrES_Code,$F332,nrES_Att,2,nrES_Raw,"&gt;=0")&gt;0,"Retested",IF(NOT(ISNUMBER($T332)),"CHECK DATE",IF(TODAY()&gt;$T332,"OVERDUE","Due "&amp;TEXT($T332,"mm/dd")))))</f>
        <v/>
      </c>
      <c r="V332" s="16" t="n"/>
      <c r="W332" s="16" t="n"/>
      <c r="X332" s="17">
        <f>IF($C332="","",IF(AND($L332&lt;&gt;"",NOT(ISNUMBER($L332))),"RAW SCORE NOT A NUMBER",IF(AND(ISNUMBER($L332),OR($L332&lt;0,$L332&gt;100)),"RAW SCORE OUT OF RANGE",IF(COUNTIF(nrES_RecID,$B332)&gt;1,"DUPLICATE RECORD",IF(AND($K332=2,COUNTIFS(nrES_PID,$D332,nrES_Code,$F332,nrES_Att,1)=0),"ATTEMPT 2 WITHOUT ATTEMPT 1",IF(AND($K332=2,$L332=""),"RETEST ROW HAS NO SCORE","OK"))))))</f>
        <v/>
      </c>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IF($C333="","",IF($K333="","",IF(COUNTIFS(nrES_PID,$D333,nrES_Code,$F333,nrES_Att,"&gt;"&amp;$K333,nrES_Raw,"&gt;=0")=0,"Yes","No")))</f>
        <v/>
      </c>
      <c r="Q333" s="17">
        <f>IF($C333="","",IF($L333="","",IF(AND($K333=1,ISNUMBER($L333),$L333&lt;$J333,COUNTIFS(nrES_PID,$D333,nrES_Code,$F333,nrES_Att,2,nrES_Raw,"&gt;=0")=0),"Yes","No")))</f>
        <v/>
      </c>
      <c r="R333" s="17">
        <f>IF($C333="","",IF($L333="","",IF(AND($K333=2,ISNUMBER($L333),$L333&lt;$J333),"Yes","No")))</f>
        <v/>
      </c>
      <c r="S333" s="18" t="n"/>
      <c r="T333" s="19">
        <f>IF($Q333&lt;&gt;"Yes","",IF($S333="","(enter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IF(OR($C333="",$L333="",$K333&lt;&gt;1,NOT(ISNUMBER($L333)),$L333&gt;=$J333),"",IF(COUNTIFS(nrES_PID,$D333,nrES_Code,$F333,nrES_Att,2,nrES_Raw,"&gt;=0")&gt;0,"Retested",IF(NOT(ISNUMBER($T333)),"CHECK DATE",IF(TODAY()&gt;$T333,"OVERDUE","Due "&amp;TEXT($T333,"mm/dd")))))</f>
        <v/>
      </c>
      <c r="V333" s="16" t="n"/>
      <c r="W333" s="16" t="n"/>
      <c r="X333" s="17">
        <f>IF($C333="","",IF(AND($L333&lt;&gt;"",NOT(ISNUMBER($L333))),"RAW SCORE NOT A NUMBER",IF(AND(ISNUMBER($L333),OR($L333&lt;0,$L333&gt;100)),"RAW SCORE OUT OF RANGE",IF(COUNTIF(nrES_RecID,$B333)&gt;1,"DUPLICATE RECORD",IF(AND($K333=2,COUNTIFS(nrES_PID,$D333,nrES_Code,$F333,nrES_Att,1)=0),"ATTEMPT 2 WITHOUT ATTEMPT 1",IF(AND($K333=2,$L333=""),"RETEST ROW HAS NO SCORE","OK"))))))</f>
        <v/>
      </c>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IF($C334="","",IF($K334="","",IF(COUNTIFS(nrES_PID,$D334,nrES_Code,$F334,nrES_Att,"&gt;"&amp;$K334,nrES_Raw,"&gt;=0")=0,"Yes","No")))</f>
        <v/>
      </c>
      <c r="Q334" s="17">
        <f>IF($C334="","",IF($L334="","",IF(AND($K334=1,ISNUMBER($L334),$L334&lt;$J334,COUNTIFS(nrES_PID,$D334,nrES_Code,$F334,nrES_Att,2,nrES_Raw,"&gt;=0")=0),"Yes","No")))</f>
        <v/>
      </c>
      <c r="R334" s="17">
        <f>IF($C334="","",IF($L334="","",IF(AND($K334=2,ISNUMBER($L334),$L334&lt;$J334),"Yes","No")))</f>
        <v/>
      </c>
      <c r="S334" s="18" t="n"/>
      <c r="T334" s="19">
        <f>IF($Q334&lt;&gt;"Yes","",IF($S334="","(enter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IF(OR($C334="",$L334="",$K334&lt;&gt;1,NOT(ISNUMBER($L334)),$L334&gt;=$J334),"",IF(COUNTIFS(nrES_PID,$D334,nrES_Code,$F334,nrES_Att,2,nrES_Raw,"&gt;=0")&gt;0,"Retested",IF(NOT(ISNUMBER($T334)),"CHECK DATE",IF(TODAY()&gt;$T334,"OVERDUE","Due "&amp;TEXT($T334,"mm/dd")))))</f>
        <v/>
      </c>
      <c r="V334" s="16" t="n"/>
      <c r="W334" s="16" t="n"/>
      <c r="X334" s="17">
        <f>IF($C334="","",IF(AND($L334&lt;&gt;"",NOT(ISNUMBER($L334))),"RAW SCORE NOT A NUMBER",IF(AND(ISNUMBER($L334),OR($L334&lt;0,$L334&gt;100)),"RAW SCORE OUT OF RANGE",IF(COUNTIF(nrES_RecID,$B334)&gt;1,"DUPLICATE RECORD",IF(AND($K334=2,COUNTIFS(nrES_PID,$D334,nrES_Code,$F334,nrES_Att,1)=0),"ATTEMPT 2 WITHOUT ATTEMPT 1",IF(AND($K334=2,$L334=""),"RETEST ROW HAS NO SCORE","OK"))))))</f>
        <v/>
      </c>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IF($C335="","",IF($K335="","",IF(COUNTIFS(nrES_PID,$D335,nrES_Code,$F335,nrES_Att,"&gt;"&amp;$K335,nrES_Raw,"&gt;=0")=0,"Yes","No")))</f>
        <v/>
      </c>
      <c r="Q335" s="17">
        <f>IF($C335="","",IF($L335="","",IF(AND($K335=1,ISNUMBER($L335),$L335&lt;$J335,COUNTIFS(nrES_PID,$D335,nrES_Code,$F335,nrES_Att,2,nrES_Raw,"&gt;=0")=0),"Yes","No")))</f>
        <v/>
      </c>
      <c r="R335" s="17">
        <f>IF($C335="","",IF($L335="","",IF(AND($K335=2,ISNUMBER($L335),$L335&lt;$J335),"Yes","No")))</f>
        <v/>
      </c>
      <c r="S335" s="18" t="n"/>
      <c r="T335" s="19">
        <f>IF($Q335&lt;&gt;"Yes","",IF($S335="","(enter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IF(OR($C335="",$L335="",$K335&lt;&gt;1,NOT(ISNUMBER($L335)),$L335&gt;=$J335),"",IF(COUNTIFS(nrES_PID,$D335,nrES_Code,$F335,nrES_Att,2,nrES_Raw,"&gt;=0")&gt;0,"Retested",IF(NOT(ISNUMBER($T335)),"CHECK DATE",IF(TODAY()&gt;$T335,"OVERDUE","Due "&amp;TEXT($T335,"mm/dd")))))</f>
        <v/>
      </c>
      <c r="V335" s="16" t="n"/>
      <c r="W335" s="16" t="n"/>
      <c r="X335" s="17">
        <f>IF($C335="","",IF(AND($L335&lt;&gt;"",NOT(ISNUMBER($L335))),"RAW SCORE NOT A NUMBER",IF(AND(ISNUMBER($L335),OR($L335&lt;0,$L335&gt;100)),"RAW SCORE OUT OF RANGE",IF(COUNTIF(nrES_RecID,$B335)&gt;1,"DUPLICATE RECORD",IF(AND($K335=2,COUNTIFS(nrES_PID,$D335,nrES_Code,$F335,nrES_Att,1)=0),"ATTEMPT 2 WITHOUT ATTEMPT 1",IF(AND($K335=2,$L335=""),"RETEST ROW HAS NO SCORE","OK"))))))</f>
        <v/>
      </c>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IF($C336="","",IF($K336="","",IF(COUNTIFS(nrES_PID,$D336,nrES_Code,$F336,nrES_Att,"&gt;"&amp;$K336,nrES_Raw,"&gt;=0")=0,"Yes","No")))</f>
        <v/>
      </c>
      <c r="Q336" s="17">
        <f>IF($C336="","",IF($L336="","",IF(AND($K336=1,ISNUMBER($L336),$L336&lt;$J336,COUNTIFS(nrES_PID,$D336,nrES_Code,$F336,nrES_Att,2,nrES_Raw,"&gt;=0")=0),"Yes","No")))</f>
        <v/>
      </c>
      <c r="R336" s="17">
        <f>IF($C336="","",IF($L336="","",IF(AND($K336=2,ISNUMBER($L336),$L336&lt;$J336),"Yes","No")))</f>
        <v/>
      </c>
      <c r="S336" s="18" t="n"/>
      <c r="T336" s="19">
        <f>IF($Q336&lt;&gt;"Yes","",IF($S336="","(enter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IF(OR($C336="",$L336="",$K336&lt;&gt;1,NOT(ISNUMBER($L336)),$L336&gt;=$J336),"",IF(COUNTIFS(nrES_PID,$D336,nrES_Code,$F336,nrES_Att,2,nrES_Raw,"&gt;=0")&gt;0,"Retested",IF(NOT(ISNUMBER($T336)),"CHECK DATE",IF(TODAY()&gt;$T336,"OVERDUE","Due "&amp;TEXT($T336,"mm/dd")))))</f>
        <v/>
      </c>
      <c r="V336" s="16" t="n"/>
      <c r="W336" s="16" t="n"/>
      <c r="X336" s="17">
        <f>IF($C336="","",IF(AND($L336&lt;&gt;"",NOT(ISNUMBER($L336))),"RAW SCORE NOT A NUMBER",IF(AND(ISNUMBER($L336),OR($L336&lt;0,$L336&gt;100)),"RAW SCORE OUT OF RANGE",IF(COUNTIF(nrES_RecID,$B336)&gt;1,"DUPLICATE RECORD",IF(AND($K336=2,COUNTIFS(nrES_PID,$D336,nrES_Code,$F336,nrES_Att,1)=0),"ATTEMPT 2 WITHOUT ATTEMPT 1",IF(AND($K336=2,$L336=""),"RETEST ROW HAS NO SCORE","OK"))))))</f>
        <v/>
      </c>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IF($C337="","",IF($K337="","",IF(COUNTIFS(nrES_PID,$D337,nrES_Code,$F337,nrES_Att,"&gt;"&amp;$K337,nrES_Raw,"&gt;=0")=0,"Yes","No")))</f>
        <v/>
      </c>
      <c r="Q337" s="17">
        <f>IF($C337="","",IF($L337="","",IF(AND($K337=1,ISNUMBER($L337),$L337&lt;$J337,COUNTIFS(nrES_PID,$D337,nrES_Code,$F337,nrES_Att,2,nrES_Raw,"&gt;=0")=0),"Yes","No")))</f>
        <v/>
      </c>
      <c r="R337" s="17">
        <f>IF($C337="","",IF($L337="","",IF(AND($K337=2,ISNUMBER($L337),$L337&lt;$J337),"Yes","No")))</f>
        <v/>
      </c>
      <c r="S337" s="18" t="n"/>
      <c r="T337" s="19">
        <f>IF($Q337&lt;&gt;"Yes","",IF($S337="","(enter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IF(OR($C337="",$L337="",$K337&lt;&gt;1,NOT(ISNUMBER($L337)),$L337&gt;=$J337),"",IF(COUNTIFS(nrES_PID,$D337,nrES_Code,$F337,nrES_Att,2,nrES_Raw,"&gt;=0")&gt;0,"Retested",IF(NOT(ISNUMBER($T337)),"CHECK DATE",IF(TODAY()&gt;$T337,"OVERDUE","Due "&amp;TEXT($T337,"mm/dd")))))</f>
        <v/>
      </c>
      <c r="V337" s="16" t="n"/>
      <c r="W337" s="16" t="n"/>
      <c r="X337" s="17">
        <f>IF($C337="","",IF(AND($L337&lt;&gt;"",NOT(ISNUMBER($L337))),"RAW SCORE NOT A NUMBER",IF(AND(ISNUMBER($L337),OR($L337&lt;0,$L337&gt;100)),"RAW SCORE OUT OF RANGE",IF(COUNTIF(nrES_RecID,$B337)&gt;1,"DUPLICATE RECORD",IF(AND($K337=2,COUNTIFS(nrES_PID,$D337,nrES_Code,$F337,nrES_Att,1)=0),"ATTEMPT 2 WITHOUT ATTEMPT 1",IF(AND($K337=2,$L337=""),"RETEST ROW HAS NO SCORE","OK"))))))</f>
        <v/>
      </c>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IF($C338="","",IF($K338="","",IF(COUNTIFS(nrES_PID,$D338,nrES_Code,$F338,nrES_Att,"&gt;"&amp;$K338,nrES_Raw,"&gt;=0")=0,"Yes","No")))</f>
        <v/>
      </c>
      <c r="Q338" s="17">
        <f>IF($C338="","",IF($L338="","",IF(AND($K338=1,ISNUMBER($L338),$L338&lt;$J338,COUNTIFS(nrES_PID,$D338,nrES_Code,$F338,nrES_Att,2,nrES_Raw,"&gt;=0")=0),"Yes","No")))</f>
        <v/>
      </c>
      <c r="R338" s="17">
        <f>IF($C338="","",IF($L338="","",IF(AND($K338=2,ISNUMBER($L338),$L338&lt;$J338),"Yes","No")))</f>
        <v/>
      </c>
      <c r="S338" s="18" t="n"/>
      <c r="T338" s="19">
        <f>IF($Q338&lt;&gt;"Yes","",IF($S338="","(enter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IF(OR($C338="",$L338="",$K338&lt;&gt;1,NOT(ISNUMBER($L338)),$L338&gt;=$J338),"",IF(COUNTIFS(nrES_PID,$D338,nrES_Code,$F338,nrES_Att,2,nrES_Raw,"&gt;=0")&gt;0,"Retested",IF(NOT(ISNUMBER($T338)),"CHECK DATE",IF(TODAY()&gt;$T338,"OVERDUE","Due "&amp;TEXT($T338,"mm/dd")))))</f>
        <v/>
      </c>
      <c r="V338" s="16" t="n"/>
      <c r="W338" s="16" t="n"/>
      <c r="X338" s="17">
        <f>IF($C338="","",IF(AND($L338&lt;&gt;"",NOT(ISNUMBER($L338))),"RAW SCORE NOT A NUMBER",IF(AND(ISNUMBER($L338),OR($L338&lt;0,$L338&gt;100)),"RAW SCORE OUT OF RANGE",IF(COUNTIF(nrES_RecID,$B338)&gt;1,"DUPLICATE RECORD",IF(AND($K338=2,COUNTIFS(nrES_PID,$D338,nrES_Code,$F338,nrES_Att,1)=0),"ATTEMPT 2 WITHOUT ATTEMPT 1",IF(AND($K338=2,$L338=""),"RETEST ROW HAS NO SCORE","OK"))))))</f>
        <v/>
      </c>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IF($C339="","",IF($K339="","",IF(COUNTIFS(nrES_PID,$D339,nrES_Code,$F339,nrES_Att,"&gt;"&amp;$K339,nrES_Raw,"&gt;=0")=0,"Yes","No")))</f>
        <v/>
      </c>
      <c r="Q339" s="17">
        <f>IF($C339="","",IF($L339="","",IF(AND($K339=1,ISNUMBER($L339),$L339&lt;$J339,COUNTIFS(nrES_PID,$D339,nrES_Code,$F339,nrES_Att,2,nrES_Raw,"&gt;=0")=0),"Yes","No")))</f>
        <v/>
      </c>
      <c r="R339" s="17">
        <f>IF($C339="","",IF($L339="","",IF(AND($K339=2,ISNUMBER($L339),$L339&lt;$J339),"Yes","No")))</f>
        <v/>
      </c>
      <c r="S339" s="18" t="n"/>
      <c r="T339" s="19">
        <f>IF($Q339&lt;&gt;"Yes","",IF($S339="","(enter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IF(OR($C339="",$L339="",$K339&lt;&gt;1,NOT(ISNUMBER($L339)),$L339&gt;=$J339),"",IF(COUNTIFS(nrES_PID,$D339,nrES_Code,$F339,nrES_Att,2,nrES_Raw,"&gt;=0")&gt;0,"Retested",IF(NOT(ISNUMBER($T339)),"CHECK DATE",IF(TODAY()&gt;$T339,"OVERDUE","Due "&amp;TEXT($T339,"mm/dd")))))</f>
        <v/>
      </c>
      <c r="V339" s="16" t="n"/>
      <c r="W339" s="16" t="n"/>
      <c r="X339" s="17">
        <f>IF($C339="","",IF(AND($L339&lt;&gt;"",NOT(ISNUMBER($L339))),"RAW SCORE NOT A NUMBER",IF(AND(ISNUMBER($L339),OR($L339&lt;0,$L339&gt;100)),"RAW SCORE OUT OF RANGE",IF(COUNTIF(nrES_RecID,$B339)&gt;1,"DUPLICATE RECORD",IF(AND($K339=2,COUNTIFS(nrES_PID,$D339,nrES_Code,$F339,nrES_Att,1)=0),"ATTEMPT 2 WITHOUT ATTEMPT 1",IF(AND($K339=2,$L339=""),"RETEST ROW HAS NO SCORE","OK"))))))</f>
        <v/>
      </c>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IF($C340="","",IF($K340="","",IF(COUNTIFS(nrES_PID,$D340,nrES_Code,$F340,nrES_Att,"&gt;"&amp;$K340,nrES_Raw,"&gt;=0")=0,"Yes","No")))</f>
        <v/>
      </c>
      <c r="Q340" s="17">
        <f>IF($C340="","",IF($L340="","",IF(AND($K340=1,ISNUMBER($L340),$L340&lt;$J340,COUNTIFS(nrES_PID,$D340,nrES_Code,$F340,nrES_Att,2,nrES_Raw,"&gt;=0")=0),"Yes","No")))</f>
        <v/>
      </c>
      <c r="R340" s="17">
        <f>IF($C340="","",IF($L340="","",IF(AND($K340=2,ISNUMBER($L340),$L340&lt;$J340),"Yes","No")))</f>
        <v/>
      </c>
      <c r="S340" s="18" t="n"/>
      <c r="T340" s="19">
        <f>IF($Q340&lt;&gt;"Yes","",IF($S340="","(enter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IF(OR($C340="",$L340="",$K340&lt;&gt;1,NOT(ISNUMBER($L340)),$L340&gt;=$J340),"",IF(COUNTIFS(nrES_PID,$D340,nrES_Code,$F340,nrES_Att,2,nrES_Raw,"&gt;=0")&gt;0,"Retested",IF(NOT(ISNUMBER($T340)),"CHECK DATE",IF(TODAY()&gt;$T340,"OVERDUE","Due "&amp;TEXT($T340,"mm/dd")))))</f>
        <v/>
      </c>
      <c r="V340" s="16" t="n"/>
      <c r="W340" s="16" t="n"/>
      <c r="X340" s="17">
        <f>IF($C340="","",IF(AND($L340&lt;&gt;"",NOT(ISNUMBER($L340))),"RAW SCORE NOT A NUMBER",IF(AND(ISNUMBER($L340),OR($L340&lt;0,$L340&gt;100)),"RAW SCORE OUT OF RANGE",IF(COUNTIF(nrES_RecID,$B340)&gt;1,"DUPLICATE RECORD",IF(AND($K340=2,COUNTIFS(nrES_PID,$D340,nrES_Code,$F340,nrES_Att,1)=0),"ATTEMPT 2 WITHOUT ATTEMPT 1",IF(AND($K340=2,$L340=""),"RETEST ROW HAS NO SCORE","OK"))))))</f>
        <v/>
      </c>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IF($C341="","",IF($K341="","",IF(COUNTIFS(nrES_PID,$D341,nrES_Code,$F341,nrES_Att,"&gt;"&amp;$K341,nrES_Raw,"&gt;=0")=0,"Yes","No")))</f>
        <v/>
      </c>
      <c r="Q341" s="17">
        <f>IF($C341="","",IF($L341="","",IF(AND($K341=1,ISNUMBER($L341),$L341&lt;$J341,COUNTIFS(nrES_PID,$D341,nrES_Code,$F341,nrES_Att,2,nrES_Raw,"&gt;=0")=0),"Yes","No")))</f>
        <v/>
      </c>
      <c r="R341" s="17">
        <f>IF($C341="","",IF($L341="","",IF(AND($K341=2,ISNUMBER($L341),$L341&lt;$J341),"Yes","No")))</f>
        <v/>
      </c>
      <c r="S341" s="18" t="n"/>
      <c r="T341" s="19">
        <f>IF($Q341&lt;&gt;"Yes","",IF($S341="","(enter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IF(OR($C341="",$L341="",$K341&lt;&gt;1,NOT(ISNUMBER($L341)),$L341&gt;=$J341),"",IF(COUNTIFS(nrES_PID,$D341,nrES_Code,$F341,nrES_Att,2,nrES_Raw,"&gt;=0")&gt;0,"Retested",IF(NOT(ISNUMBER($T341)),"CHECK DATE",IF(TODAY()&gt;$T341,"OVERDUE","Due "&amp;TEXT($T341,"mm/dd")))))</f>
        <v/>
      </c>
      <c r="V341" s="16" t="n"/>
      <c r="W341" s="16" t="n"/>
      <c r="X341" s="17">
        <f>IF($C341="","",IF(AND($L341&lt;&gt;"",NOT(ISNUMBER($L341))),"RAW SCORE NOT A NUMBER",IF(AND(ISNUMBER($L341),OR($L341&lt;0,$L341&gt;100)),"RAW SCORE OUT OF RANGE",IF(COUNTIF(nrES_RecID,$B341)&gt;1,"DUPLICATE RECORD",IF(AND($K341=2,COUNTIFS(nrES_PID,$D341,nrES_Code,$F341,nrES_Att,1)=0),"ATTEMPT 2 WITHOUT ATTEMPT 1",IF(AND($K341=2,$L341=""),"RETEST ROW HAS NO SCORE","OK"))))))</f>
        <v/>
      </c>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IF($C342="","",IF($K342="","",IF(COUNTIFS(nrES_PID,$D342,nrES_Code,$F342,nrES_Att,"&gt;"&amp;$K342,nrES_Raw,"&gt;=0")=0,"Yes","No")))</f>
        <v/>
      </c>
      <c r="Q342" s="17">
        <f>IF($C342="","",IF($L342="","",IF(AND($K342=1,ISNUMBER($L342),$L342&lt;$J342,COUNTIFS(nrES_PID,$D342,nrES_Code,$F342,nrES_Att,2,nrES_Raw,"&gt;=0")=0),"Yes","No")))</f>
        <v/>
      </c>
      <c r="R342" s="17">
        <f>IF($C342="","",IF($L342="","",IF(AND($K342=2,ISNUMBER($L342),$L342&lt;$J342),"Yes","No")))</f>
        <v/>
      </c>
      <c r="S342" s="18" t="n"/>
      <c r="T342" s="19">
        <f>IF($Q342&lt;&gt;"Yes","",IF($S342="","(enter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IF(OR($C342="",$L342="",$K342&lt;&gt;1,NOT(ISNUMBER($L342)),$L342&gt;=$J342),"",IF(COUNTIFS(nrES_PID,$D342,nrES_Code,$F342,nrES_Att,2,nrES_Raw,"&gt;=0")&gt;0,"Retested",IF(NOT(ISNUMBER($T342)),"CHECK DATE",IF(TODAY()&gt;$T342,"OVERDUE","Due "&amp;TEXT($T342,"mm/dd")))))</f>
        <v/>
      </c>
      <c r="V342" s="16" t="n"/>
      <c r="W342" s="16" t="n"/>
      <c r="X342" s="17">
        <f>IF($C342="","",IF(AND($L342&lt;&gt;"",NOT(ISNUMBER($L342))),"RAW SCORE NOT A NUMBER",IF(AND(ISNUMBER($L342),OR($L342&lt;0,$L342&gt;100)),"RAW SCORE OUT OF RANGE",IF(COUNTIF(nrES_RecID,$B342)&gt;1,"DUPLICATE RECORD",IF(AND($K342=2,COUNTIFS(nrES_PID,$D342,nrES_Code,$F342,nrES_Att,1)=0),"ATTEMPT 2 WITHOUT ATTEMPT 1",IF(AND($K342=2,$L342=""),"RETEST ROW HAS NO SCORE","OK"))))))</f>
        <v/>
      </c>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IF($C343="","",IF($K343="","",IF(COUNTIFS(nrES_PID,$D343,nrES_Code,$F343,nrES_Att,"&gt;"&amp;$K343,nrES_Raw,"&gt;=0")=0,"Yes","No")))</f>
        <v/>
      </c>
      <c r="Q343" s="17">
        <f>IF($C343="","",IF($L343="","",IF(AND($K343=1,ISNUMBER($L343),$L343&lt;$J343,COUNTIFS(nrES_PID,$D343,nrES_Code,$F343,nrES_Att,2,nrES_Raw,"&gt;=0")=0),"Yes","No")))</f>
        <v/>
      </c>
      <c r="R343" s="17">
        <f>IF($C343="","",IF($L343="","",IF(AND($K343=2,ISNUMBER($L343),$L343&lt;$J343),"Yes","No")))</f>
        <v/>
      </c>
      <c r="S343" s="18" t="n"/>
      <c r="T343" s="19">
        <f>IF($Q343&lt;&gt;"Yes","",IF($S343="","(enter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IF(OR($C343="",$L343="",$K343&lt;&gt;1,NOT(ISNUMBER($L343)),$L343&gt;=$J343),"",IF(COUNTIFS(nrES_PID,$D343,nrES_Code,$F343,nrES_Att,2,nrES_Raw,"&gt;=0")&gt;0,"Retested",IF(NOT(ISNUMBER($T343)),"CHECK DATE",IF(TODAY()&gt;$T343,"OVERDUE","Due "&amp;TEXT($T343,"mm/dd")))))</f>
        <v/>
      </c>
      <c r="V343" s="16" t="n"/>
      <c r="W343" s="16" t="n"/>
      <c r="X343" s="17">
        <f>IF($C343="","",IF(AND($L343&lt;&gt;"",NOT(ISNUMBER($L343))),"RAW SCORE NOT A NUMBER",IF(AND(ISNUMBER($L343),OR($L343&lt;0,$L343&gt;100)),"RAW SCORE OUT OF RANGE",IF(COUNTIF(nrES_RecID,$B343)&gt;1,"DUPLICATE RECORD",IF(AND($K343=2,COUNTIFS(nrES_PID,$D343,nrES_Code,$F343,nrES_Att,1)=0),"ATTEMPT 2 WITHOUT ATTEMPT 1",IF(AND($K343=2,$L343=""),"RETEST ROW HAS NO SCORE","OK"))))))</f>
        <v/>
      </c>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IF($C344="","",IF($K344="","",IF(COUNTIFS(nrES_PID,$D344,nrES_Code,$F344,nrES_Att,"&gt;"&amp;$K344,nrES_Raw,"&gt;=0")=0,"Yes","No")))</f>
        <v/>
      </c>
      <c r="Q344" s="17">
        <f>IF($C344="","",IF($L344="","",IF(AND($K344=1,ISNUMBER($L344),$L344&lt;$J344,COUNTIFS(nrES_PID,$D344,nrES_Code,$F344,nrES_Att,2,nrES_Raw,"&gt;=0")=0),"Yes","No")))</f>
        <v/>
      </c>
      <c r="R344" s="17">
        <f>IF($C344="","",IF($L344="","",IF(AND($K344=2,ISNUMBER($L344),$L344&lt;$J344),"Yes","No")))</f>
        <v/>
      </c>
      <c r="S344" s="18" t="n"/>
      <c r="T344" s="19">
        <f>IF($Q344&lt;&gt;"Yes","",IF($S344="","(enter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IF(OR($C344="",$L344="",$K344&lt;&gt;1,NOT(ISNUMBER($L344)),$L344&gt;=$J344),"",IF(COUNTIFS(nrES_PID,$D344,nrES_Code,$F344,nrES_Att,2,nrES_Raw,"&gt;=0")&gt;0,"Retested",IF(NOT(ISNUMBER($T344)),"CHECK DATE",IF(TODAY()&gt;$T344,"OVERDUE","Due "&amp;TEXT($T344,"mm/dd")))))</f>
        <v/>
      </c>
      <c r="V344" s="16" t="n"/>
      <c r="W344" s="16" t="n"/>
      <c r="X344" s="17">
        <f>IF($C344="","",IF(AND($L344&lt;&gt;"",NOT(ISNUMBER($L344))),"RAW SCORE NOT A NUMBER",IF(AND(ISNUMBER($L344),OR($L344&lt;0,$L344&gt;100)),"RAW SCORE OUT OF RANGE",IF(COUNTIF(nrES_RecID,$B344)&gt;1,"DUPLICATE RECORD",IF(AND($K344=2,COUNTIFS(nrES_PID,$D344,nrES_Code,$F344,nrES_Att,1)=0),"ATTEMPT 2 WITHOUT ATTEMPT 1",IF(AND($K344=2,$L344=""),"RETEST ROW HAS NO SCORE","OK"))))))</f>
        <v/>
      </c>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IF($C345="","",IF($K345="","",IF(COUNTIFS(nrES_PID,$D345,nrES_Code,$F345,nrES_Att,"&gt;"&amp;$K345,nrES_Raw,"&gt;=0")=0,"Yes","No")))</f>
        <v/>
      </c>
      <c r="Q345" s="17">
        <f>IF($C345="","",IF($L345="","",IF(AND($K345=1,ISNUMBER($L345),$L345&lt;$J345,COUNTIFS(nrES_PID,$D345,nrES_Code,$F345,nrES_Att,2,nrES_Raw,"&gt;=0")=0),"Yes","No")))</f>
        <v/>
      </c>
      <c r="R345" s="17">
        <f>IF($C345="","",IF($L345="","",IF(AND($K345=2,ISNUMBER($L345),$L345&lt;$J345),"Yes","No")))</f>
        <v/>
      </c>
      <c r="S345" s="18" t="n"/>
      <c r="T345" s="19">
        <f>IF($Q345&lt;&gt;"Yes","",IF($S345="","(enter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IF(OR($C345="",$L345="",$K345&lt;&gt;1,NOT(ISNUMBER($L345)),$L345&gt;=$J345),"",IF(COUNTIFS(nrES_PID,$D345,nrES_Code,$F345,nrES_Att,2,nrES_Raw,"&gt;=0")&gt;0,"Retested",IF(NOT(ISNUMBER($T345)),"CHECK DATE",IF(TODAY()&gt;$T345,"OVERDUE","Due "&amp;TEXT($T345,"mm/dd")))))</f>
        <v/>
      </c>
      <c r="V345" s="16" t="n"/>
      <c r="W345" s="16" t="n"/>
      <c r="X345" s="17">
        <f>IF($C345="","",IF(AND($L345&lt;&gt;"",NOT(ISNUMBER($L345))),"RAW SCORE NOT A NUMBER",IF(AND(ISNUMBER($L345),OR($L345&lt;0,$L345&gt;100)),"RAW SCORE OUT OF RANGE",IF(COUNTIF(nrES_RecID,$B345)&gt;1,"DUPLICATE RECORD",IF(AND($K345=2,COUNTIFS(nrES_PID,$D345,nrES_Code,$F345,nrES_Att,1)=0),"ATTEMPT 2 WITHOUT ATTEMPT 1",IF(AND($K345=2,$L345=""),"RETEST ROW HAS NO SCORE","OK"))))))</f>
        <v/>
      </c>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IF($C346="","",IF($K346="","",IF(COUNTIFS(nrES_PID,$D346,nrES_Code,$F346,nrES_Att,"&gt;"&amp;$K346,nrES_Raw,"&gt;=0")=0,"Yes","No")))</f>
        <v/>
      </c>
      <c r="Q346" s="17">
        <f>IF($C346="","",IF($L346="","",IF(AND($K346=1,ISNUMBER($L346),$L346&lt;$J346,COUNTIFS(nrES_PID,$D346,nrES_Code,$F346,nrES_Att,2,nrES_Raw,"&gt;=0")=0),"Yes","No")))</f>
        <v/>
      </c>
      <c r="R346" s="17">
        <f>IF($C346="","",IF($L346="","",IF(AND($K346=2,ISNUMBER($L346),$L346&lt;$J346),"Yes","No")))</f>
        <v/>
      </c>
      <c r="S346" s="18" t="n"/>
      <c r="T346" s="19">
        <f>IF($Q346&lt;&gt;"Yes","",IF($S346="","(enter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IF(OR($C346="",$L346="",$K346&lt;&gt;1,NOT(ISNUMBER($L346)),$L346&gt;=$J346),"",IF(COUNTIFS(nrES_PID,$D346,nrES_Code,$F346,nrES_Att,2,nrES_Raw,"&gt;=0")&gt;0,"Retested",IF(NOT(ISNUMBER($T346)),"CHECK DATE",IF(TODAY()&gt;$T346,"OVERDUE","Due "&amp;TEXT($T346,"mm/dd")))))</f>
        <v/>
      </c>
      <c r="V346" s="16" t="n"/>
      <c r="W346" s="16" t="n"/>
      <c r="X346" s="17">
        <f>IF($C346="","",IF(AND($L346&lt;&gt;"",NOT(ISNUMBER($L346))),"RAW SCORE NOT A NUMBER",IF(AND(ISNUMBER($L346),OR($L346&lt;0,$L346&gt;100)),"RAW SCORE OUT OF RANGE",IF(COUNTIF(nrES_RecID,$B346)&gt;1,"DUPLICATE RECORD",IF(AND($K346=2,COUNTIFS(nrES_PID,$D346,nrES_Code,$F346,nrES_Att,1)=0),"ATTEMPT 2 WITHOUT ATTEMPT 1",IF(AND($K346=2,$L346=""),"RETEST ROW HAS NO SCORE","OK"))))))</f>
        <v/>
      </c>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IF($C347="","",IF($K347="","",IF(COUNTIFS(nrES_PID,$D347,nrES_Code,$F347,nrES_Att,"&gt;"&amp;$K347,nrES_Raw,"&gt;=0")=0,"Yes","No")))</f>
        <v/>
      </c>
      <c r="Q347" s="17">
        <f>IF($C347="","",IF($L347="","",IF(AND($K347=1,ISNUMBER($L347),$L347&lt;$J347,COUNTIFS(nrES_PID,$D347,nrES_Code,$F347,nrES_Att,2,nrES_Raw,"&gt;=0")=0),"Yes","No")))</f>
        <v/>
      </c>
      <c r="R347" s="17">
        <f>IF($C347="","",IF($L347="","",IF(AND($K347=2,ISNUMBER($L347),$L347&lt;$J347),"Yes","No")))</f>
        <v/>
      </c>
      <c r="S347" s="18" t="n"/>
      <c r="T347" s="19">
        <f>IF($Q347&lt;&gt;"Yes","",IF($S347="","(enter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IF(OR($C347="",$L347="",$K347&lt;&gt;1,NOT(ISNUMBER($L347)),$L347&gt;=$J347),"",IF(COUNTIFS(nrES_PID,$D347,nrES_Code,$F347,nrES_Att,2,nrES_Raw,"&gt;=0")&gt;0,"Retested",IF(NOT(ISNUMBER($T347)),"CHECK DATE",IF(TODAY()&gt;$T347,"OVERDUE","Due "&amp;TEXT($T347,"mm/dd")))))</f>
        <v/>
      </c>
      <c r="V347" s="16" t="n"/>
      <c r="W347" s="16" t="n"/>
      <c r="X347" s="17">
        <f>IF($C347="","",IF(AND($L347&lt;&gt;"",NOT(ISNUMBER($L347))),"RAW SCORE NOT A NUMBER",IF(AND(ISNUMBER($L347),OR($L347&lt;0,$L347&gt;100)),"RAW SCORE OUT OF RANGE",IF(COUNTIF(nrES_RecID,$B347)&gt;1,"DUPLICATE RECORD",IF(AND($K347=2,COUNTIFS(nrES_PID,$D347,nrES_Code,$F347,nrES_Att,1)=0),"ATTEMPT 2 WITHOUT ATTEMPT 1",IF(AND($K347=2,$L347=""),"RETEST ROW HAS NO SCORE","OK"))))))</f>
        <v/>
      </c>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IF($C348="","",IF($K348="","",IF(COUNTIFS(nrES_PID,$D348,nrES_Code,$F348,nrES_Att,"&gt;"&amp;$K348,nrES_Raw,"&gt;=0")=0,"Yes","No")))</f>
        <v/>
      </c>
      <c r="Q348" s="17">
        <f>IF($C348="","",IF($L348="","",IF(AND($K348=1,ISNUMBER($L348),$L348&lt;$J348,COUNTIFS(nrES_PID,$D348,nrES_Code,$F348,nrES_Att,2,nrES_Raw,"&gt;=0")=0),"Yes","No")))</f>
        <v/>
      </c>
      <c r="R348" s="17">
        <f>IF($C348="","",IF($L348="","",IF(AND($K348=2,ISNUMBER($L348),$L348&lt;$J348),"Yes","No")))</f>
        <v/>
      </c>
      <c r="S348" s="18" t="n"/>
      <c r="T348" s="19">
        <f>IF($Q348&lt;&gt;"Yes","",IF($S348="","(enter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IF(OR($C348="",$L348="",$K348&lt;&gt;1,NOT(ISNUMBER($L348)),$L348&gt;=$J348),"",IF(COUNTIFS(nrES_PID,$D348,nrES_Code,$F348,nrES_Att,2,nrES_Raw,"&gt;=0")&gt;0,"Retested",IF(NOT(ISNUMBER($T348)),"CHECK DATE",IF(TODAY()&gt;$T348,"OVERDUE","Due "&amp;TEXT($T348,"mm/dd")))))</f>
        <v/>
      </c>
      <c r="V348" s="16" t="n"/>
      <c r="W348" s="16" t="n"/>
      <c r="X348" s="17">
        <f>IF($C348="","",IF(AND($L348&lt;&gt;"",NOT(ISNUMBER($L348))),"RAW SCORE NOT A NUMBER",IF(AND(ISNUMBER($L348),OR($L348&lt;0,$L348&gt;100)),"RAW SCORE OUT OF RANGE",IF(COUNTIF(nrES_RecID,$B348)&gt;1,"DUPLICATE RECORD",IF(AND($K348=2,COUNTIFS(nrES_PID,$D348,nrES_Code,$F348,nrES_Att,1)=0),"ATTEMPT 2 WITHOUT ATTEMPT 1",IF(AND($K348=2,$L348=""),"RETEST ROW HAS NO SCORE","OK"))))))</f>
        <v/>
      </c>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IF($C349="","",IF($K349="","",IF(COUNTIFS(nrES_PID,$D349,nrES_Code,$F349,nrES_Att,"&gt;"&amp;$K349,nrES_Raw,"&gt;=0")=0,"Yes","No")))</f>
        <v/>
      </c>
      <c r="Q349" s="17">
        <f>IF($C349="","",IF($L349="","",IF(AND($K349=1,ISNUMBER($L349),$L349&lt;$J349,COUNTIFS(nrES_PID,$D349,nrES_Code,$F349,nrES_Att,2,nrES_Raw,"&gt;=0")=0),"Yes","No")))</f>
        <v/>
      </c>
      <c r="R349" s="17">
        <f>IF($C349="","",IF($L349="","",IF(AND($K349=2,ISNUMBER($L349),$L349&lt;$J349),"Yes","No")))</f>
        <v/>
      </c>
      <c r="S349" s="18" t="n"/>
      <c r="T349" s="19">
        <f>IF($Q349&lt;&gt;"Yes","",IF($S349="","(enter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IF(OR($C349="",$L349="",$K349&lt;&gt;1,NOT(ISNUMBER($L349)),$L349&gt;=$J349),"",IF(COUNTIFS(nrES_PID,$D349,nrES_Code,$F349,nrES_Att,2,nrES_Raw,"&gt;=0")&gt;0,"Retested",IF(NOT(ISNUMBER($T349)),"CHECK DATE",IF(TODAY()&gt;$T349,"OVERDUE","Due "&amp;TEXT($T349,"mm/dd")))))</f>
        <v/>
      </c>
      <c r="V349" s="16" t="n"/>
      <c r="W349" s="16" t="n"/>
      <c r="X349" s="17">
        <f>IF($C349="","",IF(AND($L349&lt;&gt;"",NOT(ISNUMBER($L349))),"RAW SCORE NOT A NUMBER",IF(AND(ISNUMBER($L349),OR($L349&lt;0,$L349&gt;100)),"RAW SCORE OUT OF RANGE",IF(COUNTIF(nrES_RecID,$B349)&gt;1,"DUPLICATE RECORD",IF(AND($K349=2,COUNTIFS(nrES_PID,$D349,nrES_Code,$F349,nrES_Att,1)=0),"ATTEMPT 2 WITHOUT ATTEMPT 1",IF(AND($K349=2,$L349=""),"RETEST ROW HAS NO SCORE","OK"))))))</f>
        <v/>
      </c>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IF($C350="","",IF($K350="","",IF(COUNTIFS(nrES_PID,$D350,nrES_Code,$F350,nrES_Att,"&gt;"&amp;$K350,nrES_Raw,"&gt;=0")=0,"Yes","No")))</f>
        <v/>
      </c>
      <c r="Q350" s="17">
        <f>IF($C350="","",IF($L350="","",IF(AND($K350=1,ISNUMBER($L350),$L350&lt;$J350,COUNTIFS(nrES_PID,$D350,nrES_Code,$F350,nrES_Att,2,nrES_Raw,"&gt;=0")=0),"Yes","No")))</f>
        <v/>
      </c>
      <c r="R350" s="17">
        <f>IF($C350="","",IF($L350="","",IF(AND($K350=2,ISNUMBER($L350),$L350&lt;$J350),"Yes","No")))</f>
        <v/>
      </c>
      <c r="S350" s="18" t="n"/>
      <c r="T350" s="19">
        <f>IF($Q350&lt;&gt;"Yes","",IF($S350="","(enter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IF(OR($C350="",$L350="",$K350&lt;&gt;1,NOT(ISNUMBER($L350)),$L350&gt;=$J350),"",IF(COUNTIFS(nrES_PID,$D350,nrES_Code,$F350,nrES_Att,2,nrES_Raw,"&gt;=0")&gt;0,"Retested",IF(NOT(ISNUMBER($T350)),"CHECK DATE",IF(TODAY()&gt;$T350,"OVERDUE","Due "&amp;TEXT($T350,"mm/dd")))))</f>
        <v/>
      </c>
      <c r="V350" s="16" t="n"/>
      <c r="W350" s="16" t="n"/>
      <c r="X350" s="17">
        <f>IF($C350="","",IF(AND($L350&lt;&gt;"",NOT(ISNUMBER($L350))),"RAW SCORE NOT A NUMBER",IF(AND(ISNUMBER($L350),OR($L350&lt;0,$L350&gt;100)),"RAW SCORE OUT OF RANGE",IF(COUNTIF(nrES_RecID,$B350)&gt;1,"DUPLICATE RECORD",IF(AND($K350=2,COUNTIFS(nrES_PID,$D350,nrES_Code,$F350,nrES_Att,1)=0),"ATTEMPT 2 WITHOUT ATTEMPT 1",IF(AND($K350=2,$L350=""),"RETEST ROW HAS NO SCORE","OK"))))))</f>
        <v/>
      </c>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IF($C351="","",IF($K351="","",IF(COUNTIFS(nrES_PID,$D351,nrES_Code,$F351,nrES_Att,"&gt;"&amp;$K351,nrES_Raw,"&gt;=0")=0,"Yes","No")))</f>
        <v/>
      </c>
      <c r="Q351" s="17">
        <f>IF($C351="","",IF($L351="","",IF(AND($K351=1,ISNUMBER($L351),$L351&lt;$J351,COUNTIFS(nrES_PID,$D351,nrES_Code,$F351,nrES_Att,2,nrES_Raw,"&gt;=0")=0),"Yes","No")))</f>
        <v/>
      </c>
      <c r="R351" s="17">
        <f>IF($C351="","",IF($L351="","",IF(AND($K351=2,ISNUMBER($L351),$L351&lt;$J351),"Yes","No")))</f>
        <v/>
      </c>
      <c r="S351" s="18" t="n"/>
      <c r="T351" s="19">
        <f>IF($Q351&lt;&gt;"Yes","",IF($S351="","(enter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IF(OR($C351="",$L351="",$K351&lt;&gt;1,NOT(ISNUMBER($L351)),$L351&gt;=$J351),"",IF(COUNTIFS(nrES_PID,$D351,nrES_Code,$F351,nrES_Att,2,nrES_Raw,"&gt;=0")&gt;0,"Retested",IF(NOT(ISNUMBER($T351)),"CHECK DATE",IF(TODAY()&gt;$T351,"OVERDUE","Due "&amp;TEXT($T351,"mm/dd")))))</f>
        <v/>
      </c>
      <c r="V351" s="16" t="n"/>
      <c r="W351" s="16" t="n"/>
      <c r="X351" s="17">
        <f>IF($C351="","",IF(AND($L351&lt;&gt;"",NOT(ISNUMBER($L351))),"RAW SCORE NOT A NUMBER",IF(AND(ISNUMBER($L351),OR($L351&lt;0,$L351&gt;100)),"RAW SCORE OUT OF RANGE",IF(COUNTIF(nrES_RecID,$B351)&gt;1,"DUPLICATE RECORD",IF(AND($K351=2,COUNTIFS(nrES_PID,$D351,nrES_Code,$F351,nrES_Att,1)=0),"ATTEMPT 2 WITHOUT ATTEMPT 1",IF(AND($K351=2,$L351=""),"RETEST ROW HAS NO SCORE","OK"))))))</f>
        <v/>
      </c>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IF($C352="","",IF($K352="","",IF(COUNTIFS(nrES_PID,$D352,nrES_Code,$F352,nrES_Att,"&gt;"&amp;$K352,nrES_Raw,"&gt;=0")=0,"Yes","No")))</f>
        <v/>
      </c>
      <c r="Q352" s="17">
        <f>IF($C352="","",IF($L352="","",IF(AND($K352=1,ISNUMBER($L352),$L352&lt;$J352,COUNTIFS(nrES_PID,$D352,nrES_Code,$F352,nrES_Att,2,nrES_Raw,"&gt;=0")=0),"Yes","No")))</f>
        <v/>
      </c>
      <c r="R352" s="17">
        <f>IF($C352="","",IF($L352="","",IF(AND($K352=2,ISNUMBER($L352),$L352&lt;$J352),"Yes","No")))</f>
        <v/>
      </c>
      <c r="S352" s="18" t="n"/>
      <c r="T352" s="19">
        <f>IF($Q352&lt;&gt;"Yes","",IF($S352="","(enter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IF(OR($C352="",$L352="",$K352&lt;&gt;1,NOT(ISNUMBER($L352)),$L352&gt;=$J352),"",IF(COUNTIFS(nrES_PID,$D352,nrES_Code,$F352,nrES_Att,2,nrES_Raw,"&gt;=0")&gt;0,"Retested",IF(NOT(ISNUMBER($T352)),"CHECK DATE",IF(TODAY()&gt;$T352,"OVERDUE","Due "&amp;TEXT($T352,"mm/dd")))))</f>
        <v/>
      </c>
      <c r="V352" s="16" t="n"/>
      <c r="W352" s="16" t="n"/>
      <c r="X352" s="17">
        <f>IF($C352="","",IF(AND($L352&lt;&gt;"",NOT(ISNUMBER($L352))),"RAW SCORE NOT A NUMBER",IF(AND(ISNUMBER($L352),OR($L352&lt;0,$L352&gt;100)),"RAW SCORE OUT OF RANGE",IF(COUNTIF(nrES_RecID,$B352)&gt;1,"DUPLICATE RECORD",IF(AND($K352=2,COUNTIFS(nrES_PID,$D352,nrES_Code,$F352,nrES_Att,1)=0),"ATTEMPT 2 WITHOUT ATTEMPT 1",IF(AND($K352=2,$L352=""),"RETEST ROW HAS NO SCORE","OK"))))))</f>
        <v/>
      </c>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IF($C353="","",IF($K353="","",IF(COUNTIFS(nrES_PID,$D353,nrES_Code,$F353,nrES_Att,"&gt;"&amp;$K353,nrES_Raw,"&gt;=0")=0,"Yes","No")))</f>
        <v/>
      </c>
      <c r="Q353" s="17">
        <f>IF($C353="","",IF($L353="","",IF(AND($K353=1,ISNUMBER($L353),$L353&lt;$J353,COUNTIFS(nrES_PID,$D353,nrES_Code,$F353,nrES_Att,2,nrES_Raw,"&gt;=0")=0),"Yes","No")))</f>
        <v/>
      </c>
      <c r="R353" s="17">
        <f>IF($C353="","",IF($L353="","",IF(AND($K353=2,ISNUMBER($L353),$L353&lt;$J353),"Yes","No")))</f>
        <v/>
      </c>
      <c r="S353" s="18" t="n"/>
      <c r="T353" s="19">
        <f>IF($Q353&lt;&gt;"Yes","",IF($S353="","(enter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IF(OR($C353="",$L353="",$K353&lt;&gt;1,NOT(ISNUMBER($L353)),$L353&gt;=$J353),"",IF(COUNTIFS(nrES_PID,$D353,nrES_Code,$F353,nrES_Att,2,nrES_Raw,"&gt;=0")&gt;0,"Retested",IF(NOT(ISNUMBER($T353)),"CHECK DATE",IF(TODAY()&gt;$T353,"OVERDUE","Due "&amp;TEXT($T353,"mm/dd")))))</f>
        <v/>
      </c>
      <c r="V353" s="16" t="n"/>
      <c r="W353" s="16" t="n"/>
      <c r="X353" s="17">
        <f>IF($C353="","",IF(AND($L353&lt;&gt;"",NOT(ISNUMBER($L353))),"RAW SCORE NOT A NUMBER",IF(AND(ISNUMBER($L353),OR($L353&lt;0,$L353&gt;100)),"RAW SCORE OUT OF RANGE",IF(COUNTIF(nrES_RecID,$B353)&gt;1,"DUPLICATE RECORD",IF(AND($K353=2,COUNTIFS(nrES_PID,$D353,nrES_Code,$F353,nrES_Att,1)=0),"ATTEMPT 2 WITHOUT ATTEMPT 1",IF(AND($K353=2,$L353=""),"RETEST ROW HAS NO SCORE","OK"))))))</f>
        <v/>
      </c>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IF($C354="","",IF($K354="","",IF(COUNTIFS(nrES_PID,$D354,nrES_Code,$F354,nrES_Att,"&gt;"&amp;$K354,nrES_Raw,"&gt;=0")=0,"Yes","No")))</f>
        <v/>
      </c>
      <c r="Q354" s="17">
        <f>IF($C354="","",IF($L354="","",IF(AND($K354=1,ISNUMBER($L354),$L354&lt;$J354,COUNTIFS(nrES_PID,$D354,nrES_Code,$F354,nrES_Att,2,nrES_Raw,"&gt;=0")=0),"Yes","No")))</f>
        <v/>
      </c>
      <c r="R354" s="17">
        <f>IF($C354="","",IF($L354="","",IF(AND($K354=2,ISNUMBER($L354),$L354&lt;$J354),"Yes","No")))</f>
        <v/>
      </c>
      <c r="S354" s="18" t="n"/>
      <c r="T354" s="19">
        <f>IF($Q354&lt;&gt;"Yes","",IF($S354="","(enter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IF(OR($C354="",$L354="",$K354&lt;&gt;1,NOT(ISNUMBER($L354)),$L354&gt;=$J354),"",IF(COUNTIFS(nrES_PID,$D354,nrES_Code,$F354,nrES_Att,2,nrES_Raw,"&gt;=0")&gt;0,"Retested",IF(NOT(ISNUMBER($T354)),"CHECK DATE",IF(TODAY()&gt;$T354,"OVERDUE","Due "&amp;TEXT($T354,"mm/dd")))))</f>
        <v/>
      </c>
      <c r="V354" s="16" t="n"/>
      <c r="W354" s="16" t="n"/>
      <c r="X354" s="17">
        <f>IF($C354="","",IF(AND($L354&lt;&gt;"",NOT(ISNUMBER($L354))),"RAW SCORE NOT A NUMBER",IF(AND(ISNUMBER($L354),OR($L354&lt;0,$L354&gt;100)),"RAW SCORE OUT OF RANGE",IF(COUNTIF(nrES_RecID,$B354)&gt;1,"DUPLICATE RECORD",IF(AND($K354=2,COUNTIFS(nrES_PID,$D354,nrES_Code,$F354,nrES_Att,1)=0),"ATTEMPT 2 WITHOUT ATTEMPT 1",IF(AND($K354=2,$L354=""),"RETEST ROW HAS NO SCORE","OK"))))))</f>
        <v/>
      </c>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IF($C355="","",IF($K355="","",IF(COUNTIFS(nrES_PID,$D355,nrES_Code,$F355,nrES_Att,"&gt;"&amp;$K355,nrES_Raw,"&gt;=0")=0,"Yes","No")))</f>
        <v/>
      </c>
      <c r="Q355" s="17">
        <f>IF($C355="","",IF($L355="","",IF(AND($K355=1,ISNUMBER($L355),$L355&lt;$J355,COUNTIFS(nrES_PID,$D355,nrES_Code,$F355,nrES_Att,2,nrES_Raw,"&gt;=0")=0),"Yes","No")))</f>
        <v/>
      </c>
      <c r="R355" s="17">
        <f>IF($C355="","",IF($L355="","",IF(AND($K355=2,ISNUMBER($L355),$L355&lt;$J355),"Yes","No")))</f>
        <v/>
      </c>
      <c r="S355" s="18" t="n"/>
      <c r="T355" s="19">
        <f>IF($Q355&lt;&gt;"Yes","",IF($S355="","(enter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IF(OR($C355="",$L355="",$K355&lt;&gt;1,NOT(ISNUMBER($L355)),$L355&gt;=$J355),"",IF(COUNTIFS(nrES_PID,$D355,nrES_Code,$F355,nrES_Att,2,nrES_Raw,"&gt;=0")&gt;0,"Retested",IF(NOT(ISNUMBER($T355)),"CHECK DATE",IF(TODAY()&gt;$T355,"OVERDUE","Due "&amp;TEXT($T355,"mm/dd")))))</f>
        <v/>
      </c>
      <c r="V355" s="16" t="n"/>
      <c r="W355" s="16" t="n"/>
      <c r="X355" s="17">
        <f>IF($C355="","",IF(AND($L355&lt;&gt;"",NOT(ISNUMBER($L355))),"RAW SCORE NOT A NUMBER",IF(AND(ISNUMBER($L355),OR($L355&lt;0,$L355&gt;100)),"RAW SCORE OUT OF RANGE",IF(COUNTIF(nrES_RecID,$B355)&gt;1,"DUPLICATE RECORD",IF(AND($K355=2,COUNTIFS(nrES_PID,$D355,nrES_Code,$F355,nrES_Att,1)=0),"ATTEMPT 2 WITHOUT ATTEMPT 1",IF(AND($K355=2,$L355=""),"RETEST ROW HAS NO SCORE","OK"))))))</f>
        <v/>
      </c>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IF($C356="","",IF($K356="","",IF(COUNTIFS(nrES_PID,$D356,nrES_Code,$F356,nrES_Att,"&gt;"&amp;$K356,nrES_Raw,"&gt;=0")=0,"Yes","No")))</f>
        <v/>
      </c>
      <c r="Q356" s="17">
        <f>IF($C356="","",IF($L356="","",IF(AND($K356=1,ISNUMBER($L356),$L356&lt;$J356,COUNTIFS(nrES_PID,$D356,nrES_Code,$F356,nrES_Att,2,nrES_Raw,"&gt;=0")=0),"Yes","No")))</f>
        <v/>
      </c>
      <c r="R356" s="17">
        <f>IF($C356="","",IF($L356="","",IF(AND($K356=2,ISNUMBER($L356),$L356&lt;$J356),"Yes","No")))</f>
        <v/>
      </c>
      <c r="S356" s="18" t="n"/>
      <c r="T356" s="19">
        <f>IF($Q356&lt;&gt;"Yes","",IF($S356="","(enter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IF(OR($C356="",$L356="",$K356&lt;&gt;1,NOT(ISNUMBER($L356)),$L356&gt;=$J356),"",IF(COUNTIFS(nrES_PID,$D356,nrES_Code,$F356,nrES_Att,2,nrES_Raw,"&gt;=0")&gt;0,"Retested",IF(NOT(ISNUMBER($T356)),"CHECK DATE",IF(TODAY()&gt;$T356,"OVERDUE","Due "&amp;TEXT($T356,"mm/dd")))))</f>
        <v/>
      </c>
      <c r="V356" s="16" t="n"/>
      <c r="W356" s="16" t="n"/>
      <c r="X356" s="17">
        <f>IF($C356="","",IF(AND($L356&lt;&gt;"",NOT(ISNUMBER($L356))),"RAW SCORE NOT A NUMBER",IF(AND(ISNUMBER($L356),OR($L356&lt;0,$L356&gt;100)),"RAW SCORE OUT OF RANGE",IF(COUNTIF(nrES_RecID,$B356)&gt;1,"DUPLICATE RECORD",IF(AND($K356=2,COUNTIFS(nrES_PID,$D356,nrES_Code,$F356,nrES_Att,1)=0),"ATTEMPT 2 WITHOUT ATTEMPT 1",IF(AND($K356=2,$L356=""),"RETEST ROW HAS NO SCORE","OK"))))))</f>
        <v/>
      </c>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IF($C357="","",IF($K357="","",IF(COUNTIFS(nrES_PID,$D357,nrES_Code,$F357,nrES_Att,"&gt;"&amp;$K357,nrES_Raw,"&gt;=0")=0,"Yes","No")))</f>
        <v/>
      </c>
      <c r="Q357" s="17">
        <f>IF($C357="","",IF($L357="","",IF(AND($K357=1,ISNUMBER($L357),$L357&lt;$J357,COUNTIFS(nrES_PID,$D357,nrES_Code,$F357,nrES_Att,2,nrES_Raw,"&gt;=0")=0),"Yes","No")))</f>
        <v/>
      </c>
      <c r="R357" s="17">
        <f>IF($C357="","",IF($L357="","",IF(AND($K357=2,ISNUMBER($L357),$L357&lt;$J357),"Yes","No")))</f>
        <v/>
      </c>
      <c r="S357" s="18" t="n"/>
      <c r="T357" s="19">
        <f>IF($Q357&lt;&gt;"Yes","",IF($S357="","(enter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IF(OR($C357="",$L357="",$K357&lt;&gt;1,NOT(ISNUMBER($L357)),$L357&gt;=$J357),"",IF(COUNTIFS(nrES_PID,$D357,nrES_Code,$F357,nrES_Att,2,nrES_Raw,"&gt;=0")&gt;0,"Retested",IF(NOT(ISNUMBER($T357)),"CHECK DATE",IF(TODAY()&gt;$T357,"OVERDUE","Due "&amp;TEXT($T357,"mm/dd")))))</f>
        <v/>
      </c>
      <c r="V357" s="16" t="n"/>
      <c r="W357" s="16" t="n"/>
      <c r="X357" s="17">
        <f>IF($C357="","",IF(AND($L357&lt;&gt;"",NOT(ISNUMBER($L357))),"RAW SCORE NOT A NUMBER",IF(AND(ISNUMBER($L357),OR($L357&lt;0,$L357&gt;100)),"RAW SCORE OUT OF RANGE",IF(COUNTIF(nrES_RecID,$B357)&gt;1,"DUPLICATE RECORD",IF(AND($K357=2,COUNTIFS(nrES_PID,$D357,nrES_Code,$F357,nrES_Att,1)=0),"ATTEMPT 2 WITHOUT ATTEMPT 1",IF(AND($K357=2,$L357=""),"RETEST ROW HAS NO SCORE","OK"))))))</f>
        <v/>
      </c>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IF($C358="","",IF($K358="","",IF(COUNTIFS(nrES_PID,$D358,nrES_Code,$F358,nrES_Att,"&gt;"&amp;$K358,nrES_Raw,"&gt;=0")=0,"Yes","No")))</f>
        <v/>
      </c>
      <c r="Q358" s="17">
        <f>IF($C358="","",IF($L358="","",IF(AND($K358=1,ISNUMBER($L358),$L358&lt;$J358,COUNTIFS(nrES_PID,$D358,nrES_Code,$F358,nrES_Att,2,nrES_Raw,"&gt;=0")=0),"Yes","No")))</f>
        <v/>
      </c>
      <c r="R358" s="17">
        <f>IF($C358="","",IF($L358="","",IF(AND($K358=2,ISNUMBER($L358),$L358&lt;$J358),"Yes","No")))</f>
        <v/>
      </c>
      <c r="S358" s="18" t="n"/>
      <c r="T358" s="19">
        <f>IF($Q358&lt;&gt;"Yes","",IF($S358="","(enter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IF(OR($C358="",$L358="",$K358&lt;&gt;1,NOT(ISNUMBER($L358)),$L358&gt;=$J358),"",IF(COUNTIFS(nrES_PID,$D358,nrES_Code,$F358,nrES_Att,2,nrES_Raw,"&gt;=0")&gt;0,"Retested",IF(NOT(ISNUMBER($T358)),"CHECK DATE",IF(TODAY()&gt;$T358,"OVERDUE","Due "&amp;TEXT($T358,"mm/dd")))))</f>
        <v/>
      </c>
      <c r="V358" s="16" t="n"/>
      <c r="W358" s="16" t="n"/>
      <c r="X358" s="17">
        <f>IF($C358="","",IF(AND($L358&lt;&gt;"",NOT(ISNUMBER($L358))),"RAW SCORE NOT A NUMBER",IF(AND(ISNUMBER($L358),OR($L358&lt;0,$L358&gt;100)),"RAW SCORE OUT OF RANGE",IF(COUNTIF(nrES_RecID,$B358)&gt;1,"DUPLICATE RECORD",IF(AND($K358=2,COUNTIFS(nrES_PID,$D358,nrES_Code,$F358,nrES_Att,1)=0),"ATTEMPT 2 WITHOUT ATTEMPT 1",IF(AND($K358=2,$L358=""),"RETEST ROW HAS NO SCORE","OK"))))))</f>
        <v/>
      </c>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IF($C359="","",IF($K359="","",IF(COUNTIFS(nrES_PID,$D359,nrES_Code,$F359,nrES_Att,"&gt;"&amp;$K359,nrES_Raw,"&gt;=0")=0,"Yes","No")))</f>
        <v/>
      </c>
      <c r="Q359" s="17">
        <f>IF($C359="","",IF($L359="","",IF(AND($K359=1,ISNUMBER($L359),$L359&lt;$J359,COUNTIFS(nrES_PID,$D359,nrES_Code,$F359,nrES_Att,2,nrES_Raw,"&gt;=0")=0),"Yes","No")))</f>
        <v/>
      </c>
      <c r="R359" s="17">
        <f>IF($C359="","",IF($L359="","",IF(AND($K359=2,ISNUMBER($L359),$L359&lt;$J359),"Yes","No")))</f>
        <v/>
      </c>
      <c r="S359" s="18" t="n"/>
      <c r="T359" s="19">
        <f>IF($Q359&lt;&gt;"Yes","",IF($S359="","(enter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IF(OR($C359="",$L359="",$K359&lt;&gt;1,NOT(ISNUMBER($L359)),$L359&gt;=$J359),"",IF(COUNTIFS(nrES_PID,$D359,nrES_Code,$F359,nrES_Att,2,nrES_Raw,"&gt;=0")&gt;0,"Retested",IF(NOT(ISNUMBER($T359)),"CHECK DATE",IF(TODAY()&gt;$T359,"OVERDUE","Due "&amp;TEXT($T359,"mm/dd")))))</f>
        <v/>
      </c>
      <c r="V359" s="16" t="n"/>
      <c r="W359" s="16" t="n"/>
      <c r="X359" s="17">
        <f>IF($C359="","",IF(AND($L359&lt;&gt;"",NOT(ISNUMBER($L359))),"RAW SCORE NOT A NUMBER",IF(AND(ISNUMBER($L359),OR($L359&lt;0,$L359&gt;100)),"RAW SCORE OUT OF RANGE",IF(COUNTIF(nrES_RecID,$B359)&gt;1,"DUPLICATE RECORD",IF(AND($K359=2,COUNTIFS(nrES_PID,$D359,nrES_Code,$F359,nrES_Att,1)=0),"ATTEMPT 2 WITHOUT ATTEMPT 1",IF(AND($K359=2,$L359=""),"RETEST ROW HAS NO SCORE","OK"))))))</f>
        <v/>
      </c>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IF($C360="","",IF($K360="","",IF(COUNTIFS(nrES_PID,$D360,nrES_Code,$F360,nrES_Att,"&gt;"&amp;$K360,nrES_Raw,"&gt;=0")=0,"Yes","No")))</f>
        <v/>
      </c>
      <c r="Q360" s="17">
        <f>IF($C360="","",IF($L360="","",IF(AND($K360=1,ISNUMBER($L360),$L360&lt;$J360,COUNTIFS(nrES_PID,$D360,nrES_Code,$F360,nrES_Att,2,nrES_Raw,"&gt;=0")=0),"Yes","No")))</f>
        <v/>
      </c>
      <c r="R360" s="17">
        <f>IF($C360="","",IF($L360="","",IF(AND($K360=2,ISNUMBER($L360),$L360&lt;$J360),"Yes","No")))</f>
        <v/>
      </c>
      <c r="S360" s="18" t="n"/>
      <c r="T360" s="19">
        <f>IF($Q360&lt;&gt;"Yes","",IF($S360="","(enter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IF(OR($C360="",$L360="",$K360&lt;&gt;1,NOT(ISNUMBER($L360)),$L360&gt;=$J360),"",IF(COUNTIFS(nrES_PID,$D360,nrES_Code,$F360,nrES_Att,2,nrES_Raw,"&gt;=0")&gt;0,"Retested",IF(NOT(ISNUMBER($T360)),"CHECK DATE",IF(TODAY()&gt;$T360,"OVERDUE","Due "&amp;TEXT($T360,"mm/dd")))))</f>
        <v/>
      </c>
      <c r="V360" s="16" t="n"/>
      <c r="W360" s="16" t="n"/>
      <c r="X360" s="17">
        <f>IF($C360="","",IF(AND($L360&lt;&gt;"",NOT(ISNUMBER($L360))),"RAW SCORE NOT A NUMBER",IF(AND(ISNUMBER($L360),OR($L360&lt;0,$L360&gt;100)),"RAW SCORE OUT OF RANGE",IF(COUNTIF(nrES_RecID,$B360)&gt;1,"DUPLICATE RECORD",IF(AND($K360=2,COUNTIFS(nrES_PID,$D360,nrES_Code,$F360,nrES_Att,1)=0),"ATTEMPT 2 WITHOUT ATTEMPT 1",IF(AND($K360=2,$L360=""),"RETEST ROW HAS NO SCORE","OK"))))))</f>
        <v/>
      </c>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IF($C361="","",IF($K361="","",IF(COUNTIFS(nrES_PID,$D361,nrES_Code,$F361,nrES_Att,"&gt;"&amp;$K361,nrES_Raw,"&gt;=0")=0,"Yes","No")))</f>
        <v/>
      </c>
      <c r="Q361" s="17">
        <f>IF($C361="","",IF($L361="","",IF(AND($K361=1,ISNUMBER($L361),$L361&lt;$J361,COUNTIFS(nrES_PID,$D361,nrES_Code,$F361,nrES_Att,2,nrES_Raw,"&gt;=0")=0),"Yes","No")))</f>
        <v/>
      </c>
      <c r="R361" s="17">
        <f>IF($C361="","",IF($L361="","",IF(AND($K361=2,ISNUMBER($L361),$L361&lt;$J361),"Yes","No")))</f>
        <v/>
      </c>
      <c r="S361" s="18" t="n"/>
      <c r="T361" s="19">
        <f>IF($Q361&lt;&gt;"Yes","",IF($S361="","(enter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IF(OR($C361="",$L361="",$K361&lt;&gt;1,NOT(ISNUMBER($L361)),$L361&gt;=$J361),"",IF(COUNTIFS(nrES_PID,$D361,nrES_Code,$F361,nrES_Att,2,nrES_Raw,"&gt;=0")&gt;0,"Retested",IF(NOT(ISNUMBER($T361)),"CHECK DATE",IF(TODAY()&gt;$T361,"OVERDUE","Due "&amp;TEXT($T361,"mm/dd")))))</f>
        <v/>
      </c>
      <c r="V361" s="16" t="n"/>
      <c r="W361" s="16" t="n"/>
      <c r="X361" s="17">
        <f>IF($C361="","",IF(AND($L361&lt;&gt;"",NOT(ISNUMBER($L361))),"RAW SCORE NOT A NUMBER",IF(AND(ISNUMBER($L361),OR($L361&lt;0,$L361&gt;100)),"RAW SCORE OUT OF RANGE",IF(COUNTIF(nrES_RecID,$B361)&gt;1,"DUPLICATE RECORD",IF(AND($K361=2,COUNTIFS(nrES_PID,$D361,nrES_Code,$F361,nrES_Att,1)=0),"ATTEMPT 2 WITHOUT ATTEMPT 1",IF(AND($K361=2,$L361=""),"RETEST ROW HAS NO SCORE","OK"))))))</f>
        <v/>
      </c>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IF($C362="","",IF($K362="","",IF(COUNTIFS(nrES_PID,$D362,nrES_Code,$F362,nrES_Att,"&gt;"&amp;$K362,nrES_Raw,"&gt;=0")=0,"Yes","No")))</f>
        <v/>
      </c>
      <c r="Q362" s="17">
        <f>IF($C362="","",IF($L362="","",IF(AND($K362=1,ISNUMBER($L362),$L362&lt;$J362,COUNTIFS(nrES_PID,$D362,nrES_Code,$F362,nrES_Att,2,nrES_Raw,"&gt;=0")=0),"Yes","No")))</f>
        <v/>
      </c>
      <c r="R362" s="17">
        <f>IF($C362="","",IF($L362="","",IF(AND($K362=2,ISNUMBER($L362),$L362&lt;$J362),"Yes","No")))</f>
        <v/>
      </c>
      <c r="S362" s="18" t="n"/>
      <c r="T362" s="19">
        <f>IF($Q362&lt;&gt;"Yes","",IF($S362="","(enter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IF(OR($C362="",$L362="",$K362&lt;&gt;1,NOT(ISNUMBER($L362)),$L362&gt;=$J362),"",IF(COUNTIFS(nrES_PID,$D362,nrES_Code,$F362,nrES_Att,2,nrES_Raw,"&gt;=0")&gt;0,"Retested",IF(NOT(ISNUMBER($T362)),"CHECK DATE",IF(TODAY()&gt;$T362,"OVERDUE","Due "&amp;TEXT($T362,"mm/dd")))))</f>
        <v/>
      </c>
      <c r="V362" s="16" t="n"/>
      <c r="W362" s="16" t="n"/>
      <c r="X362" s="17">
        <f>IF($C362="","",IF(AND($L362&lt;&gt;"",NOT(ISNUMBER($L362))),"RAW SCORE NOT A NUMBER",IF(AND(ISNUMBER($L362),OR($L362&lt;0,$L362&gt;100)),"RAW SCORE OUT OF RANGE",IF(COUNTIF(nrES_RecID,$B362)&gt;1,"DUPLICATE RECORD",IF(AND($K362=2,COUNTIFS(nrES_PID,$D362,nrES_Code,$F362,nrES_Att,1)=0),"ATTEMPT 2 WITHOUT ATTEMPT 1",IF(AND($K362=2,$L362=""),"RETEST ROW HAS NO SCORE","OK"))))))</f>
        <v/>
      </c>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IF($C363="","",IF($K363="","",IF(COUNTIFS(nrES_PID,$D363,nrES_Code,$F363,nrES_Att,"&gt;"&amp;$K363,nrES_Raw,"&gt;=0")=0,"Yes","No")))</f>
        <v/>
      </c>
      <c r="Q363" s="17">
        <f>IF($C363="","",IF($L363="","",IF(AND($K363=1,ISNUMBER($L363),$L363&lt;$J363,COUNTIFS(nrES_PID,$D363,nrES_Code,$F363,nrES_Att,2,nrES_Raw,"&gt;=0")=0),"Yes","No")))</f>
        <v/>
      </c>
      <c r="R363" s="17">
        <f>IF($C363="","",IF($L363="","",IF(AND($K363=2,ISNUMBER($L363),$L363&lt;$J363),"Yes","No")))</f>
        <v/>
      </c>
      <c r="S363" s="18" t="n"/>
      <c r="T363" s="19">
        <f>IF($Q363&lt;&gt;"Yes","",IF($S363="","(enter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IF(OR($C363="",$L363="",$K363&lt;&gt;1,NOT(ISNUMBER($L363)),$L363&gt;=$J363),"",IF(COUNTIFS(nrES_PID,$D363,nrES_Code,$F363,nrES_Att,2,nrES_Raw,"&gt;=0")&gt;0,"Retested",IF(NOT(ISNUMBER($T363)),"CHECK DATE",IF(TODAY()&gt;$T363,"OVERDUE","Due "&amp;TEXT($T363,"mm/dd")))))</f>
        <v/>
      </c>
      <c r="V363" s="16" t="n"/>
      <c r="W363" s="16" t="n"/>
      <c r="X363" s="17">
        <f>IF($C363="","",IF(AND($L363&lt;&gt;"",NOT(ISNUMBER($L363))),"RAW SCORE NOT A NUMBER",IF(AND(ISNUMBER($L363),OR($L363&lt;0,$L363&gt;100)),"RAW SCORE OUT OF RANGE",IF(COUNTIF(nrES_RecID,$B363)&gt;1,"DUPLICATE RECORD",IF(AND($K363=2,COUNTIFS(nrES_PID,$D363,nrES_Code,$F363,nrES_Att,1)=0),"ATTEMPT 2 WITHOUT ATTEMPT 1",IF(AND($K363=2,$L363=""),"RETEST ROW HAS NO SCORE","OK"))))))</f>
        <v/>
      </c>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IF($C364="","",IF($K364="","",IF(COUNTIFS(nrES_PID,$D364,nrES_Code,$F364,nrES_Att,"&gt;"&amp;$K364,nrES_Raw,"&gt;=0")=0,"Yes","No")))</f>
        <v/>
      </c>
      <c r="Q364" s="17">
        <f>IF($C364="","",IF($L364="","",IF(AND($K364=1,ISNUMBER($L364),$L364&lt;$J364,COUNTIFS(nrES_PID,$D364,nrES_Code,$F364,nrES_Att,2,nrES_Raw,"&gt;=0")=0),"Yes","No")))</f>
        <v/>
      </c>
      <c r="R364" s="17">
        <f>IF($C364="","",IF($L364="","",IF(AND($K364=2,ISNUMBER($L364),$L364&lt;$J364),"Yes","No")))</f>
        <v/>
      </c>
      <c r="S364" s="18" t="n"/>
      <c r="T364" s="19">
        <f>IF($Q364&lt;&gt;"Yes","",IF($S364="","(enter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IF(OR($C364="",$L364="",$K364&lt;&gt;1,NOT(ISNUMBER($L364)),$L364&gt;=$J364),"",IF(COUNTIFS(nrES_PID,$D364,nrES_Code,$F364,nrES_Att,2,nrES_Raw,"&gt;=0")&gt;0,"Retested",IF(NOT(ISNUMBER($T364)),"CHECK DATE",IF(TODAY()&gt;$T364,"OVERDUE","Due "&amp;TEXT($T364,"mm/dd")))))</f>
        <v/>
      </c>
      <c r="V364" s="16" t="n"/>
      <c r="W364" s="16" t="n"/>
      <c r="X364" s="17">
        <f>IF($C364="","",IF(AND($L364&lt;&gt;"",NOT(ISNUMBER($L364))),"RAW SCORE NOT A NUMBER",IF(AND(ISNUMBER($L364),OR($L364&lt;0,$L364&gt;100)),"RAW SCORE OUT OF RANGE",IF(COUNTIF(nrES_RecID,$B364)&gt;1,"DUPLICATE RECORD",IF(AND($K364=2,COUNTIFS(nrES_PID,$D364,nrES_Code,$F364,nrES_Att,1)=0),"ATTEMPT 2 WITHOUT ATTEMPT 1",IF(AND($K364=2,$L364=""),"RETEST ROW HAS NO SCORE","OK"))))))</f>
        <v/>
      </c>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IF($C365="","",IF($K365="","",IF(COUNTIFS(nrES_PID,$D365,nrES_Code,$F365,nrES_Att,"&gt;"&amp;$K365,nrES_Raw,"&gt;=0")=0,"Yes","No")))</f>
        <v/>
      </c>
      <c r="Q365" s="17">
        <f>IF($C365="","",IF($L365="","",IF(AND($K365=1,ISNUMBER($L365),$L365&lt;$J365,COUNTIFS(nrES_PID,$D365,nrES_Code,$F365,nrES_Att,2,nrES_Raw,"&gt;=0")=0),"Yes","No")))</f>
        <v/>
      </c>
      <c r="R365" s="17">
        <f>IF($C365="","",IF($L365="","",IF(AND($K365=2,ISNUMBER($L365),$L365&lt;$J365),"Yes","No")))</f>
        <v/>
      </c>
      <c r="S365" s="18" t="n"/>
      <c r="T365" s="19">
        <f>IF($Q365&lt;&gt;"Yes","",IF($S365="","(enter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IF(OR($C365="",$L365="",$K365&lt;&gt;1,NOT(ISNUMBER($L365)),$L365&gt;=$J365),"",IF(COUNTIFS(nrES_PID,$D365,nrES_Code,$F365,nrES_Att,2,nrES_Raw,"&gt;=0")&gt;0,"Retested",IF(NOT(ISNUMBER($T365)),"CHECK DATE",IF(TODAY()&gt;$T365,"OVERDUE","Due "&amp;TEXT($T365,"mm/dd")))))</f>
        <v/>
      </c>
      <c r="V365" s="16" t="n"/>
      <c r="W365" s="16" t="n"/>
      <c r="X365" s="17">
        <f>IF($C365="","",IF(AND($L365&lt;&gt;"",NOT(ISNUMBER($L365))),"RAW SCORE NOT A NUMBER",IF(AND(ISNUMBER($L365),OR($L365&lt;0,$L365&gt;100)),"RAW SCORE OUT OF RANGE",IF(COUNTIF(nrES_RecID,$B365)&gt;1,"DUPLICATE RECORD",IF(AND($K365=2,COUNTIFS(nrES_PID,$D365,nrES_Code,$F365,nrES_Att,1)=0),"ATTEMPT 2 WITHOUT ATTEMPT 1",IF(AND($K365=2,$L365=""),"RETEST ROW HAS NO SCORE","OK"))))))</f>
        <v/>
      </c>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IF($C366="","",IF($K366="","",IF(COUNTIFS(nrES_PID,$D366,nrES_Code,$F366,nrES_Att,"&gt;"&amp;$K366,nrES_Raw,"&gt;=0")=0,"Yes","No")))</f>
        <v/>
      </c>
      <c r="Q366" s="17">
        <f>IF($C366="","",IF($L366="","",IF(AND($K366=1,ISNUMBER($L366),$L366&lt;$J366,COUNTIFS(nrES_PID,$D366,nrES_Code,$F366,nrES_Att,2,nrES_Raw,"&gt;=0")=0),"Yes","No")))</f>
        <v/>
      </c>
      <c r="R366" s="17">
        <f>IF($C366="","",IF($L366="","",IF(AND($K366=2,ISNUMBER($L366),$L366&lt;$J366),"Yes","No")))</f>
        <v/>
      </c>
      <c r="S366" s="18" t="n"/>
      <c r="T366" s="19">
        <f>IF($Q366&lt;&gt;"Yes","",IF($S366="","(enter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IF(OR($C366="",$L366="",$K366&lt;&gt;1,NOT(ISNUMBER($L366)),$L366&gt;=$J366),"",IF(COUNTIFS(nrES_PID,$D366,nrES_Code,$F366,nrES_Att,2,nrES_Raw,"&gt;=0")&gt;0,"Retested",IF(NOT(ISNUMBER($T366)),"CHECK DATE",IF(TODAY()&gt;$T366,"OVERDUE","Due "&amp;TEXT($T366,"mm/dd")))))</f>
        <v/>
      </c>
      <c r="V366" s="16" t="n"/>
      <c r="W366" s="16" t="n"/>
      <c r="X366" s="17">
        <f>IF($C366="","",IF(AND($L366&lt;&gt;"",NOT(ISNUMBER($L366))),"RAW SCORE NOT A NUMBER",IF(AND(ISNUMBER($L366),OR($L366&lt;0,$L366&gt;100)),"RAW SCORE OUT OF RANGE",IF(COUNTIF(nrES_RecID,$B366)&gt;1,"DUPLICATE RECORD",IF(AND($K366=2,COUNTIFS(nrES_PID,$D366,nrES_Code,$F366,nrES_Att,1)=0),"ATTEMPT 2 WITHOUT ATTEMPT 1",IF(AND($K366=2,$L366=""),"RETEST ROW HAS NO SCORE","OK"))))))</f>
        <v/>
      </c>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IF($C367="","",IF($K367="","",IF(COUNTIFS(nrES_PID,$D367,nrES_Code,$F367,nrES_Att,"&gt;"&amp;$K367,nrES_Raw,"&gt;=0")=0,"Yes","No")))</f>
        <v/>
      </c>
      <c r="Q367" s="17">
        <f>IF($C367="","",IF($L367="","",IF(AND($K367=1,ISNUMBER($L367),$L367&lt;$J367,COUNTIFS(nrES_PID,$D367,nrES_Code,$F367,nrES_Att,2,nrES_Raw,"&gt;=0")=0),"Yes","No")))</f>
        <v/>
      </c>
      <c r="R367" s="17">
        <f>IF($C367="","",IF($L367="","",IF(AND($K367=2,ISNUMBER($L367),$L367&lt;$J367),"Yes","No")))</f>
        <v/>
      </c>
      <c r="S367" s="18" t="n"/>
      <c r="T367" s="19">
        <f>IF($Q367&lt;&gt;"Yes","",IF($S367="","(enter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IF(OR($C367="",$L367="",$K367&lt;&gt;1,NOT(ISNUMBER($L367)),$L367&gt;=$J367),"",IF(COUNTIFS(nrES_PID,$D367,nrES_Code,$F367,nrES_Att,2,nrES_Raw,"&gt;=0")&gt;0,"Retested",IF(NOT(ISNUMBER($T367)),"CHECK DATE",IF(TODAY()&gt;$T367,"OVERDUE","Due "&amp;TEXT($T367,"mm/dd")))))</f>
        <v/>
      </c>
      <c r="V367" s="16" t="n"/>
      <c r="W367" s="16" t="n"/>
      <c r="X367" s="17">
        <f>IF($C367="","",IF(AND($L367&lt;&gt;"",NOT(ISNUMBER($L367))),"RAW SCORE NOT A NUMBER",IF(AND(ISNUMBER($L367),OR($L367&lt;0,$L367&gt;100)),"RAW SCORE OUT OF RANGE",IF(COUNTIF(nrES_RecID,$B367)&gt;1,"DUPLICATE RECORD",IF(AND($K367=2,COUNTIFS(nrES_PID,$D367,nrES_Code,$F367,nrES_Att,1)=0),"ATTEMPT 2 WITHOUT ATTEMPT 1",IF(AND($K367=2,$L367=""),"RETEST ROW HAS NO SCORE","OK"))))))</f>
        <v/>
      </c>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IF($C368="","",IF($K368="","",IF(COUNTIFS(nrES_PID,$D368,nrES_Code,$F368,nrES_Att,"&gt;"&amp;$K368,nrES_Raw,"&gt;=0")=0,"Yes","No")))</f>
        <v/>
      </c>
      <c r="Q368" s="17">
        <f>IF($C368="","",IF($L368="","",IF(AND($K368=1,ISNUMBER($L368),$L368&lt;$J368,COUNTIFS(nrES_PID,$D368,nrES_Code,$F368,nrES_Att,2,nrES_Raw,"&gt;=0")=0),"Yes","No")))</f>
        <v/>
      </c>
      <c r="R368" s="17">
        <f>IF($C368="","",IF($L368="","",IF(AND($K368=2,ISNUMBER($L368),$L368&lt;$J368),"Yes","No")))</f>
        <v/>
      </c>
      <c r="S368" s="18" t="n"/>
      <c r="T368" s="19">
        <f>IF($Q368&lt;&gt;"Yes","",IF($S368="","(enter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IF(OR($C368="",$L368="",$K368&lt;&gt;1,NOT(ISNUMBER($L368)),$L368&gt;=$J368),"",IF(COUNTIFS(nrES_PID,$D368,nrES_Code,$F368,nrES_Att,2,nrES_Raw,"&gt;=0")&gt;0,"Retested",IF(NOT(ISNUMBER($T368)),"CHECK DATE",IF(TODAY()&gt;$T368,"OVERDUE","Due "&amp;TEXT($T368,"mm/dd")))))</f>
        <v/>
      </c>
      <c r="V368" s="16" t="n"/>
      <c r="W368" s="16" t="n"/>
      <c r="X368" s="17">
        <f>IF($C368="","",IF(AND($L368&lt;&gt;"",NOT(ISNUMBER($L368))),"RAW SCORE NOT A NUMBER",IF(AND(ISNUMBER($L368),OR($L368&lt;0,$L368&gt;100)),"RAW SCORE OUT OF RANGE",IF(COUNTIF(nrES_RecID,$B368)&gt;1,"DUPLICATE RECORD",IF(AND($K368=2,COUNTIFS(nrES_PID,$D368,nrES_Code,$F368,nrES_Att,1)=0),"ATTEMPT 2 WITHOUT ATTEMPT 1",IF(AND($K368=2,$L368=""),"RETEST ROW HAS NO SCORE","OK"))))))</f>
        <v/>
      </c>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IF($C369="","",IF($K369="","",IF(COUNTIFS(nrES_PID,$D369,nrES_Code,$F369,nrES_Att,"&gt;"&amp;$K369,nrES_Raw,"&gt;=0")=0,"Yes","No")))</f>
        <v/>
      </c>
      <c r="Q369" s="17">
        <f>IF($C369="","",IF($L369="","",IF(AND($K369=1,ISNUMBER($L369),$L369&lt;$J369,COUNTIFS(nrES_PID,$D369,nrES_Code,$F369,nrES_Att,2,nrES_Raw,"&gt;=0")=0),"Yes","No")))</f>
        <v/>
      </c>
      <c r="R369" s="17">
        <f>IF($C369="","",IF($L369="","",IF(AND($K369=2,ISNUMBER($L369),$L369&lt;$J369),"Yes","No")))</f>
        <v/>
      </c>
      <c r="S369" s="18" t="n"/>
      <c r="T369" s="19">
        <f>IF($Q369&lt;&gt;"Yes","",IF($S369="","(enter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IF(OR($C369="",$L369="",$K369&lt;&gt;1,NOT(ISNUMBER($L369)),$L369&gt;=$J369),"",IF(COUNTIFS(nrES_PID,$D369,nrES_Code,$F369,nrES_Att,2,nrES_Raw,"&gt;=0")&gt;0,"Retested",IF(NOT(ISNUMBER($T369)),"CHECK DATE",IF(TODAY()&gt;$T369,"OVERDUE","Due "&amp;TEXT($T369,"mm/dd")))))</f>
        <v/>
      </c>
      <c r="V369" s="16" t="n"/>
      <c r="W369" s="16" t="n"/>
      <c r="X369" s="17">
        <f>IF($C369="","",IF(AND($L369&lt;&gt;"",NOT(ISNUMBER($L369))),"RAW SCORE NOT A NUMBER",IF(AND(ISNUMBER($L369),OR($L369&lt;0,$L369&gt;100)),"RAW SCORE OUT OF RANGE",IF(COUNTIF(nrES_RecID,$B369)&gt;1,"DUPLICATE RECORD",IF(AND($K369=2,COUNTIFS(nrES_PID,$D369,nrES_Code,$F369,nrES_Att,1)=0),"ATTEMPT 2 WITHOUT ATTEMPT 1",IF(AND($K369=2,$L369=""),"RETEST ROW HAS NO SCORE","OK"))))))</f>
        <v/>
      </c>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IF($C370="","",IF($K370="","",IF(COUNTIFS(nrES_PID,$D370,nrES_Code,$F370,nrES_Att,"&gt;"&amp;$K370,nrES_Raw,"&gt;=0")=0,"Yes","No")))</f>
        <v/>
      </c>
      <c r="Q370" s="17">
        <f>IF($C370="","",IF($L370="","",IF(AND($K370=1,ISNUMBER($L370),$L370&lt;$J370,COUNTIFS(nrES_PID,$D370,nrES_Code,$F370,nrES_Att,2,nrES_Raw,"&gt;=0")=0),"Yes","No")))</f>
        <v/>
      </c>
      <c r="R370" s="17">
        <f>IF($C370="","",IF($L370="","",IF(AND($K370=2,ISNUMBER($L370),$L370&lt;$J370),"Yes","No")))</f>
        <v/>
      </c>
      <c r="S370" s="18" t="n"/>
      <c r="T370" s="19">
        <f>IF($Q370&lt;&gt;"Yes","",IF($S370="","(enter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IF(OR($C370="",$L370="",$K370&lt;&gt;1,NOT(ISNUMBER($L370)),$L370&gt;=$J370),"",IF(COUNTIFS(nrES_PID,$D370,nrES_Code,$F370,nrES_Att,2,nrES_Raw,"&gt;=0")&gt;0,"Retested",IF(NOT(ISNUMBER($T370)),"CHECK DATE",IF(TODAY()&gt;$T370,"OVERDUE","Due "&amp;TEXT($T370,"mm/dd")))))</f>
        <v/>
      </c>
      <c r="V370" s="16" t="n"/>
      <c r="W370" s="16" t="n"/>
      <c r="X370" s="17">
        <f>IF($C370="","",IF(AND($L370&lt;&gt;"",NOT(ISNUMBER($L370))),"RAW SCORE NOT A NUMBER",IF(AND(ISNUMBER($L370),OR($L370&lt;0,$L370&gt;100)),"RAW SCORE OUT OF RANGE",IF(COUNTIF(nrES_RecID,$B370)&gt;1,"DUPLICATE RECORD",IF(AND($K370=2,COUNTIFS(nrES_PID,$D370,nrES_Code,$F370,nrES_Att,1)=0),"ATTEMPT 2 WITHOUT ATTEMPT 1",IF(AND($K370=2,$L370=""),"RETEST ROW HAS NO SCORE","OK"))))))</f>
        <v/>
      </c>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IF($C371="","",IF($K371="","",IF(COUNTIFS(nrES_PID,$D371,nrES_Code,$F371,nrES_Att,"&gt;"&amp;$K371,nrES_Raw,"&gt;=0")=0,"Yes","No")))</f>
        <v/>
      </c>
      <c r="Q371" s="17">
        <f>IF($C371="","",IF($L371="","",IF(AND($K371=1,ISNUMBER($L371),$L371&lt;$J371,COUNTIFS(nrES_PID,$D371,nrES_Code,$F371,nrES_Att,2,nrES_Raw,"&gt;=0")=0),"Yes","No")))</f>
        <v/>
      </c>
      <c r="R371" s="17">
        <f>IF($C371="","",IF($L371="","",IF(AND($K371=2,ISNUMBER($L371),$L371&lt;$J371),"Yes","No")))</f>
        <v/>
      </c>
      <c r="S371" s="18" t="n"/>
      <c r="T371" s="19">
        <f>IF($Q371&lt;&gt;"Yes","",IF($S371="","(enter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IF(OR($C371="",$L371="",$K371&lt;&gt;1,NOT(ISNUMBER($L371)),$L371&gt;=$J371),"",IF(COUNTIFS(nrES_PID,$D371,nrES_Code,$F371,nrES_Att,2,nrES_Raw,"&gt;=0")&gt;0,"Retested",IF(NOT(ISNUMBER($T371)),"CHECK DATE",IF(TODAY()&gt;$T371,"OVERDUE","Due "&amp;TEXT($T371,"mm/dd")))))</f>
        <v/>
      </c>
      <c r="V371" s="16" t="n"/>
      <c r="W371" s="16" t="n"/>
      <c r="X371" s="17">
        <f>IF($C371="","",IF(AND($L371&lt;&gt;"",NOT(ISNUMBER($L371))),"RAW SCORE NOT A NUMBER",IF(AND(ISNUMBER($L371),OR($L371&lt;0,$L371&gt;100)),"RAW SCORE OUT OF RANGE",IF(COUNTIF(nrES_RecID,$B371)&gt;1,"DUPLICATE RECORD",IF(AND($K371=2,COUNTIFS(nrES_PID,$D371,nrES_Code,$F371,nrES_Att,1)=0),"ATTEMPT 2 WITHOUT ATTEMPT 1",IF(AND($K371=2,$L371=""),"RETEST ROW HAS NO SCORE","OK"))))))</f>
        <v/>
      </c>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IF($C372="","",IF($K372="","",IF(COUNTIFS(nrES_PID,$D372,nrES_Code,$F372,nrES_Att,"&gt;"&amp;$K372,nrES_Raw,"&gt;=0")=0,"Yes","No")))</f>
        <v/>
      </c>
      <c r="Q372" s="17">
        <f>IF($C372="","",IF($L372="","",IF(AND($K372=1,ISNUMBER($L372),$L372&lt;$J372,COUNTIFS(nrES_PID,$D372,nrES_Code,$F372,nrES_Att,2,nrES_Raw,"&gt;=0")=0),"Yes","No")))</f>
        <v/>
      </c>
      <c r="R372" s="17">
        <f>IF($C372="","",IF($L372="","",IF(AND($K372=2,ISNUMBER($L372),$L372&lt;$J372),"Yes","No")))</f>
        <v/>
      </c>
      <c r="S372" s="18" t="n"/>
      <c r="T372" s="19">
        <f>IF($Q372&lt;&gt;"Yes","",IF($S372="","(enter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IF(OR($C372="",$L372="",$K372&lt;&gt;1,NOT(ISNUMBER($L372)),$L372&gt;=$J372),"",IF(COUNTIFS(nrES_PID,$D372,nrES_Code,$F372,nrES_Att,2,nrES_Raw,"&gt;=0")&gt;0,"Retested",IF(NOT(ISNUMBER($T372)),"CHECK DATE",IF(TODAY()&gt;$T372,"OVERDUE","Due "&amp;TEXT($T372,"mm/dd")))))</f>
        <v/>
      </c>
      <c r="V372" s="16" t="n"/>
      <c r="W372" s="16" t="n"/>
      <c r="X372" s="17">
        <f>IF($C372="","",IF(AND($L372&lt;&gt;"",NOT(ISNUMBER($L372))),"RAW SCORE NOT A NUMBER",IF(AND(ISNUMBER($L372),OR($L372&lt;0,$L372&gt;100)),"RAW SCORE OUT OF RANGE",IF(COUNTIF(nrES_RecID,$B372)&gt;1,"DUPLICATE RECORD",IF(AND($K372=2,COUNTIFS(nrES_PID,$D372,nrES_Code,$F372,nrES_Att,1)=0),"ATTEMPT 2 WITHOUT ATTEMPT 1",IF(AND($K372=2,$L372=""),"RETEST ROW HAS NO SCORE","OK"))))))</f>
        <v/>
      </c>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IF($C373="","",IF($K373="","",IF(COUNTIFS(nrES_PID,$D373,nrES_Code,$F373,nrES_Att,"&gt;"&amp;$K373,nrES_Raw,"&gt;=0")=0,"Yes","No")))</f>
        <v/>
      </c>
      <c r="Q373" s="17">
        <f>IF($C373="","",IF($L373="","",IF(AND($K373=1,ISNUMBER($L373),$L373&lt;$J373,COUNTIFS(nrES_PID,$D373,nrES_Code,$F373,nrES_Att,2,nrES_Raw,"&gt;=0")=0),"Yes","No")))</f>
        <v/>
      </c>
      <c r="R373" s="17">
        <f>IF($C373="","",IF($L373="","",IF(AND($K373=2,ISNUMBER($L373),$L373&lt;$J373),"Yes","No")))</f>
        <v/>
      </c>
      <c r="S373" s="18" t="n"/>
      <c r="T373" s="19">
        <f>IF($Q373&lt;&gt;"Yes","",IF($S373="","(enter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IF(OR($C373="",$L373="",$K373&lt;&gt;1,NOT(ISNUMBER($L373)),$L373&gt;=$J373),"",IF(COUNTIFS(nrES_PID,$D373,nrES_Code,$F373,nrES_Att,2,nrES_Raw,"&gt;=0")&gt;0,"Retested",IF(NOT(ISNUMBER($T373)),"CHECK DATE",IF(TODAY()&gt;$T373,"OVERDUE","Due "&amp;TEXT($T373,"mm/dd")))))</f>
        <v/>
      </c>
      <c r="V373" s="16" t="n"/>
      <c r="W373" s="16" t="n"/>
      <c r="X373" s="17">
        <f>IF($C373="","",IF(AND($L373&lt;&gt;"",NOT(ISNUMBER($L373))),"RAW SCORE NOT A NUMBER",IF(AND(ISNUMBER($L373),OR($L373&lt;0,$L373&gt;100)),"RAW SCORE OUT OF RANGE",IF(COUNTIF(nrES_RecID,$B373)&gt;1,"DUPLICATE RECORD",IF(AND($K373=2,COUNTIFS(nrES_PID,$D373,nrES_Code,$F373,nrES_Att,1)=0),"ATTEMPT 2 WITHOUT ATTEMPT 1",IF(AND($K373=2,$L373=""),"RETEST ROW HAS NO SCORE","OK"))))))</f>
        <v/>
      </c>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IF($C374="","",IF($K374="","",IF(COUNTIFS(nrES_PID,$D374,nrES_Code,$F374,nrES_Att,"&gt;"&amp;$K374,nrES_Raw,"&gt;=0")=0,"Yes","No")))</f>
        <v/>
      </c>
      <c r="Q374" s="17">
        <f>IF($C374="","",IF($L374="","",IF(AND($K374=1,ISNUMBER($L374),$L374&lt;$J374,COUNTIFS(nrES_PID,$D374,nrES_Code,$F374,nrES_Att,2,nrES_Raw,"&gt;=0")=0),"Yes","No")))</f>
        <v/>
      </c>
      <c r="R374" s="17">
        <f>IF($C374="","",IF($L374="","",IF(AND($K374=2,ISNUMBER($L374),$L374&lt;$J374),"Yes","No")))</f>
        <v/>
      </c>
      <c r="S374" s="18" t="n"/>
      <c r="T374" s="19">
        <f>IF($Q374&lt;&gt;"Yes","",IF($S374="","(enter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IF(OR($C374="",$L374="",$K374&lt;&gt;1,NOT(ISNUMBER($L374)),$L374&gt;=$J374),"",IF(COUNTIFS(nrES_PID,$D374,nrES_Code,$F374,nrES_Att,2,nrES_Raw,"&gt;=0")&gt;0,"Retested",IF(NOT(ISNUMBER($T374)),"CHECK DATE",IF(TODAY()&gt;$T374,"OVERDUE","Due "&amp;TEXT($T374,"mm/dd")))))</f>
        <v/>
      </c>
      <c r="V374" s="16" t="n"/>
      <c r="W374" s="16" t="n"/>
      <c r="X374" s="17">
        <f>IF($C374="","",IF(AND($L374&lt;&gt;"",NOT(ISNUMBER($L374))),"RAW SCORE NOT A NUMBER",IF(AND(ISNUMBER($L374),OR($L374&lt;0,$L374&gt;100)),"RAW SCORE OUT OF RANGE",IF(COUNTIF(nrES_RecID,$B374)&gt;1,"DUPLICATE RECORD",IF(AND($K374=2,COUNTIFS(nrES_PID,$D374,nrES_Code,$F374,nrES_Att,1)=0),"ATTEMPT 2 WITHOUT ATTEMPT 1",IF(AND($K374=2,$L374=""),"RETEST ROW HAS NO SCORE","OK"))))))</f>
        <v/>
      </c>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IF($C375="","",IF($K375="","",IF(COUNTIFS(nrES_PID,$D375,nrES_Code,$F375,nrES_Att,"&gt;"&amp;$K375,nrES_Raw,"&gt;=0")=0,"Yes","No")))</f>
        <v/>
      </c>
      <c r="Q375" s="17">
        <f>IF($C375="","",IF($L375="","",IF(AND($K375=1,ISNUMBER($L375),$L375&lt;$J375,COUNTIFS(nrES_PID,$D375,nrES_Code,$F375,nrES_Att,2,nrES_Raw,"&gt;=0")=0),"Yes","No")))</f>
        <v/>
      </c>
      <c r="R375" s="17">
        <f>IF($C375="","",IF($L375="","",IF(AND($K375=2,ISNUMBER($L375),$L375&lt;$J375),"Yes","No")))</f>
        <v/>
      </c>
      <c r="S375" s="18" t="n"/>
      <c r="T375" s="19">
        <f>IF($Q375&lt;&gt;"Yes","",IF($S375="","(enter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IF(OR($C375="",$L375="",$K375&lt;&gt;1,NOT(ISNUMBER($L375)),$L375&gt;=$J375),"",IF(COUNTIFS(nrES_PID,$D375,nrES_Code,$F375,nrES_Att,2,nrES_Raw,"&gt;=0")&gt;0,"Retested",IF(NOT(ISNUMBER($T375)),"CHECK DATE",IF(TODAY()&gt;$T375,"OVERDUE","Due "&amp;TEXT($T375,"mm/dd")))))</f>
        <v/>
      </c>
      <c r="V375" s="16" t="n"/>
      <c r="W375" s="16" t="n"/>
      <c r="X375" s="17">
        <f>IF($C375="","",IF(AND($L375&lt;&gt;"",NOT(ISNUMBER($L375))),"RAW SCORE NOT A NUMBER",IF(AND(ISNUMBER($L375),OR($L375&lt;0,$L375&gt;100)),"RAW SCORE OUT OF RANGE",IF(COUNTIF(nrES_RecID,$B375)&gt;1,"DUPLICATE RECORD",IF(AND($K375=2,COUNTIFS(nrES_PID,$D375,nrES_Code,$F375,nrES_Att,1)=0),"ATTEMPT 2 WITHOUT ATTEMPT 1",IF(AND($K375=2,$L375=""),"RETEST ROW HAS NO SCORE","OK"))))))</f>
        <v/>
      </c>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IF($C376="","",IF($K376="","",IF(COUNTIFS(nrES_PID,$D376,nrES_Code,$F376,nrES_Att,"&gt;"&amp;$K376,nrES_Raw,"&gt;=0")=0,"Yes","No")))</f>
        <v/>
      </c>
      <c r="Q376" s="17">
        <f>IF($C376="","",IF($L376="","",IF(AND($K376=1,ISNUMBER($L376),$L376&lt;$J376,COUNTIFS(nrES_PID,$D376,nrES_Code,$F376,nrES_Att,2,nrES_Raw,"&gt;=0")=0),"Yes","No")))</f>
        <v/>
      </c>
      <c r="R376" s="17">
        <f>IF($C376="","",IF($L376="","",IF(AND($K376=2,ISNUMBER($L376),$L376&lt;$J376),"Yes","No")))</f>
        <v/>
      </c>
      <c r="S376" s="18" t="n"/>
      <c r="T376" s="19">
        <f>IF($Q376&lt;&gt;"Yes","",IF($S376="","(enter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IF(OR($C376="",$L376="",$K376&lt;&gt;1,NOT(ISNUMBER($L376)),$L376&gt;=$J376),"",IF(COUNTIFS(nrES_PID,$D376,nrES_Code,$F376,nrES_Att,2,nrES_Raw,"&gt;=0")&gt;0,"Retested",IF(NOT(ISNUMBER($T376)),"CHECK DATE",IF(TODAY()&gt;$T376,"OVERDUE","Due "&amp;TEXT($T376,"mm/dd")))))</f>
        <v/>
      </c>
      <c r="V376" s="16" t="n"/>
      <c r="W376" s="16" t="n"/>
      <c r="X376" s="17">
        <f>IF($C376="","",IF(AND($L376&lt;&gt;"",NOT(ISNUMBER($L376))),"RAW SCORE NOT A NUMBER",IF(AND(ISNUMBER($L376),OR($L376&lt;0,$L376&gt;100)),"RAW SCORE OUT OF RANGE",IF(COUNTIF(nrES_RecID,$B376)&gt;1,"DUPLICATE RECORD",IF(AND($K376=2,COUNTIFS(nrES_PID,$D376,nrES_Code,$F376,nrES_Att,1)=0),"ATTEMPT 2 WITHOUT ATTEMPT 1",IF(AND($K376=2,$L376=""),"RETEST ROW HAS NO SCORE","OK"))))))</f>
        <v/>
      </c>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IF($C377="","",IF($K377="","",IF(COUNTIFS(nrES_PID,$D377,nrES_Code,$F377,nrES_Att,"&gt;"&amp;$K377,nrES_Raw,"&gt;=0")=0,"Yes","No")))</f>
        <v/>
      </c>
      <c r="Q377" s="17">
        <f>IF($C377="","",IF($L377="","",IF(AND($K377=1,ISNUMBER($L377),$L377&lt;$J377,COUNTIFS(nrES_PID,$D377,nrES_Code,$F377,nrES_Att,2,nrES_Raw,"&gt;=0")=0),"Yes","No")))</f>
        <v/>
      </c>
      <c r="R377" s="17">
        <f>IF($C377="","",IF($L377="","",IF(AND($K377=2,ISNUMBER($L377),$L377&lt;$J377),"Yes","No")))</f>
        <v/>
      </c>
      <c r="S377" s="18" t="n"/>
      <c r="T377" s="19">
        <f>IF($Q377&lt;&gt;"Yes","",IF($S377="","(enter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IF(OR($C377="",$L377="",$K377&lt;&gt;1,NOT(ISNUMBER($L377)),$L377&gt;=$J377),"",IF(COUNTIFS(nrES_PID,$D377,nrES_Code,$F377,nrES_Att,2,nrES_Raw,"&gt;=0")&gt;0,"Retested",IF(NOT(ISNUMBER($T377)),"CHECK DATE",IF(TODAY()&gt;$T377,"OVERDUE","Due "&amp;TEXT($T377,"mm/dd")))))</f>
        <v/>
      </c>
      <c r="V377" s="16" t="n"/>
      <c r="W377" s="16" t="n"/>
      <c r="X377" s="17">
        <f>IF($C377="","",IF(AND($L377&lt;&gt;"",NOT(ISNUMBER($L377))),"RAW SCORE NOT A NUMBER",IF(AND(ISNUMBER($L377),OR($L377&lt;0,$L377&gt;100)),"RAW SCORE OUT OF RANGE",IF(COUNTIF(nrES_RecID,$B377)&gt;1,"DUPLICATE RECORD",IF(AND($K377=2,COUNTIFS(nrES_PID,$D377,nrES_Code,$F377,nrES_Att,1)=0),"ATTEMPT 2 WITHOUT ATTEMPT 1",IF(AND($K377=2,$L377=""),"RETEST ROW HAS NO SCORE","OK"))))))</f>
        <v/>
      </c>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IF($C378="","",IF($K378="","",IF(COUNTIFS(nrES_PID,$D378,nrES_Code,$F378,nrES_Att,"&gt;"&amp;$K378,nrES_Raw,"&gt;=0")=0,"Yes","No")))</f>
        <v/>
      </c>
      <c r="Q378" s="17">
        <f>IF($C378="","",IF($L378="","",IF(AND($K378=1,ISNUMBER($L378),$L378&lt;$J378,COUNTIFS(nrES_PID,$D378,nrES_Code,$F378,nrES_Att,2,nrES_Raw,"&gt;=0")=0),"Yes","No")))</f>
        <v/>
      </c>
      <c r="R378" s="17">
        <f>IF($C378="","",IF($L378="","",IF(AND($K378=2,ISNUMBER($L378),$L378&lt;$J378),"Yes","No")))</f>
        <v/>
      </c>
      <c r="S378" s="18" t="n"/>
      <c r="T378" s="19">
        <f>IF($Q378&lt;&gt;"Yes","",IF($S378="","(enter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IF(OR($C378="",$L378="",$K378&lt;&gt;1,NOT(ISNUMBER($L378)),$L378&gt;=$J378),"",IF(COUNTIFS(nrES_PID,$D378,nrES_Code,$F378,nrES_Att,2,nrES_Raw,"&gt;=0")&gt;0,"Retested",IF(NOT(ISNUMBER($T378)),"CHECK DATE",IF(TODAY()&gt;$T378,"OVERDUE","Due "&amp;TEXT($T378,"mm/dd")))))</f>
        <v/>
      </c>
      <c r="V378" s="16" t="n"/>
      <c r="W378" s="16" t="n"/>
      <c r="X378" s="17">
        <f>IF($C378="","",IF(AND($L378&lt;&gt;"",NOT(ISNUMBER($L378))),"RAW SCORE NOT A NUMBER",IF(AND(ISNUMBER($L378),OR($L378&lt;0,$L378&gt;100)),"RAW SCORE OUT OF RANGE",IF(COUNTIF(nrES_RecID,$B378)&gt;1,"DUPLICATE RECORD",IF(AND($K378=2,COUNTIFS(nrES_PID,$D378,nrES_Code,$F378,nrES_Att,1)=0),"ATTEMPT 2 WITHOUT ATTEMPT 1",IF(AND($K378=2,$L378=""),"RETEST ROW HAS NO SCORE","OK"))))))</f>
        <v/>
      </c>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IF($C379="","",IF($K379="","",IF(COUNTIFS(nrES_PID,$D379,nrES_Code,$F379,nrES_Att,"&gt;"&amp;$K379,nrES_Raw,"&gt;=0")=0,"Yes","No")))</f>
        <v/>
      </c>
      <c r="Q379" s="17">
        <f>IF($C379="","",IF($L379="","",IF(AND($K379=1,ISNUMBER($L379),$L379&lt;$J379,COUNTIFS(nrES_PID,$D379,nrES_Code,$F379,nrES_Att,2,nrES_Raw,"&gt;=0")=0),"Yes","No")))</f>
        <v/>
      </c>
      <c r="R379" s="17">
        <f>IF($C379="","",IF($L379="","",IF(AND($K379=2,ISNUMBER($L379),$L379&lt;$J379),"Yes","No")))</f>
        <v/>
      </c>
      <c r="S379" s="18" t="n"/>
      <c r="T379" s="19">
        <f>IF($Q379&lt;&gt;"Yes","",IF($S379="","(enter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IF(OR($C379="",$L379="",$K379&lt;&gt;1,NOT(ISNUMBER($L379)),$L379&gt;=$J379),"",IF(COUNTIFS(nrES_PID,$D379,nrES_Code,$F379,nrES_Att,2,nrES_Raw,"&gt;=0")&gt;0,"Retested",IF(NOT(ISNUMBER($T379)),"CHECK DATE",IF(TODAY()&gt;$T379,"OVERDUE","Due "&amp;TEXT($T379,"mm/dd")))))</f>
        <v/>
      </c>
      <c r="V379" s="16" t="n"/>
      <c r="W379" s="16" t="n"/>
      <c r="X379" s="17">
        <f>IF($C379="","",IF(AND($L379&lt;&gt;"",NOT(ISNUMBER($L379))),"RAW SCORE NOT A NUMBER",IF(AND(ISNUMBER($L379),OR($L379&lt;0,$L379&gt;100)),"RAW SCORE OUT OF RANGE",IF(COUNTIF(nrES_RecID,$B379)&gt;1,"DUPLICATE RECORD",IF(AND($K379=2,COUNTIFS(nrES_PID,$D379,nrES_Code,$F379,nrES_Att,1)=0),"ATTEMPT 2 WITHOUT ATTEMPT 1",IF(AND($K379=2,$L379=""),"RETEST ROW HAS NO SCORE","OK"))))))</f>
        <v/>
      </c>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IF($C380="","",IF($K380="","",IF(COUNTIFS(nrES_PID,$D380,nrES_Code,$F380,nrES_Att,"&gt;"&amp;$K380,nrES_Raw,"&gt;=0")=0,"Yes","No")))</f>
        <v/>
      </c>
      <c r="Q380" s="17">
        <f>IF($C380="","",IF($L380="","",IF(AND($K380=1,ISNUMBER($L380),$L380&lt;$J380,COUNTIFS(nrES_PID,$D380,nrES_Code,$F380,nrES_Att,2,nrES_Raw,"&gt;=0")=0),"Yes","No")))</f>
        <v/>
      </c>
      <c r="R380" s="17">
        <f>IF($C380="","",IF($L380="","",IF(AND($K380=2,ISNUMBER($L380),$L380&lt;$J380),"Yes","No")))</f>
        <v/>
      </c>
      <c r="S380" s="18" t="n"/>
      <c r="T380" s="19">
        <f>IF($Q380&lt;&gt;"Yes","",IF($S380="","(enter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IF(OR($C380="",$L380="",$K380&lt;&gt;1,NOT(ISNUMBER($L380)),$L380&gt;=$J380),"",IF(COUNTIFS(nrES_PID,$D380,nrES_Code,$F380,nrES_Att,2,nrES_Raw,"&gt;=0")&gt;0,"Retested",IF(NOT(ISNUMBER($T380)),"CHECK DATE",IF(TODAY()&gt;$T380,"OVERDUE","Due "&amp;TEXT($T380,"mm/dd")))))</f>
        <v/>
      </c>
      <c r="V380" s="16" t="n"/>
      <c r="W380" s="16" t="n"/>
      <c r="X380" s="17">
        <f>IF($C380="","",IF(AND($L380&lt;&gt;"",NOT(ISNUMBER($L380))),"RAW SCORE NOT A NUMBER",IF(AND(ISNUMBER($L380),OR($L380&lt;0,$L380&gt;100)),"RAW SCORE OUT OF RANGE",IF(COUNTIF(nrES_RecID,$B380)&gt;1,"DUPLICATE RECORD",IF(AND($K380=2,COUNTIFS(nrES_PID,$D380,nrES_Code,$F380,nrES_Att,1)=0),"ATTEMPT 2 WITHOUT ATTEMPT 1",IF(AND($K380=2,$L380=""),"RETEST ROW HAS NO SCORE","OK"))))))</f>
        <v/>
      </c>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IF($C381="","",IF($K381="","",IF(COUNTIFS(nrES_PID,$D381,nrES_Code,$F381,nrES_Att,"&gt;"&amp;$K381,nrES_Raw,"&gt;=0")=0,"Yes","No")))</f>
        <v/>
      </c>
      <c r="Q381" s="17">
        <f>IF($C381="","",IF($L381="","",IF(AND($K381=1,ISNUMBER($L381),$L381&lt;$J381,COUNTIFS(nrES_PID,$D381,nrES_Code,$F381,nrES_Att,2,nrES_Raw,"&gt;=0")=0),"Yes","No")))</f>
        <v/>
      </c>
      <c r="R381" s="17">
        <f>IF($C381="","",IF($L381="","",IF(AND($K381=2,ISNUMBER($L381),$L381&lt;$J381),"Yes","No")))</f>
        <v/>
      </c>
      <c r="S381" s="18" t="n"/>
      <c r="T381" s="19">
        <f>IF($Q381&lt;&gt;"Yes","",IF($S381="","(enter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IF(OR($C381="",$L381="",$K381&lt;&gt;1,NOT(ISNUMBER($L381)),$L381&gt;=$J381),"",IF(COUNTIFS(nrES_PID,$D381,nrES_Code,$F381,nrES_Att,2,nrES_Raw,"&gt;=0")&gt;0,"Retested",IF(NOT(ISNUMBER($T381)),"CHECK DATE",IF(TODAY()&gt;$T381,"OVERDUE","Due "&amp;TEXT($T381,"mm/dd")))))</f>
        <v/>
      </c>
      <c r="V381" s="16" t="n"/>
      <c r="W381" s="16" t="n"/>
      <c r="X381" s="17">
        <f>IF($C381="","",IF(AND($L381&lt;&gt;"",NOT(ISNUMBER($L381))),"RAW SCORE NOT A NUMBER",IF(AND(ISNUMBER($L381),OR($L381&lt;0,$L381&gt;100)),"RAW SCORE OUT OF RANGE",IF(COUNTIF(nrES_RecID,$B381)&gt;1,"DUPLICATE RECORD",IF(AND($K381=2,COUNTIFS(nrES_PID,$D381,nrES_Code,$F381,nrES_Att,1)=0),"ATTEMPT 2 WITHOUT ATTEMPT 1",IF(AND($K381=2,$L381=""),"RETEST ROW HAS NO SCORE","OK"))))))</f>
        <v/>
      </c>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IF($C382="","",IF($K382="","",IF(COUNTIFS(nrES_PID,$D382,nrES_Code,$F382,nrES_Att,"&gt;"&amp;$K382,nrES_Raw,"&gt;=0")=0,"Yes","No")))</f>
        <v/>
      </c>
      <c r="Q382" s="17">
        <f>IF($C382="","",IF($L382="","",IF(AND($K382=1,ISNUMBER($L382),$L382&lt;$J382,COUNTIFS(nrES_PID,$D382,nrES_Code,$F382,nrES_Att,2,nrES_Raw,"&gt;=0")=0),"Yes","No")))</f>
        <v/>
      </c>
      <c r="R382" s="17">
        <f>IF($C382="","",IF($L382="","",IF(AND($K382=2,ISNUMBER($L382),$L382&lt;$J382),"Yes","No")))</f>
        <v/>
      </c>
      <c r="S382" s="18" t="n"/>
      <c r="T382" s="19">
        <f>IF($Q382&lt;&gt;"Yes","",IF($S382="","(enter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IF(OR($C382="",$L382="",$K382&lt;&gt;1,NOT(ISNUMBER($L382)),$L382&gt;=$J382),"",IF(COUNTIFS(nrES_PID,$D382,nrES_Code,$F382,nrES_Att,2,nrES_Raw,"&gt;=0")&gt;0,"Retested",IF(NOT(ISNUMBER($T382)),"CHECK DATE",IF(TODAY()&gt;$T382,"OVERDUE","Due "&amp;TEXT($T382,"mm/dd")))))</f>
        <v/>
      </c>
      <c r="V382" s="16" t="n"/>
      <c r="W382" s="16" t="n"/>
      <c r="X382" s="17">
        <f>IF($C382="","",IF(AND($L382&lt;&gt;"",NOT(ISNUMBER($L382))),"RAW SCORE NOT A NUMBER",IF(AND(ISNUMBER($L382),OR($L382&lt;0,$L382&gt;100)),"RAW SCORE OUT OF RANGE",IF(COUNTIF(nrES_RecID,$B382)&gt;1,"DUPLICATE RECORD",IF(AND($K382=2,COUNTIFS(nrES_PID,$D382,nrES_Code,$F382,nrES_Att,1)=0),"ATTEMPT 2 WITHOUT ATTEMPT 1",IF(AND($K382=2,$L382=""),"RETEST ROW HAS NO SCORE","OK"))))))</f>
        <v/>
      </c>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IF($C383="","",IF($K383="","",IF(COUNTIFS(nrES_PID,$D383,nrES_Code,$F383,nrES_Att,"&gt;"&amp;$K383,nrES_Raw,"&gt;=0")=0,"Yes","No")))</f>
        <v/>
      </c>
      <c r="Q383" s="17">
        <f>IF($C383="","",IF($L383="","",IF(AND($K383=1,ISNUMBER($L383),$L383&lt;$J383,COUNTIFS(nrES_PID,$D383,nrES_Code,$F383,nrES_Att,2,nrES_Raw,"&gt;=0")=0),"Yes","No")))</f>
        <v/>
      </c>
      <c r="R383" s="17">
        <f>IF($C383="","",IF($L383="","",IF(AND($K383=2,ISNUMBER($L383),$L383&lt;$J383),"Yes","No")))</f>
        <v/>
      </c>
      <c r="S383" s="18" t="n"/>
      <c r="T383" s="19">
        <f>IF($Q383&lt;&gt;"Yes","",IF($S383="","(enter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IF(OR($C383="",$L383="",$K383&lt;&gt;1,NOT(ISNUMBER($L383)),$L383&gt;=$J383),"",IF(COUNTIFS(nrES_PID,$D383,nrES_Code,$F383,nrES_Att,2,nrES_Raw,"&gt;=0")&gt;0,"Retested",IF(NOT(ISNUMBER($T383)),"CHECK DATE",IF(TODAY()&gt;$T383,"OVERDUE","Due "&amp;TEXT($T383,"mm/dd")))))</f>
        <v/>
      </c>
      <c r="V383" s="16" t="n"/>
      <c r="W383" s="16" t="n"/>
      <c r="X383" s="17">
        <f>IF($C383="","",IF(AND($L383&lt;&gt;"",NOT(ISNUMBER($L383))),"RAW SCORE NOT A NUMBER",IF(AND(ISNUMBER($L383),OR($L383&lt;0,$L383&gt;100)),"RAW SCORE OUT OF RANGE",IF(COUNTIF(nrES_RecID,$B383)&gt;1,"DUPLICATE RECORD",IF(AND($K383=2,COUNTIFS(nrES_PID,$D383,nrES_Code,$F383,nrES_Att,1)=0),"ATTEMPT 2 WITHOUT ATTEMPT 1",IF(AND($K383=2,$L383=""),"RETEST ROW HAS NO SCORE","OK"))))))</f>
        <v/>
      </c>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IF($C384="","",IF($K384="","",IF(COUNTIFS(nrES_PID,$D384,nrES_Code,$F384,nrES_Att,"&gt;"&amp;$K384,nrES_Raw,"&gt;=0")=0,"Yes","No")))</f>
        <v/>
      </c>
      <c r="Q384" s="17">
        <f>IF($C384="","",IF($L384="","",IF(AND($K384=1,ISNUMBER($L384),$L384&lt;$J384,COUNTIFS(nrES_PID,$D384,nrES_Code,$F384,nrES_Att,2,nrES_Raw,"&gt;=0")=0),"Yes","No")))</f>
        <v/>
      </c>
      <c r="R384" s="17">
        <f>IF($C384="","",IF($L384="","",IF(AND($K384=2,ISNUMBER($L384),$L384&lt;$J384),"Yes","No")))</f>
        <v/>
      </c>
      <c r="S384" s="18" t="n"/>
      <c r="T384" s="19">
        <f>IF($Q384&lt;&gt;"Yes","",IF($S384="","(enter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IF(OR($C384="",$L384="",$K384&lt;&gt;1,NOT(ISNUMBER($L384)),$L384&gt;=$J384),"",IF(COUNTIFS(nrES_PID,$D384,nrES_Code,$F384,nrES_Att,2,nrES_Raw,"&gt;=0")&gt;0,"Retested",IF(NOT(ISNUMBER($T384)),"CHECK DATE",IF(TODAY()&gt;$T384,"OVERDUE","Due "&amp;TEXT($T384,"mm/dd")))))</f>
        <v/>
      </c>
      <c r="V384" s="16" t="n"/>
      <c r="W384" s="16" t="n"/>
      <c r="X384" s="17">
        <f>IF($C384="","",IF(AND($L384&lt;&gt;"",NOT(ISNUMBER($L384))),"RAW SCORE NOT A NUMBER",IF(AND(ISNUMBER($L384),OR($L384&lt;0,$L384&gt;100)),"RAW SCORE OUT OF RANGE",IF(COUNTIF(nrES_RecID,$B384)&gt;1,"DUPLICATE RECORD",IF(AND($K384=2,COUNTIFS(nrES_PID,$D384,nrES_Code,$F384,nrES_Att,1)=0),"ATTEMPT 2 WITHOUT ATTEMPT 1",IF(AND($K384=2,$L384=""),"RETEST ROW HAS NO SCORE","OK"))))))</f>
        <v/>
      </c>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IF($C385="","",IF($K385="","",IF(COUNTIFS(nrES_PID,$D385,nrES_Code,$F385,nrES_Att,"&gt;"&amp;$K385,nrES_Raw,"&gt;=0")=0,"Yes","No")))</f>
        <v/>
      </c>
      <c r="Q385" s="17">
        <f>IF($C385="","",IF($L385="","",IF(AND($K385=1,ISNUMBER($L385),$L385&lt;$J385,COUNTIFS(nrES_PID,$D385,nrES_Code,$F385,nrES_Att,2,nrES_Raw,"&gt;=0")=0),"Yes","No")))</f>
        <v/>
      </c>
      <c r="R385" s="17">
        <f>IF($C385="","",IF($L385="","",IF(AND($K385=2,ISNUMBER($L385),$L385&lt;$J385),"Yes","No")))</f>
        <v/>
      </c>
      <c r="S385" s="18" t="n"/>
      <c r="T385" s="19">
        <f>IF($Q385&lt;&gt;"Yes","",IF($S385="","(enter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IF(OR($C385="",$L385="",$K385&lt;&gt;1,NOT(ISNUMBER($L385)),$L385&gt;=$J385),"",IF(COUNTIFS(nrES_PID,$D385,nrES_Code,$F385,nrES_Att,2,nrES_Raw,"&gt;=0")&gt;0,"Retested",IF(NOT(ISNUMBER($T385)),"CHECK DATE",IF(TODAY()&gt;$T385,"OVERDUE","Due "&amp;TEXT($T385,"mm/dd")))))</f>
        <v/>
      </c>
      <c r="V385" s="16" t="n"/>
      <c r="W385" s="16" t="n"/>
      <c r="X385" s="17">
        <f>IF($C385="","",IF(AND($L385&lt;&gt;"",NOT(ISNUMBER($L385))),"RAW SCORE NOT A NUMBER",IF(AND(ISNUMBER($L385),OR($L385&lt;0,$L385&gt;100)),"RAW SCORE OUT OF RANGE",IF(COUNTIF(nrES_RecID,$B385)&gt;1,"DUPLICATE RECORD",IF(AND($K385=2,COUNTIFS(nrES_PID,$D385,nrES_Code,$F385,nrES_Att,1)=0),"ATTEMPT 2 WITHOUT ATTEMPT 1",IF(AND($K385=2,$L385=""),"RETEST ROW HAS NO SCORE","OK"))))))</f>
        <v/>
      </c>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IF($C386="","",IF($K386="","",IF(COUNTIFS(nrES_PID,$D386,nrES_Code,$F386,nrES_Att,"&gt;"&amp;$K386,nrES_Raw,"&gt;=0")=0,"Yes","No")))</f>
        <v/>
      </c>
      <c r="Q386" s="17">
        <f>IF($C386="","",IF($L386="","",IF(AND($K386=1,ISNUMBER($L386),$L386&lt;$J386,COUNTIFS(nrES_PID,$D386,nrES_Code,$F386,nrES_Att,2,nrES_Raw,"&gt;=0")=0),"Yes","No")))</f>
        <v/>
      </c>
      <c r="R386" s="17">
        <f>IF($C386="","",IF($L386="","",IF(AND($K386=2,ISNUMBER($L386),$L386&lt;$J386),"Yes","No")))</f>
        <v/>
      </c>
      <c r="S386" s="18" t="n"/>
      <c r="T386" s="19">
        <f>IF($Q386&lt;&gt;"Yes","",IF($S386="","(enter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IF(OR($C386="",$L386="",$K386&lt;&gt;1,NOT(ISNUMBER($L386)),$L386&gt;=$J386),"",IF(COUNTIFS(nrES_PID,$D386,nrES_Code,$F386,nrES_Att,2,nrES_Raw,"&gt;=0")&gt;0,"Retested",IF(NOT(ISNUMBER($T386)),"CHECK DATE",IF(TODAY()&gt;$T386,"OVERDUE","Due "&amp;TEXT($T386,"mm/dd")))))</f>
        <v/>
      </c>
      <c r="V386" s="16" t="n"/>
      <c r="W386" s="16" t="n"/>
      <c r="X386" s="17">
        <f>IF($C386="","",IF(AND($L386&lt;&gt;"",NOT(ISNUMBER($L386))),"RAW SCORE NOT A NUMBER",IF(AND(ISNUMBER($L386),OR($L386&lt;0,$L386&gt;100)),"RAW SCORE OUT OF RANGE",IF(COUNTIF(nrES_RecID,$B386)&gt;1,"DUPLICATE RECORD",IF(AND($K386=2,COUNTIFS(nrES_PID,$D386,nrES_Code,$F386,nrES_Att,1)=0),"ATTEMPT 2 WITHOUT ATTEMPT 1",IF(AND($K386=2,$L386=""),"RETEST ROW HAS NO SCORE","OK"))))))</f>
        <v/>
      </c>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IF($C387="","",IF($K387="","",IF(COUNTIFS(nrES_PID,$D387,nrES_Code,$F387,nrES_Att,"&gt;"&amp;$K387,nrES_Raw,"&gt;=0")=0,"Yes","No")))</f>
        <v/>
      </c>
      <c r="Q387" s="17">
        <f>IF($C387="","",IF($L387="","",IF(AND($K387=1,ISNUMBER($L387),$L387&lt;$J387,COUNTIFS(nrES_PID,$D387,nrES_Code,$F387,nrES_Att,2,nrES_Raw,"&gt;=0")=0),"Yes","No")))</f>
        <v/>
      </c>
      <c r="R387" s="17">
        <f>IF($C387="","",IF($L387="","",IF(AND($K387=2,ISNUMBER($L387),$L387&lt;$J387),"Yes","No")))</f>
        <v/>
      </c>
      <c r="S387" s="18" t="n"/>
      <c r="T387" s="19">
        <f>IF($Q387&lt;&gt;"Yes","",IF($S387="","(enter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IF(OR($C387="",$L387="",$K387&lt;&gt;1,NOT(ISNUMBER($L387)),$L387&gt;=$J387),"",IF(COUNTIFS(nrES_PID,$D387,nrES_Code,$F387,nrES_Att,2,nrES_Raw,"&gt;=0")&gt;0,"Retested",IF(NOT(ISNUMBER($T387)),"CHECK DATE",IF(TODAY()&gt;$T387,"OVERDUE","Due "&amp;TEXT($T387,"mm/dd")))))</f>
        <v/>
      </c>
      <c r="V387" s="16" t="n"/>
      <c r="W387" s="16" t="n"/>
      <c r="X387" s="17">
        <f>IF($C387="","",IF(AND($L387&lt;&gt;"",NOT(ISNUMBER($L387))),"RAW SCORE NOT A NUMBER",IF(AND(ISNUMBER($L387),OR($L387&lt;0,$L387&gt;100)),"RAW SCORE OUT OF RANGE",IF(COUNTIF(nrES_RecID,$B387)&gt;1,"DUPLICATE RECORD",IF(AND($K387=2,COUNTIFS(nrES_PID,$D387,nrES_Code,$F387,nrES_Att,1)=0),"ATTEMPT 2 WITHOUT ATTEMPT 1",IF(AND($K387=2,$L387=""),"RETEST ROW HAS NO SCORE","OK"))))))</f>
        <v/>
      </c>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IF($C388="","",IF($K388="","",IF(COUNTIFS(nrES_PID,$D388,nrES_Code,$F388,nrES_Att,"&gt;"&amp;$K388,nrES_Raw,"&gt;=0")=0,"Yes","No")))</f>
        <v/>
      </c>
      <c r="Q388" s="17">
        <f>IF($C388="","",IF($L388="","",IF(AND($K388=1,ISNUMBER($L388),$L388&lt;$J388,COUNTIFS(nrES_PID,$D388,nrES_Code,$F388,nrES_Att,2,nrES_Raw,"&gt;=0")=0),"Yes","No")))</f>
        <v/>
      </c>
      <c r="R388" s="17">
        <f>IF($C388="","",IF($L388="","",IF(AND($K388=2,ISNUMBER($L388),$L388&lt;$J388),"Yes","No")))</f>
        <v/>
      </c>
      <c r="S388" s="18" t="n"/>
      <c r="T388" s="19">
        <f>IF($Q388&lt;&gt;"Yes","",IF($S388="","(enter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IF(OR($C388="",$L388="",$K388&lt;&gt;1,NOT(ISNUMBER($L388)),$L388&gt;=$J388),"",IF(COUNTIFS(nrES_PID,$D388,nrES_Code,$F388,nrES_Att,2,nrES_Raw,"&gt;=0")&gt;0,"Retested",IF(NOT(ISNUMBER($T388)),"CHECK DATE",IF(TODAY()&gt;$T388,"OVERDUE","Due "&amp;TEXT($T388,"mm/dd")))))</f>
        <v/>
      </c>
      <c r="V388" s="16" t="n"/>
      <c r="W388" s="16" t="n"/>
      <c r="X388" s="17">
        <f>IF($C388="","",IF(AND($L388&lt;&gt;"",NOT(ISNUMBER($L388))),"RAW SCORE NOT A NUMBER",IF(AND(ISNUMBER($L388),OR($L388&lt;0,$L388&gt;100)),"RAW SCORE OUT OF RANGE",IF(COUNTIF(nrES_RecID,$B388)&gt;1,"DUPLICATE RECORD",IF(AND($K388=2,COUNTIFS(nrES_PID,$D388,nrES_Code,$F388,nrES_Att,1)=0),"ATTEMPT 2 WITHOUT ATTEMPT 1",IF(AND($K388=2,$L388=""),"RETEST ROW HAS NO SCORE","OK"))))))</f>
        <v/>
      </c>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IF($C389="","",IF($K389="","",IF(COUNTIFS(nrES_PID,$D389,nrES_Code,$F389,nrES_Att,"&gt;"&amp;$K389,nrES_Raw,"&gt;=0")=0,"Yes","No")))</f>
        <v/>
      </c>
      <c r="Q389" s="17">
        <f>IF($C389="","",IF($L389="","",IF(AND($K389=1,ISNUMBER($L389),$L389&lt;$J389,COUNTIFS(nrES_PID,$D389,nrES_Code,$F389,nrES_Att,2,nrES_Raw,"&gt;=0")=0),"Yes","No")))</f>
        <v/>
      </c>
      <c r="R389" s="17">
        <f>IF($C389="","",IF($L389="","",IF(AND($K389=2,ISNUMBER($L389),$L389&lt;$J389),"Yes","No")))</f>
        <v/>
      </c>
      <c r="S389" s="18" t="n"/>
      <c r="T389" s="19">
        <f>IF($Q389&lt;&gt;"Yes","",IF($S389="","(enter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IF(OR($C389="",$L389="",$K389&lt;&gt;1,NOT(ISNUMBER($L389)),$L389&gt;=$J389),"",IF(COUNTIFS(nrES_PID,$D389,nrES_Code,$F389,nrES_Att,2,nrES_Raw,"&gt;=0")&gt;0,"Retested",IF(NOT(ISNUMBER($T389)),"CHECK DATE",IF(TODAY()&gt;$T389,"OVERDUE","Due "&amp;TEXT($T389,"mm/dd")))))</f>
        <v/>
      </c>
      <c r="V389" s="16" t="n"/>
      <c r="W389" s="16" t="n"/>
      <c r="X389" s="17">
        <f>IF($C389="","",IF(AND($L389&lt;&gt;"",NOT(ISNUMBER($L389))),"RAW SCORE NOT A NUMBER",IF(AND(ISNUMBER($L389),OR($L389&lt;0,$L389&gt;100)),"RAW SCORE OUT OF RANGE",IF(COUNTIF(nrES_RecID,$B389)&gt;1,"DUPLICATE RECORD",IF(AND($K389=2,COUNTIFS(nrES_PID,$D389,nrES_Code,$F389,nrES_Att,1)=0),"ATTEMPT 2 WITHOUT ATTEMPT 1",IF(AND($K389=2,$L389=""),"RETEST ROW HAS NO SCORE","OK"))))))</f>
        <v/>
      </c>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IF($C390="","",IF($K390="","",IF(COUNTIFS(nrES_PID,$D390,nrES_Code,$F390,nrES_Att,"&gt;"&amp;$K390,nrES_Raw,"&gt;=0")=0,"Yes","No")))</f>
        <v/>
      </c>
      <c r="Q390" s="17">
        <f>IF($C390="","",IF($L390="","",IF(AND($K390=1,ISNUMBER($L390),$L390&lt;$J390,COUNTIFS(nrES_PID,$D390,nrES_Code,$F390,nrES_Att,2,nrES_Raw,"&gt;=0")=0),"Yes","No")))</f>
        <v/>
      </c>
      <c r="R390" s="17">
        <f>IF($C390="","",IF($L390="","",IF(AND($K390=2,ISNUMBER($L390),$L390&lt;$J390),"Yes","No")))</f>
        <v/>
      </c>
      <c r="S390" s="18" t="n"/>
      <c r="T390" s="19">
        <f>IF($Q390&lt;&gt;"Yes","",IF($S390="","(enter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IF(OR($C390="",$L390="",$K390&lt;&gt;1,NOT(ISNUMBER($L390)),$L390&gt;=$J390),"",IF(COUNTIFS(nrES_PID,$D390,nrES_Code,$F390,nrES_Att,2,nrES_Raw,"&gt;=0")&gt;0,"Retested",IF(NOT(ISNUMBER($T390)),"CHECK DATE",IF(TODAY()&gt;$T390,"OVERDUE","Due "&amp;TEXT($T390,"mm/dd")))))</f>
        <v/>
      </c>
      <c r="V390" s="16" t="n"/>
      <c r="W390" s="16" t="n"/>
      <c r="X390" s="17">
        <f>IF($C390="","",IF(AND($L390&lt;&gt;"",NOT(ISNUMBER($L390))),"RAW SCORE NOT A NUMBER",IF(AND(ISNUMBER($L390),OR($L390&lt;0,$L390&gt;100)),"RAW SCORE OUT OF RANGE",IF(COUNTIF(nrES_RecID,$B390)&gt;1,"DUPLICATE RECORD",IF(AND($K390=2,COUNTIFS(nrES_PID,$D390,nrES_Code,$F390,nrES_Att,1)=0),"ATTEMPT 2 WITHOUT ATTEMPT 1",IF(AND($K390=2,$L390=""),"RETEST ROW HAS NO SCORE","OK"))))))</f>
        <v/>
      </c>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IF($C391="","",IF($K391="","",IF(COUNTIFS(nrES_PID,$D391,nrES_Code,$F391,nrES_Att,"&gt;"&amp;$K391,nrES_Raw,"&gt;=0")=0,"Yes","No")))</f>
        <v/>
      </c>
      <c r="Q391" s="17">
        <f>IF($C391="","",IF($L391="","",IF(AND($K391=1,ISNUMBER($L391),$L391&lt;$J391,COUNTIFS(nrES_PID,$D391,nrES_Code,$F391,nrES_Att,2,nrES_Raw,"&gt;=0")=0),"Yes","No")))</f>
        <v/>
      </c>
      <c r="R391" s="17">
        <f>IF($C391="","",IF($L391="","",IF(AND($K391=2,ISNUMBER($L391),$L391&lt;$J391),"Yes","No")))</f>
        <v/>
      </c>
      <c r="S391" s="18" t="n"/>
      <c r="T391" s="19">
        <f>IF($Q391&lt;&gt;"Yes","",IF($S391="","(enter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IF(OR($C391="",$L391="",$K391&lt;&gt;1,NOT(ISNUMBER($L391)),$L391&gt;=$J391),"",IF(COUNTIFS(nrES_PID,$D391,nrES_Code,$F391,nrES_Att,2,nrES_Raw,"&gt;=0")&gt;0,"Retested",IF(NOT(ISNUMBER($T391)),"CHECK DATE",IF(TODAY()&gt;$T391,"OVERDUE","Due "&amp;TEXT($T391,"mm/dd")))))</f>
        <v/>
      </c>
      <c r="V391" s="16" t="n"/>
      <c r="W391" s="16" t="n"/>
      <c r="X391" s="17">
        <f>IF($C391="","",IF(AND($L391&lt;&gt;"",NOT(ISNUMBER($L391))),"RAW SCORE NOT A NUMBER",IF(AND(ISNUMBER($L391),OR($L391&lt;0,$L391&gt;100)),"RAW SCORE OUT OF RANGE",IF(COUNTIF(nrES_RecID,$B391)&gt;1,"DUPLICATE RECORD",IF(AND($K391=2,COUNTIFS(nrES_PID,$D391,nrES_Code,$F391,nrES_Att,1)=0),"ATTEMPT 2 WITHOUT ATTEMPT 1",IF(AND($K391=2,$L391=""),"RETEST ROW HAS NO SCORE","OK"))))))</f>
        <v/>
      </c>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IF($C392="","",IF($K392="","",IF(COUNTIFS(nrES_PID,$D392,nrES_Code,$F392,nrES_Att,"&gt;"&amp;$K392,nrES_Raw,"&gt;=0")=0,"Yes","No")))</f>
        <v/>
      </c>
      <c r="Q392" s="17">
        <f>IF($C392="","",IF($L392="","",IF(AND($K392=1,ISNUMBER($L392),$L392&lt;$J392,COUNTIFS(nrES_PID,$D392,nrES_Code,$F392,nrES_Att,2,nrES_Raw,"&gt;=0")=0),"Yes","No")))</f>
        <v/>
      </c>
      <c r="R392" s="17">
        <f>IF($C392="","",IF($L392="","",IF(AND($K392=2,ISNUMBER($L392),$L392&lt;$J392),"Yes","No")))</f>
        <v/>
      </c>
      <c r="S392" s="18" t="n"/>
      <c r="T392" s="19">
        <f>IF($Q392&lt;&gt;"Yes","",IF($S392="","(enter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IF(OR($C392="",$L392="",$K392&lt;&gt;1,NOT(ISNUMBER($L392)),$L392&gt;=$J392),"",IF(COUNTIFS(nrES_PID,$D392,nrES_Code,$F392,nrES_Att,2,nrES_Raw,"&gt;=0")&gt;0,"Retested",IF(NOT(ISNUMBER($T392)),"CHECK DATE",IF(TODAY()&gt;$T392,"OVERDUE","Due "&amp;TEXT($T392,"mm/dd")))))</f>
        <v/>
      </c>
      <c r="V392" s="16" t="n"/>
      <c r="W392" s="16" t="n"/>
      <c r="X392" s="17">
        <f>IF($C392="","",IF(AND($L392&lt;&gt;"",NOT(ISNUMBER($L392))),"RAW SCORE NOT A NUMBER",IF(AND(ISNUMBER($L392),OR($L392&lt;0,$L392&gt;100)),"RAW SCORE OUT OF RANGE",IF(COUNTIF(nrES_RecID,$B392)&gt;1,"DUPLICATE RECORD",IF(AND($K392=2,COUNTIFS(nrES_PID,$D392,nrES_Code,$F392,nrES_Att,1)=0),"ATTEMPT 2 WITHOUT ATTEMPT 1",IF(AND($K392=2,$L392=""),"RETEST ROW HAS NO SCORE","OK"))))))</f>
        <v/>
      </c>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IF($C393="","",IF($K393="","",IF(COUNTIFS(nrES_PID,$D393,nrES_Code,$F393,nrES_Att,"&gt;"&amp;$K393,nrES_Raw,"&gt;=0")=0,"Yes","No")))</f>
        <v/>
      </c>
      <c r="Q393" s="17">
        <f>IF($C393="","",IF($L393="","",IF(AND($K393=1,ISNUMBER($L393),$L393&lt;$J393,COUNTIFS(nrES_PID,$D393,nrES_Code,$F393,nrES_Att,2,nrES_Raw,"&gt;=0")=0),"Yes","No")))</f>
        <v/>
      </c>
      <c r="R393" s="17">
        <f>IF($C393="","",IF($L393="","",IF(AND($K393=2,ISNUMBER($L393),$L393&lt;$J393),"Yes","No")))</f>
        <v/>
      </c>
      <c r="S393" s="18" t="n"/>
      <c r="T393" s="19">
        <f>IF($Q393&lt;&gt;"Yes","",IF($S393="","(enter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IF(OR($C393="",$L393="",$K393&lt;&gt;1,NOT(ISNUMBER($L393)),$L393&gt;=$J393),"",IF(COUNTIFS(nrES_PID,$D393,nrES_Code,$F393,nrES_Att,2,nrES_Raw,"&gt;=0")&gt;0,"Retested",IF(NOT(ISNUMBER($T393)),"CHECK DATE",IF(TODAY()&gt;$T393,"OVERDUE","Due "&amp;TEXT($T393,"mm/dd")))))</f>
        <v/>
      </c>
      <c r="V393" s="16" t="n"/>
      <c r="W393" s="16" t="n"/>
      <c r="X393" s="17">
        <f>IF($C393="","",IF(AND($L393&lt;&gt;"",NOT(ISNUMBER($L393))),"RAW SCORE NOT A NUMBER",IF(AND(ISNUMBER($L393),OR($L393&lt;0,$L393&gt;100)),"RAW SCORE OUT OF RANGE",IF(COUNTIF(nrES_RecID,$B393)&gt;1,"DUPLICATE RECORD",IF(AND($K393=2,COUNTIFS(nrES_PID,$D393,nrES_Code,$F393,nrES_Att,1)=0),"ATTEMPT 2 WITHOUT ATTEMPT 1",IF(AND($K393=2,$L393=""),"RETEST ROW HAS NO SCORE","OK"))))))</f>
        <v/>
      </c>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IF($C394="","",IF($K394="","",IF(COUNTIFS(nrES_PID,$D394,nrES_Code,$F394,nrES_Att,"&gt;"&amp;$K394,nrES_Raw,"&gt;=0")=0,"Yes","No")))</f>
        <v/>
      </c>
      <c r="Q394" s="17">
        <f>IF($C394="","",IF($L394="","",IF(AND($K394=1,ISNUMBER($L394),$L394&lt;$J394,COUNTIFS(nrES_PID,$D394,nrES_Code,$F394,nrES_Att,2,nrES_Raw,"&gt;=0")=0),"Yes","No")))</f>
        <v/>
      </c>
      <c r="R394" s="17">
        <f>IF($C394="","",IF($L394="","",IF(AND($K394=2,ISNUMBER($L394),$L394&lt;$J394),"Yes","No")))</f>
        <v/>
      </c>
      <c r="S394" s="18" t="n"/>
      <c r="T394" s="19">
        <f>IF($Q394&lt;&gt;"Yes","",IF($S394="","(enter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IF(OR($C394="",$L394="",$K394&lt;&gt;1,NOT(ISNUMBER($L394)),$L394&gt;=$J394),"",IF(COUNTIFS(nrES_PID,$D394,nrES_Code,$F394,nrES_Att,2,nrES_Raw,"&gt;=0")&gt;0,"Retested",IF(NOT(ISNUMBER($T394)),"CHECK DATE",IF(TODAY()&gt;$T394,"OVERDUE","Due "&amp;TEXT($T394,"mm/dd")))))</f>
        <v/>
      </c>
      <c r="V394" s="16" t="n"/>
      <c r="W394" s="16" t="n"/>
      <c r="X394" s="17">
        <f>IF($C394="","",IF(AND($L394&lt;&gt;"",NOT(ISNUMBER($L394))),"RAW SCORE NOT A NUMBER",IF(AND(ISNUMBER($L394),OR($L394&lt;0,$L394&gt;100)),"RAW SCORE OUT OF RANGE",IF(COUNTIF(nrES_RecID,$B394)&gt;1,"DUPLICATE RECORD",IF(AND($K394=2,COUNTIFS(nrES_PID,$D394,nrES_Code,$F394,nrES_Att,1)=0),"ATTEMPT 2 WITHOUT ATTEMPT 1",IF(AND($K394=2,$L394=""),"RETEST ROW HAS NO SCORE","OK"))))))</f>
        <v/>
      </c>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IF($C395="","",IF($K395="","",IF(COUNTIFS(nrES_PID,$D395,nrES_Code,$F395,nrES_Att,"&gt;"&amp;$K395,nrES_Raw,"&gt;=0")=0,"Yes","No")))</f>
        <v/>
      </c>
      <c r="Q395" s="17">
        <f>IF($C395="","",IF($L395="","",IF(AND($K395=1,ISNUMBER($L395),$L395&lt;$J395,COUNTIFS(nrES_PID,$D395,nrES_Code,$F395,nrES_Att,2,nrES_Raw,"&gt;=0")=0),"Yes","No")))</f>
        <v/>
      </c>
      <c r="R395" s="17">
        <f>IF($C395="","",IF($L395="","",IF(AND($K395=2,ISNUMBER($L395),$L395&lt;$J395),"Yes","No")))</f>
        <v/>
      </c>
      <c r="S395" s="18" t="n"/>
      <c r="T395" s="19">
        <f>IF($Q395&lt;&gt;"Yes","",IF($S395="","(enter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IF(OR($C395="",$L395="",$K395&lt;&gt;1,NOT(ISNUMBER($L395)),$L395&gt;=$J395),"",IF(COUNTIFS(nrES_PID,$D395,nrES_Code,$F395,nrES_Att,2,nrES_Raw,"&gt;=0")&gt;0,"Retested",IF(NOT(ISNUMBER($T395)),"CHECK DATE",IF(TODAY()&gt;$T395,"OVERDUE","Due "&amp;TEXT($T395,"mm/dd")))))</f>
        <v/>
      </c>
      <c r="V395" s="16" t="n"/>
      <c r="W395" s="16" t="n"/>
      <c r="X395" s="17">
        <f>IF($C395="","",IF(AND($L395&lt;&gt;"",NOT(ISNUMBER($L395))),"RAW SCORE NOT A NUMBER",IF(AND(ISNUMBER($L395),OR($L395&lt;0,$L395&gt;100)),"RAW SCORE OUT OF RANGE",IF(COUNTIF(nrES_RecID,$B395)&gt;1,"DUPLICATE RECORD",IF(AND($K395=2,COUNTIFS(nrES_PID,$D395,nrES_Code,$F395,nrES_Att,1)=0),"ATTEMPT 2 WITHOUT ATTEMPT 1",IF(AND($K395=2,$L395=""),"RETEST ROW HAS NO SCORE","OK"))))))</f>
        <v/>
      </c>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IF($C396="","",IF($K396="","",IF(COUNTIFS(nrES_PID,$D396,nrES_Code,$F396,nrES_Att,"&gt;"&amp;$K396,nrES_Raw,"&gt;=0")=0,"Yes","No")))</f>
        <v/>
      </c>
      <c r="Q396" s="17">
        <f>IF($C396="","",IF($L396="","",IF(AND($K396=1,ISNUMBER($L396),$L396&lt;$J396,COUNTIFS(nrES_PID,$D396,nrES_Code,$F396,nrES_Att,2,nrES_Raw,"&gt;=0")=0),"Yes","No")))</f>
        <v/>
      </c>
      <c r="R396" s="17">
        <f>IF($C396="","",IF($L396="","",IF(AND($K396=2,ISNUMBER($L396),$L396&lt;$J396),"Yes","No")))</f>
        <v/>
      </c>
      <c r="S396" s="18" t="n"/>
      <c r="T396" s="19">
        <f>IF($Q396&lt;&gt;"Yes","",IF($S396="","(enter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IF(OR($C396="",$L396="",$K396&lt;&gt;1,NOT(ISNUMBER($L396)),$L396&gt;=$J396),"",IF(COUNTIFS(nrES_PID,$D396,nrES_Code,$F396,nrES_Att,2,nrES_Raw,"&gt;=0")&gt;0,"Retested",IF(NOT(ISNUMBER($T396)),"CHECK DATE",IF(TODAY()&gt;$T396,"OVERDUE","Due "&amp;TEXT($T396,"mm/dd")))))</f>
        <v/>
      </c>
      <c r="V396" s="16" t="n"/>
      <c r="W396" s="16" t="n"/>
      <c r="X396" s="17">
        <f>IF($C396="","",IF(AND($L396&lt;&gt;"",NOT(ISNUMBER($L396))),"RAW SCORE NOT A NUMBER",IF(AND(ISNUMBER($L396),OR($L396&lt;0,$L396&gt;100)),"RAW SCORE OUT OF RANGE",IF(COUNTIF(nrES_RecID,$B396)&gt;1,"DUPLICATE RECORD",IF(AND($K396=2,COUNTIFS(nrES_PID,$D396,nrES_Code,$F396,nrES_Att,1)=0),"ATTEMPT 2 WITHOUT ATTEMPT 1",IF(AND($K396=2,$L396=""),"RETEST ROW HAS NO SCORE","OK"))))))</f>
        <v/>
      </c>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IF($C397="","",IF($K397="","",IF(COUNTIFS(nrES_PID,$D397,nrES_Code,$F397,nrES_Att,"&gt;"&amp;$K397,nrES_Raw,"&gt;=0")=0,"Yes","No")))</f>
        <v/>
      </c>
      <c r="Q397" s="17">
        <f>IF($C397="","",IF($L397="","",IF(AND($K397=1,ISNUMBER($L397),$L397&lt;$J397,COUNTIFS(nrES_PID,$D397,nrES_Code,$F397,nrES_Att,2,nrES_Raw,"&gt;=0")=0),"Yes","No")))</f>
        <v/>
      </c>
      <c r="R397" s="17">
        <f>IF($C397="","",IF($L397="","",IF(AND($K397=2,ISNUMBER($L397),$L397&lt;$J397),"Yes","No")))</f>
        <v/>
      </c>
      <c r="S397" s="18" t="n"/>
      <c r="T397" s="19">
        <f>IF($Q397&lt;&gt;"Yes","",IF($S397="","(enter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IF(OR($C397="",$L397="",$K397&lt;&gt;1,NOT(ISNUMBER($L397)),$L397&gt;=$J397),"",IF(COUNTIFS(nrES_PID,$D397,nrES_Code,$F397,nrES_Att,2,nrES_Raw,"&gt;=0")&gt;0,"Retested",IF(NOT(ISNUMBER($T397)),"CHECK DATE",IF(TODAY()&gt;$T397,"OVERDUE","Due "&amp;TEXT($T397,"mm/dd")))))</f>
        <v/>
      </c>
      <c r="V397" s="16" t="n"/>
      <c r="W397" s="16" t="n"/>
      <c r="X397" s="17">
        <f>IF($C397="","",IF(AND($L397&lt;&gt;"",NOT(ISNUMBER($L397))),"RAW SCORE NOT A NUMBER",IF(AND(ISNUMBER($L397),OR($L397&lt;0,$L397&gt;100)),"RAW SCORE OUT OF RANGE",IF(COUNTIF(nrES_RecID,$B397)&gt;1,"DUPLICATE RECORD",IF(AND($K397=2,COUNTIFS(nrES_PID,$D397,nrES_Code,$F397,nrES_Att,1)=0),"ATTEMPT 2 WITHOUT ATTEMPT 1",IF(AND($K397=2,$L397=""),"RETEST ROW HAS NO SCORE","OK"))))))</f>
        <v/>
      </c>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IF($C398="","",IF($K398="","",IF(COUNTIFS(nrES_PID,$D398,nrES_Code,$F398,nrES_Att,"&gt;"&amp;$K398,nrES_Raw,"&gt;=0")=0,"Yes","No")))</f>
        <v/>
      </c>
      <c r="Q398" s="17">
        <f>IF($C398="","",IF($L398="","",IF(AND($K398=1,ISNUMBER($L398),$L398&lt;$J398,COUNTIFS(nrES_PID,$D398,nrES_Code,$F398,nrES_Att,2,nrES_Raw,"&gt;=0")=0),"Yes","No")))</f>
        <v/>
      </c>
      <c r="R398" s="17">
        <f>IF($C398="","",IF($L398="","",IF(AND($K398=2,ISNUMBER($L398),$L398&lt;$J398),"Yes","No")))</f>
        <v/>
      </c>
      <c r="S398" s="18" t="n"/>
      <c r="T398" s="19">
        <f>IF($Q398&lt;&gt;"Yes","",IF($S398="","(enter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IF(OR($C398="",$L398="",$K398&lt;&gt;1,NOT(ISNUMBER($L398)),$L398&gt;=$J398),"",IF(COUNTIFS(nrES_PID,$D398,nrES_Code,$F398,nrES_Att,2,nrES_Raw,"&gt;=0")&gt;0,"Retested",IF(NOT(ISNUMBER($T398)),"CHECK DATE",IF(TODAY()&gt;$T398,"OVERDUE","Due "&amp;TEXT($T398,"mm/dd")))))</f>
        <v/>
      </c>
      <c r="V398" s="16" t="n"/>
      <c r="W398" s="16" t="n"/>
      <c r="X398" s="17">
        <f>IF($C398="","",IF(AND($L398&lt;&gt;"",NOT(ISNUMBER($L398))),"RAW SCORE NOT A NUMBER",IF(AND(ISNUMBER($L398),OR($L398&lt;0,$L398&gt;100)),"RAW SCORE OUT OF RANGE",IF(COUNTIF(nrES_RecID,$B398)&gt;1,"DUPLICATE RECORD",IF(AND($K398=2,COUNTIFS(nrES_PID,$D398,nrES_Code,$F398,nrES_Att,1)=0),"ATTEMPT 2 WITHOUT ATTEMPT 1",IF(AND($K398=2,$L398=""),"RETEST ROW HAS NO SCORE","OK"))))))</f>
        <v/>
      </c>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IF($C399="","",IF($K399="","",IF(COUNTIFS(nrES_PID,$D399,nrES_Code,$F399,nrES_Att,"&gt;"&amp;$K399,nrES_Raw,"&gt;=0")=0,"Yes","No")))</f>
        <v/>
      </c>
      <c r="Q399" s="17">
        <f>IF($C399="","",IF($L399="","",IF(AND($K399=1,ISNUMBER($L399),$L399&lt;$J399,COUNTIFS(nrES_PID,$D399,nrES_Code,$F399,nrES_Att,2,nrES_Raw,"&gt;=0")=0),"Yes","No")))</f>
        <v/>
      </c>
      <c r="R399" s="17">
        <f>IF($C399="","",IF($L399="","",IF(AND($K399=2,ISNUMBER($L399),$L399&lt;$J399),"Yes","No")))</f>
        <v/>
      </c>
      <c r="S399" s="18" t="n"/>
      <c r="T399" s="19">
        <f>IF($Q399&lt;&gt;"Yes","",IF($S399="","(enter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IF(OR($C399="",$L399="",$K399&lt;&gt;1,NOT(ISNUMBER($L399)),$L399&gt;=$J399),"",IF(COUNTIFS(nrES_PID,$D399,nrES_Code,$F399,nrES_Att,2,nrES_Raw,"&gt;=0")&gt;0,"Retested",IF(NOT(ISNUMBER($T399)),"CHECK DATE",IF(TODAY()&gt;$T399,"OVERDUE","Due "&amp;TEXT($T399,"mm/dd")))))</f>
        <v/>
      </c>
      <c r="V399" s="16" t="n"/>
      <c r="W399" s="16" t="n"/>
      <c r="X399" s="17">
        <f>IF($C399="","",IF(AND($L399&lt;&gt;"",NOT(ISNUMBER($L399))),"RAW SCORE NOT A NUMBER",IF(AND(ISNUMBER($L399),OR($L399&lt;0,$L399&gt;100)),"RAW SCORE OUT OF RANGE",IF(COUNTIF(nrES_RecID,$B399)&gt;1,"DUPLICATE RECORD",IF(AND($K399=2,COUNTIFS(nrES_PID,$D399,nrES_Code,$F399,nrES_Att,1)=0),"ATTEMPT 2 WITHOUT ATTEMPT 1",IF(AND($K399=2,$L399=""),"RETEST ROW HAS NO SCORE","OK"))))))</f>
        <v/>
      </c>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IF($C400="","",IF($K400="","",IF(COUNTIFS(nrES_PID,$D400,nrES_Code,$F400,nrES_Att,"&gt;"&amp;$K400,nrES_Raw,"&gt;=0")=0,"Yes","No")))</f>
        <v/>
      </c>
      <c r="Q400" s="17">
        <f>IF($C400="","",IF($L400="","",IF(AND($K400=1,ISNUMBER($L400),$L400&lt;$J400,COUNTIFS(nrES_PID,$D400,nrES_Code,$F400,nrES_Att,2,nrES_Raw,"&gt;=0")=0),"Yes","No")))</f>
        <v/>
      </c>
      <c r="R400" s="17">
        <f>IF($C400="","",IF($L400="","",IF(AND($K400=2,ISNUMBER($L400),$L400&lt;$J400),"Yes","No")))</f>
        <v/>
      </c>
      <c r="S400" s="18" t="n"/>
      <c r="T400" s="19">
        <f>IF($Q400&lt;&gt;"Yes","",IF($S400="","(enter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IF(OR($C400="",$L400="",$K400&lt;&gt;1,NOT(ISNUMBER($L400)),$L400&gt;=$J400),"",IF(COUNTIFS(nrES_PID,$D400,nrES_Code,$F400,nrES_Att,2,nrES_Raw,"&gt;=0")&gt;0,"Retested",IF(NOT(ISNUMBER($T400)),"CHECK DATE",IF(TODAY()&gt;$T400,"OVERDUE","Due "&amp;TEXT($T400,"mm/dd")))))</f>
        <v/>
      </c>
      <c r="V400" s="16" t="n"/>
      <c r="W400" s="16" t="n"/>
      <c r="X400" s="17">
        <f>IF($C400="","",IF(AND($L400&lt;&gt;"",NOT(ISNUMBER($L400))),"RAW SCORE NOT A NUMBER",IF(AND(ISNUMBER($L400),OR($L400&lt;0,$L400&gt;100)),"RAW SCORE OUT OF RANGE",IF(COUNTIF(nrES_RecID,$B400)&gt;1,"DUPLICATE RECORD",IF(AND($K400=2,COUNTIFS(nrES_PID,$D400,nrES_Code,$F400,nrES_Att,1)=0),"ATTEMPT 2 WITHOUT ATTEMPT 1",IF(AND($K400=2,$L400=""),"RETEST ROW HAS NO SCORE","OK"))))))</f>
        <v/>
      </c>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IF($C401="","",IF($K401="","",IF(COUNTIFS(nrES_PID,$D401,nrES_Code,$F401,nrES_Att,"&gt;"&amp;$K401,nrES_Raw,"&gt;=0")=0,"Yes","No")))</f>
        <v/>
      </c>
      <c r="Q401" s="17">
        <f>IF($C401="","",IF($L401="","",IF(AND($K401=1,ISNUMBER($L401),$L401&lt;$J401,COUNTIFS(nrES_PID,$D401,nrES_Code,$F401,nrES_Att,2,nrES_Raw,"&gt;=0")=0),"Yes","No")))</f>
        <v/>
      </c>
      <c r="R401" s="17">
        <f>IF($C401="","",IF($L401="","",IF(AND($K401=2,ISNUMBER($L401),$L401&lt;$J401),"Yes","No")))</f>
        <v/>
      </c>
      <c r="S401" s="18" t="n"/>
      <c r="T401" s="19">
        <f>IF($Q401&lt;&gt;"Yes","",IF($S401="","(enter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IF(OR($C401="",$L401="",$K401&lt;&gt;1,NOT(ISNUMBER($L401)),$L401&gt;=$J401),"",IF(COUNTIFS(nrES_PID,$D401,nrES_Code,$F401,nrES_Att,2,nrES_Raw,"&gt;=0")&gt;0,"Retested",IF(NOT(ISNUMBER($T401)),"CHECK DATE",IF(TODAY()&gt;$T401,"OVERDUE","Due "&amp;TEXT($T401,"mm/dd")))))</f>
        <v/>
      </c>
      <c r="V401" s="16" t="n"/>
      <c r="W401" s="16" t="n"/>
      <c r="X401" s="17">
        <f>IF($C401="","",IF(AND($L401&lt;&gt;"",NOT(ISNUMBER($L401))),"RAW SCORE NOT A NUMBER",IF(AND(ISNUMBER($L401),OR($L401&lt;0,$L401&gt;100)),"RAW SCORE OUT OF RANGE",IF(COUNTIF(nrES_RecID,$B401)&gt;1,"DUPLICATE RECORD",IF(AND($K401=2,COUNTIFS(nrES_PID,$D401,nrES_Code,$F401,nrES_Att,1)=0),"ATTEMPT 2 WITHOUT ATTEMPT 1",IF(AND($K401=2,$L401=""),"RETEST ROW HAS NO SCORE","OK"))))))</f>
        <v/>
      </c>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IF($C402="","",IF($K402="","",IF(COUNTIFS(nrES_PID,$D402,nrES_Code,$F402,nrES_Att,"&gt;"&amp;$K402,nrES_Raw,"&gt;=0")=0,"Yes","No")))</f>
        <v/>
      </c>
      <c r="Q402" s="17">
        <f>IF($C402="","",IF($L402="","",IF(AND($K402=1,ISNUMBER($L402),$L402&lt;$J402,COUNTIFS(nrES_PID,$D402,nrES_Code,$F402,nrES_Att,2,nrES_Raw,"&gt;=0")=0),"Yes","No")))</f>
        <v/>
      </c>
      <c r="R402" s="17">
        <f>IF($C402="","",IF($L402="","",IF(AND($K402=2,ISNUMBER($L402),$L402&lt;$J402),"Yes","No")))</f>
        <v/>
      </c>
      <c r="S402" s="18" t="n"/>
      <c r="T402" s="19">
        <f>IF($Q402&lt;&gt;"Yes","",IF($S402="","(enter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IF(OR($C402="",$L402="",$K402&lt;&gt;1,NOT(ISNUMBER($L402)),$L402&gt;=$J402),"",IF(COUNTIFS(nrES_PID,$D402,nrES_Code,$F402,nrES_Att,2,nrES_Raw,"&gt;=0")&gt;0,"Retested",IF(NOT(ISNUMBER($T402)),"CHECK DATE",IF(TODAY()&gt;$T402,"OVERDUE","Due "&amp;TEXT($T402,"mm/dd")))))</f>
        <v/>
      </c>
      <c r="V402" s="16" t="n"/>
      <c r="W402" s="16" t="n"/>
      <c r="X402" s="17">
        <f>IF($C402="","",IF(AND($L402&lt;&gt;"",NOT(ISNUMBER($L402))),"RAW SCORE NOT A NUMBER",IF(AND(ISNUMBER($L402),OR($L402&lt;0,$L402&gt;100)),"RAW SCORE OUT OF RANGE",IF(COUNTIF(nrES_RecID,$B402)&gt;1,"DUPLICATE RECORD",IF(AND($K402=2,COUNTIFS(nrES_PID,$D402,nrES_Code,$F402,nrES_Att,1)=0),"ATTEMPT 2 WITHOUT ATTEMPT 1",IF(AND($K402=2,$L402=""),"RETEST ROW HAS NO SCORE","OK"))))))</f>
        <v/>
      </c>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IF($C403="","",IF($K403="","",IF(COUNTIFS(nrES_PID,$D403,nrES_Code,$F403,nrES_Att,"&gt;"&amp;$K403,nrES_Raw,"&gt;=0")=0,"Yes","No")))</f>
        <v/>
      </c>
      <c r="Q403" s="17">
        <f>IF($C403="","",IF($L403="","",IF(AND($K403=1,ISNUMBER($L403),$L403&lt;$J403,COUNTIFS(nrES_PID,$D403,nrES_Code,$F403,nrES_Att,2,nrES_Raw,"&gt;=0")=0),"Yes","No")))</f>
        <v/>
      </c>
      <c r="R403" s="17">
        <f>IF($C403="","",IF($L403="","",IF(AND($K403=2,ISNUMBER($L403),$L403&lt;$J403),"Yes","No")))</f>
        <v/>
      </c>
      <c r="S403" s="18" t="n"/>
      <c r="T403" s="19">
        <f>IF($Q403&lt;&gt;"Yes","",IF($S403="","(enter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IF(OR($C403="",$L403="",$K403&lt;&gt;1,NOT(ISNUMBER($L403)),$L403&gt;=$J403),"",IF(COUNTIFS(nrES_PID,$D403,nrES_Code,$F403,nrES_Att,2,nrES_Raw,"&gt;=0")&gt;0,"Retested",IF(NOT(ISNUMBER($T403)),"CHECK DATE",IF(TODAY()&gt;$T403,"OVERDUE","Due "&amp;TEXT($T403,"mm/dd")))))</f>
        <v/>
      </c>
      <c r="V403" s="16" t="n"/>
      <c r="W403" s="16" t="n"/>
      <c r="X403" s="17">
        <f>IF($C403="","",IF(AND($L403&lt;&gt;"",NOT(ISNUMBER($L403))),"RAW SCORE NOT A NUMBER",IF(AND(ISNUMBER($L403),OR($L403&lt;0,$L403&gt;100)),"RAW SCORE OUT OF RANGE",IF(COUNTIF(nrES_RecID,$B403)&gt;1,"DUPLICATE RECORD",IF(AND($K403=2,COUNTIFS(nrES_PID,$D403,nrES_Code,$F403,nrES_Att,1)=0),"ATTEMPT 2 WITHOUT ATTEMPT 1",IF(AND($K403=2,$L403=""),"RETEST ROW HAS NO SCORE","OK"))))))</f>
        <v/>
      </c>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IF($C404="","",IF($K404="","",IF(COUNTIFS(nrES_PID,$D404,nrES_Code,$F404,nrES_Att,"&gt;"&amp;$K404,nrES_Raw,"&gt;=0")=0,"Yes","No")))</f>
        <v/>
      </c>
      <c r="Q404" s="17">
        <f>IF($C404="","",IF($L404="","",IF(AND($K404=1,ISNUMBER($L404),$L404&lt;$J404,COUNTIFS(nrES_PID,$D404,nrES_Code,$F404,nrES_Att,2,nrES_Raw,"&gt;=0")=0),"Yes","No")))</f>
        <v/>
      </c>
      <c r="R404" s="17">
        <f>IF($C404="","",IF($L404="","",IF(AND($K404=2,ISNUMBER($L404),$L404&lt;$J404),"Yes","No")))</f>
        <v/>
      </c>
      <c r="S404" s="18" t="n"/>
      <c r="T404" s="19">
        <f>IF($Q404&lt;&gt;"Yes","",IF($S404="","(enter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IF(OR($C404="",$L404="",$K404&lt;&gt;1,NOT(ISNUMBER($L404)),$L404&gt;=$J404),"",IF(COUNTIFS(nrES_PID,$D404,nrES_Code,$F404,nrES_Att,2,nrES_Raw,"&gt;=0")&gt;0,"Retested",IF(NOT(ISNUMBER($T404)),"CHECK DATE",IF(TODAY()&gt;$T404,"OVERDUE","Due "&amp;TEXT($T404,"mm/dd")))))</f>
        <v/>
      </c>
      <c r="V404" s="16" t="n"/>
      <c r="W404" s="16" t="n"/>
      <c r="X404" s="17">
        <f>IF($C404="","",IF(AND($L404&lt;&gt;"",NOT(ISNUMBER($L404))),"RAW SCORE NOT A NUMBER",IF(AND(ISNUMBER($L404),OR($L404&lt;0,$L404&gt;100)),"RAW SCORE OUT OF RANGE",IF(COUNTIF(nrES_RecID,$B404)&gt;1,"DUPLICATE RECORD",IF(AND($K404=2,COUNTIFS(nrES_PID,$D404,nrES_Code,$F404,nrES_Att,1)=0),"ATTEMPT 2 WITHOUT ATTEMPT 1",IF(AND($K404=2,$L404=""),"RETEST ROW HAS NO SCORE","OK"))))))</f>
        <v/>
      </c>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IF($C405="","",IF($K405="","",IF(COUNTIFS(nrES_PID,$D405,nrES_Code,$F405,nrES_Att,"&gt;"&amp;$K405,nrES_Raw,"&gt;=0")=0,"Yes","No")))</f>
        <v/>
      </c>
      <c r="Q405" s="17">
        <f>IF($C405="","",IF($L405="","",IF(AND($K405=1,ISNUMBER($L405),$L405&lt;$J405,COUNTIFS(nrES_PID,$D405,nrES_Code,$F405,nrES_Att,2,nrES_Raw,"&gt;=0")=0),"Yes","No")))</f>
        <v/>
      </c>
      <c r="R405" s="17">
        <f>IF($C405="","",IF($L405="","",IF(AND($K405=2,ISNUMBER($L405),$L405&lt;$J405),"Yes","No")))</f>
        <v/>
      </c>
      <c r="S405" s="18" t="n"/>
      <c r="T405" s="19">
        <f>IF($Q405&lt;&gt;"Yes","",IF($S405="","(enter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IF(OR($C405="",$L405="",$K405&lt;&gt;1,NOT(ISNUMBER($L405)),$L405&gt;=$J405),"",IF(COUNTIFS(nrES_PID,$D405,nrES_Code,$F405,nrES_Att,2,nrES_Raw,"&gt;=0")&gt;0,"Retested",IF(NOT(ISNUMBER($T405)),"CHECK DATE",IF(TODAY()&gt;$T405,"OVERDUE","Due "&amp;TEXT($T405,"mm/dd")))))</f>
        <v/>
      </c>
      <c r="V405" s="16" t="n"/>
      <c r="W405" s="16" t="n"/>
      <c r="X405" s="17">
        <f>IF($C405="","",IF(AND($L405&lt;&gt;"",NOT(ISNUMBER($L405))),"RAW SCORE NOT A NUMBER",IF(AND(ISNUMBER($L405),OR($L405&lt;0,$L405&gt;100)),"RAW SCORE OUT OF RANGE",IF(COUNTIF(nrES_RecID,$B405)&gt;1,"DUPLICATE RECORD",IF(AND($K405=2,COUNTIFS(nrES_PID,$D405,nrES_Code,$F405,nrES_Att,1)=0),"ATTEMPT 2 WITHOUT ATTEMPT 1",IF(AND($K405=2,$L405=""),"RETEST ROW HAS NO SCORE","OK"))))))</f>
        <v/>
      </c>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IF($C406="","",IF($K406="","",IF(COUNTIFS(nrES_PID,$D406,nrES_Code,$F406,nrES_Att,"&gt;"&amp;$K406,nrES_Raw,"&gt;=0")=0,"Yes","No")))</f>
        <v/>
      </c>
      <c r="Q406" s="17">
        <f>IF($C406="","",IF($L406="","",IF(AND($K406=1,ISNUMBER($L406),$L406&lt;$J406,COUNTIFS(nrES_PID,$D406,nrES_Code,$F406,nrES_Att,2,nrES_Raw,"&gt;=0")=0),"Yes","No")))</f>
        <v/>
      </c>
      <c r="R406" s="17">
        <f>IF($C406="","",IF($L406="","",IF(AND($K406=2,ISNUMBER($L406),$L406&lt;$J406),"Yes","No")))</f>
        <v/>
      </c>
      <c r="S406" s="18" t="n"/>
      <c r="T406" s="19">
        <f>IF($Q406&lt;&gt;"Yes","",IF($S406="","(enter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IF(OR($C406="",$L406="",$K406&lt;&gt;1,NOT(ISNUMBER($L406)),$L406&gt;=$J406),"",IF(COUNTIFS(nrES_PID,$D406,nrES_Code,$F406,nrES_Att,2,nrES_Raw,"&gt;=0")&gt;0,"Retested",IF(NOT(ISNUMBER($T406)),"CHECK DATE",IF(TODAY()&gt;$T406,"OVERDUE","Due "&amp;TEXT($T406,"mm/dd")))))</f>
        <v/>
      </c>
      <c r="V406" s="16" t="n"/>
      <c r="W406" s="16" t="n"/>
      <c r="X406" s="17">
        <f>IF($C406="","",IF(AND($L406&lt;&gt;"",NOT(ISNUMBER($L406))),"RAW SCORE NOT A NUMBER",IF(AND(ISNUMBER($L406),OR($L406&lt;0,$L406&gt;100)),"RAW SCORE OUT OF RANGE",IF(COUNTIF(nrES_RecID,$B406)&gt;1,"DUPLICATE RECORD",IF(AND($K406=2,COUNTIFS(nrES_PID,$D406,nrES_Code,$F406,nrES_Att,1)=0),"ATTEMPT 2 WITHOUT ATTEMPT 1",IF(AND($K406=2,$L406=""),"RETEST ROW HAS NO SCORE","OK"))))))</f>
        <v/>
      </c>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IF($C407="","",IF($K407="","",IF(COUNTIFS(nrES_PID,$D407,nrES_Code,$F407,nrES_Att,"&gt;"&amp;$K407,nrES_Raw,"&gt;=0")=0,"Yes","No")))</f>
        <v/>
      </c>
      <c r="Q407" s="17">
        <f>IF($C407="","",IF($L407="","",IF(AND($K407=1,ISNUMBER($L407),$L407&lt;$J407,COUNTIFS(nrES_PID,$D407,nrES_Code,$F407,nrES_Att,2,nrES_Raw,"&gt;=0")=0),"Yes","No")))</f>
        <v/>
      </c>
      <c r="R407" s="17">
        <f>IF($C407="","",IF($L407="","",IF(AND($K407=2,ISNUMBER($L407),$L407&lt;$J407),"Yes","No")))</f>
        <v/>
      </c>
      <c r="S407" s="18" t="n"/>
      <c r="T407" s="19">
        <f>IF($Q407&lt;&gt;"Yes","",IF($S407="","(enter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IF(OR($C407="",$L407="",$K407&lt;&gt;1,NOT(ISNUMBER($L407)),$L407&gt;=$J407),"",IF(COUNTIFS(nrES_PID,$D407,nrES_Code,$F407,nrES_Att,2,nrES_Raw,"&gt;=0")&gt;0,"Retested",IF(NOT(ISNUMBER($T407)),"CHECK DATE",IF(TODAY()&gt;$T407,"OVERDUE","Due "&amp;TEXT($T407,"mm/dd")))))</f>
        <v/>
      </c>
      <c r="V407" s="16" t="n"/>
      <c r="W407" s="16" t="n"/>
      <c r="X407" s="17">
        <f>IF($C407="","",IF(AND($L407&lt;&gt;"",NOT(ISNUMBER($L407))),"RAW SCORE NOT A NUMBER",IF(AND(ISNUMBER($L407),OR($L407&lt;0,$L407&gt;100)),"RAW SCORE OUT OF RANGE",IF(COUNTIF(nrES_RecID,$B407)&gt;1,"DUPLICATE RECORD",IF(AND($K407=2,COUNTIFS(nrES_PID,$D407,nrES_Code,$F407,nrES_Att,1)=0),"ATTEMPT 2 WITHOUT ATTEMPT 1",IF(AND($K407=2,$L407=""),"RETEST ROW HAS NO SCORE","OK"))))))</f>
        <v/>
      </c>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IF($C408="","",IF($K408="","",IF(COUNTIFS(nrES_PID,$D408,nrES_Code,$F408,nrES_Att,"&gt;"&amp;$K408,nrES_Raw,"&gt;=0")=0,"Yes","No")))</f>
        <v/>
      </c>
      <c r="Q408" s="17">
        <f>IF($C408="","",IF($L408="","",IF(AND($K408=1,ISNUMBER($L408),$L408&lt;$J408,COUNTIFS(nrES_PID,$D408,nrES_Code,$F408,nrES_Att,2,nrES_Raw,"&gt;=0")=0),"Yes","No")))</f>
        <v/>
      </c>
      <c r="R408" s="17">
        <f>IF($C408="","",IF($L408="","",IF(AND($K408=2,ISNUMBER($L408),$L408&lt;$J408),"Yes","No")))</f>
        <v/>
      </c>
      <c r="S408" s="18" t="n"/>
      <c r="T408" s="19">
        <f>IF($Q408&lt;&gt;"Yes","",IF($S408="","(enter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IF(OR($C408="",$L408="",$K408&lt;&gt;1,NOT(ISNUMBER($L408)),$L408&gt;=$J408),"",IF(COUNTIFS(nrES_PID,$D408,nrES_Code,$F408,nrES_Att,2,nrES_Raw,"&gt;=0")&gt;0,"Retested",IF(NOT(ISNUMBER($T408)),"CHECK DATE",IF(TODAY()&gt;$T408,"OVERDUE","Due "&amp;TEXT($T408,"mm/dd")))))</f>
        <v/>
      </c>
      <c r="V408" s="16" t="n"/>
      <c r="W408" s="16" t="n"/>
      <c r="X408" s="17">
        <f>IF($C408="","",IF(AND($L408&lt;&gt;"",NOT(ISNUMBER($L408))),"RAW SCORE NOT A NUMBER",IF(AND(ISNUMBER($L408),OR($L408&lt;0,$L408&gt;100)),"RAW SCORE OUT OF RANGE",IF(COUNTIF(nrES_RecID,$B408)&gt;1,"DUPLICATE RECORD",IF(AND($K408=2,COUNTIFS(nrES_PID,$D408,nrES_Code,$F408,nrES_Att,1)=0),"ATTEMPT 2 WITHOUT ATTEMPT 1",IF(AND($K408=2,$L408=""),"RETEST ROW HAS NO SCORE","OK"))))))</f>
        <v/>
      </c>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IF($C409="","",IF($K409="","",IF(COUNTIFS(nrES_PID,$D409,nrES_Code,$F409,nrES_Att,"&gt;"&amp;$K409,nrES_Raw,"&gt;=0")=0,"Yes","No")))</f>
        <v/>
      </c>
      <c r="Q409" s="17">
        <f>IF($C409="","",IF($L409="","",IF(AND($K409=1,ISNUMBER($L409),$L409&lt;$J409,COUNTIFS(nrES_PID,$D409,nrES_Code,$F409,nrES_Att,2,nrES_Raw,"&gt;=0")=0),"Yes","No")))</f>
        <v/>
      </c>
      <c r="R409" s="17">
        <f>IF($C409="","",IF($L409="","",IF(AND($K409=2,ISNUMBER($L409),$L409&lt;$J409),"Yes","No")))</f>
        <v/>
      </c>
      <c r="S409" s="18" t="n"/>
      <c r="T409" s="19">
        <f>IF($Q409&lt;&gt;"Yes","",IF($S409="","(enter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IF(OR($C409="",$L409="",$K409&lt;&gt;1,NOT(ISNUMBER($L409)),$L409&gt;=$J409),"",IF(COUNTIFS(nrES_PID,$D409,nrES_Code,$F409,nrES_Att,2,nrES_Raw,"&gt;=0")&gt;0,"Retested",IF(NOT(ISNUMBER($T409)),"CHECK DATE",IF(TODAY()&gt;$T409,"OVERDUE","Due "&amp;TEXT($T409,"mm/dd")))))</f>
        <v/>
      </c>
      <c r="V409" s="16" t="n"/>
      <c r="W409" s="16" t="n"/>
      <c r="X409" s="17">
        <f>IF($C409="","",IF(AND($L409&lt;&gt;"",NOT(ISNUMBER($L409))),"RAW SCORE NOT A NUMBER",IF(AND(ISNUMBER($L409),OR($L409&lt;0,$L409&gt;100)),"RAW SCORE OUT OF RANGE",IF(COUNTIF(nrES_RecID,$B409)&gt;1,"DUPLICATE RECORD",IF(AND($K409=2,COUNTIFS(nrES_PID,$D409,nrES_Code,$F409,nrES_Att,1)=0),"ATTEMPT 2 WITHOUT ATTEMPT 1",IF(AND($K409=2,$L409=""),"RETEST ROW HAS NO SCORE","OK"))))))</f>
        <v/>
      </c>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IF($C410="","",IF($K410="","",IF(COUNTIFS(nrES_PID,$D410,nrES_Code,$F410,nrES_Att,"&gt;"&amp;$K410,nrES_Raw,"&gt;=0")=0,"Yes","No")))</f>
        <v/>
      </c>
      <c r="Q410" s="17">
        <f>IF($C410="","",IF($L410="","",IF(AND($K410=1,ISNUMBER($L410),$L410&lt;$J410,COUNTIFS(nrES_PID,$D410,nrES_Code,$F410,nrES_Att,2,nrES_Raw,"&gt;=0")=0),"Yes","No")))</f>
        <v/>
      </c>
      <c r="R410" s="17">
        <f>IF($C410="","",IF($L410="","",IF(AND($K410=2,ISNUMBER($L410),$L410&lt;$J410),"Yes","No")))</f>
        <v/>
      </c>
      <c r="S410" s="18" t="n"/>
      <c r="T410" s="19">
        <f>IF($Q410&lt;&gt;"Yes","",IF($S410="","(enter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IF(OR($C410="",$L410="",$K410&lt;&gt;1,NOT(ISNUMBER($L410)),$L410&gt;=$J410),"",IF(COUNTIFS(nrES_PID,$D410,nrES_Code,$F410,nrES_Att,2,nrES_Raw,"&gt;=0")&gt;0,"Retested",IF(NOT(ISNUMBER($T410)),"CHECK DATE",IF(TODAY()&gt;$T410,"OVERDUE","Due "&amp;TEXT($T410,"mm/dd")))))</f>
        <v/>
      </c>
      <c r="V410" s="16" t="n"/>
      <c r="W410" s="16" t="n"/>
      <c r="X410" s="17">
        <f>IF($C410="","",IF(AND($L410&lt;&gt;"",NOT(ISNUMBER($L410))),"RAW SCORE NOT A NUMBER",IF(AND(ISNUMBER($L410),OR($L410&lt;0,$L410&gt;100)),"RAW SCORE OUT OF RANGE",IF(COUNTIF(nrES_RecID,$B410)&gt;1,"DUPLICATE RECORD",IF(AND($K410=2,COUNTIFS(nrES_PID,$D410,nrES_Code,$F410,nrES_Att,1)=0),"ATTEMPT 2 WITHOUT ATTEMPT 1",IF(AND($K410=2,$L410=""),"RETEST ROW HAS NO SCORE","OK"))))))</f>
        <v/>
      </c>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IF($C411="","",IF($K411="","",IF(COUNTIFS(nrES_PID,$D411,nrES_Code,$F411,nrES_Att,"&gt;"&amp;$K411,nrES_Raw,"&gt;=0")=0,"Yes","No")))</f>
        <v/>
      </c>
      <c r="Q411" s="17">
        <f>IF($C411="","",IF($L411="","",IF(AND($K411=1,ISNUMBER($L411),$L411&lt;$J411,COUNTIFS(nrES_PID,$D411,nrES_Code,$F411,nrES_Att,2,nrES_Raw,"&gt;=0")=0),"Yes","No")))</f>
        <v/>
      </c>
      <c r="R411" s="17">
        <f>IF($C411="","",IF($L411="","",IF(AND($K411=2,ISNUMBER($L411),$L411&lt;$J411),"Yes","No")))</f>
        <v/>
      </c>
      <c r="S411" s="18" t="n"/>
      <c r="T411" s="19">
        <f>IF($Q411&lt;&gt;"Yes","",IF($S411="","(enter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IF(OR($C411="",$L411="",$K411&lt;&gt;1,NOT(ISNUMBER($L411)),$L411&gt;=$J411),"",IF(COUNTIFS(nrES_PID,$D411,nrES_Code,$F411,nrES_Att,2,nrES_Raw,"&gt;=0")&gt;0,"Retested",IF(NOT(ISNUMBER($T411)),"CHECK DATE",IF(TODAY()&gt;$T411,"OVERDUE","Due "&amp;TEXT($T411,"mm/dd")))))</f>
        <v/>
      </c>
      <c r="V411" s="16" t="n"/>
      <c r="W411" s="16" t="n"/>
      <c r="X411" s="17">
        <f>IF($C411="","",IF(AND($L411&lt;&gt;"",NOT(ISNUMBER($L411))),"RAW SCORE NOT A NUMBER",IF(AND(ISNUMBER($L411),OR($L411&lt;0,$L411&gt;100)),"RAW SCORE OUT OF RANGE",IF(COUNTIF(nrES_RecID,$B411)&gt;1,"DUPLICATE RECORD",IF(AND($K411=2,COUNTIFS(nrES_PID,$D411,nrES_Code,$F411,nrES_Att,1)=0),"ATTEMPT 2 WITHOUT ATTEMPT 1",IF(AND($K411=2,$L411=""),"RETEST ROW HAS NO SCORE","OK"))))))</f>
        <v/>
      </c>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IF($C412="","",IF($K412="","",IF(COUNTIFS(nrES_PID,$D412,nrES_Code,$F412,nrES_Att,"&gt;"&amp;$K412,nrES_Raw,"&gt;=0")=0,"Yes","No")))</f>
        <v/>
      </c>
      <c r="Q412" s="17">
        <f>IF($C412="","",IF($L412="","",IF(AND($K412=1,ISNUMBER($L412),$L412&lt;$J412,COUNTIFS(nrES_PID,$D412,nrES_Code,$F412,nrES_Att,2,nrES_Raw,"&gt;=0")=0),"Yes","No")))</f>
        <v/>
      </c>
      <c r="R412" s="17">
        <f>IF($C412="","",IF($L412="","",IF(AND($K412=2,ISNUMBER($L412),$L412&lt;$J412),"Yes","No")))</f>
        <v/>
      </c>
      <c r="S412" s="18" t="n"/>
      <c r="T412" s="19">
        <f>IF($Q412&lt;&gt;"Yes","",IF($S412="","(enter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IF(OR($C412="",$L412="",$K412&lt;&gt;1,NOT(ISNUMBER($L412)),$L412&gt;=$J412),"",IF(COUNTIFS(nrES_PID,$D412,nrES_Code,$F412,nrES_Att,2,nrES_Raw,"&gt;=0")&gt;0,"Retested",IF(NOT(ISNUMBER($T412)),"CHECK DATE",IF(TODAY()&gt;$T412,"OVERDUE","Due "&amp;TEXT($T412,"mm/dd")))))</f>
        <v/>
      </c>
      <c r="V412" s="16" t="n"/>
      <c r="W412" s="16" t="n"/>
      <c r="X412" s="17">
        <f>IF($C412="","",IF(AND($L412&lt;&gt;"",NOT(ISNUMBER($L412))),"RAW SCORE NOT A NUMBER",IF(AND(ISNUMBER($L412),OR($L412&lt;0,$L412&gt;100)),"RAW SCORE OUT OF RANGE",IF(COUNTIF(nrES_RecID,$B412)&gt;1,"DUPLICATE RECORD",IF(AND($K412=2,COUNTIFS(nrES_PID,$D412,nrES_Code,$F412,nrES_Att,1)=0),"ATTEMPT 2 WITHOUT ATTEMPT 1",IF(AND($K412=2,$L412=""),"RETEST ROW HAS NO SCORE","OK"))))))</f>
        <v/>
      </c>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IF($C413="","",IF($K413="","",IF(COUNTIFS(nrES_PID,$D413,nrES_Code,$F413,nrES_Att,"&gt;"&amp;$K413,nrES_Raw,"&gt;=0")=0,"Yes","No")))</f>
        <v/>
      </c>
      <c r="Q413" s="17">
        <f>IF($C413="","",IF($L413="","",IF(AND($K413=1,ISNUMBER($L413),$L413&lt;$J413,COUNTIFS(nrES_PID,$D413,nrES_Code,$F413,nrES_Att,2,nrES_Raw,"&gt;=0")=0),"Yes","No")))</f>
        <v/>
      </c>
      <c r="R413" s="17">
        <f>IF($C413="","",IF($L413="","",IF(AND($K413=2,ISNUMBER($L413),$L413&lt;$J413),"Yes","No")))</f>
        <v/>
      </c>
      <c r="S413" s="18" t="n"/>
      <c r="T413" s="19">
        <f>IF($Q413&lt;&gt;"Yes","",IF($S413="","(enter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IF(OR($C413="",$L413="",$K413&lt;&gt;1,NOT(ISNUMBER($L413)),$L413&gt;=$J413),"",IF(COUNTIFS(nrES_PID,$D413,nrES_Code,$F413,nrES_Att,2,nrES_Raw,"&gt;=0")&gt;0,"Retested",IF(NOT(ISNUMBER($T413)),"CHECK DATE",IF(TODAY()&gt;$T413,"OVERDUE","Due "&amp;TEXT($T413,"mm/dd")))))</f>
        <v/>
      </c>
      <c r="V413" s="16" t="n"/>
      <c r="W413" s="16" t="n"/>
      <c r="X413" s="17">
        <f>IF($C413="","",IF(AND($L413&lt;&gt;"",NOT(ISNUMBER($L413))),"RAW SCORE NOT A NUMBER",IF(AND(ISNUMBER($L413),OR($L413&lt;0,$L413&gt;100)),"RAW SCORE OUT OF RANGE",IF(COUNTIF(nrES_RecID,$B413)&gt;1,"DUPLICATE RECORD",IF(AND($K413=2,COUNTIFS(nrES_PID,$D413,nrES_Code,$F413,nrES_Att,1)=0),"ATTEMPT 2 WITHOUT ATTEMPT 1",IF(AND($K413=2,$L413=""),"RETEST ROW HAS NO SCORE","OK"))))))</f>
        <v/>
      </c>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IF($C414="","",IF($K414="","",IF(COUNTIFS(nrES_PID,$D414,nrES_Code,$F414,nrES_Att,"&gt;"&amp;$K414,nrES_Raw,"&gt;=0")=0,"Yes","No")))</f>
        <v/>
      </c>
      <c r="Q414" s="17">
        <f>IF($C414="","",IF($L414="","",IF(AND($K414=1,ISNUMBER($L414),$L414&lt;$J414,COUNTIFS(nrES_PID,$D414,nrES_Code,$F414,nrES_Att,2,nrES_Raw,"&gt;=0")=0),"Yes","No")))</f>
        <v/>
      </c>
      <c r="R414" s="17">
        <f>IF($C414="","",IF($L414="","",IF(AND($K414=2,ISNUMBER($L414),$L414&lt;$J414),"Yes","No")))</f>
        <v/>
      </c>
      <c r="S414" s="18" t="n"/>
      <c r="T414" s="19">
        <f>IF($Q414&lt;&gt;"Yes","",IF($S414="","(enter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IF(OR($C414="",$L414="",$K414&lt;&gt;1,NOT(ISNUMBER($L414)),$L414&gt;=$J414),"",IF(COUNTIFS(nrES_PID,$D414,nrES_Code,$F414,nrES_Att,2,nrES_Raw,"&gt;=0")&gt;0,"Retested",IF(NOT(ISNUMBER($T414)),"CHECK DATE",IF(TODAY()&gt;$T414,"OVERDUE","Due "&amp;TEXT($T414,"mm/dd")))))</f>
        <v/>
      </c>
      <c r="V414" s="16" t="n"/>
      <c r="W414" s="16" t="n"/>
      <c r="X414" s="17">
        <f>IF($C414="","",IF(AND($L414&lt;&gt;"",NOT(ISNUMBER($L414))),"RAW SCORE NOT A NUMBER",IF(AND(ISNUMBER($L414),OR($L414&lt;0,$L414&gt;100)),"RAW SCORE OUT OF RANGE",IF(COUNTIF(nrES_RecID,$B414)&gt;1,"DUPLICATE RECORD",IF(AND($K414=2,COUNTIFS(nrES_PID,$D414,nrES_Code,$F414,nrES_Att,1)=0),"ATTEMPT 2 WITHOUT ATTEMPT 1",IF(AND($K414=2,$L414=""),"RETEST ROW HAS NO SCORE","OK"))))))</f>
        <v/>
      </c>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IF($C415="","",IF($K415="","",IF(COUNTIFS(nrES_PID,$D415,nrES_Code,$F415,nrES_Att,"&gt;"&amp;$K415,nrES_Raw,"&gt;=0")=0,"Yes","No")))</f>
        <v/>
      </c>
      <c r="Q415" s="17">
        <f>IF($C415="","",IF($L415="","",IF(AND($K415=1,ISNUMBER($L415),$L415&lt;$J415,COUNTIFS(nrES_PID,$D415,nrES_Code,$F415,nrES_Att,2,nrES_Raw,"&gt;=0")=0),"Yes","No")))</f>
        <v/>
      </c>
      <c r="R415" s="17">
        <f>IF($C415="","",IF($L415="","",IF(AND($K415=2,ISNUMBER($L415),$L415&lt;$J415),"Yes","No")))</f>
        <v/>
      </c>
      <c r="S415" s="18" t="n"/>
      <c r="T415" s="19">
        <f>IF($Q415&lt;&gt;"Yes","",IF($S415="","(enter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IF(OR($C415="",$L415="",$K415&lt;&gt;1,NOT(ISNUMBER($L415)),$L415&gt;=$J415),"",IF(COUNTIFS(nrES_PID,$D415,nrES_Code,$F415,nrES_Att,2,nrES_Raw,"&gt;=0")&gt;0,"Retested",IF(NOT(ISNUMBER($T415)),"CHECK DATE",IF(TODAY()&gt;$T415,"OVERDUE","Due "&amp;TEXT($T415,"mm/dd")))))</f>
        <v/>
      </c>
      <c r="V415" s="16" t="n"/>
      <c r="W415" s="16" t="n"/>
      <c r="X415" s="17">
        <f>IF($C415="","",IF(AND($L415&lt;&gt;"",NOT(ISNUMBER($L415))),"RAW SCORE NOT A NUMBER",IF(AND(ISNUMBER($L415),OR($L415&lt;0,$L415&gt;100)),"RAW SCORE OUT OF RANGE",IF(COUNTIF(nrES_RecID,$B415)&gt;1,"DUPLICATE RECORD",IF(AND($K415=2,COUNTIFS(nrES_PID,$D415,nrES_Code,$F415,nrES_Att,1)=0),"ATTEMPT 2 WITHOUT ATTEMPT 1",IF(AND($K415=2,$L415=""),"RETEST ROW HAS NO SCORE","OK"))))))</f>
        <v/>
      </c>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IF($C416="","",IF($K416="","",IF(COUNTIFS(nrES_PID,$D416,nrES_Code,$F416,nrES_Att,"&gt;"&amp;$K416,nrES_Raw,"&gt;=0")=0,"Yes","No")))</f>
        <v/>
      </c>
      <c r="Q416" s="17">
        <f>IF($C416="","",IF($L416="","",IF(AND($K416=1,ISNUMBER($L416),$L416&lt;$J416,COUNTIFS(nrES_PID,$D416,nrES_Code,$F416,nrES_Att,2,nrES_Raw,"&gt;=0")=0),"Yes","No")))</f>
        <v/>
      </c>
      <c r="R416" s="17">
        <f>IF($C416="","",IF($L416="","",IF(AND($K416=2,ISNUMBER($L416),$L416&lt;$J416),"Yes","No")))</f>
        <v/>
      </c>
      <c r="S416" s="18" t="n"/>
      <c r="T416" s="19">
        <f>IF($Q416&lt;&gt;"Yes","",IF($S416="","(enter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IF(OR($C416="",$L416="",$K416&lt;&gt;1,NOT(ISNUMBER($L416)),$L416&gt;=$J416),"",IF(COUNTIFS(nrES_PID,$D416,nrES_Code,$F416,nrES_Att,2,nrES_Raw,"&gt;=0")&gt;0,"Retested",IF(NOT(ISNUMBER($T416)),"CHECK DATE",IF(TODAY()&gt;$T416,"OVERDUE","Due "&amp;TEXT($T416,"mm/dd")))))</f>
        <v/>
      </c>
      <c r="V416" s="16" t="n"/>
      <c r="W416" s="16" t="n"/>
      <c r="X416" s="17">
        <f>IF($C416="","",IF(AND($L416&lt;&gt;"",NOT(ISNUMBER($L416))),"RAW SCORE NOT A NUMBER",IF(AND(ISNUMBER($L416),OR($L416&lt;0,$L416&gt;100)),"RAW SCORE OUT OF RANGE",IF(COUNTIF(nrES_RecID,$B416)&gt;1,"DUPLICATE RECORD",IF(AND($K416=2,COUNTIFS(nrES_PID,$D416,nrES_Code,$F416,nrES_Att,1)=0),"ATTEMPT 2 WITHOUT ATTEMPT 1",IF(AND($K416=2,$L416=""),"RETEST ROW HAS NO SCORE","OK"))))))</f>
        <v/>
      </c>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IF($C417="","",IF($K417="","",IF(COUNTIFS(nrES_PID,$D417,nrES_Code,$F417,nrES_Att,"&gt;"&amp;$K417,nrES_Raw,"&gt;=0")=0,"Yes","No")))</f>
        <v/>
      </c>
      <c r="Q417" s="17">
        <f>IF($C417="","",IF($L417="","",IF(AND($K417=1,ISNUMBER($L417),$L417&lt;$J417,COUNTIFS(nrES_PID,$D417,nrES_Code,$F417,nrES_Att,2,nrES_Raw,"&gt;=0")=0),"Yes","No")))</f>
        <v/>
      </c>
      <c r="R417" s="17">
        <f>IF($C417="","",IF($L417="","",IF(AND($K417=2,ISNUMBER($L417),$L417&lt;$J417),"Yes","No")))</f>
        <v/>
      </c>
      <c r="S417" s="18" t="n"/>
      <c r="T417" s="19">
        <f>IF($Q417&lt;&gt;"Yes","",IF($S417="","(enter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IF(OR($C417="",$L417="",$K417&lt;&gt;1,NOT(ISNUMBER($L417)),$L417&gt;=$J417),"",IF(COUNTIFS(nrES_PID,$D417,nrES_Code,$F417,nrES_Att,2,nrES_Raw,"&gt;=0")&gt;0,"Retested",IF(NOT(ISNUMBER($T417)),"CHECK DATE",IF(TODAY()&gt;$T417,"OVERDUE","Due "&amp;TEXT($T417,"mm/dd")))))</f>
        <v/>
      </c>
      <c r="V417" s="16" t="n"/>
      <c r="W417" s="16" t="n"/>
      <c r="X417" s="17">
        <f>IF($C417="","",IF(AND($L417&lt;&gt;"",NOT(ISNUMBER($L417))),"RAW SCORE NOT A NUMBER",IF(AND(ISNUMBER($L417),OR($L417&lt;0,$L417&gt;100)),"RAW SCORE OUT OF RANGE",IF(COUNTIF(nrES_RecID,$B417)&gt;1,"DUPLICATE RECORD",IF(AND($K417=2,COUNTIFS(nrES_PID,$D417,nrES_Code,$F417,nrES_Att,1)=0),"ATTEMPT 2 WITHOUT ATTEMPT 1",IF(AND($K417=2,$L417=""),"RETEST ROW HAS NO SCORE","OK"))))))</f>
        <v/>
      </c>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IF($C418="","",IF($K418="","",IF(COUNTIFS(nrES_PID,$D418,nrES_Code,$F418,nrES_Att,"&gt;"&amp;$K418,nrES_Raw,"&gt;=0")=0,"Yes","No")))</f>
        <v/>
      </c>
      <c r="Q418" s="17">
        <f>IF($C418="","",IF($L418="","",IF(AND($K418=1,ISNUMBER($L418),$L418&lt;$J418,COUNTIFS(nrES_PID,$D418,nrES_Code,$F418,nrES_Att,2,nrES_Raw,"&gt;=0")=0),"Yes","No")))</f>
        <v/>
      </c>
      <c r="R418" s="17">
        <f>IF($C418="","",IF($L418="","",IF(AND($K418=2,ISNUMBER($L418),$L418&lt;$J418),"Yes","No")))</f>
        <v/>
      </c>
      <c r="S418" s="18" t="n"/>
      <c r="T418" s="19">
        <f>IF($Q418&lt;&gt;"Yes","",IF($S418="","(enter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IF(OR($C418="",$L418="",$K418&lt;&gt;1,NOT(ISNUMBER($L418)),$L418&gt;=$J418),"",IF(COUNTIFS(nrES_PID,$D418,nrES_Code,$F418,nrES_Att,2,nrES_Raw,"&gt;=0")&gt;0,"Retested",IF(NOT(ISNUMBER($T418)),"CHECK DATE",IF(TODAY()&gt;$T418,"OVERDUE","Due "&amp;TEXT($T418,"mm/dd")))))</f>
        <v/>
      </c>
      <c r="V418" s="16" t="n"/>
      <c r="W418" s="16" t="n"/>
      <c r="X418" s="17">
        <f>IF($C418="","",IF(AND($L418&lt;&gt;"",NOT(ISNUMBER($L418))),"RAW SCORE NOT A NUMBER",IF(AND(ISNUMBER($L418),OR($L418&lt;0,$L418&gt;100)),"RAW SCORE OUT OF RANGE",IF(COUNTIF(nrES_RecID,$B418)&gt;1,"DUPLICATE RECORD",IF(AND($K418=2,COUNTIFS(nrES_PID,$D418,nrES_Code,$F418,nrES_Att,1)=0),"ATTEMPT 2 WITHOUT ATTEMPT 1",IF(AND($K418=2,$L418=""),"RETEST ROW HAS NO SCORE","OK"))))))</f>
        <v/>
      </c>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IF($C419="","",IF($K419="","",IF(COUNTIFS(nrES_PID,$D419,nrES_Code,$F419,nrES_Att,"&gt;"&amp;$K419,nrES_Raw,"&gt;=0")=0,"Yes","No")))</f>
        <v/>
      </c>
      <c r="Q419" s="17">
        <f>IF($C419="","",IF($L419="","",IF(AND($K419=1,ISNUMBER($L419),$L419&lt;$J419,COUNTIFS(nrES_PID,$D419,nrES_Code,$F419,nrES_Att,2,nrES_Raw,"&gt;=0")=0),"Yes","No")))</f>
        <v/>
      </c>
      <c r="R419" s="17">
        <f>IF($C419="","",IF($L419="","",IF(AND($K419=2,ISNUMBER($L419),$L419&lt;$J419),"Yes","No")))</f>
        <v/>
      </c>
      <c r="S419" s="18" t="n"/>
      <c r="T419" s="19">
        <f>IF($Q419&lt;&gt;"Yes","",IF($S419="","(enter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IF(OR($C419="",$L419="",$K419&lt;&gt;1,NOT(ISNUMBER($L419)),$L419&gt;=$J419),"",IF(COUNTIFS(nrES_PID,$D419,nrES_Code,$F419,nrES_Att,2,nrES_Raw,"&gt;=0")&gt;0,"Retested",IF(NOT(ISNUMBER($T419)),"CHECK DATE",IF(TODAY()&gt;$T419,"OVERDUE","Due "&amp;TEXT($T419,"mm/dd")))))</f>
        <v/>
      </c>
      <c r="V419" s="16" t="n"/>
      <c r="W419" s="16" t="n"/>
      <c r="X419" s="17">
        <f>IF($C419="","",IF(AND($L419&lt;&gt;"",NOT(ISNUMBER($L419))),"RAW SCORE NOT A NUMBER",IF(AND(ISNUMBER($L419),OR($L419&lt;0,$L419&gt;100)),"RAW SCORE OUT OF RANGE",IF(COUNTIF(nrES_RecID,$B419)&gt;1,"DUPLICATE RECORD",IF(AND($K419=2,COUNTIFS(nrES_PID,$D419,nrES_Code,$F419,nrES_Att,1)=0),"ATTEMPT 2 WITHOUT ATTEMPT 1",IF(AND($K419=2,$L419=""),"RETEST ROW HAS NO SCORE","OK"))))))</f>
        <v/>
      </c>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IF($C420="","",IF($K420="","",IF(COUNTIFS(nrES_PID,$D420,nrES_Code,$F420,nrES_Att,"&gt;"&amp;$K420,nrES_Raw,"&gt;=0")=0,"Yes","No")))</f>
        <v/>
      </c>
      <c r="Q420" s="17">
        <f>IF($C420="","",IF($L420="","",IF(AND($K420=1,ISNUMBER($L420),$L420&lt;$J420,COUNTIFS(nrES_PID,$D420,nrES_Code,$F420,nrES_Att,2,nrES_Raw,"&gt;=0")=0),"Yes","No")))</f>
        <v/>
      </c>
      <c r="R420" s="17">
        <f>IF($C420="","",IF($L420="","",IF(AND($K420=2,ISNUMBER($L420),$L420&lt;$J420),"Yes","No")))</f>
        <v/>
      </c>
      <c r="S420" s="18" t="n"/>
      <c r="T420" s="19">
        <f>IF($Q420&lt;&gt;"Yes","",IF($S420="","(enter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IF(OR($C420="",$L420="",$K420&lt;&gt;1,NOT(ISNUMBER($L420)),$L420&gt;=$J420),"",IF(COUNTIFS(nrES_PID,$D420,nrES_Code,$F420,nrES_Att,2,nrES_Raw,"&gt;=0")&gt;0,"Retested",IF(NOT(ISNUMBER($T420)),"CHECK DATE",IF(TODAY()&gt;$T420,"OVERDUE","Due "&amp;TEXT($T420,"mm/dd")))))</f>
        <v/>
      </c>
      <c r="V420" s="16" t="n"/>
      <c r="W420" s="16" t="n"/>
      <c r="X420" s="17">
        <f>IF($C420="","",IF(AND($L420&lt;&gt;"",NOT(ISNUMBER($L420))),"RAW SCORE NOT A NUMBER",IF(AND(ISNUMBER($L420),OR($L420&lt;0,$L420&gt;100)),"RAW SCORE OUT OF RANGE",IF(COUNTIF(nrES_RecID,$B420)&gt;1,"DUPLICATE RECORD",IF(AND($K420=2,COUNTIFS(nrES_PID,$D420,nrES_Code,$F420,nrES_Att,1)=0),"ATTEMPT 2 WITHOUT ATTEMPT 1",IF(AND($K420=2,$L420=""),"RETEST ROW HAS NO SCORE","OK"))))))</f>
        <v/>
      </c>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IF($C421="","",IF($K421="","",IF(COUNTIFS(nrES_PID,$D421,nrES_Code,$F421,nrES_Att,"&gt;"&amp;$K421,nrES_Raw,"&gt;=0")=0,"Yes","No")))</f>
        <v/>
      </c>
      <c r="Q421" s="17">
        <f>IF($C421="","",IF($L421="","",IF(AND($K421=1,ISNUMBER($L421),$L421&lt;$J421,COUNTIFS(nrES_PID,$D421,nrES_Code,$F421,nrES_Att,2,nrES_Raw,"&gt;=0")=0),"Yes","No")))</f>
        <v/>
      </c>
      <c r="R421" s="17">
        <f>IF($C421="","",IF($L421="","",IF(AND($K421=2,ISNUMBER($L421),$L421&lt;$J421),"Yes","No")))</f>
        <v/>
      </c>
      <c r="S421" s="18" t="n"/>
      <c r="T421" s="19">
        <f>IF($Q421&lt;&gt;"Yes","",IF($S421="","(enter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IF(OR($C421="",$L421="",$K421&lt;&gt;1,NOT(ISNUMBER($L421)),$L421&gt;=$J421),"",IF(COUNTIFS(nrES_PID,$D421,nrES_Code,$F421,nrES_Att,2,nrES_Raw,"&gt;=0")&gt;0,"Retested",IF(NOT(ISNUMBER($T421)),"CHECK DATE",IF(TODAY()&gt;$T421,"OVERDUE","Due "&amp;TEXT($T421,"mm/dd")))))</f>
        <v/>
      </c>
      <c r="V421" s="16" t="n"/>
      <c r="W421" s="16" t="n"/>
      <c r="X421" s="17">
        <f>IF($C421="","",IF(AND($L421&lt;&gt;"",NOT(ISNUMBER($L421))),"RAW SCORE NOT A NUMBER",IF(AND(ISNUMBER($L421),OR($L421&lt;0,$L421&gt;100)),"RAW SCORE OUT OF RANGE",IF(COUNTIF(nrES_RecID,$B421)&gt;1,"DUPLICATE RECORD",IF(AND($K421=2,COUNTIFS(nrES_PID,$D421,nrES_Code,$F421,nrES_Att,1)=0),"ATTEMPT 2 WITHOUT ATTEMPT 1",IF(AND($K421=2,$L421=""),"RETEST ROW HAS NO SCORE","OK"))))))</f>
        <v/>
      </c>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IF($C422="","",IF($K422="","",IF(COUNTIFS(nrES_PID,$D422,nrES_Code,$F422,nrES_Att,"&gt;"&amp;$K422,nrES_Raw,"&gt;=0")=0,"Yes","No")))</f>
        <v/>
      </c>
      <c r="Q422" s="17">
        <f>IF($C422="","",IF($L422="","",IF(AND($K422=1,ISNUMBER($L422),$L422&lt;$J422,COUNTIFS(nrES_PID,$D422,nrES_Code,$F422,nrES_Att,2,nrES_Raw,"&gt;=0")=0),"Yes","No")))</f>
        <v/>
      </c>
      <c r="R422" s="17">
        <f>IF($C422="","",IF($L422="","",IF(AND($K422=2,ISNUMBER($L422),$L422&lt;$J422),"Yes","No")))</f>
        <v/>
      </c>
      <c r="S422" s="18" t="n"/>
      <c r="T422" s="19">
        <f>IF($Q422&lt;&gt;"Yes","",IF($S422="","(enter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IF(OR($C422="",$L422="",$K422&lt;&gt;1,NOT(ISNUMBER($L422)),$L422&gt;=$J422),"",IF(COUNTIFS(nrES_PID,$D422,nrES_Code,$F422,nrES_Att,2,nrES_Raw,"&gt;=0")&gt;0,"Retested",IF(NOT(ISNUMBER($T422)),"CHECK DATE",IF(TODAY()&gt;$T422,"OVERDUE","Due "&amp;TEXT($T422,"mm/dd")))))</f>
        <v/>
      </c>
      <c r="V422" s="16" t="n"/>
      <c r="W422" s="16" t="n"/>
      <c r="X422" s="17">
        <f>IF($C422="","",IF(AND($L422&lt;&gt;"",NOT(ISNUMBER($L422))),"RAW SCORE NOT A NUMBER",IF(AND(ISNUMBER($L422),OR($L422&lt;0,$L422&gt;100)),"RAW SCORE OUT OF RANGE",IF(COUNTIF(nrES_RecID,$B422)&gt;1,"DUPLICATE RECORD",IF(AND($K422=2,COUNTIFS(nrES_PID,$D422,nrES_Code,$F422,nrES_Att,1)=0),"ATTEMPT 2 WITHOUT ATTEMPT 1",IF(AND($K422=2,$L422=""),"RETEST ROW HAS NO SCORE","OK"))))))</f>
        <v/>
      </c>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IF($C423="","",IF($K423="","",IF(COUNTIFS(nrES_PID,$D423,nrES_Code,$F423,nrES_Att,"&gt;"&amp;$K423,nrES_Raw,"&gt;=0")=0,"Yes","No")))</f>
        <v/>
      </c>
      <c r="Q423" s="17">
        <f>IF($C423="","",IF($L423="","",IF(AND($K423=1,ISNUMBER($L423),$L423&lt;$J423,COUNTIFS(nrES_PID,$D423,nrES_Code,$F423,nrES_Att,2,nrES_Raw,"&gt;=0")=0),"Yes","No")))</f>
        <v/>
      </c>
      <c r="R423" s="17">
        <f>IF($C423="","",IF($L423="","",IF(AND($K423=2,ISNUMBER($L423),$L423&lt;$J423),"Yes","No")))</f>
        <v/>
      </c>
      <c r="S423" s="18" t="n"/>
      <c r="T423" s="19">
        <f>IF($Q423&lt;&gt;"Yes","",IF($S423="","(enter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IF(OR($C423="",$L423="",$K423&lt;&gt;1,NOT(ISNUMBER($L423)),$L423&gt;=$J423),"",IF(COUNTIFS(nrES_PID,$D423,nrES_Code,$F423,nrES_Att,2,nrES_Raw,"&gt;=0")&gt;0,"Retested",IF(NOT(ISNUMBER($T423)),"CHECK DATE",IF(TODAY()&gt;$T423,"OVERDUE","Due "&amp;TEXT($T423,"mm/dd")))))</f>
        <v/>
      </c>
      <c r="V423" s="16" t="n"/>
      <c r="W423" s="16" t="n"/>
      <c r="X423" s="17">
        <f>IF($C423="","",IF(AND($L423&lt;&gt;"",NOT(ISNUMBER($L423))),"RAW SCORE NOT A NUMBER",IF(AND(ISNUMBER($L423),OR($L423&lt;0,$L423&gt;100)),"RAW SCORE OUT OF RANGE",IF(COUNTIF(nrES_RecID,$B423)&gt;1,"DUPLICATE RECORD",IF(AND($K423=2,COUNTIFS(nrES_PID,$D423,nrES_Code,$F423,nrES_Att,1)=0),"ATTEMPT 2 WITHOUT ATTEMPT 1",IF(AND($K423=2,$L423=""),"RETEST ROW HAS NO SCORE","OK"))))))</f>
        <v/>
      </c>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IF($C424="","",IF($K424="","",IF(COUNTIFS(nrES_PID,$D424,nrES_Code,$F424,nrES_Att,"&gt;"&amp;$K424,nrES_Raw,"&gt;=0")=0,"Yes","No")))</f>
        <v/>
      </c>
      <c r="Q424" s="17">
        <f>IF($C424="","",IF($L424="","",IF(AND($K424=1,ISNUMBER($L424),$L424&lt;$J424,COUNTIFS(nrES_PID,$D424,nrES_Code,$F424,nrES_Att,2,nrES_Raw,"&gt;=0")=0),"Yes","No")))</f>
        <v/>
      </c>
      <c r="R424" s="17">
        <f>IF($C424="","",IF($L424="","",IF(AND($K424=2,ISNUMBER($L424),$L424&lt;$J424),"Yes","No")))</f>
        <v/>
      </c>
      <c r="S424" s="18" t="n"/>
      <c r="T424" s="19">
        <f>IF($Q424&lt;&gt;"Yes","",IF($S424="","(enter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IF(OR($C424="",$L424="",$K424&lt;&gt;1,NOT(ISNUMBER($L424)),$L424&gt;=$J424),"",IF(COUNTIFS(nrES_PID,$D424,nrES_Code,$F424,nrES_Att,2,nrES_Raw,"&gt;=0")&gt;0,"Retested",IF(NOT(ISNUMBER($T424)),"CHECK DATE",IF(TODAY()&gt;$T424,"OVERDUE","Due "&amp;TEXT($T424,"mm/dd")))))</f>
        <v/>
      </c>
      <c r="V424" s="16" t="n"/>
      <c r="W424" s="16" t="n"/>
      <c r="X424" s="17">
        <f>IF($C424="","",IF(AND($L424&lt;&gt;"",NOT(ISNUMBER($L424))),"RAW SCORE NOT A NUMBER",IF(AND(ISNUMBER($L424),OR($L424&lt;0,$L424&gt;100)),"RAW SCORE OUT OF RANGE",IF(COUNTIF(nrES_RecID,$B424)&gt;1,"DUPLICATE RECORD",IF(AND($K424=2,COUNTIFS(nrES_PID,$D424,nrES_Code,$F424,nrES_Att,1)=0),"ATTEMPT 2 WITHOUT ATTEMPT 1",IF(AND($K424=2,$L424=""),"RETEST ROW HAS NO SCORE","OK"))))))</f>
        <v/>
      </c>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IF($C425="","",IF($K425="","",IF(COUNTIFS(nrES_PID,$D425,nrES_Code,$F425,nrES_Att,"&gt;"&amp;$K425,nrES_Raw,"&gt;=0")=0,"Yes","No")))</f>
        <v/>
      </c>
      <c r="Q425" s="17">
        <f>IF($C425="","",IF($L425="","",IF(AND($K425=1,ISNUMBER($L425),$L425&lt;$J425,COUNTIFS(nrES_PID,$D425,nrES_Code,$F425,nrES_Att,2,nrES_Raw,"&gt;=0")=0),"Yes","No")))</f>
        <v/>
      </c>
      <c r="R425" s="17">
        <f>IF($C425="","",IF($L425="","",IF(AND($K425=2,ISNUMBER($L425),$L425&lt;$J425),"Yes","No")))</f>
        <v/>
      </c>
      <c r="S425" s="18" t="n"/>
      <c r="T425" s="19">
        <f>IF($Q425&lt;&gt;"Yes","",IF($S425="","(enter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IF(OR($C425="",$L425="",$K425&lt;&gt;1,NOT(ISNUMBER($L425)),$L425&gt;=$J425),"",IF(COUNTIFS(nrES_PID,$D425,nrES_Code,$F425,nrES_Att,2,nrES_Raw,"&gt;=0")&gt;0,"Retested",IF(NOT(ISNUMBER($T425)),"CHECK DATE",IF(TODAY()&gt;$T425,"OVERDUE","Due "&amp;TEXT($T425,"mm/dd")))))</f>
        <v/>
      </c>
      <c r="V425" s="16" t="n"/>
      <c r="W425" s="16" t="n"/>
      <c r="X425" s="17">
        <f>IF($C425="","",IF(AND($L425&lt;&gt;"",NOT(ISNUMBER($L425))),"RAW SCORE NOT A NUMBER",IF(AND(ISNUMBER($L425),OR($L425&lt;0,$L425&gt;100)),"RAW SCORE OUT OF RANGE",IF(COUNTIF(nrES_RecID,$B425)&gt;1,"DUPLICATE RECORD",IF(AND($K425=2,COUNTIFS(nrES_PID,$D425,nrES_Code,$F425,nrES_Att,1)=0),"ATTEMPT 2 WITHOUT ATTEMPT 1",IF(AND($K425=2,$L425=""),"RETEST ROW HAS NO SCORE","OK"))))))</f>
        <v/>
      </c>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IF($C426="","",IF($K426="","",IF(COUNTIFS(nrES_PID,$D426,nrES_Code,$F426,nrES_Att,"&gt;"&amp;$K426,nrES_Raw,"&gt;=0")=0,"Yes","No")))</f>
        <v/>
      </c>
      <c r="Q426" s="17">
        <f>IF($C426="","",IF($L426="","",IF(AND($K426=1,ISNUMBER($L426),$L426&lt;$J426,COUNTIFS(nrES_PID,$D426,nrES_Code,$F426,nrES_Att,2,nrES_Raw,"&gt;=0")=0),"Yes","No")))</f>
        <v/>
      </c>
      <c r="R426" s="17">
        <f>IF($C426="","",IF($L426="","",IF(AND($K426=2,ISNUMBER($L426),$L426&lt;$J426),"Yes","No")))</f>
        <v/>
      </c>
      <c r="S426" s="18" t="n"/>
      <c r="T426" s="19">
        <f>IF($Q426&lt;&gt;"Yes","",IF($S426="","(enter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IF(OR($C426="",$L426="",$K426&lt;&gt;1,NOT(ISNUMBER($L426)),$L426&gt;=$J426),"",IF(COUNTIFS(nrES_PID,$D426,nrES_Code,$F426,nrES_Att,2,nrES_Raw,"&gt;=0")&gt;0,"Retested",IF(NOT(ISNUMBER($T426)),"CHECK DATE",IF(TODAY()&gt;$T426,"OVERDUE","Due "&amp;TEXT($T426,"mm/dd")))))</f>
        <v/>
      </c>
      <c r="V426" s="16" t="n"/>
      <c r="W426" s="16" t="n"/>
      <c r="X426" s="17">
        <f>IF($C426="","",IF(AND($L426&lt;&gt;"",NOT(ISNUMBER($L426))),"RAW SCORE NOT A NUMBER",IF(AND(ISNUMBER($L426),OR($L426&lt;0,$L426&gt;100)),"RAW SCORE OUT OF RANGE",IF(COUNTIF(nrES_RecID,$B426)&gt;1,"DUPLICATE RECORD",IF(AND($K426=2,COUNTIFS(nrES_PID,$D426,nrES_Code,$F426,nrES_Att,1)=0),"ATTEMPT 2 WITHOUT ATTEMPT 1",IF(AND($K426=2,$L426=""),"RETEST ROW HAS NO SCORE","OK"))))))</f>
        <v/>
      </c>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IF($C427="","",IF($K427="","",IF(COUNTIFS(nrES_PID,$D427,nrES_Code,$F427,nrES_Att,"&gt;"&amp;$K427,nrES_Raw,"&gt;=0")=0,"Yes","No")))</f>
        <v/>
      </c>
      <c r="Q427" s="17">
        <f>IF($C427="","",IF($L427="","",IF(AND($K427=1,ISNUMBER($L427),$L427&lt;$J427,COUNTIFS(nrES_PID,$D427,nrES_Code,$F427,nrES_Att,2,nrES_Raw,"&gt;=0")=0),"Yes","No")))</f>
        <v/>
      </c>
      <c r="R427" s="17">
        <f>IF($C427="","",IF($L427="","",IF(AND($K427=2,ISNUMBER($L427),$L427&lt;$J427),"Yes","No")))</f>
        <v/>
      </c>
      <c r="S427" s="18" t="n"/>
      <c r="T427" s="19">
        <f>IF($Q427&lt;&gt;"Yes","",IF($S427="","(enter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IF(OR($C427="",$L427="",$K427&lt;&gt;1,NOT(ISNUMBER($L427)),$L427&gt;=$J427),"",IF(COUNTIFS(nrES_PID,$D427,nrES_Code,$F427,nrES_Att,2,nrES_Raw,"&gt;=0")&gt;0,"Retested",IF(NOT(ISNUMBER($T427)),"CHECK DATE",IF(TODAY()&gt;$T427,"OVERDUE","Due "&amp;TEXT($T427,"mm/dd")))))</f>
        <v/>
      </c>
      <c r="V427" s="16" t="n"/>
      <c r="W427" s="16" t="n"/>
      <c r="X427" s="17">
        <f>IF($C427="","",IF(AND($L427&lt;&gt;"",NOT(ISNUMBER($L427))),"RAW SCORE NOT A NUMBER",IF(AND(ISNUMBER($L427),OR($L427&lt;0,$L427&gt;100)),"RAW SCORE OUT OF RANGE",IF(COUNTIF(nrES_RecID,$B427)&gt;1,"DUPLICATE RECORD",IF(AND($K427=2,COUNTIFS(nrES_PID,$D427,nrES_Code,$F427,nrES_Att,1)=0),"ATTEMPT 2 WITHOUT ATTEMPT 1",IF(AND($K427=2,$L427=""),"RETEST ROW HAS NO SCORE","OK"))))))</f>
        <v/>
      </c>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IF($C428="","",IF($K428="","",IF(COUNTIFS(nrES_PID,$D428,nrES_Code,$F428,nrES_Att,"&gt;"&amp;$K428,nrES_Raw,"&gt;=0")=0,"Yes","No")))</f>
        <v/>
      </c>
      <c r="Q428" s="17">
        <f>IF($C428="","",IF($L428="","",IF(AND($K428=1,ISNUMBER($L428),$L428&lt;$J428,COUNTIFS(nrES_PID,$D428,nrES_Code,$F428,nrES_Att,2,nrES_Raw,"&gt;=0")=0),"Yes","No")))</f>
        <v/>
      </c>
      <c r="R428" s="17">
        <f>IF($C428="","",IF($L428="","",IF(AND($K428=2,ISNUMBER($L428),$L428&lt;$J428),"Yes","No")))</f>
        <v/>
      </c>
      <c r="S428" s="18" t="n"/>
      <c r="T428" s="19">
        <f>IF($Q428&lt;&gt;"Yes","",IF($S428="","(enter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IF(OR($C428="",$L428="",$K428&lt;&gt;1,NOT(ISNUMBER($L428)),$L428&gt;=$J428),"",IF(COUNTIFS(nrES_PID,$D428,nrES_Code,$F428,nrES_Att,2,nrES_Raw,"&gt;=0")&gt;0,"Retested",IF(NOT(ISNUMBER($T428)),"CHECK DATE",IF(TODAY()&gt;$T428,"OVERDUE","Due "&amp;TEXT($T428,"mm/dd")))))</f>
        <v/>
      </c>
      <c r="V428" s="16" t="n"/>
      <c r="W428" s="16" t="n"/>
      <c r="X428" s="17">
        <f>IF($C428="","",IF(AND($L428&lt;&gt;"",NOT(ISNUMBER($L428))),"RAW SCORE NOT A NUMBER",IF(AND(ISNUMBER($L428),OR($L428&lt;0,$L428&gt;100)),"RAW SCORE OUT OF RANGE",IF(COUNTIF(nrES_RecID,$B428)&gt;1,"DUPLICATE RECORD",IF(AND($K428=2,COUNTIFS(nrES_PID,$D428,nrES_Code,$F428,nrES_Att,1)=0),"ATTEMPT 2 WITHOUT ATTEMPT 1",IF(AND($K428=2,$L428=""),"RETEST ROW HAS NO SCORE","OK"))))))</f>
        <v/>
      </c>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IF($C429="","",IF($K429="","",IF(COUNTIFS(nrES_PID,$D429,nrES_Code,$F429,nrES_Att,"&gt;"&amp;$K429,nrES_Raw,"&gt;=0")=0,"Yes","No")))</f>
        <v/>
      </c>
      <c r="Q429" s="17">
        <f>IF($C429="","",IF($L429="","",IF(AND($K429=1,ISNUMBER($L429),$L429&lt;$J429,COUNTIFS(nrES_PID,$D429,nrES_Code,$F429,nrES_Att,2,nrES_Raw,"&gt;=0")=0),"Yes","No")))</f>
        <v/>
      </c>
      <c r="R429" s="17">
        <f>IF($C429="","",IF($L429="","",IF(AND($K429=2,ISNUMBER($L429),$L429&lt;$J429),"Yes","No")))</f>
        <v/>
      </c>
      <c r="S429" s="18" t="n"/>
      <c r="T429" s="19">
        <f>IF($Q429&lt;&gt;"Yes","",IF($S429="","(enter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IF(OR($C429="",$L429="",$K429&lt;&gt;1,NOT(ISNUMBER($L429)),$L429&gt;=$J429),"",IF(COUNTIFS(nrES_PID,$D429,nrES_Code,$F429,nrES_Att,2,nrES_Raw,"&gt;=0")&gt;0,"Retested",IF(NOT(ISNUMBER($T429)),"CHECK DATE",IF(TODAY()&gt;$T429,"OVERDUE","Due "&amp;TEXT($T429,"mm/dd")))))</f>
        <v/>
      </c>
      <c r="V429" s="16" t="n"/>
      <c r="W429" s="16" t="n"/>
      <c r="X429" s="17">
        <f>IF($C429="","",IF(AND($L429&lt;&gt;"",NOT(ISNUMBER($L429))),"RAW SCORE NOT A NUMBER",IF(AND(ISNUMBER($L429),OR($L429&lt;0,$L429&gt;100)),"RAW SCORE OUT OF RANGE",IF(COUNTIF(nrES_RecID,$B429)&gt;1,"DUPLICATE RECORD",IF(AND($K429=2,COUNTIFS(nrES_PID,$D429,nrES_Code,$F429,nrES_Att,1)=0),"ATTEMPT 2 WITHOUT ATTEMPT 1",IF(AND($K429=2,$L429=""),"RETEST ROW HAS NO SCORE","OK"))))))</f>
        <v/>
      </c>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IF($C430="","",IF($K430="","",IF(COUNTIFS(nrES_PID,$D430,nrES_Code,$F430,nrES_Att,"&gt;"&amp;$K430,nrES_Raw,"&gt;=0")=0,"Yes","No")))</f>
        <v/>
      </c>
      <c r="Q430" s="17">
        <f>IF($C430="","",IF($L430="","",IF(AND($K430=1,ISNUMBER($L430),$L430&lt;$J430,COUNTIFS(nrES_PID,$D430,nrES_Code,$F430,nrES_Att,2,nrES_Raw,"&gt;=0")=0),"Yes","No")))</f>
        <v/>
      </c>
      <c r="R430" s="17">
        <f>IF($C430="","",IF($L430="","",IF(AND($K430=2,ISNUMBER($L430),$L430&lt;$J430),"Yes","No")))</f>
        <v/>
      </c>
      <c r="S430" s="18" t="n"/>
      <c r="T430" s="19">
        <f>IF($Q430&lt;&gt;"Yes","",IF($S430="","(enter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IF(OR($C430="",$L430="",$K430&lt;&gt;1,NOT(ISNUMBER($L430)),$L430&gt;=$J430),"",IF(COUNTIFS(nrES_PID,$D430,nrES_Code,$F430,nrES_Att,2,nrES_Raw,"&gt;=0")&gt;0,"Retested",IF(NOT(ISNUMBER($T430)),"CHECK DATE",IF(TODAY()&gt;$T430,"OVERDUE","Due "&amp;TEXT($T430,"mm/dd")))))</f>
        <v/>
      </c>
      <c r="V430" s="16" t="n"/>
      <c r="W430" s="16" t="n"/>
      <c r="X430" s="17">
        <f>IF($C430="","",IF(AND($L430&lt;&gt;"",NOT(ISNUMBER($L430))),"RAW SCORE NOT A NUMBER",IF(AND(ISNUMBER($L430),OR($L430&lt;0,$L430&gt;100)),"RAW SCORE OUT OF RANGE",IF(COUNTIF(nrES_RecID,$B430)&gt;1,"DUPLICATE RECORD",IF(AND($K430=2,COUNTIFS(nrES_PID,$D430,nrES_Code,$F430,nrES_Att,1)=0),"ATTEMPT 2 WITHOUT ATTEMPT 1",IF(AND($K430=2,$L430=""),"RETEST ROW HAS NO SCORE","OK"))))))</f>
        <v/>
      </c>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IF($C431="","",IF($K431="","",IF(COUNTIFS(nrES_PID,$D431,nrES_Code,$F431,nrES_Att,"&gt;"&amp;$K431,nrES_Raw,"&gt;=0")=0,"Yes","No")))</f>
        <v/>
      </c>
      <c r="Q431" s="17">
        <f>IF($C431="","",IF($L431="","",IF(AND($K431=1,ISNUMBER($L431),$L431&lt;$J431,COUNTIFS(nrES_PID,$D431,nrES_Code,$F431,nrES_Att,2,nrES_Raw,"&gt;=0")=0),"Yes","No")))</f>
        <v/>
      </c>
      <c r="R431" s="17">
        <f>IF($C431="","",IF($L431="","",IF(AND($K431=2,ISNUMBER($L431),$L431&lt;$J431),"Yes","No")))</f>
        <v/>
      </c>
      <c r="S431" s="18" t="n"/>
      <c r="T431" s="19">
        <f>IF($Q431&lt;&gt;"Yes","",IF($S431="","(enter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IF(OR($C431="",$L431="",$K431&lt;&gt;1,NOT(ISNUMBER($L431)),$L431&gt;=$J431),"",IF(COUNTIFS(nrES_PID,$D431,nrES_Code,$F431,nrES_Att,2,nrES_Raw,"&gt;=0")&gt;0,"Retested",IF(NOT(ISNUMBER($T431)),"CHECK DATE",IF(TODAY()&gt;$T431,"OVERDUE","Due "&amp;TEXT($T431,"mm/dd")))))</f>
        <v/>
      </c>
      <c r="V431" s="16" t="n"/>
      <c r="W431" s="16" t="n"/>
      <c r="X431" s="17">
        <f>IF($C431="","",IF(AND($L431&lt;&gt;"",NOT(ISNUMBER($L431))),"RAW SCORE NOT A NUMBER",IF(AND(ISNUMBER($L431),OR($L431&lt;0,$L431&gt;100)),"RAW SCORE OUT OF RANGE",IF(COUNTIF(nrES_RecID,$B431)&gt;1,"DUPLICATE RECORD",IF(AND($K431=2,COUNTIFS(nrES_PID,$D431,nrES_Code,$F431,nrES_Att,1)=0),"ATTEMPT 2 WITHOUT ATTEMPT 1",IF(AND($K431=2,$L431=""),"RETEST ROW HAS NO SCORE","OK"))))))</f>
        <v/>
      </c>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IF($C432="","",IF($K432="","",IF(COUNTIFS(nrES_PID,$D432,nrES_Code,$F432,nrES_Att,"&gt;"&amp;$K432,nrES_Raw,"&gt;=0")=0,"Yes","No")))</f>
        <v/>
      </c>
      <c r="Q432" s="17">
        <f>IF($C432="","",IF($L432="","",IF(AND($K432=1,ISNUMBER($L432),$L432&lt;$J432,COUNTIFS(nrES_PID,$D432,nrES_Code,$F432,nrES_Att,2,nrES_Raw,"&gt;=0")=0),"Yes","No")))</f>
        <v/>
      </c>
      <c r="R432" s="17">
        <f>IF($C432="","",IF($L432="","",IF(AND($K432=2,ISNUMBER($L432),$L432&lt;$J432),"Yes","No")))</f>
        <v/>
      </c>
      <c r="S432" s="18" t="n"/>
      <c r="T432" s="19">
        <f>IF($Q432&lt;&gt;"Yes","",IF($S432="","(enter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IF(OR($C432="",$L432="",$K432&lt;&gt;1,NOT(ISNUMBER($L432)),$L432&gt;=$J432),"",IF(COUNTIFS(nrES_PID,$D432,nrES_Code,$F432,nrES_Att,2,nrES_Raw,"&gt;=0")&gt;0,"Retested",IF(NOT(ISNUMBER($T432)),"CHECK DATE",IF(TODAY()&gt;$T432,"OVERDUE","Due "&amp;TEXT($T432,"mm/dd")))))</f>
        <v/>
      </c>
      <c r="V432" s="16" t="n"/>
      <c r="W432" s="16" t="n"/>
      <c r="X432" s="17">
        <f>IF($C432="","",IF(AND($L432&lt;&gt;"",NOT(ISNUMBER($L432))),"RAW SCORE NOT A NUMBER",IF(AND(ISNUMBER($L432),OR($L432&lt;0,$L432&gt;100)),"RAW SCORE OUT OF RANGE",IF(COUNTIF(nrES_RecID,$B432)&gt;1,"DUPLICATE RECORD",IF(AND($K432=2,COUNTIFS(nrES_PID,$D432,nrES_Code,$F432,nrES_Att,1)=0),"ATTEMPT 2 WITHOUT ATTEMPT 1",IF(AND($K432=2,$L432=""),"RETEST ROW HAS NO SCORE","OK"))))))</f>
        <v/>
      </c>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IF($C433="","",IF($K433="","",IF(COUNTIFS(nrES_PID,$D433,nrES_Code,$F433,nrES_Att,"&gt;"&amp;$K433,nrES_Raw,"&gt;=0")=0,"Yes","No")))</f>
        <v/>
      </c>
      <c r="Q433" s="17">
        <f>IF($C433="","",IF($L433="","",IF(AND($K433=1,ISNUMBER($L433),$L433&lt;$J433,COUNTIFS(nrES_PID,$D433,nrES_Code,$F433,nrES_Att,2,nrES_Raw,"&gt;=0")=0),"Yes","No")))</f>
        <v/>
      </c>
      <c r="R433" s="17">
        <f>IF($C433="","",IF($L433="","",IF(AND($K433=2,ISNUMBER($L433),$L433&lt;$J433),"Yes","No")))</f>
        <v/>
      </c>
      <c r="S433" s="18" t="n"/>
      <c r="T433" s="19">
        <f>IF($Q433&lt;&gt;"Yes","",IF($S433="","(enter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IF(OR($C433="",$L433="",$K433&lt;&gt;1,NOT(ISNUMBER($L433)),$L433&gt;=$J433),"",IF(COUNTIFS(nrES_PID,$D433,nrES_Code,$F433,nrES_Att,2,nrES_Raw,"&gt;=0")&gt;0,"Retested",IF(NOT(ISNUMBER($T433)),"CHECK DATE",IF(TODAY()&gt;$T433,"OVERDUE","Due "&amp;TEXT($T433,"mm/dd")))))</f>
        <v/>
      </c>
      <c r="V433" s="16" t="n"/>
      <c r="W433" s="16" t="n"/>
      <c r="X433" s="17">
        <f>IF($C433="","",IF(AND($L433&lt;&gt;"",NOT(ISNUMBER($L433))),"RAW SCORE NOT A NUMBER",IF(AND(ISNUMBER($L433),OR($L433&lt;0,$L433&gt;100)),"RAW SCORE OUT OF RANGE",IF(COUNTIF(nrES_RecID,$B433)&gt;1,"DUPLICATE RECORD",IF(AND($K433=2,COUNTIFS(nrES_PID,$D433,nrES_Code,$F433,nrES_Att,1)=0),"ATTEMPT 2 WITHOUT ATTEMPT 1",IF(AND($K433=2,$L433=""),"RETEST ROW HAS NO SCORE","OK"))))))</f>
        <v/>
      </c>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IF($C434="","",IF($K434="","",IF(COUNTIFS(nrES_PID,$D434,nrES_Code,$F434,nrES_Att,"&gt;"&amp;$K434,nrES_Raw,"&gt;=0")=0,"Yes","No")))</f>
        <v/>
      </c>
      <c r="Q434" s="17">
        <f>IF($C434="","",IF($L434="","",IF(AND($K434=1,ISNUMBER($L434),$L434&lt;$J434,COUNTIFS(nrES_PID,$D434,nrES_Code,$F434,nrES_Att,2,nrES_Raw,"&gt;=0")=0),"Yes","No")))</f>
        <v/>
      </c>
      <c r="R434" s="17">
        <f>IF($C434="","",IF($L434="","",IF(AND($K434=2,ISNUMBER($L434),$L434&lt;$J434),"Yes","No")))</f>
        <v/>
      </c>
      <c r="S434" s="18" t="n"/>
      <c r="T434" s="19">
        <f>IF($Q434&lt;&gt;"Yes","",IF($S434="","(enter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IF(OR($C434="",$L434="",$K434&lt;&gt;1,NOT(ISNUMBER($L434)),$L434&gt;=$J434),"",IF(COUNTIFS(nrES_PID,$D434,nrES_Code,$F434,nrES_Att,2,nrES_Raw,"&gt;=0")&gt;0,"Retested",IF(NOT(ISNUMBER($T434)),"CHECK DATE",IF(TODAY()&gt;$T434,"OVERDUE","Due "&amp;TEXT($T434,"mm/dd")))))</f>
        <v/>
      </c>
      <c r="V434" s="16" t="n"/>
      <c r="W434" s="16" t="n"/>
      <c r="X434" s="17">
        <f>IF($C434="","",IF(AND($L434&lt;&gt;"",NOT(ISNUMBER($L434))),"RAW SCORE NOT A NUMBER",IF(AND(ISNUMBER($L434),OR($L434&lt;0,$L434&gt;100)),"RAW SCORE OUT OF RANGE",IF(COUNTIF(nrES_RecID,$B434)&gt;1,"DUPLICATE RECORD",IF(AND($K434=2,COUNTIFS(nrES_PID,$D434,nrES_Code,$F434,nrES_Att,1)=0),"ATTEMPT 2 WITHOUT ATTEMPT 1",IF(AND($K434=2,$L434=""),"RETEST ROW HAS NO SCORE","OK"))))))</f>
        <v/>
      </c>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IF($C435="","",IF($K435="","",IF(COUNTIFS(nrES_PID,$D435,nrES_Code,$F435,nrES_Att,"&gt;"&amp;$K435,nrES_Raw,"&gt;=0")=0,"Yes","No")))</f>
        <v/>
      </c>
      <c r="Q435" s="17">
        <f>IF($C435="","",IF($L435="","",IF(AND($K435=1,ISNUMBER($L435),$L435&lt;$J435,COUNTIFS(nrES_PID,$D435,nrES_Code,$F435,nrES_Att,2,nrES_Raw,"&gt;=0")=0),"Yes","No")))</f>
        <v/>
      </c>
      <c r="R435" s="17">
        <f>IF($C435="","",IF($L435="","",IF(AND($K435=2,ISNUMBER($L435),$L435&lt;$J435),"Yes","No")))</f>
        <v/>
      </c>
      <c r="S435" s="18" t="n"/>
      <c r="T435" s="19">
        <f>IF($Q435&lt;&gt;"Yes","",IF($S435="","(enter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IF(OR($C435="",$L435="",$K435&lt;&gt;1,NOT(ISNUMBER($L435)),$L435&gt;=$J435),"",IF(COUNTIFS(nrES_PID,$D435,nrES_Code,$F435,nrES_Att,2,nrES_Raw,"&gt;=0")&gt;0,"Retested",IF(NOT(ISNUMBER($T435)),"CHECK DATE",IF(TODAY()&gt;$T435,"OVERDUE","Due "&amp;TEXT($T435,"mm/dd")))))</f>
        <v/>
      </c>
      <c r="V435" s="16" t="n"/>
      <c r="W435" s="16" t="n"/>
      <c r="X435" s="17">
        <f>IF($C435="","",IF(AND($L435&lt;&gt;"",NOT(ISNUMBER($L435))),"RAW SCORE NOT A NUMBER",IF(AND(ISNUMBER($L435),OR($L435&lt;0,$L435&gt;100)),"RAW SCORE OUT OF RANGE",IF(COUNTIF(nrES_RecID,$B435)&gt;1,"DUPLICATE RECORD",IF(AND($K435=2,COUNTIFS(nrES_PID,$D435,nrES_Code,$F435,nrES_Att,1)=0),"ATTEMPT 2 WITHOUT ATTEMPT 1",IF(AND($K435=2,$L435=""),"RETEST ROW HAS NO SCORE","OK"))))))</f>
        <v/>
      </c>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IF($C436="","",IF($K436="","",IF(COUNTIFS(nrES_PID,$D436,nrES_Code,$F436,nrES_Att,"&gt;"&amp;$K436,nrES_Raw,"&gt;=0")=0,"Yes","No")))</f>
        <v/>
      </c>
      <c r="Q436" s="17">
        <f>IF($C436="","",IF($L436="","",IF(AND($K436=1,ISNUMBER($L436),$L436&lt;$J436,COUNTIFS(nrES_PID,$D436,nrES_Code,$F436,nrES_Att,2,nrES_Raw,"&gt;=0")=0),"Yes","No")))</f>
        <v/>
      </c>
      <c r="R436" s="17">
        <f>IF($C436="","",IF($L436="","",IF(AND($K436=2,ISNUMBER($L436),$L436&lt;$J436),"Yes","No")))</f>
        <v/>
      </c>
      <c r="S436" s="18" t="n"/>
      <c r="T436" s="19">
        <f>IF($Q436&lt;&gt;"Yes","",IF($S436="","(enter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IF(OR($C436="",$L436="",$K436&lt;&gt;1,NOT(ISNUMBER($L436)),$L436&gt;=$J436),"",IF(COUNTIFS(nrES_PID,$D436,nrES_Code,$F436,nrES_Att,2,nrES_Raw,"&gt;=0")&gt;0,"Retested",IF(NOT(ISNUMBER($T436)),"CHECK DATE",IF(TODAY()&gt;$T436,"OVERDUE","Due "&amp;TEXT($T436,"mm/dd")))))</f>
        <v/>
      </c>
      <c r="V436" s="16" t="n"/>
      <c r="W436" s="16" t="n"/>
      <c r="X436" s="17">
        <f>IF($C436="","",IF(AND($L436&lt;&gt;"",NOT(ISNUMBER($L436))),"RAW SCORE NOT A NUMBER",IF(AND(ISNUMBER($L436),OR($L436&lt;0,$L436&gt;100)),"RAW SCORE OUT OF RANGE",IF(COUNTIF(nrES_RecID,$B436)&gt;1,"DUPLICATE RECORD",IF(AND($K436=2,COUNTIFS(nrES_PID,$D436,nrES_Code,$F436,nrES_Att,1)=0),"ATTEMPT 2 WITHOUT ATTEMPT 1",IF(AND($K436=2,$L436=""),"RETEST ROW HAS NO SCORE","OK"))))))</f>
        <v/>
      </c>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IF($C437="","",IF($K437="","",IF(COUNTIFS(nrES_PID,$D437,nrES_Code,$F437,nrES_Att,"&gt;"&amp;$K437,nrES_Raw,"&gt;=0")=0,"Yes","No")))</f>
        <v/>
      </c>
      <c r="Q437" s="17">
        <f>IF($C437="","",IF($L437="","",IF(AND($K437=1,ISNUMBER($L437),$L437&lt;$J437,COUNTIFS(nrES_PID,$D437,nrES_Code,$F437,nrES_Att,2,nrES_Raw,"&gt;=0")=0),"Yes","No")))</f>
        <v/>
      </c>
      <c r="R437" s="17">
        <f>IF($C437="","",IF($L437="","",IF(AND($K437=2,ISNUMBER($L437),$L437&lt;$J437),"Yes","No")))</f>
        <v/>
      </c>
      <c r="S437" s="18" t="n"/>
      <c r="T437" s="19">
        <f>IF($Q437&lt;&gt;"Yes","",IF($S437="","(enter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IF(OR($C437="",$L437="",$K437&lt;&gt;1,NOT(ISNUMBER($L437)),$L437&gt;=$J437),"",IF(COUNTIFS(nrES_PID,$D437,nrES_Code,$F437,nrES_Att,2,nrES_Raw,"&gt;=0")&gt;0,"Retested",IF(NOT(ISNUMBER($T437)),"CHECK DATE",IF(TODAY()&gt;$T437,"OVERDUE","Due "&amp;TEXT($T437,"mm/dd")))))</f>
        <v/>
      </c>
      <c r="V437" s="16" t="n"/>
      <c r="W437" s="16" t="n"/>
      <c r="X437" s="17">
        <f>IF($C437="","",IF(AND($L437&lt;&gt;"",NOT(ISNUMBER($L437))),"RAW SCORE NOT A NUMBER",IF(AND(ISNUMBER($L437),OR($L437&lt;0,$L437&gt;100)),"RAW SCORE OUT OF RANGE",IF(COUNTIF(nrES_RecID,$B437)&gt;1,"DUPLICATE RECORD",IF(AND($K437=2,COUNTIFS(nrES_PID,$D437,nrES_Code,$F437,nrES_Att,1)=0),"ATTEMPT 2 WITHOUT ATTEMPT 1",IF(AND($K437=2,$L437=""),"RETEST ROW HAS NO SCORE","OK"))))))</f>
        <v/>
      </c>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IF($C438="","",IF($K438="","",IF(COUNTIFS(nrES_PID,$D438,nrES_Code,$F438,nrES_Att,"&gt;"&amp;$K438,nrES_Raw,"&gt;=0")=0,"Yes","No")))</f>
        <v/>
      </c>
      <c r="Q438" s="17">
        <f>IF($C438="","",IF($L438="","",IF(AND($K438=1,ISNUMBER($L438),$L438&lt;$J438,COUNTIFS(nrES_PID,$D438,nrES_Code,$F438,nrES_Att,2,nrES_Raw,"&gt;=0")=0),"Yes","No")))</f>
        <v/>
      </c>
      <c r="R438" s="17">
        <f>IF($C438="","",IF($L438="","",IF(AND($K438=2,ISNUMBER($L438),$L438&lt;$J438),"Yes","No")))</f>
        <v/>
      </c>
      <c r="S438" s="18" t="n"/>
      <c r="T438" s="19">
        <f>IF($Q438&lt;&gt;"Yes","",IF($S438="","(enter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IF(OR($C438="",$L438="",$K438&lt;&gt;1,NOT(ISNUMBER($L438)),$L438&gt;=$J438),"",IF(COUNTIFS(nrES_PID,$D438,nrES_Code,$F438,nrES_Att,2,nrES_Raw,"&gt;=0")&gt;0,"Retested",IF(NOT(ISNUMBER($T438)),"CHECK DATE",IF(TODAY()&gt;$T438,"OVERDUE","Due "&amp;TEXT($T438,"mm/dd")))))</f>
        <v/>
      </c>
      <c r="V438" s="16" t="n"/>
      <c r="W438" s="16" t="n"/>
      <c r="X438" s="17">
        <f>IF($C438="","",IF(AND($L438&lt;&gt;"",NOT(ISNUMBER($L438))),"RAW SCORE NOT A NUMBER",IF(AND(ISNUMBER($L438),OR($L438&lt;0,$L438&gt;100)),"RAW SCORE OUT OF RANGE",IF(COUNTIF(nrES_RecID,$B438)&gt;1,"DUPLICATE RECORD",IF(AND($K438=2,COUNTIFS(nrES_PID,$D438,nrES_Code,$F438,nrES_Att,1)=0),"ATTEMPT 2 WITHOUT ATTEMPT 1",IF(AND($K438=2,$L438=""),"RETEST ROW HAS NO SCORE","OK"))))))</f>
        <v/>
      </c>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IF($C439="","",IF($K439="","",IF(COUNTIFS(nrES_PID,$D439,nrES_Code,$F439,nrES_Att,"&gt;"&amp;$K439,nrES_Raw,"&gt;=0")=0,"Yes","No")))</f>
        <v/>
      </c>
      <c r="Q439" s="17">
        <f>IF($C439="","",IF($L439="","",IF(AND($K439=1,ISNUMBER($L439),$L439&lt;$J439,COUNTIFS(nrES_PID,$D439,nrES_Code,$F439,nrES_Att,2,nrES_Raw,"&gt;=0")=0),"Yes","No")))</f>
        <v/>
      </c>
      <c r="R439" s="17">
        <f>IF($C439="","",IF($L439="","",IF(AND($K439=2,ISNUMBER($L439),$L439&lt;$J439),"Yes","No")))</f>
        <v/>
      </c>
      <c r="S439" s="18" t="n"/>
      <c r="T439" s="19">
        <f>IF($Q439&lt;&gt;"Yes","",IF($S439="","(enter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IF(OR($C439="",$L439="",$K439&lt;&gt;1,NOT(ISNUMBER($L439)),$L439&gt;=$J439),"",IF(COUNTIFS(nrES_PID,$D439,nrES_Code,$F439,nrES_Att,2,nrES_Raw,"&gt;=0")&gt;0,"Retested",IF(NOT(ISNUMBER($T439)),"CHECK DATE",IF(TODAY()&gt;$T439,"OVERDUE","Due "&amp;TEXT($T439,"mm/dd")))))</f>
        <v/>
      </c>
      <c r="V439" s="16" t="n"/>
      <c r="W439" s="16" t="n"/>
      <c r="X439" s="17">
        <f>IF($C439="","",IF(AND($L439&lt;&gt;"",NOT(ISNUMBER($L439))),"RAW SCORE NOT A NUMBER",IF(AND(ISNUMBER($L439),OR($L439&lt;0,$L439&gt;100)),"RAW SCORE OUT OF RANGE",IF(COUNTIF(nrES_RecID,$B439)&gt;1,"DUPLICATE RECORD",IF(AND($K439=2,COUNTIFS(nrES_PID,$D439,nrES_Code,$F439,nrES_Att,1)=0),"ATTEMPT 2 WITHOUT ATTEMPT 1",IF(AND($K439=2,$L439=""),"RETEST ROW HAS NO SCORE","OK"))))))</f>
        <v/>
      </c>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IF($C440="","",IF($K440="","",IF(COUNTIFS(nrES_PID,$D440,nrES_Code,$F440,nrES_Att,"&gt;"&amp;$K440,nrES_Raw,"&gt;=0")=0,"Yes","No")))</f>
        <v/>
      </c>
      <c r="Q440" s="17">
        <f>IF($C440="","",IF($L440="","",IF(AND($K440=1,ISNUMBER($L440),$L440&lt;$J440,COUNTIFS(nrES_PID,$D440,nrES_Code,$F440,nrES_Att,2,nrES_Raw,"&gt;=0")=0),"Yes","No")))</f>
        <v/>
      </c>
      <c r="R440" s="17">
        <f>IF($C440="","",IF($L440="","",IF(AND($K440=2,ISNUMBER($L440),$L440&lt;$J440),"Yes","No")))</f>
        <v/>
      </c>
      <c r="S440" s="18" t="n"/>
      <c r="T440" s="19">
        <f>IF($Q440&lt;&gt;"Yes","",IF($S440="","(enter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IF(OR($C440="",$L440="",$K440&lt;&gt;1,NOT(ISNUMBER($L440)),$L440&gt;=$J440),"",IF(COUNTIFS(nrES_PID,$D440,nrES_Code,$F440,nrES_Att,2,nrES_Raw,"&gt;=0")&gt;0,"Retested",IF(NOT(ISNUMBER($T440)),"CHECK DATE",IF(TODAY()&gt;$T440,"OVERDUE","Due "&amp;TEXT($T440,"mm/dd")))))</f>
        <v/>
      </c>
      <c r="V440" s="16" t="n"/>
      <c r="W440" s="16" t="n"/>
      <c r="X440" s="17">
        <f>IF($C440="","",IF(AND($L440&lt;&gt;"",NOT(ISNUMBER($L440))),"RAW SCORE NOT A NUMBER",IF(AND(ISNUMBER($L440),OR($L440&lt;0,$L440&gt;100)),"RAW SCORE OUT OF RANGE",IF(COUNTIF(nrES_RecID,$B440)&gt;1,"DUPLICATE RECORD",IF(AND($K440=2,COUNTIFS(nrES_PID,$D440,nrES_Code,$F440,nrES_Att,1)=0),"ATTEMPT 2 WITHOUT ATTEMPT 1",IF(AND($K440=2,$L440=""),"RETEST ROW HAS NO SCORE","OK"))))))</f>
        <v/>
      </c>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IF($C441="","",IF($K441="","",IF(COUNTIFS(nrES_PID,$D441,nrES_Code,$F441,nrES_Att,"&gt;"&amp;$K441,nrES_Raw,"&gt;=0")=0,"Yes","No")))</f>
        <v/>
      </c>
      <c r="Q441" s="17">
        <f>IF($C441="","",IF($L441="","",IF(AND($K441=1,ISNUMBER($L441),$L441&lt;$J441,COUNTIFS(nrES_PID,$D441,nrES_Code,$F441,nrES_Att,2,nrES_Raw,"&gt;=0")=0),"Yes","No")))</f>
        <v/>
      </c>
      <c r="R441" s="17">
        <f>IF($C441="","",IF($L441="","",IF(AND($K441=2,ISNUMBER($L441),$L441&lt;$J441),"Yes","No")))</f>
        <v/>
      </c>
      <c r="S441" s="18" t="n"/>
      <c r="T441" s="19">
        <f>IF($Q441&lt;&gt;"Yes","",IF($S441="","(enter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IF(OR($C441="",$L441="",$K441&lt;&gt;1,NOT(ISNUMBER($L441)),$L441&gt;=$J441),"",IF(COUNTIFS(nrES_PID,$D441,nrES_Code,$F441,nrES_Att,2,nrES_Raw,"&gt;=0")&gt;0,"Retested",IF(NOT(ISNUMBER($T441)),"CHECK DATE",IF(TODAY()&gt;$T441,"OVERDUE","Due "&amp;TEXT($T441,"mm/dd")))))</f>
        <v/>
      </c>
      <c r="V441" s="16" t="n"/>
      <c r="W441" s="16" t="n"/>
      <c r="X441" s="17">
        <f>IF($C441="","",IF(AND($L441&lt;&gt;"",NOT(ISNUMBER($L441))),"RAW SCORE NOT A NUMBER",IF(AND(ISNUMBER($L441),OR($L441&lt;0,$L441&gt;100)),"RAW SCORE OUT OF RANGE",IF(COUNTIF(nrES_RecID,$B441)&gt;1,"DUPLICATE RECORD",IF(AND($K441=2,COUNTIFS(nrES_PID,$D441,nrES_Code,$F441,nrES_Att,1)=0),"ATTEMPT 2 WITHOUT ATTEMPT 1",IF(AND($K441=2,$L441=""),"RETEST ROW HAS NO SCORE","OK"))))))</f>
        <v/>
      </c>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IF($C442="","",IF($K442="","",IF(COUNTIFS(nrES_PID,$D442,nrES_Code,$F442,nrES_Att,"&gt;"&amp;$K442,nrES_Raw,"&gt;=0")=0,"Yes","No")))</f>
        <v/>
      </c>
      <c r="Q442" s="17">
        <f>IF($C442="","",IF($L442="","",IF(AND($K442=1,ISNUMBER($L442),$L442&lt;$J442,COUNTIFS(nrES_PID,$D442,nrES_Code,$F442,nrES_Att,2,nrES_Raw,"&gt;=0")=0),"Yes","No")))</f>
        <v/>
      </c>
      <c r="R442" s="17">
        <f>IF($C442="","",IF($L442="","",IF(AND($K442=2,ISNUMBER($L442),$L442&lt;$J442),"Yes","No")))</f>
        <v/>
      </c>
      <c r="S442" s="18" t="n"/>
      <c r="T442" s="19">
        <f>IF($Q442&lt;&gt;"Yes","",IF($S442="","(enter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IF(OR($C442="",$L442="",$K442&lt;&gt;1,NOT(ISNUMBER($L442)),$L442&gt;=$J442),"",IF(COUNTIFS(nrES_PID,$D442,nrES_Code,$F442,nrES_Att,2,nrES_Raw,"&gt;=0")&gt;0,"Retested",IF(NOT(ISNUMBER($T442)),"CHECK DATE",IF(TODAY()&gt;$T442,"OVERDUE","Due "&amp;TEXT($T442,"mm/dd")))))</f>
        <v/>
      </c>
      <c r="V442" s="16" t="n"/>
      <c r="W442" s="16" t="n"/>
      <c r="X442" s="17">
        <f>IF($C442="","",IF(AND($L442&lt;&gt;"",NOT(ISNUMBER($L442))),"RAW SCORE NOT A NUMBER",IF(AND(ISNUMBER($L442),OR($L442&lt;0,$L442&gt;100)),"RAW SCORE OUT OF RANGE",IF(COUNTIF(nrES_RecID,$B442)&gt;1,"DUPLICATE RECORD",IF(AND($K442=2,COUNTIFS(nrES_PID,$D442,nrES_Code,$F442,nrES_Att,1)=0),"ATTEMPT 2 WITHOUT ATTEMPT 1",IF(AND($K442=2,$L442=""),"RETEST ROW HAS NO SCORE","OK"))))))</f>
        <v/>
      </c>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IF($C443="","",IF($K443="","",IF(COUNTIFS(nrES_PID,$D443,nrES_Code,$F443,nrES_Att,"&gt;"&amp;$K443,nrES_Raw,"&gt;=0")=0,"Yes","No")))</f>
        <v/>
      </c>
      <c r="Q443" s="17">
        <f>IF($C443="","",IF($L443="","",IF(AND($K443=1,ISNUMBER($L443),$L443&lt;$J443,COUNTIFS(nrES_PID,$D443,nrES_Code,$F443,nrES_Att,2,nrES_Raw,"&gt;=0")=0),"Yes","No")))</f>
        <v/>
      </c>
      <c r="R443" s="17">
        <f>IF($C443="","",IF($L443="","",IF(AND($K443=2,ISNUMBER($L443),$L443&lt;$J443),"Yes","No")))</f>
        <v/>
      </c>
      <c r="S443" s="18" t="n"/>
      <c r="T443" s="19">
        <f>IF($Q443&lt;&gt;"Yes","",IF($S443="","(enter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IF(OR($C443="",$L443="",$K443&lt;&gt;1,NOT(ISNUMBER($L443)),$L443&gt;=$J443),"",IF(COUNTIFS(nrES_PID,$D443,nrES_Code,$F443,nrES_Att,2,nrES_Raw,"&gt;=0")&gt;0,"Retested",IF(NOT(ISNUMBER($T443)),"CHECK DATE",IF(TODAY()&gt;$T443,"OVERDUE","Due "&amp;TEXT($T443,"mm/dd")))))</f>
        <v/>
      </c>
      <c r="V443" s="16" t="n"/>
      <c r="W443" s="16" t="n"/>
      <c r="X443" s="17">
        <f>IF($C443="","",IF(AND($L443&lt;&gt;"",NOT(ISNUMBER($L443))),"RAW SCORE NOT A NUMBER",IF(AND(ISNUMBER($L443),OR($L443&lt;0,$L443&gt;100)),"RAW SCORE OUT OF RANGE",IF(COUNTIF(nrES_RecID,$B443)&gt;1,"DUPLICATE RECORD",IF(AND($K443=2,COUNTIFS(nrES_PID,$D443,nrES_Code,$F443,nrES_Att,1)=0),"ATTEMPT 2 WITHOUT ATTEMPT 1",IF(AND($K443=2,$L443=""),"RETEST ROW HAS NO SCORE","OK"))))))</f>
        <v/>
      </c>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IF($C444="","",IF($K444="","",IF(COUNTIFS(nrES_PID,$D444,nrES_Code,$F444,nrES_Att,"&gt;"&amp;$K444,nrES_Raw,"&gt;=0")=0,"Yes","No")))</f>
        <v/>
      </c>
      <c r="Q444" s="17">
        <f>IF($C444="","",IF($L444="","",IF(AND($K444=1,ISNUMBER($L444),$L444&lt;$J444,COUNTIFS(nrES_PID,$D444,nrES_Code,$F444,nrES_Att,2,nrES_Raw,"&gt;=0")=0),"Yes","No")))</f>
        <v/>
      </c>
      <c r="R444" s="17">
        <f>IF($C444="","",IF($L444="","",IF(AND($K444=2,ISNUMBER($L444),$L444&lt;$J444),"Yes","No")))</f>
        <v/>
      </c>
      <c r="S444" s="18" t="n"/>
      <c r="T444" s="19">
        <f>IF($Q444&lt;&gt;"Yes","",IF($S444="","(enter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IF(OR($C444="",$L444="",$K444&lt;&gt;1,NOT(ISNUMBER($L444)),$L444&gt;=$J444),"",IF(COUNTIFS(nrES_PID,$D444,nrES_Code,$F444,nrES_Att,2,nrES_Raw,"&gt;=0")&gt;0,"Retested",IF(NOT(ISNUMBER($T444)),"CHECK DATE",IF(TODAY()&gt;$T444,"OVERDUE","Due "&amp;TEXT($T444,"mm/dd")))))</f>
        <v/>
      </c>
      <c r="V444" s="16" t="n"/>
      <c r="W444" s="16" t="n"/>
      <c r="X444" s="17">
        <f>IF($C444="","",IF(AND($L444&lt;&gt;"",NOT(ISNUMBER($L444))),"RAW SCORE NOT A NUMBER",IF(AND(ISNUMBER($L444),OR($L444&lt;0,$L444&gt;100)),"RAW SCORE OUT OF RANGE",IF(COUNTIF(nrES_RecID,$B444)&gt;1,"DUPLICATE RECORD",IF(AND($K444=2,COUNTIFS(nrES_PID,$D444,nrES_Code,$F444,nrES_Att,1)=0),"ATTEMPT 2 WITHOUT ATTEMPT 1",IF(AND($K444=2,$L444=""),"RETEST ROW HAS NO SCORE","OK"))))))</f>
        <v/>
      </c>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IF($C445="","",IF($K445="","",IF(COUNTIFS(nrES_PID,$D445,nrES_Code,$F445,nrES_Att,"&gt;"&amp;$K445,nrES_Raw,"&gt;=0")=0,"Yes","No")))</f>
        <v/>
      </c>
      <c r="Q445" s="17">
        <f>IF($C445="","",IF($L445="","",IF(AND($K445=1,ISNUMBER($L445),$L445&lt;$J445,COUNTIFS(nrES_PID,$D445,nrES_Code,$F445,nrES_Att,2,nrES_Raw,"&gt;=0")=0),"Yes","No")))</f>
        <v/>
      </c>
      <c r="R445" s="17">
        <f>IF($C445="","",IF($L445="","",IF(AND($K445=2,ISNUMBER($L445),$L445&lt;$J445),"Yes","No")))</f>
        <v/>
      </c>
      <c r="S445" s="18" t="n"/>
      <c r="T445" s="19">
        <f>IF($Q445&lt;&gt;"Yes","",IF($S445="","(enter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IF(OR($C445="",$L445="",$K445&lt;&gt;1,NOT(ISNUMBER($L445)),$L445&gt;=$J445),"",IF(COUNTIFS(nrES_PID,$D445,nrES_Code,$F445,nrES_Att,2,nrES_Raw,"&gt;=0")&gt;0,"Retested",IF(NOT(ISNUMBER($T445)),"CHECK DATE",IF(TODAY()&gt;$T445,"OVERDUE","Due "&amp;TEXT($T445,"mm/dd")))))</f>
        <v/>
      </c>
      <c r="V445" s="16" t="n"/>
      <c r="W445" s="16" t="n"/>
      <c r="X445" s="17">
        <f>IF($C445="","",IF(AND($L445&lt;&gt;"",NOT(ISNUMBER($L445))),"RAW SCORE NOT A NUMBER",IF(AND(ISNUMBER($L445),OR($L445&lt;0,$L445&gt;100)),"RAW SCORE OUT OF RANGE",IF(COUNTIF(nrES_RecID,$B445)&gt;1,"DUPLICATE RECORD",IF(AND($K445=2,COUNTIFS(nrES_PID,$D445,nrES_Code,$F445,nrES_Att,1)=0),"ATTEMPT 2 WITHOUT ATTEMPT 1",IF(AND($K445=2,$L445=""),"RETEST ROW HAS NO SCORE","OK"))))))</f>
        <v/>
      </c>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IF($C446="","",IF($K446="","",IF(COUNTIFS(nrES_PID,$D446,nrES_Code,$F446,nrES_Att,"&gt;"&amp;$K446,nrES_Raw,"&gt;=0")=0,"Yes","No")))</f>
        <v/>
      </c>
      <c r="Q446" s="17">
        <f>IF($C446="","",IF($L446="","",IF(AND($K446=1,ISNUMBER($L446),$L446&lt;$J446,COUNTIFS(nrES_PID,$D446,nrES_Code,$F446,nrES_Att,2,nrES_Raw,"&gt;=0")=0),"Yes","No")))</f>
        <v/>
      </c>
      <c r="R446" s="17">
        <f>IF($C446="","",IF($L446="","",IF(AND($K446=2,ISNUMBER($L446),$L446&lt;$J446),"Yes","No")))</f>
        <v/>
      </c>
      <c r="S446" s="18" t="n"/>
      <c r="T446" s="19">
        <f>IF($Q446&lt;&gt;"Yes","",IF($S446="","(enter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IF(OR($C446="",$L446="",$K446&lt;&gt;1,NOT(ISNUMBER($L446)),$L446&gt;=$J446),"",IF(COUNTIFS(nrES_PID,$D446,nrES_Code,$F446,nrES_Att,2,nrES_Raw,"&gt;=0")&gt;0,"Retested",IF(NOT(ISNUMBER($T446)),"CHECK DATE",IF(TODAY()&gt;$T446,"OVERDUE","Due "&amp;TEXT($T446,"mm/dd")))))</f>
        <v/>
      </c>
      <c r="V446" s="16" t="n"/>
      <c r="W446" s="16" t="n"/>
      <c r="X446" s="17">
        <f>IF($C446="","",IF(AND($L446&lt;&gt;"",NOT(ISNUMBER($L446))),"RAW SCORE NOT A NUMBER",IF(AND(ISNUMBER($L446),OR($L446&lt;0,$L446&gt;100)),"RAW SCORE OUT OF RANGE",IF(COUNTIF(nrES_RecID,$B446)&gt;1,"DUPLICATE RECORD",IF(AND($K446=2,COUNTIFS(nrES_PID,$D446,nrES_Code,$F446,nrES_Att,1)=0),"ATTEMPT 2 WITHOUT ATTEMPT 1",IF(AND($K446=2,$L446=""),"RETEST ROW HAS NO SCORE","OK"))))))</f>
        <v/>
      </c>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IF($C447="","",IF($K447="","",IF(COUNTIFS(nrES_PID,$D447,nrES_Code,$F447,nrES_Att,"&gt;"&amp;$K447,nrES_Raw,"&gt;=0")=0,"Yes","No")))</f>
        <v/>
      </c>
      <c r="Q447" s="17">
        <f>IF($C447="","",IF($L447="","",IF(AND($K447=1,ISNUMBER($L447),$L447&lt;$J447,COUNTIFS(nrES_PID,$D447,nrES_Code,$F447,nrES_Att,2,nrES_Raw,"&gt;=0")=0),"Yes","No")))</f>
        <v/>
      </c>
      <c r="R447" s="17">
        <f>IF($C447="","",IF($L447="","",IF(AND($K447=2,ISNUMBER($L447),$L447&lt;$J447),"Yes","No")))</f>
        <v/>
      </c>
      <c r="S447" s="18" t="n"/>
      <c r="T447" s="19">
        <f>IF($Q447&lt;&gt;"Yes","",IF($S447="","(enter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IF(OR($C447="",$L447="",$K447&lt;&gt;1,NOT(ISNUMBER($L447)),$L447&gt;=$J447),"",IF(COUNTIFS(nrES_PID,$D447,nrES_Code,$F447,nrES_Att,2,nrES_Raw,"&gt;=0")&gt;0,"Retested",IF(NOT(ISNUMBER($T447)),"CHECK DATE",IF(TODAY()&gt;$T447,"OVERDUE","Due "&amp;TEXT($T447,"mm/dd")))))</f>
        <v/>
      </c>
      <c r="V447" s="16" t="n"/>
      <c r="W447" s="16" t="n"/>
      <c r="X447" s="17">
        <f>IF($C447="","",IF(AND($L447&lt;&gt;"",NOT(ISNUMBER($L447))),"RAW SCORE NOT A NUMBER",IF(AND(ISNUMBER($L447),OR($L447&lt;0,$L447&gt;100)),"RAW SCORE OUT OF RANGE",IF(COUNTIF(nrES_RecID,$B447)&gt;1,"DUPLICATE RECORD",IF(AND($K447=2,COUNTIFS(nrES_PID,$D447,nrES_Code,$F447,nrES_Att,1)=0),"ATTEMPT 2 WITHOUT ATTEMPT 1",IF(AND($K447=2,$L447=""),"RETEST ROW HAS NO SCORE","OK"))))))</f>
        <v/>
      </c>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IF($C448="","",IF($K448="","",IF(COUNTIFS(nrES_PID,$D448,nrES_Code,$F448,nrES_Att,"&gt;"&amp;$K448,nrES_Raw,"&gt;=0")=0,"Yes","No")))</f>
        <v/>
      </c>
      <c r="Q448" s="17">
        <f>IF($C448="","",IF($L448="","",IF(AND($K448=1,ISNUMBER($L448),$L448&lt;$J448,COUNTIFS(nrES_PID,$D448,nrES_Code,$F448,nrES_Att,2,nrES_Raw,"&gt;=0")=0),"Yes","No")))</f>
        <v/>
      </c>
      <c r="R448" s="17">
        <f>IF($C448="","",IF($L448="","",IF(AND($K448=2,ISNUMBER($L448),$L448&lt;$J448),"Yes","No")))</f>
        <v/>
      </c>
      <c r="S448" s="18" t="n"/>
      <c r="T448" s="19">
        <f>IF($Q448&lt;&gt;"Yes","",IF($S448="","(enter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IF(OR($C448="",$L448="",$K448&lt;&gt;1,NOT(ISNUMBER($L448)),$L448&gt;=$J448),"",IF(COUNTIFS(nrES_PID,$D448,nrES_Code,$F448,nrES_Att,2,nrES_Raw,"&gt;=0")&gt;0,"Retested",IF(NOT(ISNUMBER($T448)),"CHECK DATE",IF(TODAY()&gt;$T448,"OVERDUE","Due "&amp;TEXT($T448,"mm/dd")))))</f>
        <v/>
      </c>
      <c r="V448" s="16" t="n"/>
      <c r="W448" s="16" t="n"/>
      <c r="X448" s="17">
        <f>IF($C448="","",IF(AND($L448&lt;&gt;"",NOT(ISNUMBER($L448))),"RAW SCORE NOT A NUMBER",IF(AND(ISNUMBER($L448),OR($L448&lt;0,$L448&gt;100)),"RAW SCORE OUT OF RANGE",IF(COUNTIF(nrES_RecID,$B448)&gt;1,"DUPLICATE RECORD",IF(AND($K448=2,COUNTIFS(nrES_PID,$D448,nrES_Code,$F448,nrES_Att,1)=0),"ATTEMPT 2 WITHOUT ATTEMPT 1",IF(AND($K448=2,$L448=""),"RETEST ROW HAS NO SCORE","OK"))))))</f>
        <v/>
      </c>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IF($C449="","",IF($K449="","",IF(COUNTIFS(nrES_PID,$D449,nrES_Code,$F449,nrES_Att,"&gt;"&amp;$K449,nrES_Raw,"&gt;=0")=0,"Yes","No")))</f>
        <v/>
      </c>
      <c r="Q449" s="17">
        <f>IF($C449="","",IF($L449="","",IF(AND($K449=1,ISNUMBER($L449),$L449&lt;$J449,COUNTIFS(nrES_PID,$D449,nrES_Code,$F449,nrES_Att,2,nrES_Raw,"&gt;=0")=0),"Yes","No")))</f>
        <v/>
      </c>
      <c r="R449" s="17">
        <f>IF($C449="","",IF($L449="","",IF(AND($K449=2,ISNUMBER($L449),$L449&lt;$J449),"Yes","No")))</f>
        <v/>
      </c>
      <c r="S449" s="18" t="n"/>
      <c r="T449" s="19">
        <f>IF($Q449&lt;&gt;"Yes","",IF($S449="","(enter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IF(OR($C449="",$L449="",$K449&lt;&gt;1,NOT(ISNUMBER($L449)),$L449&gt;=$J449),"",IF(COUNTIFS(nrES_PID,$D449,nrES_Code,$F449,nrES_Att,2,nrES_Raw,"&gt;=0")&gt;0,"Retested",IF(NOT(ISNUMBER($T449)),"CHECK DATE",IF(TODAY()&gt;$T449,"OVERDUE","Due "&amp;TEXT($T449,"mm/dd")))))</f>
        <v/>
      </c>
      <c r="V449" s="16" t="n"/>
      <c r="W449" s="16" t="n"/>
      <c r="X449" s="17">
        <f>IF($C449="","",IF(AND($L449&lt;&gt;"",NOT(ISNUMBER($L449))),"RAW SCORE NOT A NUMBER",IF(AND(ISNUMBER($L449),OR($L449&lt;0,$L449&gt;100)),"RAW SCORE OUT OF RANGE",IF(COUNTIF(nrES_RecID,$B449)&gt;1,"DUPLICATE RECORD",IF(AND($K449=2,COUNTIFS(nrES_PID,$D449,nrES_Code,$F449,nrES_Att,1)=0),"ATTEMPT 2 WITHOUT ATTEMPT 1",IF(AND($K449=2,$L449=""),"RETEST ROW HAS NO SCORE","OK"))))))</f>
        <v/>
      </c>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IF($C450="","",IF($K450="","",IF(COUNTIFS(nrES_PID,$D450,nrES_Code,$F450,nrES_Att,"&gt;"&amp;$K450,nrES_Raw,"&gt;=0")=0,"Yes","No")))</f>
        <v/>
      </c>
      <c r="Q450" s="17">
        <f>IF($C450="","",IF($L450="","",IF(AND($K450=1,ISNUMBER($L450),$L450&lt;$J450,COUNTIFS(nrES_PID,$D450,nrES_Code,$F450,nrES_Att,2,nrES_Raw,"&gt;=0")=0),"Yes","No")))</f>
        <v/>
      </c>
      <c r="R450" s="17">
        <f>IF($C450="","",IF($L450="","",IF(AND($K450=2,ISNUMBER($L450),$L450&lt;$J450),"Yes","No")))</f>
        <v/>
      </c>
      <c r="S450" s="18" t="n"/>
      <c r="T450" s="19">
        <f>IF($Q450&lt;&gt;"Yes","",IF($S450="","(enter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IF(OR($C450="",$L450="",$K450&lt;&gt;1,NOT(ISNUMBER($L450)),$L450&gt;=$J450),"",IF(COUNTIFS(nrES_PID,$D450,nrES_Code,$F450,nrES_Att,2,nrES_Raw,"&gt;=0")&gt;0,"Retested",IF(NOT(ISNUMBER($T450)),"CHECK DATE",IF(TODAY()&gt;$T450,"OVERDUE","Due "&amp;TEXT($T450,"mm/dd")))))</f>
        <v/>
      </c>
      <c r="V450" s="16" t="n"/>
      <c r="W450" s="16" t="n"/>
      <c r="X450" s="17">
        <f>IF($C450="","",IF(AND($L450&lt;&gt;"",NOT(ISNUMBER($L450))),"RAW SCORE NOT A NUMBER",IF(AND(ISNUMBER($L450),OR($L450&lt;0,$L450&gt;100)),"RAW SCORE OUT OF RANGE",IF(COUNTIF(nrES_RecID,$B450)&gt;1,"DUPLICATE RECORD",IF(AND($K450=2,COUNTIFS(nrES_PID,$D450,nrES_Code,$F450,nrES_Att,1)=0),"ATTEMPT 2 WITHOUT ATTEMPT 1",IF(AND($K450=2,$L450=""),"RETEST ROW HAS NO SCORE","OK"))))))</f>
        <v/>
      </c>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IF($C451="","",IF($K451="","",IF(COUNTIFS(nrES_PID,$D451,nrES_Code,$F451,nrES_Att,"&gt;"&amp;$K451,nrES_Raw,"&gt;=0")=0,"Yes","No")))</f>
        <v/>
      </c>
      <c r="Q451" s="17">
        <f>IF($C451="","",IF($L451="","",IF(AND($K451=1,ISNUMBER($L451),$L451&lt;$J451,COUNTIFS(nrES_PID,$D451,nrES_Code,$F451,nrES_Att,2,nrES_Raw,"&gt;=0")=0),"Yes","No")))</f>
        <v/>
      </c>
      <c r="R451" s="17">
        <f>IF($C451="","",IF($L451="","",IF(AND($K451=2,ISNUMBER($L451),$L451&lt;$J451),"Yes","No")))</f>
        <v/>
      </c>
      <c r="S451" s="18" t="n"/>
      <c r="T451" s="19">
        <f>IF($Q451&lt;&gt;"Yes","",IF($S451="","(enter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IF(OR($C451="",$L451="",$K451&lt;&gt;1,NOT(ISNUMBER($L451)),$L451&gt;=$J451),"",IF(COUNTIFS(nrES_PID,$D451,nrES_Code,$F451,nrES_Att,2,nrES_Raw,"&gt;=0")&gt;0,"Retested",IF(NOT(ISNUMBER($T451)),"CHECK DATE",IF(TODAY()&gt;$T451,"OVERDUE","Due "&amp;TEXT($T451,"mm/dd")))))</f>
        <v/>
      </c>
      <c r="V451" s="16" t="n"/>
      <c r="W451" s="16" t="n"/>
      <c r="X451" s="17">
        <f>IF($C451="","",IF(AND($L451&lt;&gt;"",NOT(ISNUMBER($L451))),"RAW SCORE NOT A NUMBER",IF(AND(ISNUMBER($L451),OR($L451&lt;0,$L451&gt;100)),"RAW SCORE OUT OF RANGE",IF(COUNTIF(nrES_RecID,$B451)&gt;1,"DUPLICATE RECORD",IF(AND($K451=2,COUNTIFS(nrES_PID,$D451,nrES_Code,$F451,nrES_Att,1)=0),"ATTEMPT 2 WITHOUT ATTEMPT 1",IF(AND($K451=2,$L451=""),"RETEST ROW HAS NO SCORE","OK"))))))</f>
        <v/>
      </c>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IF($C452="","",IF($K452="","",IF(COUNTIFS(nrES_PID,$D452,nrES_Code,$F452,nrES_Att,"&gt;"&amp;$K452,nrES_Raw,"&gt;=0")=0,"Yes","No")))</f>
        <v/>
      </c>
      <c r="Q452" s="17">
        <f>IF($C452="","",IF($L452="","",IF(AND($K452=1,ISNUMBER($L452),$L452&lt;$J452,COUNTIFS(nrES_PID,$D452,nrES_Code,$F452,nrES_Att,2,nrES_Raw,"&gt;=0")=0),"Yes","No")))</f>
        <v/>
      </c>
      <c r="R452" s="17">
        <f>IF($C452="","",IF($L452="","",IF(AND($K452=2,ISNUMBER($L452),$L452&lt;$J452),"Yes","No")))</f>
        <v/>
      </c>
      <c r="S452" s="18" t="n"/>
      <c r="T452" s="19">
        <f>IF($Q452&lt;&gt;"Yes","",IF($S452="","(enter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IF(OR($C452="",$L452="",$K452&lt;&gt;1,NOT(ISNUMBER($L452)),$L452&gt;=$J452),"",IF(COUNTIFS(nrES_PID,$D452,nrES_Code,$F452,nrES_Att,2,nrES_Raw,"&gt;=0")&gt;0,"Retested",IF(NOT(ISNUMBER($T452)),"CHECK DATE",IF(TODAY()&gt;$T452,"OVERDUE","Due "&amp;TEXT($T452,"mm/dd")))))</f>
        <v/>
      </c>
      <c r="V452" s="16" t="n"/>
      <c r="W452" s="16" t="n"/>
      <c r="X452" s="17">
        <f>IF($C452="","",IF(AND($L452&lt;&gt;"",NOT(ISNUMBER($L452))),"RAW SCORE NOT A NUMBER",IF(AND(ISNUMBER($L452),OR($L452&lt;0,$L452&gt;100)),"RAW SCORE OUT OF RANGE",IF(COUNTIF(nrES_RecID,$B452)&gt;1,"DUPLICATE RECORD",IF(AND($K452=2,COUNTIFS(nrES_PID,$D452,nrES_Code,$F452,nrES_Att,1)=0),"ATTEMPT 2 WITHOUT ATTEMPT 1",IF(AND($K452=2,$L452=""),"RETEST ROW HAS NO SCORE","OK"))))))</f>
        <v/>
      </c>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IF($C453="","",IF($K453="","",IF(COUNTIFS(nrES_PID,$D453,nrES_Code,$F453,nrES_Att,"&gt;"&amp;$K453,nrES_Raw,"&gt;=0")=0,"Yes","No")))</f>
        <v/>
      </c>
      <c r="Q453" s="17">
        <f>IF($C453="","",IF($L453="","",IF(AND($K453=1,ISNUMBER($L453),$L453&lt;$J453,COUNTIFS(nrES_PID,$D453,nrES_Code,$F453,nrES_Att,2,nrES_Raw,"&gt;=0")=0),"Yes","No")))</f>
        <v/>
      </c>
      <c r="R453" s="17">
        <f>IF($C453="","",IF($L453="","",IF(AND($K453=2,ISNUMBER($L453),$L453&lt;$J453),"Yes","No")))</f>
        <v/>
      </c>
      <c r="S453" s="18" t="n"/>
      <c r="T453" s="19">
        <f>IF($Q453&lt;&gt;"Yes","",IF($S453="","(enter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IF(OR($C453="",$L453="",$K453&lt;&gt;1,NOT(ISNUMBER($L453)),$L453&gt;=$J453),"",IF(COUNTIFS(nrES_PID,$D453,nrES_Code,$F453,nrES_Att,2,nrES_Raw,"&gt;=0")&gt;0,"Retested",IF(NOT(ISNUMBER($T453)),"CHECK DATE",IF(TODAY()&gt;$T453,"OVERDUE","Due "&amp;TEXT($T453,"mm/dd")))))</f>
        <v/>
      </c>
      <c r="V453" s="16" t="n"/>
      <c r="W453" s="16" t="n"/>
      <c r="X453" s="17">
        <f>IF($C453="","",IF(AND($L453&lt;&gt;"",NOT(ISNUMBER($L453))),"RAW SCORE NOT A NUMBER",IF(AND(ISNUMBER($L453),OR($L453&lt;0,$L453&gt;100)),"RAW SCORE OUT OF RANGE",IF(COUNTIF(nrES_RecID,$B453)&gt;1,"DUPLICATE RECORD",IF(AND($K453=2,COUNTIFS(nrES_PID,$D453,nrES_Code,$F453,nrES_Att,1)=0),"ATTEMPT 2 WITHOUT ATTEMPT 1",IF(AND($K453=2,$L453=""),"RETEST ROW HAS NO SCORE","OK"))))))</f>
        <v/>
      </c>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IF($C454="","",IF($K454="","",IF(COUNTIFS(nrES_PID,$D454,nrES_Code,$F454,nrES_Att,"&gt;"&amp;$K454,nrES_Raw,"&gt;=0")=0,"Yes","No")))</f>
        <v/>
      </c>
      <c r="Q454" s="17">
        <f>IF($C454="","",IF($L454="","",IF(AND($K454=1,ISNUMBER($L454),$L454&lt;$J454,COUNTIFS(nrES_PID,$D454,nrES_Code,$F454,nrES_Att,2,nrES_Raw,"&gt;=0")=0),"Yes","No")))</f>
        <v/>
      </c>
      <c r="R454" s="17">
        <f>IF($C454="","",IF($L454="","",IF(AND($K454=2,ISNUMBER($L454),$L454&lt;$J454),"Yes","No")))</f>
        <v/>
      </c>
      <c r="S454" s="18" t="n"/>
      <c r="T454" s="19">
        <f>IF($Q454&lt;&gt;"Yes","",IF($S454="","(enter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IF(OR($C454="",$L454="",$K454&lt;&gt;1,NOT(ISNUMBER($L454)),$L454&gt;=$J454),"",IF(COUNTIFS(nrES_PID,$D454,nrES_Code,$F454,nrES_Att,2,nrES_Raw,"&gt;=0")&gt;0,"Retested",IF(NOT(ISNUMBER($T454)),"CHECK DATE",IF(TODAY()&gt;$T454,"OVERDUE","Due "&amp;TEXT($T454,"mm/dd")))))</f>
        <v/>
      </c>
      <c r="V454" s="16" t="n"/>
      <c r="W454" s="16" t="n"/>
      <c r="X454" s="17">
        <f>IF($C454="","",IF(AND($L454&lt;&gt;"",NOT(ISNUMBER($L454))),"RAW SCORE NOT A NUMBER",IF(AND(ISNUMBER($L454),OR($L454&lt;0,$L454&gt;100)),"RAW SCORE OUT OF RANGE",IF(COUNTIF(nrES_RecID,$B454)&gt;1,"DUPLICATE RECORD",IF(AND($K454=2,COUNTIFS(nrES_PID,$D454,nrES_Code,$F454,nrES_Att,1)=0),"ATTEMPT 2 WITHOUT ATTEMPT 1",IF(AND($K454=2,$L454=""),"RETEST ROW HAS NO SCORE","OK"))))))</f>
        <v/>
      </c>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IF($C455="","",IF($K455="","",IF(COUNTIFS(nrES_PID,$D455,nrES_Code,$F455,nrES_Att,"&gt;"&amp;$K455,nrES_Raw,"&gt;=0")=0,"Yes","No")))</f>
        <v/>
      </c>
      <c r="Q455" s="17">
        <f>IF($C455="","",IF($L455="","",IF(AND($K455=1,ISNUMBER($L455),$L455&lt;$J455,COUNTIFS(nrES_PID,$D455,nrES_Code,$F455,nrES_Att,2,nrES_Raw,"&gt;=0")=0),"Yes","No")))</f>
        <v/>
      </c>
      <c r="R455" s="17">
        <f>IF($C455="","",IF($L455="","",IF(AND($K455=2,ISNUMBER($L455),$L455&lt;$J455),"Yes","No")))</f>
        <v/>
      </c>
      <c r="S455" s="18" t="n"/>
      <c r="T455" s="19">
        <f>IF($Q455&lt;&gt;"Yes","",IF($S455="","(enter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IF(OR($C455="",$L455="",$K455&lt;&gt;1,NOT(ISNUMBER($L455)),$L455&gt;=$J455),"",IF(COUNTIFS(nrES_PID,$D455,nrES_Code,$F455,nrES_Att,2,nrES_Raw,"&gt;=0")&gt;0,"Retested",IF(NOT(ISNUMBER($T455)),"CHECK DATE",IF(TODAY()&gt;$T455,"OVERDUE","Due "&amp;TEXT($T455,"mm/dd")))))</f>
        <v/>
      </c>
      <c r="V455" s="16" t="n"/>
      <c r="W455" s="16" t="n"/>
      <c r="X455" s="17">
        <f>IF($C455="","",IF(AND($L455&lt;&gt;"",NOT(ISNUMBER($L455))),"RAW SCORE NOT A NUMBER",IF(AND(ISNUMBER($L455),OR($L455&lt;0,$L455&gt;100)),"RAW SCORE OUT OF RANGE",IF(COUNTIF(nrES_RecID,$B455)&gt;1,"DUPLICATE RECORD",IF(AND($K455=2,COUNTIFS(nrES_PID,$D455,nrES_Code,$F455,nrES_Att,1)=0),"ATTEMPT 2 WITHOUT ATTEMPT 1",IF(AND($K455=2,$L455=""),"RETEST ROW HAS NO SCORE","OK"))))))</f>
        <v/>
      </c>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IF($C456="","",IF($K456="","",IF(COUNTIFS(nrES_PID,$D456,nrES_Code,$F456,nrES_Att,"&gt;"&amp;$K456,nrES_Raw,"&gt;=0")=0,"Yes","No")))</f>
        <v/>
      </c>
      <c r="Q456" s="17">
        <f>IF($C456="","",IF($L456="","",IF(AND($K456=1,ISNUMBER($L456),$L456&lt;$J456,COUNTIFS(nrES_PID,$D456,nrES_Code,$F456,nrES_Att,2,nrES_Raw,"&gt;=0")=0),"Yes","No")))</f>
        <v/>
      </c>
      <c r="R456" s="17">
        <f>IF($C456="","",IF($L456="","",IF(AND($K456=2,ISNUMBER($L456),$L456&lt;$J456),"Yes","No")))</f>
        <v/>
      </c>
      <c r="S456" s="18" t="n"/>
      <c r="T456" s="19">
        <f>IF($Q456&lt;&gt;"Yes","",IF($S456="","(enter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IF(OR($C456="",$L456="",$K456&lt;&gt;1,NOT(ISNUMBER($L456)),$L456&gt;=$J456),"",IF(COUNTIFS(nrES_PID,$D456,nrES_Code,$F456,nrES_Att,2,nrES_Raw,"&gt;=0")&gt;0,"Retested",IF(NOT(ISNUMBER($T456)),"CHECK DATE",IF(TODAY()&gt;$T456,"OVERDUE","Due "&amp;TEXT($T456,"mm/dd")))))</f>
        <v/>
      </c>
      <c r="V456" s="16" t="n"/>
      <c r="W456" s="16" t="n"/>
      <c r="X456" s="17">
        <f>IF($C456="","",IF(AND($L456&lt;&gt;"",NOT(ISNUMBER($L456))),"RAW SCORE NOT A NUMBER",IF(AND(ISNUMBER($L456),OR($L456&lt;0,$L456&gt;100)),"RAW SCORE OUT OF RANGE",IF(COUNTIF(nrES_RecID,$B456)&gt;1,"DUPLICATE RECORD",IF(AND($K456=2,COUNTIFS(nrES_PID,$D456,nrES_Code,$F456,nrES_Att,1)=0),"ATTEMPT 2 WITHOUT ATTEMPT 1",IF(AND($K456=2,$L456=""),"RETEST ROW HAS NO SCORE","OK"))))))</f>
        <v/>
      </c>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IF($C457="","",IF($K457="","",IF(COUNTIFS(nrES_PID,$D457,nrES_Code,$F457,nrES_Att,"&gt;"&amp;$K457,nrES_Raw,"&gt;=0")=0,"Yes","No")))</f>
        <v/>
      </c>
      <c r="Q457" s="17">
        <f>IF($C457="","",IF($L457="","",IF(AND($K457=1,ISNUMBER($L457),$L457&lt;$J457,COUNTIFS(nrES_PID,$D457,nrES_Code,$F457,nrES_Att,2,nrES_Raw,"&gt;=0")=0),"Yes","No")))</f>
        <v/>
      </c>
      <c r="R457" s="17">
        <f>IF($C457="","",IF($L457="","",IF(AND($K457=2,ISNUMBER($L457),$L457&lt;$J457),"Yes","No")))</f>
        <v/>
      </c>
      <c r="S457" s="18" t="n"/>
      <c r="T457" s="19">
        <f>IF($Q457&lt;&gt;"Yes","",IF($S457="","(enter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IF(OR($C457="",$L457="",$K457&lt;&gt;1,NOT(ISNUMBER($L457)),$L457&gt;=$J457),"",IF(COUNTIFS(nrES_PID,$D457,nrES_Code,$F457,nrES_Att,2,nrES_Raw,"&gt;=0")&gt;0,"Retested",IF(NOT(ISNUMBER($T457)),"CHECK DATE",IF(TODAY()&gt;$T457,"OVERDUE","Due "&amp;TEXT($T457,"mm/dd")))))</f>
        <v/>
      </c>
      <c r="V457" s="16" t="n"/>
      <c r="W457" s="16" t="n"/>
      <c r="X457" s="17">
        <f>IF($C457="","",IF(AND($L457&lt;&gt;"",NOT(ISNUMBER($L457))),"RAW SCORE NOT A NUMBER",IF(AND(ISNUMBER($L457),OR($L457&lt;0,$L457&gt;100)),"RAW SCORE OUT OF RANGE",IF(COUNTIF(nrES_RecID,$B457)&gt;1,"DUPLICATE RECORD",IF(AND($K457=2,COUNTIFS(nrES_PID,$D457,nrES_Code,$F457,nrES_Att,1)=0),"ATTEMPT 2 WITHOUT ATTEMPT 1",IF(AND($K457=2,$L457=""),"RETEST ROW HAS NO SCORE","OK"))))))</f>
        <v/>
      </c>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IF($C458="","",IF($K458="","",IF(COUNTIFS(nrES_PID,$D458,nrES_Code,$F458,nrES_Att,"&gt;"&amp;$K458,nrES_Raw,"&gt;=0")=0,"Yes","No")))</f>
        <v/>
      </c>
      <c r="Q458" s="17">
        <f>IF($C458="","",IF($L458="","",IF(AND($K458=1,ISNUMBER($L458),$L458&lt;$J458,COUNTIFS(nrES_PID,$D458,nrES_Code,$F458,nrES_Att,2,nrES_Raw,"&gt;=0")=0),"Yes","No")))</f>
        <v/>
      </c>
      <c r="R458" s="17">
        <f>IF($C458="","",IF($L458="","",IF(AND($K458=2,ISNUMBER($L458),$L458&lt;$J458),"Yes","No")))</f>
        <v/>
      </c>
      <c r="S458" s="18" t="n"/>
      <c r="T458" s="19">
        <f>IF($Q458&lt;&gt;"Yes","",IF($S458="","(enter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IF(OR($C458="",$L458="",$K458&lt;&gt;1,NOT(ISNUMBER($L458)),$L458&gt;=$J458),"",IF(COUNTIFS(nrES_PID,$D458,nrES_Code,$F458,nrES_Att,2,nrES_Raw,"&gt;=0")&gt;0,"Retested",IF(NOT(ISNUMBER($T458)),"CHECK DATE",IF(TODAY()&gt;$T458,"OVERDUE","Due "&amp;TEXT($T458,"mm/dd")))))</f>
        <v/>
      </c>
      <c r="V458" s="16" t="n"/>
      <c r="W458" s="16" t="n"/>
      <c r="X458" s="17">
        <f>IF($C458="","",IF(AND($L458&lt;&gt;"",NOT(ISNUMBER($L458))),"RAW SCORE NOT A NUMBER",IF(AND(ISNUMBER($L458),OR($L458&lt;0,$L458&gt;100)),"RAW SCORE OUT OF RANGE",IF(COUNTIF(nrES_RecID,$B458)&gt;1,"DUPLICATE RECORD",IF(AND($K458=2,COUNTIFS(nrES_PID,$D458,nrES_Code,$F458,nrES_Att,1)=0),"ATTEMPT 2 WITHOUT ATTEMPT 1",IF(AND($K458=2,$L458=""),"RETEST ROW HAS NO SCORE","OK"))))))</f>
        <v/>
      </c>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IF($C459="","",IF($K459="","",IF(COUNTIFS(nrES_PID,$D459,nrES_Code,$F459,nrES_Att,"&gt;"&amp;$K459,nrES_Raw,"&gt;=0")=0,"Yes","No")))</f>
        <v/>
      </c>
      <c r="Q459" s="17">
        <f>IF($C459="","",IF($L459="","",IF(AND($K459=1,ISNUMBER($L459),$L459&lt;$J459,COUNTIFS(nrES_PID,$D459,nrES_Code,$F459,nrES_Att,2,nrES_Raw,"&gt;=0")=0),"Yes","No")))</f>
        <v/>
      </c>
      <c r="R459" s="17">
        <f>IF($C459="","",IF($L459="","",IF(AND($K459=2,ISNUMBER($L459),$L459&lt;$J459),"Yes","No")))</f>
        <v/>
      </c>
      <c r="S459" s="18" t="n"/>
      <c r="T459" s="19">
        <f>IF($Q459&lt;&gt;"Yes","",IF($S459="","(enter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IF(OR($C459="",$L459="",$K459&lt;&gt;1,NOT(ISNUMBER($L459)),$L459&gt;=$J459),"",IF(COUNTIFS(nrES_PID,$D459,nrES_Code,$F459,nrES_Att,2,nrES_Raw,"&gt;=0")&gt;0,"Retested",IF(NOT(ISNUMBER($T459)),"CHECK DATE",IF(TODAY()&gt;$T459,"OVERDUE","Due "&amp;TEXT($T459,"mm/dd")))))</f>
        <v/>
      </c>
      <c r="V459" s="16" t="n"/>
      <c r="W459" s="16" t="n"/>
      <c r="X459" s="17">
        <f>IF($C459="","",IF(AND($L459&lt;&gt;"",NOT(ISNUMBER($L459))),"RAW SCORE NOT A NUMBER",IF(AND(ISNUMBER($L459),OR($L459&lt;0,$L459&gt;100)),"RAW SCORE OUT OF RANGE",IF(COUNTIF(nrES_RecID,$B459)&gt;1,"DUPLICATE RECORD",IF(AND($K459=2,COUNTIFS(nrES_PID,$D459,nrES_Code,$F459,nrES_Att,1)=0),"ATTEMPT 2 WITHOUT ATTEMPT 1",IF(AND($K459=2,$L459=""),"RETEST ROW HAS NO SCORE","OK"))))))</f>
        <v/>
      </c>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IF($C460="","",IF($K460="","",IF(COUNTIFS(nrES_PID,$D460,nrES_Code,$F460,nrES_Att,"&gt;"&amp;$K460,nrES_Raw,"&gt;=0")=0,"Yes","No")))</f>
        <v/>
      </c>
      <c r="Q460" s="17">
        <f>IF($C460="","",IF($L460="","",IF(AND($K460=1,ISNUMBER($L460),$L460&lt;$J460,COUNTIFS(nrES_PID,$D460,nrES_Code,$F460,nrES_Att,2,nrES_Raw,"&gt;=0")=0),"Yes","No")))</f>
        <v/>
      </c>
      <c r="R460" s="17">
        <f>IF($C460="","",IF($L460="","",IF(AND($K460=2,ISNUMBER($L460),$L460&lt;$J460),"Yes","No")))</f>
        <v/>
      </c>
      <c r="S460" s="18" t="n"/>
      <c r="T460" s="19">
        <f>IF($Q460&lt;&gt;"Yes","",IF($S460="","(enter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IF(OR($C460="",$L460="",$K460&lt;&gt;1,NOT(ISNUMBER($L460)),$L460&gt;=$J460),"",IF(COUNTIFS(nrES_PID,$D460,nrES_Code,$F460,nrES_Att,2,nrES_Raw,"&gt;=0")&gt;0,"Retested",IF(NOT(ISNUMBER($T460)),"CHECK DATE",IF(TODAY()&gt;$T460,"OVERDUE","Due "&amp;TEXT($T460,"mm/dd")))))</f>
        <v/>
      </c>
      <c r="V460" s="16" t="n"/>
      <c r="W460" s="16" t="n"/>
      <c r="X460" s="17">
        <f>IF($C460="","",IF(AND($L460&lt;&gt;"",NOT(ISNUMBER($L460))),"RAW SCORE NOT A NUMBER",IF(AND(ISNUMBER($L460),OR($L460&lt;0,$L460&gt;100)),"RAW SCORE OUT OF RANGE",IF(COUNTIF(nrES_RecID,$B460)&gt;1,"DUPLICATE RECORD",IF(AND($K460=2,COUNTIFS(nrES_PID,$D460,nrES_Code,$F460,nrES_Att,1)=0),"ATTEMPT 2 WITHOUT ATTEMPT 1",IF(AND($K460=2,$L460=""),"RETEST ROW HAS NO SCORE","OK"))))))</f>
        <v/>
      </c>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IF($C461="","",IF($K461="","",IF(COUNTIFS(nrES_PID,$D461,nrES_Code,$F461,nrES_Att,"&gt;"&amp;$K461,nrES_Raw,"&gt;=0")=0,"Yes","No")))</f>
        <v/>
      </c>
      <c r="Q461" s="17">
        <f>IF($C461="","",IF($L461="","",IF(AND($K461=1,ISNUMBER($L461),$L461&lt;$J461,COUNTIFS(nrES_PID,$D461,nrES_Code,$F461,nrES_Att,2,nrES_Raw,"&gt;=0")=0),"Yes","No")))</f>
        <v/>
      </c>
      <c r="R461" s="17">
        <f>IF($C461="","",IF($L461="","",IF(AND($K461=2,ISNUMBER($L461),$L461&lt;$J461),"Yes","No")))</f>
        <v/>
      </c>
      <c r="S461" s="18" t="n"/>
      <c r="T461" s="19">
        <f>IF($Q461&lt;&gt;"Yes","",IF($S461="","(enter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IF(OR($C461="",$L461="",$K461&lt;&gt;1,NOT(ISNUMBER($L461)),$L461&gt;=$J461),"",IF(COUNTIFS(nrES_PID,$D461,nrES_Code,$F461,nrES_Att,2,nrES_Raw,"&gt;=0")&gt;0,"Retested",IF(NOT(ISNUMBER($T461)),"CHECK DATE",IF(TODAY()&gt;$T461,"OVERDUE","Due "&amp;TEXT($T461,"mm/dd")))))</f>
        <v/>
      </c>
      <c r="V461" s="16" t="n"/>
      <c r="W461" s="16" t="n"/>
      <c r="X461" s="17">
        <f>IF($C461="","",IF(AND($L461&lt;&gt;"",NOT(ISNUMBER($L461))),"RAW SCORE NOT A NUMBER",IF(AND(ISNUMBER($L461),OR($L461&lt;0,$L461&gt;100)),"RAW SCORE OUT OF RANGE",IF(COUNTIF(nrES_RecID,$B461)&gt;1,"DUPLICATE RECORD",IF(AND($K461=2,COUNTIFS(nrES_PID,$D461,nrES_Code,$F461,nrES_Att,1)=0),"ATTEMPT 2 WITHOUT ATTEMPT 1",IF(AND($K461=2,$L461=""),"RETEST ROW HAS NO SCORE","OK"))))))</f>
        <v/>
      </c>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IF($C462="","",IF($K462="","",IF(COUNTIFS(nrES_PID,$D462,nrES_Code,$F462,nrES_Att,"&gt;"&amp;$K462,nrES_Raw,"&gt;=0")=0,"Yes","No")))</f>
        <v/>
      </c>
      <c r="Q462" s="17">
        <f>IF($C462="","",IF($L462="","",IF(AND($K462=1,ISNUMBER($L462),$L462&lt;$J462,COUNTIFS(nrES_PID,$D462,nrES_Code,$F462,nrES_Att,2,nrES_Raw,"&gt;=0")=0),"Yes","No")))</f>
        <v/>
      </c>
      <c r="R462" s="17">
        <f>IF($C462="","",IF($L462="","",IF(AND($K462=2,ISNUMBER($L462),$L462&lt;$J462),"Yes","No")))</f>
        <v/>
      </c>
      <c r="S462" s="18" t="n"/>
      <c r="T462" s="19">
        <f>IF($Q462&lt;&gt;"Yes","",IF($S462="","(enter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IF(OR($C462="",$L462="",$K462&lt;&gt;1,NOT(ISNUMBER($L462)),$L462&gt;=$J462),"",IF(COUNTIFS(nrES_PID,$D462,nrES_Code,$F462,nrES_Att,2,nrES_Raw,"&gt;=0")&gt;0,"Retested",IF(NOT(ISNUMBER($T462)),"CHECK DATE",IF(TODAY()&gt;$T462,"OVERDUE","Due "&amp;TEXT($T462,"mm/dd")))))</f>
        <v/>
      </c>
      <c r="V462" s="16" t="n"/>
      <c r="W462" s="16" t="n"/>
      <c r="X462" s="17">
        <f>IF($C462="","",IF(AND($L462&lt;&gt;"",NOT(ISNUMBER($L462))),"RAW SCORE NOT A NUMBER",IF(AND(ISNUMBER($L462),OR($L462&lt;0,$L462&gt;100)),"RAW SCORE OUT OF RANGE",IF(COUNTIF(nrES_RecID,$B462)&gt;1,"DUPLICATE RECORD",IF(AND($K462=2,COUNTIFS(nrES_PID,$D462,nrES_Code,$F462,nrES_Att,1)=0),"ATTEMPT 2 WITHOUT ATTEMPT 1",IF(AND($K462=2,$L462=""),"RETEST ROW HAS NO SCORE","OK"))))))</f>
        <v/>
      </c>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IF($C463="","",IF($K463="","",IF(COUNTIFS(nrES_PID,$D463,nrES_Code,$F463,nrES_Att,"&gt;"&amp;$K463,nrES_Raw,"&gt;=0")=0,"Yes","No")))</f>
        <v/>
      </c>
      <c r="Q463" s="17">
        <f>IF($C463="","",IF($L463="","",IF(AND($K463=1,ISNUMBER($L463),$L463&lt;$J463,COUNTIFS(nrES_PID,$D463,nrES_Code,$F463,nrES_Att,2,nrES_Raw,"&gt;=0")=0),"Yes","No")))</f>
        <v/>
      </c>
      <c r="R463" s="17">
        <f>IF($C463="","",IF($L463="","",IF(AND($K463=2,ISNUMBER($L463),$L463&lt;$J463),"Yes","No")))</f>
        <v/>
      </c>
      <c r="S463" s="18" t="n"/>
      <c r="T463" s="19">
        <f>IF($Q463&lt;&gt;"Yes","",IF($S463="","(enter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IF(OR($C463="",$L463="",$K463&lt;&gt;1,NOT(ISNUMBER($L463)),$L463&gt;=$J463),"",IF(COUNTIFS(nrES_PID,$D463,nrES_Code,$F463,nrES_Att,2,nrES_Raw,"&gt;=0")&gt;0,"Retested",IF(NOT(ISNUMBER($T463)),"CHECK DATE",IF(TODAY()&gt;$T463,"OVERDUE","Due "&amp;TEXT($T463,"mm/dd")))))</f>
        <v/>
      </c>
      <c r="V463" s="16" t="n"/>
      <c r="W463" s="16" t="n"/>
      <c r="X463" s="17">
        <f>IF($C463="","",IF(AND($L463&lt;&gt;"",NOT(ISNUMBER($L463))),"RAW SCORE NOT A NUMBER",IF(AND(ISNUMBER($L463),OR($L463&lt;0,$L463&gt;100)),"RAW SCORE OUT OF RANGE",IF(COUNTIF(nrES_RecID,$B463)&gt;1,"DUPLICATE RECORD",IF(AND($K463=2,COUNTIFS(nrES_PID,$D463,nrES_Code,$F463,nrES_Att,1)=0),"ATTEMPT 2 WITHOUT ATTEMPT 1",IF(AND($K463=2,$L463=""),"RETEST ROW HAS NO SCORE","OK"))))))</f>
        <v/>
      </c>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IF($C464="","",IF($K464="","",IF(COUNTIFS(nrES_PID,$D464,nrES_Code,$F464,nrES_Att,"&gt;"&amp;$K464,nrES_Raw,"&gt;=0")=0,"Yes","No")))</f>
        <v/>
      </c>
      <c r="Q464" s="17">
        <f>IF($C464="","",IF($L464="","",IF(AND($K464=1,ISNUMBER($L464),$L464&lt;$J464,COUNTIFS(nrES_PID,$D464,nrES_Code,$F464,nrES_Att,2,nrES_Raw,"&gt;=0")=0),"Yes","No")))</f>
        <v/>
      </c>
      <c r="R464" s="17">
        <f>IF($C464="","",IF($L464="","",IF(AND($K464=2,ISNUMBER($L464),$L464&lt;$J464),"Yes","No")))</f>
        <v/>
      </c>
      <c r="S464" s="18" t="n"/>
      <c r="T464" s="19">
        <f>IF($Q464&lt;&gt;"Yes","",IF($S464="","(enter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IF(OR($C464="",$L464="",$K464&lt;&gt;1,NOT(ISNUMBER($L464)),$L464&gt;=$J464),"",IF(COUNTIFS(nrES_PID,$D464,nrES_Code,$F464,nrES_Att,2,nrES_Raw,"&gt;=0")&gt;0,"Retested",IF(NOT(ISNUMBER($T464)),"CHECK DATE",IF(TODAY()&gt;$T464,"OVERDUE","Due "&amp;TEXT($T464,"mm/dd")))))</f>
        <v/>
      </c>
      <c r="V464" s="16" t="n"/>
      <c r="W464" s="16" t="n"/>
      <c r="X464" s="17">
        <f>IF($C464="","",IF(AND($L464&lt;&gt;"",NOT(ISNUMBER($L464))),"RAW SCORE NOT A NUMBER",IF(AND(ISNUMBER($L464),OR($L464&lt;0,$L464&gt;100)),"RAW SCORE OUT OF RANGE",IF(COUNTIF(nrES_RecID,$B464)&gt;1,"DUPLICATE RECORD",IF(AND($K464=2,COUNTIFS(nrES_PID,$D464,nrES_Code,$F464,nrES_Att,1)=0),"ATTEMPT 2 WITHOUT ATTEMPT 1",IF(AND($K464=2,$L464=""),"RETEST ROW HAS NO SCORE","OK"))))))</f>
        <v/>
      </c>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IF($C465="","",IF($K465="","",IF(COUNTIFS(nrES_PID,$D465,nrES_Code,$F465,nrES_Att,"&gt;"&amp;$K465,nrES_Raw,"&gt;=0")=0,"Yes","No")))</f>
        <v/>
      </c>
      <c r="Q465" s="17">
        <f>IF($C465="","",IF($L465="","",IF(AND($K465=1,ISNUMBER($L465),$L465&lt;$J465,COUNTIFS(nrES_PID,$D465,nrES_Code,$F465,nrES_Att,2,nrES_Raw,"&gt;=0")=0),"Yes","No")))</f>
        <v/>
      </c>
      <c r="R465" s="17">
        <f>IF($C465="","",IF($L465="","",IF(AND($K465=2,ISNUMBER($L465),$L465&lt;$J465),"Yes","No")))</f>
        <v/>
      </c>
      <c r="S465" s="18" t="n"/>
      <c r="T465" s="19">
        <f>IF($Q465&lt;&gt;"Yes","",IF($S465="","(enter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IF(OR($C465="",$L465="",$K465&lt;&gt;1,NOT(ISNUMBER($L465)),$L465&gt;=$J465),"",IF(COUNTIFS(nrES_PID,$D465,nrES_Code,$F465,nrES_Att,2,nrES_Raw,"&gt;=0")&gt;0,"Retested",IF(NOT(ISNUMBER($T465)),"CHECK DATE",IF(TODAY()&gt;$T465,"OVERDUE","Due "&amp;TEXT($T465,"mm/dd")))))</f>
        <v/>
      </c>
      <c r="V465" s="16" t="n"/>
      <c r="W465" s="16" t="n"/>
      <c r="X465" s="17">
        <f>IF($C465="","",IF(AND($L465&lt;&gt;"",NOT(ISNUMBER($L465))),"RAW SCORE NOT A NUMBER",IF(AND(ISNUMBER($L465),OR($L465&lt;0,$L465&gt;100)),"RAW SCORE OUT OF RANGE",IF(COUNTIF(nrES_RecID,$B465)&gt;1,"DUPLICATE RECORD",IF(AND($K465=2,COUNTIFS(nrES_PID,$D465,nrES_Code,$F465,nrES_Att,1)=0),"ATTEMPT 2 WITHOUT ATTEMPT 1",IF(AND($K465=2,$L465=""),"RETEST ROW HAS NO SCORE","OK"))))))</f>
        <v/>
      </c>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IF($C466="","",IF($K466="","",IF(COUNTIFS(nrES_PID,$D466,nrES_Code,$F466,nrES_Att,"&gt;"&amp;$K466,nrES_Raw,"&gt;=0")=0,"Yes","No")))</f>
        <v/>
      </c>
      <c r="Q466" s="17">
        <f>IF($C466="","",IF($L466="","",IF(AND($K466=1,ISNUMBER($L466),$L466&lt;$J466,COUNTIFS(nrES_PID,$D466,nrES_Code,$F466,nrES_Att,2,nrES_Raw,"&gt;=0")=0),"Yes","No")))</f>
        <v/>
      </c>
      <c r="R466" s="17">
        <f>IF($C466="","",IF($L466="","",IF(AND($K466=2,ISNUMBER($L466),$L466&lt;$J466),"Yes","No")))</f>
        <v/>
      </c>
      <c r="S466" s="18" t="n"/>
      <c r="T466" s="19">
        <f>IF($Q466&lt;&gt;"Yes","",IF($S466="","(enter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IF(OR($C466="",$L466="",$K466&lt;&gt;1,NOT(ISNUMBER($L466)),$L466&gt;=$J466),"",IF(COUNTIFS(nrES_PID,$D466,nrES_Code,$F466,nrES_Att,2,nrES_Raw,"&gt;=0")&gt;0,"Retested",IF(NOT(ISNUMBER($T466)),"CHECK DATE",IF(TODAY()&gt;$T466,"OVERDUE","Due "&amp;TEXT($T466,"mm/dd")))))</f>
        <v/>
      </c>
      <c r="V466" s="16" t="n"/>
      <c r="W466" s="16" t="n"/>
      <c r="X466" s="17">
        <f>IF($C466="","",IF(AND($L466&lt;&gt;"",NOT(ISNUMBER($L466))),"RAW SCORE NOT A NUMBER",IF(AND(ISNUMBER($L466),OR($L466&lt;0,$L466&gt;100)),"RAW SCORE OUT OF RANGE",IF(COUNTIF(nrES_RecID,$B466)&gt;1,"DUPLICATE RECORD",IF(AND($K466=2,COUNTIFS(nrES_PID,$D466,nrES_Code,$F466,nrES_Att,1)=0),"ATTEMPT 2 WITHOUT ATTEMPT 1",IF(AND($K466=2,$L466=""),"RETEST ROW HAS NO SCORE","OK"))))))</f>
        <v/>
      </c>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IF($C467="","",IF($K467="","",IF(COUNTIFS(nrES_PID,$D467,nrES_Code,$F467,nrES_Att,"&gt;"&amp;$K467,nrES_Raw,"&gt;=0")=0,"Yes","No")))</f>
        <v/>
      </c>
      <c r="Q467" s="17">
        <f>IF($C467="","",IF($L467="","",IF(AND($K467=1,ISNUMBER($L467),$L467&lt;$J467,COUNTIFS(nrES_PID,$D467,nrES_Code,$F467,nrES_Att,2,nrES_Raw,"&gt;=0")=0),"Yes","No")))</f>
        <v/>
      </c>
      <c r="R467" s="17">
        <f>IF($C467="","",IF($L467="","",IF(AND($K467=2,ISNUMBER($L467),$L467&lt;$J467),"Yes","No")))</f>
        <v/>
      </c>
      <c r="S467" s="18" t="n"/>
      <c r="T467" s="19">
        <f>IF($Q467&lt;&gt;"Yes","",IF($S467="","(enter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IF(OR($C467="",$L467="",$K467&lt;&gt;1,NOT(ISNUMBER($L467)),$L467&gt;=$J467),"",IF(COUNTIFS(nrES_PID,$D467,nrES_Code,$F467,nrES_Att,2,nrES_Raw,"&gt;=0")&gt;0,"Retested",IF(NOT(ISNUMBER($T467)),"CHECK DATE",IF(TODAY()&gt;$T467,"OVERDUE","Due "&amp;TEXT($T467,"mm/dd")))))</f>
        <v/>
      </c>
      <c r="V467" s="16" t="n"/>
      <c r="W467" s="16" t="n"/>
      <c r="X467" s="17">
        <f>IF($C467="","",IF(AND($L467&lt;&gt;"",NOT(ISNUMBER($L467))),"RAW SCORE NOT A NUMBER",IF(AND(ISNUMBER($L467),OR($L467&lt;0,$L467&gt;100)),"RAW SCORE OUT OF RANGE",IF(COUNTIF(nrES_RecID,$B467)&gt;1,"DUPLICATE RECORD",IF(AND($K467=2,COUNTIFS(nrES_PID,$D467,nrES_Code,$F467,nrES_Att,1)=0),"ATTEMPT 2 WITHOUT ATTEMPT 1",IF(AND($K467=2,$L467=""),"RETEST ROW HAS NO SCORE","OK"))))))</f>
        <v/>
      </c>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IF($C468="","",IF($K468="","",IF(COUNTIFS(nrES_PID,$D468,nrES_Code,$F468,nrES_Att,"&gt;"&amp;$K468,nrES_Raw,"&gt;=0")=0,"Yes","No")))</f>
        <v/>
      </c>
      <c r="Q468" s="17">
        <f>IF($C468="","",IF($L468="","",IF(AND($K468=1,ISNUMBER($L468),$L468&lt;$J468,COUNTIFS(nrES_PID,$D468,nrES_Code,$F468,nrES_Att,2,nrES_Raw,"&gt;=0")=0),"Yes","No")))</f>
        <v/>
      </c>
      <c r="R468" s="17">
        <f>IF($C468="","",IF($L468="","",IF(AND($K468=2,ISNUMBER($L468),$L468&lt;$J468),"Yes","No")))</f>
        <v/>
      </c>
      <c r="S468" s="18" t="n"/>
      <c r="T468" s="19">
        <f>IF($Q468&lt;&gt;"Yes","",IF($S468="","(enter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IF(OR($C468="",$L468="",$K468&lt;&gt;1,NOT(ISNUMBER($L468)),$L468&gt;=$J468),"",IF(COUNTIFS(nrES_PID,$D468,nrES_Code,$F468,nrES_Att,2,nrES_Raw,"&gt;=0")&gt;0,"Retested",IF(NOT(ISNUMBER($T468)),"CHECK DATE",IF(TODAY()&gt;$T468,"OVERDUE","Due "&amp;TEXT($T468,"mm/dd")))))</f>
        <v/>
      </c>
      <c r="V468" s="16" t="n"/>
      <c r="W468" s="16" t="n"/>
      <c r="X468" s="17">
        <f>IF($C468="","",IF(AND($L468&lt;&gt;"",NOT(ISNUMBER($L468))),"RAW SCORE NOT A NUMBER",IF(AND(ISNUMBER($L468),OR($L468&lt;0,$L468&gt;100)),"RAW SCORE OUT OF RANGE",IF(COUNTIF(nrES_RecID,$B468)&gt;1,"DUPLICATE RECORD",IF(AND($K468=2,COUNTIFS(nrES_PID,$D468,nrES_Code,$F468,nrES_Att,1)=0),"ATTEMPT 2 WITHOUT ATTEMPT 1",IF(AND($K468=2,$L468=""),"RETEST ROW HAS NO SCORE","OK"))))))</f>
        <v/>
      </c>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IF($C469="","",IF($K469="","",IF(COUNTIFS(nrES_PID,$D469,nrES_Code,$F469,nrES_Att,"&gt;"&amp;$K469,nrES_Raw,"&gt;=0")=0,"Yes","No")))</f>
        <v/>
      </c>
      <c r="Q469" s="17">
        <f>IF($C469="","",IF($L469="","",IF(AND($K469=1,ISNUMBER($L469),$L469&lt;$J469,COUNTIFS(nrES_PID,$D469,nrES_Code,$F469,nrES_Att,2,nrES_Raw,"&gt;=0")=0),"Yes","No")))</f>
        <v/>
      </c>
      <c r="R469" s="17">
        <f>IF($C469="","",IF($L469="","",IF(AND($K469=2,ISNUMBER($L469),$L469&lt;$J469),"Yes","No")))</f>
        <v/>
      </c>
      <c r="S469" s="18" t="n"/>
      <c r="T469" s="19">
        <f>IF($Q469&lt;&gt;"Yes","",IF($S469="","(enter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IF(OR($C469="",$L469="",$K469&lt;&gt;1,NOT(ISNUMBER($L469)),$L469&gt;=$J469),"",IF(COUNTIFS(nrES_PID,$D469,nrES_Code,$F469,nrES_Att,2,nrES_Raw,"&gt;=0")&gt;0,"Retested",IF(NOT(ISNUMBER($T469)),"CHECK DATE",IF(TODAY()&gt;$T469,"OVERDUE","Due "&amp;TEXT($T469,"mm/dd")))))</f>
        <v/>
      </c>
      <c r="V469" s="16" t="n"/>
      <c r="W469" s="16" t="n"/>
      <c r="X469" s="17">
        <f>IF($C469="","",IF(AND($L469&lt;&gt;"",NOT(ISNUMBER($L469))),"RAW SCORE NOT A NUMBER",IF(AND(ISNUMBER($L469),OR($L469&lt;0,$L469&gt;100)),"RAW SCORE OUT OF RANGE",IF(COUNTIF(nrES_RecID,$B469)&gt;1,"DUPLICATE RECORD",IF(AND($K469=2,COUNTIFS(nrES_PID,$D469,nrES_Code,$F469,nrES_Att,1)=0),"ATTEMPT 2 WITHOUT ATTEMPT 1",IF(AND($K469=2,$L469=""),"RETEST ROW HAS NO SCORE","OK"))))))</f>
        <v/>
      </c>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IF($C470="","",IF($K470="","",IF(COUNTIFS(nrES_PID,$D470,nrES_Code,$F470,nrES_Att,"&gt;"&amp;$K470,nrES_Raw,"&gt;=0")=0,"Yes","No")))</f>
        <v/>
      </c>
      <c r="Q470" s="17">
        <f>IF($C470="","",IF($L470="","",IF(AND($K470=1,ISNUMBER($L470),$L470&lt;$J470,COUNTIFS(nrES_PID,$D470,nrES_Code,$F470,nrES_Att,2,nrES_Raw,"&gt;=0")=0),"Yes","No")))</f>
        <v/>
      </c>
      <c r="R470" s="17">
        <f>IF($C470="","",IF($L470="","",IF(AND($K470=2,ISNUMBER($L470),$L470&lt;$J470),"Yes","No")))</f>
        <v/>
      </c>
      <c r="S470" s="18" t="n"/>
      <c r="T470" s="19">
        <f>IF($Q470&lt;&gt;"Yes","",IF($S470="","(enter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IF(OR($C470="",$L470="",$K470&lt;&gt;1,NOT(ISNUMBER($L470)),$L470&gt;=$J470),"",IF(COUNTIFS(nrES_PID,$D470,nrES_Code,$F470,nrES_Att,2,nrES_Raw,"&gt;=0")&gt;0,"Retested",IF(NOT(ISNUMBER($T470)),"CHECK DATE",IF(TODAY()&gt;$T470,"OVERDUE","Due "&amp;TEXT($T470,"mm/dd")))))</f>
        <v/>
      </c>
      <c r="V470" s="16" t="n"/>
      <c r="W470" s="16" t="n"/>
      <c r="X470" s="17">
        <f>IF($C470="","",IF(AND($L470&lt;&gt;"",NOT(ISNUMBER($L470))),"RAW SCORE NOT A NUMBER",IF(AND(ISNUMBER($L470),OR($L470&lt;0,$L470&gt;100)),"RAW SCORE OUT OF RANGE",IF(COUNTIF(nrES_RecID,$B470)&gt;1,"DUPLICATE RECORD",IF(AND($K470=2,COUNTIFS(nrES_PID,$D470,nrES_Code,$F470,nrES_Att,1)=0),"ATTEMPT 2 WITHOUT ATTEMPT 1",IF(AND($K470=2,$L470=""),"RETEST ROW HAS NO SCORE","OK"))))))</f>
        <v/>
      </c>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IF($C471="","",IF($K471="","",IF(COUNTIFS(nrES_PID,$D471,nrES_Code,$F471,nrES_Att,"&gt;"&amp;$K471,nrES_Raw,"&gt;=0")=0,"Yes","No")))</f>
        <v/>
      </c>
      <c r="Q471" s="17">
        <f>IF($C471="","",IF($L471="","",IF(AND($K471=1,ISNUMBER($L471),$L471&lt;$J471,COUNTIFS(nrES_PID,$D471,nrES_Code,$F471,nrES_Att,2,nrES_Raw,"&gt;=0")=0),"Yes","No")))</f>
        <v/>
      </c>
      <c r="R471" s="17">
        <f>IF($C471="","",IF($L471="","",IF(AND($K471=2,ISNUMBER($L471),$L471&lt;$J471),"Yes","No")))</f>
        <v/>
      </c>
      <c r="S471" s="18" t="n"/>
      <c r="T471" s="19">
        <f>IF($Q471&lt;&gt;"Yes","",IF($S471="","(enter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IF(OR($C471="",$L471="",$K471&lt;&gt;1,NOT(ISNUMBER($L471)),$L471&gt;=$J471),"",IF(COUNTIFS(nrES_PID,$D471,nrES_Code,$F471,nrES_Att,2,nrES_Raw,"&gt;=0")&gt;0,"Retested",IF(NOT(ISNUMBER($T471)),"CHECK DATE",IF(TODAY()&gt;$T471,"OVERDUE","Due "&amp;TEXT($T471,"mm/dd")))))</f>
        <v/>
      </c>
      <c r="V471" s="16" t="n"/>
      <c r="W471" s="16" t="n"/>
      <c r="X471" s="17">
        <f>IF($C471="","",IF(AND($L471&lt;&gt;"",NOT(ISNUMBER($L471))),"RAW SCORE NOT A NUMBER",IF(AND(ISNUMBER($L471),OR($L471&lt;0,$L471&gt;100)),"RAW SCORE OUT OF RANGE",IF(COUNTIF(nrES_RecID,$B471)&gt;1,"DUPLICATE RECORD",IF(AND($K471=2,COUNTIFS(nrES_PID,$D471,nrES_Code,$F471,nrES_Att,1)=0),"ATTEMPT 2 WITHOUT ATTEMPT 1",IF(AND($K471=2,$L471=""),"RETEST ROW HAS NO SCORE","OK"))))))</f>
        <v/>
      </c>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IF($C472="","",IF($K472="","",IF(COUNTIFS(nrES_PID,$D472,nrES_Code,$F472,nrES_Att,"&gt;"&amp;$K472,nrES_Raw,"&gt;=0")=0,"Yes","No")))</f>
        <v/>
      </c>
      <c r="Q472" s="17">
        <f>IF($C472="","",IF($L472="","",IF(AND($K472=1,ISNUMBER($L472),$L472&lt;$J472,COUNTIFS(nrES_PID,$D472,nrES_Code,$F472,nrES_Att,2,nrES_Raw,"&gt;=0")=0),"Yes","No")))</f>
        <v/>
      </c>
      <c r="R472" s="17">
        <f>IF($C472="","",IF($L472="","",IF(AND($K472=2,ISNUMBER($L472),$L472&lt;$J472),"Yes","No")))</f>
        <v/>
      </c>
      <c r="S472" s="18" t="n"/>
      <c r="T472" s="19">
        <f>IF($Q472&lt;&gt;"Yes","",IF($S472="","(enter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IF(OR($C472="",$L472="",$K472&lt;&gt;1,NOT(ISNUMBER($L472)),$L472&gt;=$J472),"",IF(COUNTIFS(nrES_PID,$D472,nrES_Code,$F472,nrES_Att,2,nrES_Raw,"&gt;=0")&gt;0,"Retested",IF(NOT(ISNUMBER($T472)),"CHECK DATE",IF(TODAY()&gt;$T472,"OVERDUE","Due "&amp;TEXT($T472,"mm/dd")))))</f>
        <v/>
      </c>
      <c r="V472" s="16" t="n"/>
      <c r="W472" s="16" t="n"/>
      <c r="X472" s="17">
        <f>IF($C472="","",IF(AND($L472&lt;&gt;"",NOT(ISNUMBER($L472))),"RAW SCORE NOT A NUMBER",IF(AND(ISNUMBER($L472),OR($L472&lt;0,$L472&gt;100)),"RAW SCORE OUT OF RANGE",IF(COUNTIF(nrES_RecID,$B472)&gt;1,"DUPLICATE RECORD",IF(AND($K472=2,COUNTIFS(nrES_PID,$D472,nrES_Code,$F472,nrES_Att,1)=0),"ATTEMPT 2 WITHOUT ATTEMPT 1",IF(AND($K472=2,$L472=""),"RETEST ROW HAS NO SCORE","OK"))))))</f>
        <v/>
      </c>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IF($C473="","",IF($K473="","",IF(COUNTIFS(nrES_PID,$D473,nrES_Code,$F473,nrES_Att,"&gt;"&amp;$K473,nrES_Raw,"&gt;=0")=0,"Yes","No")))</f>
        <v/>
      </c>
      <c r="Q473" s="17">
        <f>IF($C473="","",IF($L473="","",IF(AND($K473=1,ISNUMBER($L473),$L473&lt;$J473,COUNTIFS(nrES_PID,$D473,nrES_Code,$F473,nrES_Att,2,nrES_Raw,"&gt;=0")=0),"Yes","No")))</f>
        <v/>
      </c>
      <c r="R473" s="17">
        <f>IF($C473="","",IF($L473="","",IF(AND($K473=2,ISNUMBER($L473),$L473&lt;$J473),"Yes","No")))</f>
        <v/>
      </c>
      <c r="S473" s="18" t="n"/>
      <c r="T473" s="19">
        <f>IF($Q473&lt;&gt;"Yes","",IF($S473="","(enter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IF(OR($C473="",$L473="",$K473&lt;&gt;1,NOT(ISNUMBER($L473)),$L473&gt;=$J473),"",IF(COUNTIFS(nrES_PID,$D473,nrES_Code,$F473,nrES_Att,2,nrES_Raw,"&gt;=0")&gt;0,"Retested",IF(NOT(ISNUMBER($T473)),"CHECK DATE",IF(TODAY()&gt;$T473,"OVERDUE","Due "&amp;TEXT($T473,"mm/dd")))))</f>
        <v/>
      </c>
      <c r="V473" s="16" t="n"/>
      <c r="W473" s="16" t="n"/>
      <c r="X473" s="17">
        <f>IF($C473="","",IF(AND($L473&lt;&gt;"",NOT(ISNUMBER($L473))),"RAW SCORE NOT A NUMBER",IF(AND(ISNUMBER($L473),OR($L473&lt;0,$L473&gt;100)),"RAW SCORE OUT OF RANGE",IF(COUNTIF(nrES_RecID,$B473)&gt;1,"DUPLICATE RECORD",IF(AND($K473=2,COUNTIFS(nrES_PID,$D473,nrES_Code,$F473,nrES_Att,1)=0),"ATTEMPT 2 WITHOUT ATTEMPT 1",IF(AND($K473=2,$L473=""),"RETEST ROW HAS NO SCORE","OK"))))))</f>
        <v/>
      </c>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IF($C474="","",IF($K474="","",IF(COUNTIFS(nrES_PID,$D474,nrES_Code,$F474,nrES_Att,"&gt;"&amp;$K474,nrES_Raw,"&gt;=0")=0,"Yes","No")))</f>
        <v/>
      </c>
      <c r="Q474" s="17">
        <f>IF($C474="","",IF($L474="","",IF(AND($K474=1,ISNUMBER($L474),$L474&lt;$J474,COUNTIFS(nrES_PID,$D474,nrES_Code,$F474,nrES_Att,2,nrES_Raw,"&gt;=0")=0),"Yes","No")))</f>
        <v/>
      </c>
      <c r="R474" s="17">
        <f>IF($C474="","",IF($L474="","",IF(AND($K474=2,ISNUMBER($L474),$L474&lt;$J474),"Yes","No")))</f>
        <v/>
      </c>
      <c r="S474" s="18" t="n"/>
      <c r="T474" s="19">
        <f>IF($Q474&lt;&gt;"Yes","",IF($S474="","(enter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IF(OR($C474="",$L474="",$K474&lt;&gt;1,NOT(ISNUMBER($L474)),$L474&gt;=$J474),"",IF(COUNTIFS(nrES_PID,$D474,nrES_Code,$F474,nrES_Att,2,nrES_Raw,"&gt;=0")&gt;0,"Retested",IF(NOT(ISNUMBER($T474)),"CHECK DATE",IF(TODAY()&gt;$T474,"OVERDUE","Due "&amp;TEXT($T474,"mm/dd")))))</f>
        <v/>
      </c>
      <c r="V474" s="16" t="n"/>
      <c r="W474" s="16" t="n"/>
      <c r="X474" s="17">
        <f>IF($C474="","",IF(AND($L474&lt;&gt;"",NOT(ISNUMBER($L474))),"RAW SCORE NOT A NUMBER",IF(AND(ISNUMBER($L474),OR($L474&lt;0,$L474&gt;100)),"RAW SCORE OUT OF RANGE",IF(COUNTIF(nrES_RecID,$B474)&gt;1,"DUPLICATE RECORD",IF(AND($K474=2,COUNTIFS(nrES_PID,$D474,nrES_Code,$F474,nrES_Att,1)=0),"ATTEMPT 2 WITHOUT ATTEMPT 1",IF(AND($K474=2,$L474=""),"RETEST ROW HAS NO SCORE","OK"))))))</f>
        <v/>
      </c>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IF($C475="","",IF($K475="","",IF(COUNTIFS(nrES_PID,$D475,nrES_Code,$F475,nrES_Att,"&gt;"&amp;$K475,nrES_Raw,"&gt;=0")=0,"Yes","No")))</f>
        <v/>
      </c>
      <c r="Q475" s="17">
        <f>IF($C475="","",IF($L475="","",IF(AND($K475=1,ISNUMBER($L475),$L475&lt;$J475,COUNTIFS(nrES_PID,$D475,nrES_Code,$F475,nrES_Att,2,nrES_Raw,"&gt;=0")=0),"Yes","No")))</f>
        <v/>
      </c>
      <c r="R475" s="17">
        <f>IF($C475="","",IF($L475="","",IF(AND($K475=2,ISNUMBER($L475),$L475&lt;$J475),"Yes","No")))</f>
        <v/>
      </c>
      <c r="S475" s="18" t="n"/>
      <c r="T475" s="19">
        <f>IF($Q475&lt;&gt;"Yes","",IF($S475="","(enter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IF(OR($C475="",$L475="",$K475&lt;&gt;1,NOT(ISNUMBER($L475)),$L475&gt;=$J475),"",IF(COUNTIFS(nrES_PID,$D475,nrES_Code,$F475,nrES_Att,2,nrES_Raw,"&gt;=0")&gt;0,"Retested",IF(NOT(ISNUMBER($T475)),"CHECK DATE",IF(TODAY()&gt;$T475,"OVERDUE","Due "&amp;TEXT($T475,"mm/dd")))))</f>
        <v/>
      </c>
      <c r="V475" s="16" t="n"/>
      <c r="W475" s="16" t="n"/>
      <c r="X475" s="17">
        <f>IF($C475="","",IF(AND($L475&lt;&gt;"",NOT(ISNUMBER($L475))),"RAW SCORE NOT A NUMBER",IF(AND(ISNUMBER($L475),OR($L475&lt;0,$L475&gt;100)),"RAW SCORE OUT OF RANGE",IF(COUNTIF(nrES_RecID,$B475)&gt;1,"DUPLICATE RECORD",IF(AND($K475=2,COUNTIFS(nrES_PID,$D475,nrES_Code,$F475,nrES_Att,1)=0),"ATTEMPT 2 WITHOUT ATTEMPT 1",IF(AND($K475=2,$L475=""),"RETEST ROW HAS NO SCORE","OK"))))))</f>
        <v/>
      </c>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IF($C476="","",IF($K476="","",IF(COUNTIFS(nrES_PID,$D476,nrES_Code,$F476,nrES_Att,"&gt;"&amp;$K476,nrES_Raw,"&gt;=0")=0,"Yes","No")))</f>
        <v/>
      </c>
      <c r="Q476" s="17">
        <f>IF($C476="","",IF($L476="","",IF(AND($K476=1,ISNUMBER($L476),$L476&lt;$J476,COUNTIFS(nrES_PID,$D476,nrES_Code,$F476,nrES_Att,2,nrES_Raw,"&gt;=0")=0),"Yes","No")))</f>
        <v/>
      </c>
      <c r="R476" s="17">
        <f>IF($C476="","",IF($L476="","",IF(AND($K476=2,ISNUMBER($L476),$L476&lt;$J476),"Yes","No")))</f>
        <v/>
      </c>
      <c r="S476" s="18" t="n"/>
      <c r="T476" s="19">
        <f>IF($Q476&lt;&gt;"Yes","",IF($S476="","(enter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IF(OR($C476="",$L476="",$K476&lt;&gt;1,NOT(ISNUMBER($L476)),$L476&gt;=$J476),"",IF(COUNTIFS(nrES_PID,$D476,nrES_Code,$F476,nrES_Att,2,nrES_Raw,"&gt;=0")&gt;0,"Retested",IF(NOT(ISNUMBER($T476)),"CHECK DATE",IF(TODAY()&gt;$T476,"OVERDUE","Due "&amp;TEXT($T476,"mm/dd")))))</f>
        <v/>
      </c>
      <c r="V476" s="16" t="n"/>
      <c r="W476" s="16" t="n"/>
      <c r="X476" s="17">
        <f>IF($C476="","",IF(AND($L476&lt;&gt;"",NOT(ISNUMBER($L476))),"RAW SCORE NOT A NUMBER",IF(AND(ISNUMBER($L476),OR($L476&lt;0,$L476&gt;100)),"RAW SCORE OUT OF RANGE",IF(COUNTIF(nrES_RecID,$B476)&gt;1,"DUPLICATE RECORD",IF(AND($K476=2,COUNTIFS(nrES_PID,$D476,nrES_Code,$F476,nrES_Att,1)=0),"ATTEMPT 2 WITHOUT ATTEMPT 1",IF(AND($K476=2,$L476=""),"RETEST ROW HAS NO SCORE","OK"))))))</f>
        <v/>
      </c>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IF($C477="","",IF($K477="","",IF(COUNTIFS(nrES_PID,$D477,nrES_Code,$F477,nrES_Att,"&gt;"&amp;$K477,nrES_Raw,"&gt;=0")=0,"Yes","No")))</f>
        <v/>
      </c>
      <c r="Q477" s="17">
        <f>IF($C477="","",IF($L477="","",IF(AND($K477=1,ISNUMBER($L477),$L477&lt;$J477,COUNTIFS(nrES_PID,$D477,nrES_Code,$F477,nrES_Att,2,nrES_Raw,"&gt;=0")=0),"Yes","No")))</f>
        <v/>
      </c>
      <c r="R477" s="17">
        <f>IF($C477="","",IF($L477="","",IF(AND($K477=2,ISNUMBER($L477),$L477&lt;$J477),"Yes","No")))</f>
        <v/>
      </c>
      <c r="S477" s="18" t="n"/>
      <c r="T477" s="19">
        <f>IF($Q477&lt;&gt;"Yes","",IF($S477="","(enter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IF(OR($C477="",$L477="",$K477&lt;&gt;1,NOT(ISNUMBER($L477)),$L477&gt;=$J477),"",IF(COUNTIFS(nrES_PID,$D477,nrES_Code,$F477,nrES_Att,2,nrES_Raw,"&gt;=0")&gt;0,"Retested",IF(NOT(ISNUMBER($T477)),"CHECK DATE",IF(TODAY()&gt;$T477,"OVERDUE","Due "&amp;TEXT($T477,"mm/dd")))))</f>
        <v/>
      </c>
      <c r="V477" s="16" t="n"/>
      <c r="W477" s="16" t="n"/>
      <c r="X477" s="17">
        <f>IF($C477="","",IF(AND($L477&lt;&gt;"",NOT(ISNUMBER($L477))),"RAW SCORE NOT A NUMBER",IF(AND(ISNUMBER($L477),OR($L477&lt;0,$L477&gt;100)),"RAW SCORE OUT OF RANGE",IF(COUNTIF(nrES_RecID,$B477)&gt;1,"DUPLICATE RECORD",IF(AND($K477=2,COUNTIFS(nrES_PID,$D477,nrES_Code,$F477,nrES_Att,1)=0),"ATTEMPT 2 WITHOUT ATTEMPT 1",IF(AND($K477=2,$L477=""),"RETEST ROW HAS NO SCORE","OK"))))))</f>
        <v/>
      </c>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IF($C478="","",IF($K478="","",IF(COUNTIFS(nrES_PID,$D478,nrES_Code,$F478,nrES_Att,"&gt;"&amp;$K478,nrES_Raw,"&gt;=0")=0,"Yes","No")))</f>
        <v/>
      </c>
      <c r="Q478" s="17">
        <f>IF($C478="","",IF($L478="","",IF(AND($K478=1,ISNUMBER($L478),$L478&lt;$J478,COUNTIFS(nrES_PID,$D478,nrES_Code,$F478,nrES_Att,2,nrES_Raw,"&gt;=0")=0),"Yes","No")))</f>
        <v/>
      </c>
      <c r="R478" s="17">
        <f>IF($C478="","",IF($L478="","",IF(AND($K478=2,ISNUMBER($L478),$L478&lt;$J478),"Yes","No")))</f>
        <v/>
      </c>
      <c r="S478" s="18" t="n"/>
      <c r="T478" s="19">
        <f>IF($Q478&lt;&gt;"Yes","",IF($S478="","(enter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IF(OR($C478="",$L478="",$K478&lt;&gt;1,NOT(ISNUMBER($L478)),$L478&gt;=$J478),"",IF(COUNTIFS(nrES_PID,$D478,nrES_Code,$F478,nrES_Att,2,nrES_Raw,"&gt;=0")&gt;0,"Retested",IF(NOT(ISNUMBER($T478)),"CHECK DATE",IF(TODAY()&gt;$T478,"OVERDUE","Due "&amp;TEXT($T478,"mm/dd")))))</f>
        <v/>
      </c>
      <c r="V478" s="16" t="n"/>
      <c r="W478" s="16" t="n"/>
      <c r="X478" s="17">
        <f>IF($C478="","",IF(AND($L478&lt;&gt;"",NOT(ISNUMBER($L478))),"RAW SCORE NOT A NUMBER",IF(AND(ISNUMBER($L478),OR($L478&lt;0,$L478&gt;100)),"RAW SCORE OUT OF RANGE",IF(COUNTIF(nrES_RecID,$B478)&gt;1,"DUPLICATE RECORD",IF(AND($K478=2,COUNTIFS(nrES_PID,$D478,nrES_Code,$F478,nrES_Att,1)=0),"ATTEMPT 2 WITHOUT ATTEMPT 1",IF(AND($K478=2,$L478=""),"RETEST ROW HAS NO SCORE","OK"))))))</f>
        <v/>
      </c>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IF($C479="","",IF($K479="","",IF(COUNTIFS(nrES_PID,$D479,nrES_Code,$F479,nrES_Att,"&gt;"&amp;$K479,nrES_Raw,"&gt;=0")=0,"Yes","No")))</f>
        <v/>
      </c>
      <c r="Q479" s="17">
        <f>IF($C479="","",IF($L479="","",IF(AND($K479=1,ISNUMBER($L479),$L479&lt;$J479,COUNTIFS(nrES_PID,$D479,nrES_Code,$F479,nrES_Att,2,nrES_Raw,"&gt;=0")=0),"Yes","No")))</f>
        <v/>
      </c>
      <c r="R479" s="17">
        <f>IF($C479="","",IF($L479="","",IF(AND($K479=2,ISNUMBER($L479),$L479&lt;$J479),"Yes","No")))</f>
        <v/>
      </c>
      <c r="S479" s="18" t="n"/>
      <c r="T479" s="19">
        <f>IF($Q479&lt;&gt;"Yes","",IF($S479="","(enter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IF(OR($C479="",$L479="",$K479&lt;&gt;1,NOT(ISNUMBER($L479)),$L479&gt;=$J479),"",IF(COUNTIFS(nrES_PID,$D479,nrES_Code,$F479,nrES_Att,2,nrES_Raw,"&gt;=0")&gt;0,"Retested",IF(NOT(ISNUMBER($T479)),"CHECK DATE",IF(TODAY()&gt;$T479,"OVERDUE","Due "&amp;TEXT($T479,"mm/dd")))))</f>
        <v/>
      </c>
      <c r="V479" s="16" t="n"/>
      <c r="W479" s="16" t="n"/>
      <c r="X479" s="17">
        <f>IF($C479="","",IF(AND($L479&lt;&gt;"",NOT(ISNUMBER($L479))),"RAW SCORE NOT A NUMBER",IF(AND(ISNUMBER($L479),OR($L479&lt;0,$L479&gt;100)),"RAW SCORE OUT OF RANGE",IF(COUNTIF(nrES_RecID,$B479)&gt;1,"DUPLICATE RECORD",IF(AND($K479=2,COUNTIFS(nrES_PID,$D479,nrES_Code,$F479,nrES_Att,1)=0),"ATTEMPT 2 WITHOUT ATTEMPT 1",IF(AND($K479=2,$L479=""),"RETEST ROW HAS NO SCORE","OK"))))))</f>
        <v/>
      </c>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IF($C480="","",IF($K480="","",IF(COUNTIFS(nrES_PID,$D480,nrES_Code,$F480,nrES_Att,"&gt;"&amp;$K480,nrES_Raw,"&gt;=0")=0,"Yes","No")))</f>
        <v/>
      </c>
      <c r="Q480" s="17">
        <f>IF($C480="","",IF($L480="","",IF(AND($K480=1,ISNUMBER($L480),$L480&lt;$J480,COUNTIFS(nrES_PID,$D480,nrES_Code,$F480,nrES_Att,2,nrES_Raw,"&gt;=0")=0),"Yes","No")))</f>
        <v/>
      </c>
      <c r="R480" s="17">
        <f>IF($C480="","",IF($L480="","",IF(AND($K480=2,ISNUMBER($L480),$L480&lt;$J480),"Yes","No")))</f>
        <v/>
      </c>
      <c r="S480" s="18" t="n"/>
      <c r="T480" s="19">
        <f>IF($Q480&lt;&gt;"Yes","",IF($S480="","(enter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IF(OR($C480="",$L480="",$K480&lt;&gt;1,NOT(ISNUMBER($L480)),$L480&gt;=$J480),"",IF(COUNTIFS(nrES_PID,$D480,nrES_Code,$F480,nrES_Att,2,nrES_Raw,"&gt;=0")&gt;0,"Retested",IF(NOT(ISNUMBER($T480)),"CHECK DATE",IF(TODAY()&gt;$T480,"OVERDUE","Due "&amp;TEXT($T480,"mm/dd")))))</f>
        <v/>
      </c>
      <c r="V480" s="16" t="n"/>
      <c r="W480" s="16" t="n"/>
      <c r="X480" s="17">
        <f>IF($C480="","",IF(AND($L480&lt;&gt;"",NOT(ISNUMBER($L480))),"RAW SCORE NOT A NUMBER",IF(AND(ISNUMBER($L480),OR($L480&lt;0,$L480&gt;100)),"RAW SCORE OUT OF RANGE",IF(COUNTIF(nrES_RecID,$B480)&gt;1,"DUPLICATE RECORD",IF(AND($K480=2,COUNTIFS(nrES_PID,$D480,nrES_Code,$F480,nrES_Att,1)=0),"ATTEMPT 2 WITHOUT ATTEMPT 1",IF(AND($K480=2,$L480=""),"RETEST ROW HAS NO SCORE","OK"))))))</f>
        <v/>
      </c>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IF($C481="","",IF($K481="","",IF(COUNTIFS(nrES_PID,$D481,nrES_Code,$F481,nrES_Att,"&gt;"&amp;$K481,nrES_Raw,"&gt;=0")=0,"Yes","No")))</f>
        <v/>
      </c>
      <c r="Q481" s="17">
        <f>IF($C481="","",IF($L481="","",IF(AND($K481=1,ISNUMBER($L481),$L481&lt;$J481,COUNTIFS(nrES_PID,$D481,nrES_Code,$F481,nrES_Att,2,nrES_Raw,"&gt;=0")=0),"Yes","No")))</f>
        <v/>
      </c>
      <c r="R481" s="17">
        <f>IF($C481="","",IF($L481="","",IF(AND($K481=2,ISNUMBER($L481),$L481&lt;$J481),"Yes","No")))</f>
        <v/>
      </c>
      <c r="S481" s="18" t="n"/>
      <c r="T481" s="19">
        <f>IF($Q481&lt;&gt;"Yes","",IF($S481="","(enter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IF(OR($C481="",$L481="",$K481&lt;&gt;1,NOT(ISNUMBER($L481)),$L481&gt;=$J481),"",IF(COUNTIFS(nrES_PID,$D481,nrES_Code,$F481,nrES_Att,2,nrES_Raw,"&gt;=0")&gt;0,"Retested",IF(NOT(ISNUMBER($T481)),"CHECK DATE",IF(TODAY()&gt;$T481,"OVERDUE","Due "&amp;TEXT($T481,"mm/dd")))))</f>
        <v/>
      </c>
      <c r="V481" s="16" t="n"/>
      <c r="W481" s="16" t="n"/>
      <c r="X481" s="17">
        <f>IF($C481="","",IF(AND($L481&lt;&gt;"",NOT(ISNUMBER($L481))),"RAW SCORE NOT A NUMBER",IF(AND(ISNUMBER($L481),OR($L481&lt;0,$L481&gt;100)),"RAW SCORE OUT OF RANGE",IF(COUNTIF(nrES_RecID,$B481)&gt;1,"DUPLICATE RECORD",IF(AND($K481=2,COUNTIFS(nrES_PID,$D481,nrES_Code,$F481,nrES_Att,1)=0),"ATTEMPT 2 WITHOUT ATTEMPT 1",IF(AND($K481=2,$L481=""),"RETEST ROW HAS NO SCORE","OK"))))))</f>
        <v/>
      </c>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IF($C482="","",IF($K482="","",IF(COUNTIFS(nrES_PID,$D482,nrES_Code,$F482,nrES_Att,"&gt;"&amp;$K482,nrES_Raw,"&gt;=0")=0,"Yes","No")))</f>
        <v/>
      </c>
      <c r="Q482" s="17">
        <f>IF($C482="","",IF($L482="","",IF(AND($K482=1,ISNUMBER($L482),$L482&lt;$J482,COUNTIFS(nrES_PID,$D482,nrES_Code,$F482,nrES_Att,2,nrES_Raw,"&gt;=0")=0),"Yes","No")))</f>
        <v/>
      </c>
      <c r="R482" s="17">
        <f>IF($C482="","",IF($L482="","",IF(AND($K482=2,ISNUMBER($L482),$L482&lt;$J482),"Yes","No")))</f>
        <v/>
      </c>
      <c r="S482" s="18" t="n"/>
      <c r="T482" s="19">
        <f>IF($Q482&lt;&gt;"Yes","",IF($S482="","(enter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IF(OR($C482="",$L482="",$K482&lt;&gt;1,NOT(ISNUMBER($L482)),$L482&gt;=$J482),"",IF(COUNTIFS(nrES_PID,$D482,nrES_Code,$F482,nrES_Att,2,nrES_Raw,"&gt;=0")&gt;0,"Retested",IF(NOT(ISNUMBER($T482)),"CHECK DATE",IF(TODAY()&gt;$T482,"OVERDUE","Due "&amp;TEXT($T482,"mm/dd")))))</f>
        <v/>
      </c>
      <c r="V482" s="16" t="n"/>
      <c r="W482" s="16" t="n"/>
      <c r="X482" s="17">
        <f>IF($C482="","",IF(AND($L482&lt;&gt;"",NOT(ISNUMBER($L482))),"RAW SCORE NOT A NUMBER",IF(AND(ISNUMBER($L482),OR($L482&lt;0,$L482&gt;100)),"RAW SCORE OUT OF RANGE",IF(COUNTIF(nrES_RecID,$B482)&gt;1,"DUPLICATE RECORD",IF(AND($K482=2,COUNTIFS(nrES_PID,$D482,nrES_Code,$F482,nrES_Att,1)=0),"ATTEMPT 2 WITHOUT ATTEMPT 1",IF(AND($K482=2,$L482=""),"RETEST ROW HAS NO SCORE","OK"))))))</f>
        <v/>
      </c>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IF($C483="","",IF($K483="","",IF(COUNTIFS(nrES_PID,$D483,nrES_Code,$F483,nrES_Att,"&gt;"&amp;$K483,nrES_Raw,"&gt;=0")=0,"Yes","No")))</f>
        <v/>
      </c>
      <c r="Q483" s="17">
        <f>IF($C483="","",IF($L483="","",IF(AND($K483=1,ISNUMBER($L483),$L483&lt;$J483,COUNTIFS(nrES_PID,$D483,nrES_Code,$F483,nrES_Att,2,nrES_Raw,"&gt;=0")=0),"Yes","No")))</f>
        <v/>
      </c>
      <c r="R483" s="17">
        <f>IF($C483="","",IF($L483="","",IF(AND($K483=2,ISNUMBER($L483),$L483&lt;$J483),"Yes","No")))</f>
        <v/>
      </c>
      <c r="S483" s="18" t="n"/>
      <c r="T483" s="19">
        <f>IF($Q483&lt;&gt;"Yes","",IF($S483="","(enter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IF(OR($C483="",$L483="",$K483&lt;&gt;1,NOT(ISNUMBER($L483)),$L483&gt;=$J483),"",IF(COUNTIFS(nrES_PID,$D483,nrES_Code,$F483,nrES_Att,2,nrES_Raw,"&gt;=0")&gt;0,"Retested",IF(NOT(ISNUMBER($T483)),"CHECK DATE",IF(TODAY()&gt;$T483,"OVERDUE","Due "&amp;TEXT($T483,"mm/dd")))))</f>
        <v/>
      </c>
      <c r="V483" s="16" t="n"/>
      <c r="W483" s="16" t="n"/>
      <c r="X483" s="17">
        <f>IF($C483="","",IF(AND($L483&lt;&gt;"",NOT(ISNUMBER($L483))),"RAW SCORE NOT A NUMBER",IF(AND(ISNUMBER($L483),OR($L483&lt;0,$L483&gt;100)),"RAW SCORE OUT OF RANGE",IF(COUNTIF(nrES_RecID,$B483)&gt;1,"DUPLICATE RECORD",IF(AND($K483=2,COUNTIFS(nrES_PID,$D483,nrES_Code,$F483,nrES_Att,1)=0),"ATTEMPT 2 WITHOUT ATTEMPT 1",IF(AND($K483=2,$L483=""),"RETEST ROW HAS NO SCORE","OK"))))))</f>
        <v/>
      </c>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IF($C484="","",IF($K484="","",IF(COUNTIFS(nrES_PID,$D484,nrES_Code,$F484,nrES_Att,"&gt;"&amp;$K484,nrES_Raw,"&gt;=0")=0,"Yes","No")))</f>
        <v/>
      </c>
      <c r="Q484" s="17">
        <f>IF($C484="","",IF($L484="","",IF(AND($K484=1,ISNUMBER($L484),$L484&lt;$J484,COUNTIFS(nrES_PID,$D484,nrES_Code,$F484,nrES_Att,2,nrES_Raw,"&gt;=0")=0),"Yes","No")))</f>
        <v/>
      </c>
      <c r="R484" s="17">
        <f>IF($C484="","",IF($L484="","",IF(AND($K484=2,ISNUMBER($L484),$L484&lt;$J484),"Yes","No")))</f>
        <v/>
      </c>
      <c r="S484" s="18" t="n"/>
      <c r="T484" s="19">
        <f>IF($Q484&lt;&gt;"Yes","",IF($S484="","(enter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IF(OR($C484="",$L484="",$K484&lt;&gt;1,NOT(ISNUMBER($L484)),$L484&gt;=$J484),"",IF(COUNTIFS(nrES_PID,$D484,nrES_Code,$F484,nrES_Att,2,nrES_Raw,"&gt;=0")&gt;0,"Retested",IF(NOT(ISNUMBER($T484)),"CHECK DATE",IF(TODAY()&gt;$T484,"OVERDUE","Due "&amp;TEXT($T484,"mm/dd")))))</f>
        <v/>
      </c>
      <c r="V484" s="16" t="n"/>
      <c r="W484" s="16" t="n"/>
      <c r="X484" s="17">
        <f>IF($C484="","",IF(AND($L484&lt;&gt;"",NOT(ISNUMBER($L484))),"RAW SCORE NOT A NUMBER",IF(AND(ISNUMBER($L484),OR($L484&lt;0,$L484&gt;100)),"RAW SCORE OUT OF RANGE",IF(COUNTIF(nrES_RecID,$B484)&gt;1,"DUPLICATE RECORD",IF(AND($K484=2,COUNTIFS(nrES_PID,$D484,nrES_Code,$F484,nrES_Att,1)=0),"ATTEMPT 2 WITHOUT ATTEMPT 1",IF(AND($K484=2,$L484=""),"RETEST ROW HAS NO SCORE","OK"))))))</f>
        <v/>
      </c>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IF($C485="","",IF($K485="","",IF(COUNTIFS(nrES_PID,$D485,nrES_Code,$F485,nrES_Att,"&gt;"&amp;$K485,nrES_Raw,"&gt;=0")=0,"Yes","No")))</f>
        <v/>
      </c>
      <c r="Q485" s="17">
        <f>IF($C485="","",IF($L485="","",IF(AND($K485=1,ISNUMBER($L485),$L485&lt;$J485,COUNTIFS(nrES_PID,$D485,nrES_Code,$F485,nrES_Att,2,nrES_Raw,"&gt;=0")=0),"Yes","No")))</f>
        <v/>
      </c>
      <c r="R485" s="17">
        <f>IF($C485="","",IF($L485="","",IF(AND($K485=2,ISNUMBER($L485),$L485&lt;$J485),"Yes","No")))</f>
        <v/>
      </c>
      <c r="S485" s="18" t="n"/>
      <c r="T485" s="19">
        <f>IF($Q485&lt;&gt;"Yes","",IF($S485="","(enter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IF(OR($C485="",$L485="",$K485&lt;&gt;1,NOT(ISNUMBER($L485)),$L485&gt;=$J485),"",IF(COUNTIFS(nrES_PID,$D485,nrES_Code,$F485,nrES_Att,2,nrES_Raw,"&gt;=0")&gt;0,"Retested",IF(NOT(ISNUMBER($T485)),"CHECK DATE",IF(TODAY()&gt;$T485,"OVERDUE","Due "&amp;TEXT($T485,"mm/dd")))))</f>
        <v/>
      </c>
      <c r="V485" s="16" t="n"/>
      <c r="W485" s="16" t="n"/>
      <c r="X485" s="17">
        <f>IF($C485="","",IF(AND($L485&lt;&gt;"",NOT(ISNUMBER($L485))),"RAW SCORE NOT A NUMBER",IF(AND(ISNUMBER($L485),OR($L485&lt;0,$L485&gt;100)),"RAW SCORE OUT OF RANGE",IF(COUNTIF(nrES_RecID,$B485)&gt;1,"DUPLICATE RECORD",IF(AND($K485=2,COUNTIFS(nrES_PID,$D485,nrES_Code,$F485,nrES_Att,1)=0),"ATTEMPT 2 WITHOUT ATTEMPT 1",IF(AND($K485=2,$L485=""),"RETEST ROW HAS NO SCORE","OK"))))))</f>
        <v/>
      </c>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IF($C486="","",IF($K486="","",IF(COUNTIFS(nrES_PID,$D486,nrES_Code,$F486,nrES_Att,"&gt;"&amp;$K486,nrES_Raw,"&gt;=0")=0,"Yes","No")))</f>
        <v/>
      </c>
      <c r="Q486" s="17">
        <f>IF($C486="","",IF($L486="","",IF(AND($K486=1,ISNUMBER($L486),$L486&lt;$J486,COUNTIFS(nrES_PID,$D486,nrES_Code,$F486,nrES_Att,2,nrES_Raw,"&gt;=0")=0),"Yes","No")))</f>
        <v/>
      </c>
      <c r="R486" s="17">
        <f>IF($C486="","",IF($L486="","",IF(AND($K486=2,ISNUMBER($L486),$L486&lt;$J486),"Yes","No")))</f>
        <v/>
      </c>
      <c r="S486" s="18" t="n"/>
      <c r="T486" s="19">
        <f>IF($Q486&lt;&gt;"Yes","",IF($S486="","(enter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IF(OR($C486="",$L486="",$K486&lt;&gt;1,NOT(ISNUMBER($L486)),$L486&gt;=$J486),"",IF(COUNTIFS(nrES_PID,$D486,nrES_Code,$F486,nrES_Att,2,nrES_Raw,"&gt;=0")&gt;0,"Retested",IF(NOT(ISNUMBER($T486)),"CHECK DATE",IF(TODAY()&gt;$T486,"OVERDUE","Due "&amp;TEXT($T486,"mm/dd")))))</f>
        <v/>
      </c>
      <c r="V486" s="16" t="n"/>
      <c r="W486" s="16" t="n"/>
      <c r="X486" s="17">
        <f>IF($C486="","",IF(AND($L486&lt;&gt;"",NOT(ISNUMBER($L486))),"RAW SCORE NOT A NUMBER",IF(AND(ISNUMBER($L486),OR($L486&lt;0,$L486&gt;100)),"RAW SCORE OUT OF RANGE",IF(COUNTIF(nrES_RecID,$B486)&gt;1,"DUPLICATE RECORD",IF(AND($K486=2,COUNTIFS(nrES_PID,$D486,nrES_Code,$F486,nrES_Att,1)=0),"ATTEMPT 2 WITHOUT ATTEMPT 1",IF(AND($K486=2,$L486=""),"RETEST ROW HAS NO SCORE","OK"))))))</f>
        <v/>
      </c>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IF($C487="","",IF($K487="","",IF(COUNTIFS(nrES_PID,$D487,nrES_Code,$F487,nrES_Att,"&gt;"&amp;$K487,nrES_Raw,"&gt;=0")=0,"Yes","No")))</f>
        <v/>
      </c>
      <c r="Q487" s="17">
        <f>IF($C487="","",IF($L487="","",IF(AND($K487=1,ISNUMBER($L487),$L487&lt;$J487,COUNTIFS(nrES_PID,$D487,nrES_Code,$F487,nrES_Att,2,nrES_Raw,"&gt;=0")=0),"Yes","No")))</f>
        <v/>
      </c>
      <c r="R487" s="17">
        <f>IF($C487="","",IF($L487="","",IF(AND($K487=2,ISNUMBER($L487),$L487&lt;$J487),"Yes","No")))</f>
        <v/>
      </c>
      <c r="S487" s="18" t="n"/>
      <c r="T487" s="19">
        <f>IF($Q487&lt;&gt;"Yes","",IF($S487="","(enter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IF(OR($C487="",$L487="",$K487&lt;&gt;1,NOT(ISNUMBER($L487)),$L487&gt;=$J487),"",IF(COUNTIFS(nrES_PID,$D487,nrES_Code,$F487,nrES_Att,2,nrES_Raw,"&gt;=0")&gt;0,"Retested",IF(NOT(ISNUMBER($T487)),"CHECK DATE",IF(TODAY()&gt;$T487,"OVERDUE","Due "&amp;TEXT($T487,"mm/dd")))))</f>
        <v/>
      </c>
      <c r="V487" s="16" t="n"/>
      <c r="W487" s="16" t="n"/>
      <c r="X487" s="17">
        <f>IF($C487="","",IF(AND($L487&lt;&gt;"",NOT(ISNUMBER($L487))),"RAW SCORE NOT A NUMBER",IF(AND(ISNUMBER($L487),OR($L487&lt;0,$L487&gt;100)),"RAW SCORE OUT OF RANGE",IF(COUNTIF(nrES_RecID,$B487)&gt;1,"DUPLICATE RECORD",IF(AND($K487=2,COUNTIFS(nrES_PID,$D487,nrES_Code,$F487,nrES_Att,1)=0),"ATTEMPT 2 WITHOUT ATTEMPT 1",IF(AND($K487=2,$L487=""),"RETEST ROW HAS NO SCORE","OK"))))))</f>
        <v/>
      </c>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IF($C488="","",IF($K488="","",IF(COUNTIFS(nrES_PID,$D488,nrES_Code,$F488,nrES_Att,"&gt;"&amp;$K488,nrES_Raw,"&gt;=0")=0,"Yes","No")))</f>
        <v/>
      </c>
      <c r="Q488" s="17">
        <f>IF($C488="","",IF($L488="","",IF(AND($K488=1,ISNUMBER($L488),$L488&lt;$J488,COUNTIFS(nrES_PID,$D488,nrES_Code,$F488,nrES_Att,2,nrES_Raw,"&gt;=0")=0),"Yes","No")))</f>
        <v/>
      </c>
      <c r="R488" s="17">
        <f>IF($C488="","",IF($L488="","",IF(AND($K488=2,ISNUMBER($L488),$L488&lt;$J488),"Yes","No")))</f>
        <v/>
      </c>
      <c r="S488" s="18" t="n"/>
      <c r="T488" s="19">
        <f>IF($Q488&lt;&gt;"Yes","",IF($S488="","(enter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IF(OR($C488="",$L488="",$K488&lt;&gt;1,NOT(ISNUMBER($L488)),$L488&gt;=$J488),"",IF(COUNTIFS(nrES_PID,$D488,nrES_Code,$F488,nrES_Att,2,nrES_Raw,"&gt;=0")&gt;0,"Retested",IF(NOT(ISNUMBER($T488)),"CHECK DATE",IF(TODAY()&gt;$T488,"OVERDUE","Due "&amp;TEXT($T488,"mm/dd")))))</f>
        <v/>
      </c>
      <c r="V488" s="16" t="n"/>
      <c r="W488" s="16" t="n"/>
      <c r="X488" s="17">
        <f>IF($C488="","",IF(AND($L488&lt;&gt;"",NOT(ISNUMBER($L488))),"RAW SCORE NOT A NUMBER",IF(AND(ISNUMBER($L488),OR($L488&lt;0,$L488&gt;100)),"RAW SCORE OUT OF RANGE",IF(COUNTIF(nrES_RecID,$B488)&gt;1,"DUPLICATE RECORD",IF(AND($K488=2,COUNTIFS(nrES_PID,$D488,nrES_Code,$F488,nrES_Att,1)=0),"ATTEMPT 2 WITHOUT ATTEMPT 1",IF(AND($K488=2,$L488=""),"RETEST ROW HAS NO SCORE","OK"))))))</f>
        <v/>
      </c>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IF($C489="","",IF($K489="","",IF(COUNTIFS(nrES_PID,$D489,nrES_Code,$F489,nrES_Att,"&gt;"&amp;$K489,nrES_Raw,"&gt;=0")=0,"Yes","No")))</f>
        <v/>
      </c>
      <c r="Q489" s="17">
        <f>IF($C489="","",IF($L489="","",IF(AND($K489=1,ISNUMBER($L489),$L489&lt;$J489,COUNTIFS(nrES_PID,$D489,nrES_Code,$F489,nrES_Att,2,nrES_Raw,"&gt;=0")=0),"Yes","No")))</f>
        <v/>
      </c>
      <c r="R489" s="17">
        <f>IF($C489="","",IF($L489="","",IF(AND($K489=2,ISNUMBER($L489),$L489&lt;$J489),"Yes","No")))</f>
        <v/>
      </c>
      <c r="S489" s="18" t="n"/>
      <c r="T489" s="19">
        <f>IF($Q489&lt;&gt;"Yes","",IF($S489="","(enter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IF(OR($C489="",$L489="",$K489&lt;&gt;1,NOT(ISNUMBER($L489)),$L489&gt;=$J489),"",IF(COUNTIFS(nrES_PID,$D489,nrES_Code,$F489,nrES_Att,2,nrES_Raw,"&gt;=0")&gt;0,"Retested",IF(NOT(ISNUMBER($T489)),"CHECK DATE",IF(TODAY()&gt;$T489,"OVERDUE","Due "&amp;TEXT($T489,"mm/dd")))))</f>
        <v/>
      </c>
      <c r="V489" s="16" t="n"/>
      <c r="W489" s="16" t="n"/>
      <c r="X489" s="17">
        <f>IF($C489="","",IF(AND($L489&lt;&gt;"",NOT(ISNUMBER($L489))),"RAW SCORE NOT A NUMBER",IF(AND(ISNUMBER($L489),OR($L489&lt;0,$L489&gt;100)),"RAW SCORE OUT OF RANGE",IF(COUNTIF(nrES_RecID,$B489)&gt;1,"DUPLICATE RECORD",IF(AND($K489=2,COUNTIFS(nrES_PID,$D489,nrES_Code,$F489,nrES_Att,1)=0),"ATTEMPT 2 WITHOUT ATTEMPT 1",IF(AND($K489=2,$L489=""),"RETEST ROW HAS NO SCORE","OK"))))))</f>
        <v/>
      </c>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IF($C490="","",IF($K490="","",IF(COUNTIFS(nrES_PID,$D490,nrES_Code,$F490,nrES_Att,"&gt;"&amp;$K490,nrES_Raw,"&gt;=0")=0,"Yes","No")))</f>
        <v/>
      </c>
      <c r="Q490" s="17">
        <f>IF($C490="","",IF($L490="","",IF(AND($K490=1,ISNUMBER($L490),$L490&lt;$J490,COUNTIFS(nrES_PID,$D490,nrES_Code,$F490,nrES_Att,2,nrES_Raw,"&gt;=0")=0),"Yes","No")))</f>
        <v/>
      </c>
      <c r="R490" s="17">
        <f>IF($C490="","",IF($L490="","",IF(AND($K490=2,ISNUMBER($L490),$L490&lt;$J490),"Yes","No")))</f>
        <v/>
      </c>
      <c r="S490" s="18" t="n"/>
      <c r="T490" s="19">
        <f>IF($Q490&lt;&gt;"Yes","",IF($S490="","(enter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IF(OR($C490="",$L490="",$K490&lt;&gt;1,NOT(ISNUMBER($L490)),$L490&gt;=$J490),"",IF(COUNTIFS(nrES_PID,$D490,nrES_Code,$F490,nrES_Att,2,nrES_Raw,"&gt;=0")&gt;0,"Retested",IF(NOT(ISNUMBER($T490)),"CHECK DATE",IF(TODAY()&gt;$T490,"OVERDUE","Due "&amp;TEXT($T490,"mm/dd")))))</f>
        <v/>
      </c>
      <c r="V490" s="16" t="n"/>
      <c r="W490" s="16" t="n"/>
      <c r="X490" s="17">
        <f>IF($C490="","",IF(AND($L490&lt;&gt;"",NOT(ISNUMBER($L490))),"RAW SCORE NOT A NUMBER",IF(AND(ISNUMBER($L490),OR($L490&lt;0,$L490&gt;100)),"RAW SCORE OUT OF RANGE",IF(COUNTIF(nrES_RecID,$B490)&gt;1,"DUPLICATE RECORD",IF(AND($K490=2,COUNTIFS(nrES_PID,$D490,nrES_Code,$F490,nrES_Att,1)=0),"ATTEMPT 2 WITHOUT ATTEMPT 1",IF(AND($K490=2,$L490=""),"RETEST ROW HAS NO SCORE","OK"))))))</f>
        <v/>
      </c>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IF($C491="","",IF($K491="","",IF(COUNTIFS(nrES_PID,$D491,nrES_Code,$F491,nrES_Att,"&gt;"&amp;$K491,nrES_Raw,"&gt;=0")=0,"Yes","No")))</f>
        <v/>
      </c>
      <c r="Q491" s="17">
        <f>IF($C491="","",IF($L491="","",IF(AND($K491=1,ISNUMBER($L491),$L491&lt;$J491,COUNTIFS(nrES_PID,$D491,nrES_Code,$F491,nrES_Att,2,nrES_Raw,"&gt;=0")=0),"Yes","No")))</f>
        <v/>
      </c>
      <c r="R491" s="17">
        <f>IF($C491="","",IF($L491="","",IF(AND($K491=2,ISNUMBER($L491),$L491&lt;$J491),"Yes","No")))</f>
        <v/>
      </c>
      <c r="S491" s="18" t="n"/>
      <c r="T491" s="19">
        <f>IF($Q491&lt;&gt;"Yes","",IF($S491="","(enter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IF(OR($C491="",$L491="",$K491&lt;&gt;1,NOT(ISNUMBER($L491)),$L491&gt;=$J491),"",IF(COUNTIFS(nrES_PID,$D491,nrES_Code,$F491,nrES_Att,2,nrES_Raw,"&gt;=0")&gt;0,"Retested",IF(NOT(ISNUMBER($T491)),"CHECK DATE",IF(TODAY()&gt;$T491,"OVERDUE","Due "&amp;TEXT($T491,"mm/dd")))))</f>
        <v/>
      </c>
      <c r="V491" s="16" t="n"/>
      <c r="W491" s="16" t="n"/>
      <c r="X491" s="17">
        <f>IF($C491="","",IF(AND($L491&lt;&gt;"",NOT(ISNUMBER($L491))),"RAW SCORE NOT A NUMBER",IF(AND(ISNUMBER($L491),OR($L491&lt;0,$L491&gt;100)),"RAW SCORE OUT OF RANGE",IF(COUNTIF(nrES_RecID,$B491)&gt;1,"DUPLICATE RECORD",IF(AND($K491=2,COUNTIFS(nrES_PID,$D491,nrES_Code,$F491,nrES_Att,1)=0),"ATTEMPT 2 WITHOUT ATTEMPT 1",IF(AND($K491=2,$L491=""),"RETEST ROW HAS NO SCORE","OK"))))))</f>
        <v/>
      </c>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IF($C492="","",IF($K492="","",IF(COUNTIFS(nrES_PID,$D492,nrES_Code,$F492,nrES_Att,"&gt;"&amp;$K492,nrES_Raw,"&gt;=0")=0,"Yes","No")))</f>
        <v/>
      </c>
      <c r="Q492" s="17">
        <f>IF($C492="","",IF($L492="","",IF(AND($K492=1,ISNUMBER($L492),$L492&lt;$J492,COUNTIFS(nrES_PID,$D492,nrES_Code,$F492,nrES_Att,2,nrES_Raw,"&gt;=0")=0),"Yes","No")))</f>
        <v/>
      </c>
      <c r="R492" s="17">
        <f>IF($C492="","",IF($L492="","",IF(AND($K492=2,ISNUMBER($L492),$L492&lt;$J492),"Yes","No")))</f>
        <v/>
      </c>
      <c r="S492" s="18" t="n"/>
      <c r="T492" s="19">
        <f>IF($Q492&lt;&gt;"Yes","",IF($S492="","(enter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IF(OR($C492="",$L492="",$K492&lt;&gt;1,NOT(ISNUMBER($L492)),$L492&gt;=$J492),"",IF(COUNTIFS(nrES_PID,$D492,nrES_Code,$F492,nrES_Att,2,nrES_Raw,"&gt;=0")&gt;0,"Retested",IF(NOT(ISNUMBER($T492)),"CHECK DATE",IF(TODAY()&gt;$T492,"OVERDUE","Due "&amp;TEXT($T492,"mm/dd")))))</f>
        <v/>
      </c>
      <c r="V492" s="16" t="n"/>
      <c r="W492" s="16" t="n"/>
      <c r="X492" s="17">
        <f>IF($C492="","",IF(AND($L492&lt;&gt;"",NOT(ISNUMBER($L492))),"RAW SCORE NOT A NUMBER",IF(AND(ISNUMBER($L492),OR($L492&lt;0,$L492&gt;100)),"RAW SCORE OUT OF RANGE",IF(COUNTIF(nrES_RecID,$B492)&gt;1,"DUPLICATE RECORD",IF(AND($K492=2,COUNTIFS(nrES_PID,$D492,nrES_Code,$F492,nrES_Att,1)=0),"ATTEMPT 2 WITHOUT ATTEMPT 1",IF(AND($K492=2,$L492=""),"RETEST ROW HAS NO SCORE","OK"))))))</f>
        <v/>
      </c>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IF($C493="","",IF($K493="","",IF(COUNTIFS(nrES_PID,$D493,nrES_Code,$F493,nrES_Att,"&gt;"&amp;$K493,nrES_Raw,"&gt;=0")=0,"Yes","No")))</f>
        <v/>
      </c>
      <c r="Q493" s="17">
        <f>IF($C493="","",IF($L493="","",IF(AND($K493=1,ISNUMBER($L493),$L493&lt;$J493,COUNTIFS(nrES_PID,$D493,nrES_Code,$F493,nrES_Att,2,nrES_Raw,"&gt;=0")=0),"Yes","No")))</f>
        <v/>
      </c>
      <c r="R493" s="17">
        <f>IF($C493="","",IF($L493="","",IF(AND($K493=2,ISNUMBER($L493),$L493&lt;$J493),"Yes","No")))</f>
        <v/>
      </c>
      <c r="S493" s="18" t="n"/>
      <c r="T493" s="19">
        <f>IF($Q493&lt;&gt;"Yes","",IF($S493="","(enter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IF(OR($C493="",$L493="",$K493&lt;&gt;1,NOT(ISNUMBER($L493)),$L493&gt;=$J493),"",IF(COUNTIFS(nrES_PID,$D493,nrES_Code,$F493,nrES_Att,2,nrES_Raw,"&gt;=0")&gt;0,"Retested",IF(NOT(ISNUMBER($T493)),"CHECK DATE",IF(TODAY()&gt;$T493,"OVERDUE","Due "&amp;TEXT($T493,"mm/dd")))))</f>
        <v/>
      </c>
      <c r="V493" s="16" t="n"/>
      <c r="W493" s="16" t="n"/>
      <c r="X493" s="17">
        <f>IF($C493="","",IF(AND($L493&lt;&gt;"",NOT(ISNUMBER($L493))),"RAW SCORE NOT A NUMBER",IF(AND(ISNUMBER($L493),OR($L493&lt;0,$L493&gt;100)),"RAW SCORE OUT OF RANGE",IF(COUNTIF(nrES_RecID,$B493)&gt;1,"DUPLICATE RECORD",IF(AND($K493=2,COUNTIFS(nrES_PID,$D493,nrES_Code,$F493,nrES_Att,1)=0),"ATTEMPT 2 WITHOUT ATTEMPT 1",IF(AND($K493=2,$L493=""),"RETEST ROW HAS NO SCORE","OK"))))))</f>
        <v/>
      </c>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IF($C494="","",IF($K494="","",IF(COUNTIFS(nrES_PID,$D494,nrES_Code,$F494,nrES_Att,"&gt;"&amp;$K494,nrES_Raw,"&gt;=0")=0,"Yes","No")))</f>
        <v/>
      </c>
      <c r="Q494" s="17">
        <f>IF($C494="","",IF($L494="","",IF(AND($K494=1,ISNUMBER($L494),$L494&lt;$J494,COUNTIFS(nrES_PID,$D494,nrES_Code,$F494,nrES_Att,2,nrES_Raw,"&gt;=0")=0),"Yes","No")))</f>
        <v/>
      </c>
      <c r="R494" s="17">
        <f>IF($C494="","",IF($L494="","",IF(AND($K494=2,ISNUMBER($L494),$L494&lt;$J494),"Yes","No")))</f>
        <v/>
      </c>
      <c r="S494" s="18" t="n"/>
      <c r="T494" s="19">
        <f>IF($Q494&lt;&gt;"Yes","",IF($S494="","(enter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IF(OR($C494="",$L494="",$K494&lt;&gt;1,NOT(ISNUMBER($L494)),$L494&gt;=$J494),"",IF(COUNTIFS(nrES_PID,$D494,nrES_Code,$F494,nrES_Att,2,nrES_Raw,"&gt;=0")&gt;0,"Retested",IF(NOT(ISNUMBER($T494)),"CHECK DATE",IF(TODAY()&gt;$T494,"OVERDUE","Due "&amp;TEXT($T494,"mm/dd")))))</f>
        <v/>
      </c>
      <c r="V494" s="16" t="n"/>
      <c r="W494" s="16" t="n"/>
      <c r="X494" s="17">
        <f>IF($C494="","",IF(AND($L494&lt;&gt;"",NOT(ISNUMBER($L494))),"RAW SCORE NOT A NUMBER",IF(AND(ISNUMBER($L494),OR($L494&lt;0,$L494&gt;100)),"RAW SCORE OUT OF RANGE",IF(COUNTIF(nrES_RecID,$B494)&gt;1,"DUPLICATE RECORD",IF(AND($K494=2,COUNTIFS(nrES_PID,$D494,nrES_Code,$F494,nrES_Att,1)=0),"ATTEMPT 2 WITHOUT ATTEMPT 1",IF(AND($K494=2,$L494=""),"RETEST ROW HAS NO SCORE","OK"))))))</f>
        <v/>
      </c>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IF($C495="","",IF($K495="","",IF(COUNTIFS(nrES_PID,$D495,nrES_Code,$F495,nrES_Att,"&gt;"&amp;$K495,nrES_Raw,"&gt;=0")=0,"Yes","No")))</f>
        <v/>
      </c>
      <c r="Q495" s="17">
        <f>IF($C495="","",IF($L495="","",IF(AND($K495=1,ISNUMBER($L495),$L495&lt;$J495,COUNTIFS(nrES_PID,$D495,nrES_Code,$F495,nrES_Att,2,nrES_Raw,"&gt;=0")=0),"Yes","No")))</f>
        <v/>
      </c>
      <c r="R495" s="17">
        <f>IF($C495="","",IF($L495="","",IF(AND($K495=2,ISNUMBER($L495),$L495&lt;$J495),"Yes","No")))</f>
        <v/>
      </c>
      <c r="S495" s="18" t="n"/>
      <c r="T495" s="19">
        <f>IF($Q495&lt;&gt;"Yes","",IF($S495="","(enter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IF(OR($C495="",$L495="",$K495&lt;&gt;1,NOT(ISNUMBER($L495)),$L495&gt;=$J495),"",IF(COUNTIFS(nrES_PID,$D495,nrES_Code,$F495,nrES_Att,2,nrES_Raw,"&gt;=0")&gt;0,"Retested",IF(NOT(ISNUMBER($T495)),"CHECK DATE",IF(TODAY()&gt;$T495,"OVERDUE","Due "&amp;TEXT($T495,"mm/dd")))))</f>
        <v/>
      </c>
      <c r="V495" s="16" t="n"/>
      <c r="W495" s="16" t="n"/>
      <c r="X495" s="17">
        <f>IF($C495="","",IF(AND($L495&lt;&gt;"",NOT(ISNUMBER($L495))),"RAW SCORE NOT A NUMBER",IF(AND(ISNUMBER($L495),OR($L495&lt;0,$L495&gt;100)),"RAW SCORE OUT OF RANGE",IF(COUNTIF(nrES_RecID,$B495)&gt;1,"DUPLICATE RECORD",IF(AND($K495=2,COUNTIFS(nrES_PID,$D495,nrES_Code,$F495,nrES_Att,1)=0),"ATTEMPT 2 WITHOUT ATTEMPT 1",IF(AND($K495=2,$L495=""),"RETEST ROW HAS NO SCORE","OK"))))))</f>
        <v/>
      </c>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IF($C496="","",IF($K496="","",IF(COUNTIFS(nrES_PID,$D496,nrES_Code,$F496,nrES_Att,"&gt;"&amp;$K496,nrES_Raw,"&gt;=0")=0,"Yes","No")))</f>
        <v/>
      </c>
      <c r="Q496" s="17">
        <f>IF($C496="","",IF($L496="","",IF(AND($K496=1,ISNUMBER($L496),$L496&lt;$J496,COUNTIFS(nrES_PID,$D496,nrES_Code,$F496,nrES_Att,2,nrES_Raw,"&gt;=0")=0),"Yes","No")))</f>
        <v/>
      </c>
      <c r="R496" s="17">
        <f>IF($C496="","",IF($L496="","",IF(AND($K496=2,ISNUMBER($L496),$L496&lt;$J496),"Yes","No")))</f>
        <v/>
      </c>
      <c r="S496" s="18" t="n"/>
      <c r="T496" s="19">
        <f>IF($Q496&lt;&gt;"Yes","",IF($S496="","(enter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IF(OR($C496="",$L496="",$K496&lt;&gt;1,NOT(ISNUMBER($L496)),$L496&gt;=$J496),"",IF(COUNTIFS(nrES_PID,$D496,nrES_Code,$F496,nrES_Att,2,nrES_Raw,"&gt;=0")&gt;0,"Retested",IF(NOT(ISNUMBER($T496)),"CHECK DATE",IF(TODAY()&gt;$T496,"OVERDUE","Due "&amp;TEXT($T496,"mm/dd")))))</f>
        <v/>
      </c>
      <c r="V496" s="16" t="n"/>
      <c r="W496" s="16" t="n"/>
      <c r="X496" s="17">
        <f>IF($C496="","",IF(AND($L496&lt;&gt;"",NOT(ISNUMBER($L496))),"RAW SCORE NOT A NUMBER",IF(AND(ISNUMBER($L496),OR($L496&lt;0,$L496&gt;100)),"RAW SCORE OUT OF RANGE",IF(COUNTIF(nrES_RecID,$B496)&gt;1,"DUPLICATE RECORD",IF(AND($K496=2,COUNTIFS(nrES_PID,$D496,nrES_Code,$F496,nrES_Att,1)=0),"ATTEMPT 2 WITHOUT ATTEMPT 1",IF(AND($K496=2,$L496=""),"RETEST ROW HAS NO SCORE","OK"))))))</f>
        <v/>
      </c>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IF($C497="","",IF($K497="","",IF(COUNTIFS(nrES_PID,$D497,nrES_Code,$F497,nrES_Att,"&gt;"&amp;$K497,nrES_Raw,"&gt;=0")=0,"Yes","No")))</f>
        <v/>
      </c>
      <c r="Q497" s="17">
        <f>IF($C497="","",IF($L497="","",IF(AND($K497=1,ISNUMBER($L497),$L497&lt;$J497,COUNTIFS(nrES_PID,$D497,nrES_Code,$F497,nrES_Att,2,nrES_Raw,"&gt;=0")=0),"Yes","No")))</f>
        <v/>
      </c>
      <c r="R497" s="17">
        <f>IF($C497="","",IF($L497="","",IF(AND($K497=2,ISNUMBER($L497),$L497&lt;$J497),"Yes","No")))</f>
        <v/>
      </c>
      <c r="S497" s="18" t="n"/>
      <c r="T497" s="19">
        <f>IF($Q497&lt;&gt;"Yes","",IF($S497="","(enter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IF(OR($C497="",$L497="",$K497&lt;&gt;1,NOT(ISNUMBER($L497)),$L497&gt;=$J497),"",IF(COUNTIFS(nrES_PID,$D497,nrES_Code,$F497,nrES_Att,2,nrES_Raw,"&gt;=0")&gt;0,"Retested",IF(NOT(ISNUMBER($T497)),"CHECK DATE",IF(TODAY()&gt;$T497,"OVERDUE","Due "&amp;TEXT($T497,"mm/dd")))))</f>
        <v/>
      </c>
      <c r="V497" s="16" t="n"/>
      <c r="W497" s="16" t="n"/>
      <c r="X497" s="17">
        <f>IF($C497="","",IF(AND($L497&lt;&gt;"",NOT(ISNUMBER($L497))),"RAW SCORE NOT A NUMBER",IF(AND(ISNUMBER($L497),OR($L497&lt;0,$L497&gt;100)),"RAW SCORE OUT OF RANGE",IF(COUNTIF(nrES_RecID,$B497)&gt;1,"DUPLICATE RECORD",IF(AND($K497=2,COUNTIFS(nrES_PID,$D497,nrES_Code,$F497,nrES_Att,1)=0),"ATTEMPT 2 WITHOUT ATTEMPT 1",IF(AND($K497=2,$L497=""),"RETEST ROW HAS NO SCORE","OK"))))))</f>
        <v/>
      </c>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IF($C498="","",IF($K498="","",IF(COUNTIFS(nrES_PID,$D498,nrES_Code,$F498,nrES_Att,"&gt;"&amp;$K498,nrES_Raw,"&gt;=0")=0,"Yes","No")))</f>
        <v/>
      </c>
      <c r="Q498" s="17">
        <f>IF($C498="","",IF($L498="","",IF(AND($K498=1,ISNUMBER($L498),$L498&lt;$J498,COUNTIFS(nrES_PID,$D498,nrES_Code,$F498,nrES_Att,2,nrES_Raw,"&gt;=0")=0),"Yes","No")))</f>
        <v/>
      </c>
      <c r="R498" s="17">
        <f>IF($C498="","",IF($L498="","",IF(AND($K498=2,ISNUMBER($L498),$L498&lt;$J498),"Yes","No")))</f>
        <v/>
      </c>
      <c r="S498" s="18" t="n"/>
      <c r="T498" s="19">
        <f>IF($Q498&lt;&gt;"Yes","",IF($S498="","(enter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IF(OR($C498="",$L498="",$K498&lt;&gt;1,NOT(ISNUMBER($L498)),$L498&gt;=$J498),"",IF(COUNTIFS(nrES_PID,$D498,nrES_Code,$F498,nrES_Att,2,nrES_Raw,"&gt;=0")&gt;0,"Retested",IF(NOT(ISNUMBER($T498)),"CHECK DATE",IF(TODAY()&gt;$T498,"OVERDUE","Due "&amp;TEXT($T498,"mm/dd")))))</f>
        <v/>
      </c>
      <c r="V498" s="16" t="n"/>
      <c r="W498" s="16" t="n"/>
      <c r="X498" s="17">
        <f>IF($C498="","",IF(AND($L498&lt;&gt;"",NOT(ISNUMBER($L498))),"RAW SCORE NOT A NUMBER",IF(AND(ISNUMBER($L498),OR($L498&lt;0,$L498&gt;100)),"RAW SCORE OUT OF RANGE",IF(COUNTIF(nrES_RecID,$B498)&gt;1,"DUPLICATE RECORD",IF(AND($K498=2,COUNTIFS(nrES_PID,$D498,nrES_Code,$F498,nrES_Att,1)=0),"ATTEMPT 2 WITHOUT ATTEMPT 1",IF(AND($K498=2,$L498=""),"RETEST ROW HAS NO SCORE","OK"))))))</f>
        <v/>
      </c>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IF($C499="","",IF($K499="","",IF(COUNTIFS(nrES_PID,$D499,nrES_Code,$F499,nrES_Att,"&gt;"&amp;$K499,nrES_Raw,"&gt;=0")=0,"Yes","No")))</f>
        <v/>
      </c>
      <c r="Q499" s="17">
        <f>IF($C499="","",IF($L499="","",IF(AND($K499=1,ISNUMBER($L499),$L499&lt;$J499,COUNTIFS(nrES_PID,$D499,nrES_Code,$F499,nrES_Att,2,nrES_Raw,"&gt;=0")=0),"Yes","No")))</f>
        <v/>
      </c>
      <c r="R499" s="17">
        <f>IF($C499="","",IF($L499="","",IF(AND($K499=2,ISNUMBER($L499),$L499&lt;$J499),"Yes","No")))</f>
        <v/>
      </c>
      <c r="S499" s="18" t="n"/>
      <c r="T499" s="19">
        <f>IF($Q499&lt;&gt;"Yes","",IF($S499="","(enter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IF(OR($C499="",$L499="",$K499&lt;&gt;1,NOT(ISNUMBER($L499)),$L499&gt;=$J499),"",IF(COUNTIFS(nrES_PID,$D499,nrES_Code,$F499,nrES_Att,2,nrES_Raw,"&gt;=0")&gt;0,"Retested",IF(NOT(ISNUMBER($T499)),"CHECK DATE",IF(TODAY()&gt;$T499,"OVERDUE","Due "&amp;TEXT($T499,"mm/dd")))))</f>
        <v/>
      </c>
      <c r="V499" s="16" t="n"/>
      <c r="W499" s="16" t="n"/>
      <c r="X499" s="17">
        <f>IF($C499="","",IF(AND($L499&lt;&gt;"",NOT(ISNUMBER($L499))),"RAW SCORE NOT A NUMBER",IF(AND(ISNUMBER($L499),OR($L499&lt;0,$L499&gt;100)),"RAW SCORE OUT OF RANGE",IF(COUNTIF(nrES_RecID,$B499)&gt;1,"DUPLICATE RECORD",IF(AND($K499=2,COUNTIFS(nrES_PID,$D499,nrES_Code,$F499,nrES_Att,1)=0),"ATTEMPT 2 WITHOUT ATTEMPT 1",IF(AND($K499=2,$L499=""),"RETEST ROW HAS NO SCORE","OK"))))))</f>
        <v/>
      </c>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IF($C500="","",IF($K500="","",IF(COUNTIFS(nrES_PID,$D500,nrES_Code,$F500,nrES_Att,"&gt;"&amp;$K500,nrES_Raw,"&gt;=0")=0,"Yes","No")))</f>
        <v/>
      </c>
      <c r="Q500" s="17">
        <f>IF($C500="","",IF($L500="","",IF(AND($K500=1,ISNUMBER($L500),$L500&lt;$J500,COUNTIFS(nrES_PID,$D500,nrES_Code,$F500,nrES_Att,2,nrES_Raw,"&gt;=0")=0),"Yes","No")))</f>
        <v/>
      </c>
      <c r="R500" s="17">
        <f>IF($C500="","",IF($L500="","",IF(AND($K500=2,ISNUMBER($L500),$L500&lt;$J500),"Yes","No")))</f>
        <v/>
      </c>
      <c r="S500" s="18" t="n"/>
      <c r="T500" s="19">
        <f>IF($Q500&lt;&gt;"Yes","",IF($S500="","(enter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IF(OR($C500="",$L500="",$K500&lt;&gt;1,NOT(ISNUMBER($L500)),$L500&gt;=$J500),"",IF(COUNTIFS(nrES_PID,$D500,nrES_Code,$F500,nrES_Att,2,nrES_Raw,"&gt;=0")&gt;0,"Retested",IF(NOT(ISNUMBER($T500)),"CHECK DATE",IF(TODAY()&gt;$T500,"OVERDUE","Due "&amp;TEXT($T500,"mm/dd")))))</f>
        <v/>
      </c>
      <c r="V500" s="16" t="n"/>
      <c r="W500" s="16" t="n"/>
      <c r="X500" s="17">
        <f>IF($C500="","",IF(AND($L500&lt;&gt;"",NOT(ISNUMBER($L500))),"RAW SCORE NOT A NUMBER",IF(AND(ISNUMBER($L500),OR($L500&lt;0,$L500&gt;100)),"RAW SCORE OUT OF RANGE",IF(COUNTIF(nrES_RecID,$B500)&gt;1,"DUPLICATE RECORD",IF(AND($K500=2,COUNTIFS(nrES_PID,$D500,nrES_Code,$F500,nrES_Att,1)=0),"ATTEMPT 2 WITHOUT ATTEMPT 1",IF(AND($K500=2,$L500=""),"RETEST ROW HAS NO SCORE","OK"))))))</f>
        <v/>
      </c>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IF($C501="","",IF($K501="","",IF(COUNTIFS(nrES_PID,$D501,nrES_Code,$F501,nrES_Att,"&gt;"&amp;$K501,nrES_Raw,"&gt;=0")=0,"Yes","No")))</f>
        <v/>
      </c>
      <c r="Q501" s="17">
        <f>IF($C501="","",IF($L501="","",IF(AND($K501=1,ISNUMBER($L501),$L501&lt;$J501,COUNTIFS(nrES_PID,$D501,nrES_Code,$F501,nrES_Att,2,nrES_Raw,"&gt;=0")=0),"Yes","No")))</f>
        <v/>
      </c>
      <c r="R501" s="17">
        <f>IF($C501="","",IF($L501="","",IF(AND($K501=2,ISNUMBER($L501),$L501&lt;$J501),"Yes","No")))</f>
        <v/>
      </c>
      <c r="S501" s="18" t="n"/>
      <c r="T501" s="19">
        <f>IF($Q501&lt;&gt;"Yes","",IF($S501="","(enter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IF(OR($C501="",$L501="",$K501&lt;&gt;1,NOT(ISNUMBER($L501)),$L501&gt;=$J501),"",IF(COUNTIFS(nrES_PID,$D501,nrES_Code,$F501,nrES_Att,2,nrES_Raw,"&gt;=0")&gt;0,"Retested",IF(NOT(ISNUMBER($T501)),"CHECK DATE",IF(TODAY()&gt;$T501,"OVERDUE","Due "&amp;TEXT($T501,"mm/dd")))))</f>
        <v/>
      </c>
      <c r="V501" s="16" t="n"/>
      <c r="W501" s="16" t="n"/>
      <c r="X501" s="17">
        <f>IF($C501="","",IF(AND($L501&lt;&gt;"",NOT(ISNUMBER($L501))),"RAW SCORE NOT A NUMBER",IF(AND(ISNUMBER($L501),OR($L501&lt;0,$L501&gt;100)),"RAW SCORE OUT OF RANGE",IF(COUNTIF(nrES_RecID,$B501)&gt;1,"DUPLICATE RECORD",IF(AND($K501=2,COUNTIFS(nrES_PID,$D501,nrES_Code,$F501,nrES_Att,1)=0),"ATTEMPT 2 WITHOUT ATTEMPT 1",IF(AND($K501=2,$L501=""),"RETEST ROW HAS NO SCORE","OK"))))))</f>
        <v/>
      </c>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IF($C502="","",IF($K502="","",IF(COUNTIFS(nrES_PID,$D502,nrES_Code,$F502,nrES_Att,"&gt;"&amp;$K502,nrES_Raw,"&gt;=0")=0,"Yes","No")))</f>
        <v/>
      </c>
      <c r="Q502" s="17">
        <f>IF($C502="","",IF($L502="","",IF(AND($K502=1,ISNUMBER($L502),$L502&lt;$J502,COUNTIFS(nrES_PID,$D502,nrES_Code,$F502,nrES_Att,2,nrES_Raw,"&gt;=0")=0),"Yes","No")))</f>
        <v/>
      </c>
      <c r="R502" s="17">
        <f>IF($C502="","",IF($L502="","",IF(AND($K502=2,ISNUMBER($L502),$L502&lt;$J502),"Yes","No")))</f>
        <v/>
      </c>
      <c r="S502" s="18" t="n"/>
      <c r="T502" s="19">
        <f>IF($Q502&lt;&gt;"Yes","",IF($S502="","(enter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IF(OR($C502="",$L502="",$K502&lt;&gt;1,NOT(ISNUMBER($L502)),$L502&gt;=$J502),"",IF(COUNTIFS(nrES_PID,$D502,nrES_Code,$F502,nrES_Att,2,nrES_Raw,"&gt;=0")&gt;0,"Retested",IF(NOT(ISNUMBER($T502)),"CHECK DATE",IF(TODAY()&gt;$T502,"OVERDUE","Due "&amp;TEXT($T502,"mm/dd")))))</f>
        <v/>
      </c>
      <c r="V502" s="16" t="n"/>
      <c r="W502" s="16" t="n"/>
      <c r="X502" s="17">
        <f>IF($C502="","",IF(AND($L502&lt;&gt;"",NOT(ISNUMBER($L502))),"RAW SCORE NOT A NUMBER",IF(AND(ISNUMBER($L502),OR($L502&lt;0,$L502&gt;100)),"RAW SCORE OUT OF RANGE",IF(COUNTIF(nrES_RecID,$B502)&gt;1,"DUPLICATE RECORD",IF(AND($K502=2,COUNTIFS(nrES_PID,$D502,nrES_Code,$F502,nrES_Att,1)=0),"ATTEMPT 2 WITHOUT ATTEMPT 1",IF(AND($K502=2,$L502=""),"RETEST ROW HAS NO SCORE","OK"))))))</f>
        <v/>
      </c>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IF($C503="","",IF($K503="","",IF(COUNTIFS(nrES_PID,$D503,nrES_Code,$F503,nrES_Att,"&gt;"&amp;$K503,nrES_Raw,"&gt;=0")=0,"Yes","No")))</f>
        <v/>
      </c>
      <c r="Q503" s="17">
        <f>IF($C503="","",IF($L503="","",IF(AND($K503=1,ISNUMBER($L503),$L503&lt;$J503,COUNTIFS(nrES_PID,$D503,nrES_Code,$F503,nrES_Att,2,nrES_Raw,"&gt;=0")=0),"Yes","No")))</f>
        <v/>
      </c>
      <c r="R503" s="17">
        <f>IF($C503="","",IF($L503="","",IF(AND($K503=2,ISNUMBER($L503),$L503&lt;$J503),"Yes","No")))</f>
        <v/>
      </c>
      <c r="S503" s="18" t="n"/>
      <c r="T503" s="19">
        <f>IF($Q503&lt;&gt;"Yes","",IF($S503="","(enter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IF(OR($C503="",$L503="",$K503&lt;&gt;1,NOT(ISNUMBER($L503)),$L503&gt;=$J503),"",IF(COUNTIFS(nrES_PID,$D503,nrES_Code,$F503,nrES_Att,2,nrES_Raw,"&gt;=0")&gt;0,"Retested",IF(NOT(ISNUMBER($T503)),"CHECK DATE",IF(TODAY()&gt;$T503,"OVERDUE","Due "&amp;TEXT($T503,"mm/dd")))))</f>
        <v/>
      </c>
      <c r="V503" s="16" t="n"/>
      <c r="W503" s="16" t="n"/>
      <c r="X503" s="17">
        <f>IF($C503="","",IF(AND($L503&lt;&gt;"",NOT(ISNUMBER($L503))),"RAW SCORE NOT A NUMBER",IF(AND(ISNUMBER($L503),OR($L503&lt;0,$L503&gt;100)),"RAW SCORE OUT OF RANGE",IF(COUNTIF(nrES_RecID,$B503)&gt;1,"DUPLICATE RECORD",IF(AND($K503=2,COUNTIFS(nrES_PID,$D503,nrES_Code,$F503,nrES_Att,1)=0),"ATTEMPT 2 WITHOUT ATTEMPT 1",IF(AND($K503=2,$L503=""),"RETEST ROW HAS NO SCORE","OK"))))))</f>
        <v/>
      </c>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IF($C504="","",IF($K504="","",IF(COUNTIFS(nrES_PID,$D504,nrES_Code,$F504,nrES_Att,"&gt;"&amp;$K504,nrES_Raw,"&gt;=0")=0,"Yes","No")))</f>
        <v/>
      </c>
      <c r="Q504" s="17">
        <f>IF($C504="","",IF($L504="","",IF(AND($K504=1,ISNUMBER($L504),$L504&lt;$J504,COUNTIFS(nrES_PID,$D504,nrES_Code,$F504,nrES_Att,2,nrES_Raw,"&gt;=0")=0),"Yes","No")))</f>
        <v/>
      </c>
      <c r="R504" s="17">
        <f>IF($C504="","",IF($L504="","",IF(AND($K504=2,ISNUMBER($L504),$L504&lt;$J504),"Yes","No")))</f>
        <v/>
      </c>
      <c r="S504" s="18" t="n"/>
      <c r="T504" s="19">
        <f>IF($Q504&lt;&gt;"Yes","",IF($S504="","(enter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IF(OR($C504="",$L504="",$K504&lt;&gt;1,NOT(ISNUMBER($L504)),$L504&gt;=$J504),"",IF(COUNTIFS(nrES_PID,$D504,nrES_Code,$F504,nrES_Att,2,nrES_Raw,"&gt;=0")&gt;0,"Retested",IF(NOT(ISNUMBER($T504)),"CHECK DATE",IF(TODAY()&gt;$T504,"OVERDUE","Due "&amp;TEXT($T504,"mm/dd")))))</f>
        <v/>
      </c>
      <c r="V504" s="16" t="n"/>
      <c r="W504" s="16" t="n"/>
      <c r="X504" s="17">
        <f>IF($C504="","",IF(AND($L504&lt;&gt;"",NOT(ISNUMBER($L504))),"RAW SCORE NOT A NUMBER",IF(AND(ISNUMBER($L504),OR($L504&lt;0,$L504&gt;100)),"RAW SCORE OUT OF RANGE",IF(COUNTIF(nrES_RecID,$B504)&gt;1,"DUPLICATE RECORD",IF(AND($K504=2,COUNTIFS(nrES_PID,$D504,nrES_Code,$F504,nrES_Att,1)=0),"ATTEMPT 2 WITHOUT ATTEMPT 1",IF(AND($K504=2,$L504=""),"RETEST ROW HAS NO SCORE","OK"))))))</f>
        <v/>
      </c>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IF($C505="","",IF($K505="","",IF(COUNTIFS(nrES_PID,$D505,nrES_Code,$F505,nrES_Att,"&gt;"&amp;$K505,nrES_Raw,"&gt;=0")=0,"Yes","No")))</f>
        <v/>
      </c>
      <c r="Q505" s="17">
        <f>IF($C505="","",IF($L505="","",IF(AND($K505=1,ISNUMBER($L505),$L505&lt;$J505,COUNTIFS(nrES_PID,$D505,nrES_Code,$F505,nrES_Att,2,nrES_Raw,"&gt;=0")=0),"Yes","No")))</f>
        <v/>
      </c>
      <c r="R505" s="17">
        <f>IF($C505="","",IF($L505="","",IF(AND($K505=2,ISNUMBER($L505),$L505&lt;$J505),"Yes","No")))</f>
        <v/>
      </c>
      <c r="S505" s="18" t="n"/>
      <c r="T505" s="19">
        <f>IF($Q505&lt;&gt;"Yes","",IF($S505="","(enter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IF(OR($C505="",$L505="",$K505&lt;&gt;1,NOT(ISNUMBER($L505)),$L505&gt;=$J505),"",IF(COUNTIFS(nrES_PID,$D505,nrES_Code,$F505,nrES_Att,2,nrES_Raw,"&gt;=0")&gt;0,"Retested",IF(NOT(ISNUMBER($T505)),"CHECK DATE",IF(TODAY()&gt;$T505,"OVERDUE","Due "&amp;TEXT($T505,"mm/dd")))))</f>
        <v/>
      </c>
      <c r="V505" s="16" t="n"/>
      <c r="W505" s="16" t="n"/>
      <c r="X505" s="17">
        <f>IF($C505="","",IF(AND($L505&lt;&gt;"",NOT(ISNUMBER($L505))),"RAW SCORE NOT A NUMBER",IF(AND(ISNUMBER($L505),OR($L505&lt;0,$L505&gt;100)),"RAW SCORE OUT OF RANGE",IF(COUNTIF(nrES_RecID,$B505)&gt;1,"DUPLICATE RECORD",IF(AND($K505=2,COUNTIFS(nrES_PID,$D505,nrES_Code,$F505,nrES_Att,1)=0),"ATTEMPT 2 WITHOUT ATTEMPT 1",IF(AND($K505=2,$L505=""),"RETEST ROW HAS NO SCORE","OK"))))))</f>
        <v/>
      </c>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IF($C506="","",IF($K506="","",IF(COUNTIFS(nrES_PID,$D506,nrES_Code,$F506,nrES_Att,"&gt;"&amp;$K506,nrES_Raw,"&gt;=0")=0,"Yes","No")))</f>
        <v/>
      </c>
      <c r="Q506" s="17">
        <f>IF($C506="","",IF($L506="","",IF(AND($K506=1,ISNUMBER($L506),$L506&lt;$J506,COUNTIFS(nrES_PID,$D506,nrES_Code,$F506,nrES_Att,2,nrES_Raw,"&gt;=0")=0),"Yes","No")))</f>
        <v/>
      </c>
      <c r="R506" s="17">
        <f>IF($C506="","",IF($L506="","",IF(AND($K506=2,ISNUMBER($L506),$L506&lt;$J506),"Yes","No")))</f>
        <v/>
      </c>
      <c r="S506" s="18" t="n"/>
      <c r="T506" s="19">
        <f>IF($Q506&lt;&gt;"Yes","",IF($S506="","(enter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IF(OR($C506="",$L506="",$K506&lt;&gt;1,NOT(ISNUMBER($L506)),$L506&gt;=$J506),"",IF(COUNTIFS(nrES_PID,$D506,nrES_Code,$F506,nrES_Att,2,nrES_Raw,"&gt;=0")&gt;0,"Retested",IF(NOT(ISNUMBER($T506)),"CHECK DATE",IF(TODAY()&gt;$T506,"OVERDUE","Due "&amp;TEXT($T506,"mm/dd")))))</f>
        <v/>
      </c>
      <c r="V506" s="16" t="n"/>
      <c r="W506" s="16" t="n"/>
      <c r="X506" s="17">
        <f>IF($C506="","",IF(AND($L506&lt;&gt;"",NOT(ISNUMBER($L506))),"RAW SCORE NOT A NUMBER",IF(AND(ISNUMBER($L506),OR($L506&lt;0,$L506&gt;100)),"RAW SCORE OUT OF RANGE",IF(COUNTIF(nrES_RecID,$B506)&gt;1,"DUPLICATE RECORD",IF(AND($K506=2,COUNTIFS(nrES_PID,$D506,nrES_Code,$F506,nrES_Att,1)=0),"ATTEMPT 2 WITHOUT ATTEMPT 1",IF(AND($K506=2,$L506=""),"RETEST ROW HAS NO SCORE","OK"))))))</f>
        <v/>
      </c>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IF($C507="","",IF($K507="","",IF(COUNTIFS(nrES_PID,$D507,nrES_Code,$F507,nrES_Att,"&gt;"&amp;$K507,nrES_Raw,"&gt;=0")=0,"Yes","No")))</f>
        <v/>
      </c>
      <c r="Q507" s="17">
        <f>IF($C507="","",IF($L507="","",IF(AND($K507=1,ISNUMBER($L507),$L507&lt;$J507,COUNTIFS(nrES_PID,$D507,nrES_Code,$F507,nrES_Att,2,nrES_Raw,"&gt;=0")=0),"Yes","No")))</f>
        <v/>
      </c>
      <c r="R507" s="17">
        <f>IF($C507="","",IF($L507="","",IF(AND($K507=2,ISNUMBER($L507),$L507&lt;$J507),"Yes","No")))</f>
        <v/>
      </c>
      <c r="S507" s="18" t="n"/>
      <c r="T507" s="19">
        <f>IF($Q507&lt;&gt;"Yes","",IF($S507="","(enter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IF(OR($C507="",$L507="",$K507&lt;&gt;1,NOT(ISNUMBER($L507)),$L507&gt;=$J507),"",IF(COUNTIFS(nrES_PID,$D507,nrES_Code,$F507,nrES_Att,2,nrES_Raw,"&gt;=0")&gt;0,"Retested",IF(NOT(ISNUMBER($T507)),"CHECK DATE",IF(TODAY()&gt;$T507,"OVERDUE","Due "&amp;TEXT($T507,"mm/dd")))))</f>
        <v/>
      </c>
      <c r="V507" s="16" t="n"/>
      <c r="W507" s="16" t="n"/>
      <c r="X507" s="17">
        <f>IF($C507="","",IF(AND($L507&lt;&gt;"",NOT(ISNUMBER($L507))),"RAW SCORE NOT A NUMBER",IF(AND(ISNUMBER($L507),OR($L507&lt;0,$L507&gt;100)),"RAW SCORE OUT OF RANGE",IF(COUNTIF(nrES_RecID,$B507)&gt;1,"DUPLICATE RECORD",IF(AND($K507=2,COUNTIFS(nrES_PID,$D507,nrES_Code,$F507,nrES_Att,1)=0),"ATTEMPT 2 WITHOUT ATTEMPT 1",IF(AND($K507=2,$L507=""),"RETEST ROW HAS NO SCORE","OK"))))))</f>
        <v/>
      </c>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IF($C508="","",IF($K508="","",IF(COUNTIFS(nrES_PID,$D508,nrES_Code,$F508,nrES_Att,"&gt;"&amp;$K508,nrES_Raw,"&gt;=0")=0,"Yes","No")))</f>
        <v/>
      </c>
      <c r="Q508" s="17">
        <f>IF($C508="","",IF($L508="","",IF(AND($K508=1,ISNUMBER($L508),$L508&lt;$J508,COUNTIFS(nrES_PID,$D508,nrES_Code,$F508,nrES_Att,2,nrES_Raw,"&gt;=0")=0),"Yes","No")))</f>
        <v/>
      </c>
      <c r="R508" s="17">
        <f>IF($C508="","",IF($L508="","",IF(AND($K508=2,ISNUMBER($L508),$L508&lt;$J508),"Yes","No")))</f>
        <v/>
      </c>
      <c r="S508" s="18" t="n"/>
      <c r="T508" s="19">
        <f>IF($Q508&lt;&gt;"Yes","",IF($S508="","(enter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IF(OR($C508="",$L508="",$K508&lt;&gt;1,NOT(ISNUMBER($L508)),$L508&gt;=$J508),"",IF(COUNTIFS(nrES_PID,$D508,nrES_Code,$F508,nrES_Att,2,nrES_Raw,"&gt;=0")&gt;0,"Retested",IF(NOT(ISNUMBER($T508)),"CHECK DATE",IF(TODAY()&gt;$T508,"OVERDUE","Due "&amp;TEXT($T508,"mm/dd")))))</f>
        <v/>
      </c>
      <c r="V508" s="16" t="n"/>
      <c r="W508" s="16" t="n"/>
      <c r="X508" s="17">
        <f>IF($C508="","",IF(AND($L508&lt;&gt;"",NOT(ISNUMBER($L508))),"RAW SCORE NOT A NUMBER",IF(AND(ISNUMBER($L508),OR($L508&lt;0,$L508&gt;100)),"RAW SCORE OUT OF RANGE",IF(COUNTIF(nrES_RecID,$B508)&gt;1,"DUPLICATE RECORD",IF(AND($K508=2,COUNTIFS(nrES_PID,$D508,nrES_Code,$F508,nrES_Att,1)=0),"ATTEMPT 2 WITHOUT ATTEMPT 1",IF(AND($K508=2,$L508=""),"RETEST ROW HAS NO SCORE","OK"))))))</f>
        <v/>
      </c>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IF($C509="","",IF($K509="","",IF(COUNTIFS(nrES_PID,$D509,nrES_Code,$F509,nrES_Att,"&gt;"&amp;$K509,nrES_Raw,"&gt;=0")=0,"Yes","No")))</f>
        <v/>
      </c>
      <c r="Q509" s="17">
        <f>IF($C509="","",IF($L509="","",IF(AND($K509=1,ISNUMBER($L509),$L509&lt;$J509,COUNTIFS(nrES_PID,$D509,nrES_Code,$F509,nrES_Att,2,nrES_Raw,"&gt;=0")=0),"Yes","No")))</f>
        <v/>
      </c>
      <c r="R509" s="17">
        <f>IF($C509="","",IF($L509="","",IF(AND($K509=2,ISNUMBER($L509),$L509&lt;$J509),"Yes","No")))</f>
        <v/>
      </c>
      <c r="S509" s="18" t="n"/>
      <c r="T509" s="19">
        <f>IF($Q509&lt;&gt;"Yes","",IF($S509="","(enter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IF(OR($C509="",$L509="",$K509&lt;&gt;1,NOT(ISNUMBER($L509)),$L509&gt;=$J509),"",IF(COUNTIFS(nrES_PID,$D509,nrES_Code,$F509,nrES_Att,2,nrES_Raw,"&gt;=0")&gt;0,"Retested",IF(NOT(ISNUMBER($T509)),"CHECK DATE",IF(TODAY()&gt;$T509,"OVERDUE","Due "&amp;TEXT($T509,"mm/dd")))))</f>
        <v/>
      </c>
      <c r="V509" s="16" t="n"/>
      <c r="W509" s="16" t="n"/>
      <c r="X509" s="17">
        <f>IF($C509="","",IF(AND($L509&lt;&gt;"",NOT(ISNUMBER($L509))),"RAW SCORE NOT A NUMBER",IF(AND(ISNUMBER($L509),OR($L509&lt;0,$L509&gt;100)),"RAW SCORE OUT OF RANGE",IF(COUNTIF(nrES_RecID,$B509)&gt;1,"DUPLICATE RECORD",IF(AND($K509=2,COUNTIFS(nrES_PID,$D509,nrES_Code,$F509,nrES_Att,1)=0),"ATTEMPT 2 WITHOUT ATTEMPT 1",IF(AND($K509=2,$L509=""),"RETEST ROW HAS NO SCORE","OK"))))))</f>
        <v/>
      </c>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IF($C510="","",IF($K510="","",IF(COUNTIFS(nrES_PID,$D510,nrES_Code,$F510,nrES_Att,"&gt;"&amp;$K510,nrES_Raw,"&gt;=0")=0,"Yes","No")))</f>
        <v/>
      </c>
      <c r="Q510" s="17">
        <f>IF($C510="","",IF($L510="","",IF(AND($K510=1,ISNUMBER($L510),$L510&lt;$J510,COUNTIFS(nrES_PID,$D510,nrES_Code,$F510,nrES_Att,2,nrES_Raw,"&gt;=0")=0),"Yes","No")))</f>
        <v/>
      </c>
      <c r="R510" s="17">
        <f>IF($C510="","",IF($L510="","",IF(AND($K510=2,ISNUMBER($L510),$L510&lt;$J510),"Yes","No")))</f>
        <v/>
      </c>
      <c r="S510" s="18" t="n"/>
      <c r="T510" s="19">
        <f>IF($Q510&lt;&gt;"Yes","",IF($S510="","(enter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IF(OR($C510="",$L510="",$K510&lt;&gt;1,NOT(ISNUMBER($L510)),$L510&gt;=$J510),"",IF(COUNTIFS(nrES_PID,$D510,nrES_Code,$F510,nrES_Att,2,nrES_Raw,"&gt;=0")&gt;0,"Retested",IF(NOT(ISNUMBER($T510)),"CHECK DATE",IF(TODAY()&gt;$T510,"OVERDUE","Due "&amp;TEXT($T510,"mm/dd")))))</f>
        <v/>
      </c>
      <c r="V510" s="16" t="n"/>
      <c r="W510" s="16" t="n"/>
      <c r="X510" s="17">
        <f>IF($C510="","",IF(AND($L510&lt;&gt;"",NOT(ISNUMBER($L510))),"RAW SCORE NOT A NUMBER",IF(AND(ISNUMBER($L510),OR($L510&lt;0,$L510&gt;100)),"RAW SCORE OUT OF RANGE",IF(COUNTIF(nrES_RecID,$B510)&gt;1,"DUPLICATE RECORD",IF(AND($K510=2,COUNTIFS(nrES_PID,$D510,nrES_Code,$F510,nrES_Att,1)=0),"ATTEMPT 2 WITHOUT ATTEMPT 1",IF(AND($K510=2,$L510=""),"RETEST ROW HAS NO SCORE","OK"))))))</f>
        <v/>
      </c>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IF($C511="","",IF($K511="","",IF(COUNTIFS(nrES_PID,$D511,nrES_Code,$F511,nrES_Att,"&gt;"&amp;$K511,nrES_Raw,"&gt;=0")=0,"Yes","No")))</f>
        <v/>
      </c>
      <c r="Q511" s="17">
        <f>IF($C511="","",IF($L511="","",IF(AND($K511=1,ISNUMBER($L511),$L511&lt;$J511,COUNTIFS(nrES_PID,$D511,nrES_Code,$F511,nrES_Att,2,nrES_Raw,"&gt;=0")=0),"Yes","No")))</f>
        <v/>
      </c>
      <c r="R511" s="17">
        <f>IF($C511="","",IF($L511="","",IF(AND($K511=2,ISNUMBER($L511),$L511&lt;$J511),"Yes","No")))</f>
        <v/>
      </c>
      <c r="S511" s="18" t="n"/>
      <c r="T511" s="19">
        <f>IF($Q511&lt;&gt;"Yes","",IF($S511="","(enter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IF(OR($C511="",$L511="",$K511&lt;&gt;1,NOT(ISNUMBER($L511)),$L511&gt;=$J511),"",IF(COUNTIFS(nrES_PID,$D511,nrES_Code,$F511,nrES_Att,2,nrES_Raw,"&gt;=0")&gt;0,"Retested",IF(NOT(ISNUMBER($T511)),"CHECK DATE",IF(TODAY()&gt;$T511,"OVERDUE","Due "&amp;TEXT($T511,"mm/dd")))))</f>
        <v/>
      </c>
      <c r="V511" s="16" t="n"/>
      <c r="W511" s="16" t="n"/>
      <c r="X511" s="17">
        <f>IF($C511="","",IF(AND($L511&lt;&gt;"",NOT(ISNUMBER($L511))),"RAW SCORE NOT A NUMBER",IF(AND(ISNUMBER($L511),OR($L511&lt;0,$L511&gt;100)),"RAW SCORE OUT OF RANGE",IF(COUNTIF(nrES_RecID,$B511)&gt;1,"DUPLICATE RECORD",IF(AND($K511=2,COUNTIFS(nrES_PID,$D511,nrES_Code,$F511,nrES_Att,1)=0),"ATTEMPT 2 WITHOUT ATTEMPT 1",IF(AND($K511=2,$L511=""),"RETEST ROW HAS NO SCORE","OK"))))))</f>
        <v/>
      </c>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IF($C512="","",IF($K512="","",IF(COUNTIFS(nrES_PID,$D512,nrES_Code,$F512,nrES_Att,"&gt;"&amp;$K512,nrES_Raw,"&gt;=0")=0,"Yes","No")))</f>
        <v/>
      </c>
      <c r="Q512" s="17">
        <f>IF($C512="","",IF($L512="","",IF(AND($K512=1,ISNUMBER($L512),$L512&lt;$J512,COUNTIFS(nrES_PID,$D512,nrES_Code,$F512,nrES_Att,2,nrES_Raw,"&gt;=0")=0),"Yes","No")))</f>
        <v/>
      </c>
      <c r="R512" s="17">
        <f>IF($C512="","",IF($L512="","",IF(AND($K512=2,ISNUMBER($L512),$L512&lt;$J512),"Yes","No")))</f>
        <v/>
      </c>
      <c r="S512" s="18" t="n"/>
      <c r="T512" s="19">
        <f>IF($Q512&lt;&gt;"Yes","",IF($S512="","(enter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IF(OR($C512="",$L512="",$K512&lt;&gt;1,NOT(ISNUMBER($L512)),$L512&gt;=$J512),"",IF(COUNTIFS(nrES_PID,$D512,nrES_Code,$F512,nrES_Att,2,nrES_Raw,"&gt;=0")&gt;0,"Retested",IF(NOT(ISNUMBER($T512)),"CHECK DATE",IF(TODAY()&gt;$T512,"OVERDUE","Due "&amp;TEXT($T512,"mm/dd")))))</f>
        <v/>
      </c>
      <c r="V512" s="16" t="n"/>
      <c r="W512" s="16" t="n"/>
      <c r="X512" s="17">
        <f>IF($C512="","",IF(AND($L512&lt;&gt;"",NOT(ISNUMBER($L512))),"RAW SCORE NOT A NUMBER",IF(AND(ISNUMBER($L512),OR($L512&lt;0,$L512&gt;100)),"RAW SCORE OUT OF RANGE",IF(COUNTIF(nrES_RecID,$B512)&gt;1,"DUPLICATE RECORD",IF(AND($K512=2,COUNTIFS(nrES_PID,$D512,nrES_Code,$F512,nrES_Att,1)=0),"ATTEMPT 2 WITHOUT ATTEMPT 1",IF(AND($K512=2,$L512=""),"RETEST ROW HAS NO SCORE","OK"))))))</f>
        <v/>
      </c>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IF($C513="","",IF($K513="","",IF(COUNTIFS(nrES_PID,$D513,nrES_Code,$F513,nrES_Att,"&gt;"&amp;$K513,nrES_Raw,"&gt;=0")=0,"Yes","No")))</f>
        <v/>
      </c>
      <c r="Q513" s="17">
        <f>IF($C513="","",IF($L513="","",IF(AND($K513=1,ISNUMBER($L513),$L513&lt;$J513,COUNTIFS(nrES_PID,$D513,nrES_Code,$F513,nrES_Att,2,nrES_Raw,"&gt;=0")=0),"Yes","No")))</f>
        <v/>
      </c>
      <c r="R513" s="17">
        <f>IF($C513="","",IF($L513="","",IF(AND($K513=2,ISNUMBER($L513),$L513&lt;$J513),"Yes","No")))</f>
        <v/>
      </c>
      <c r="S513" s="18" t="n"/>
      <c r="T513" s="19">
        <f>IF($Q513&lt;&gt;"Yes","",IF($S513="","(enter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IF(OR($C513="",$L513="",$K513&lt;&gt;1,NOT(ISNUMBER($L513)),$L513&gt;=$J513),"",IF(COUNTIFS(nrES_PID,$D513,nrES_Code,$F513,nrES_Att,2,nrES_Raw,"&gt;=0")&gt;0,"Retested",IF(NOT(ISNUMBER($T513)),"CHECK DATE",IF(TODAY()&gt;$T513,"OVERDUE","Due "&amp;TEXT($T513,"mm/dd")))))</f>
        <v/>
      </c>
      <c r="V513" s="16" t="n"/>
      <c r="W513" s="16" t="n"/>
      <c r="X513" s="17">
        <f>IF($C513="","",IF(AND($L513&lt;&gt;"",NOT(ISNUMBER($L513))),"RAW SCORE NOT A NUMBER",IF(AND(ISNUMBER($L513),OR($L513&lt;0,$L513&gt;100)),"RAW SCORE OUT OF RANGE",IF(COUNTIF(nrES_RecID,$B513)&gt;1,"DUPLICATE RECORD",IF(AND($K513=2,COUNTIFS(nrES_PID,$D513,nrES_Code,$F513,nrES_Att,1)=0),"ATTEMPT 2 WITHOUT ATTEMPT 1",IF(AND($K513=2,$L513=""),"RETEST ROW HAS NO SCORE","OK"))))))</f>
        <v/>
      </c>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IF($C514="","",IF($K514="","",IF(COUNTIFS(nrES_PID,$D514,nrES_Code,$F514,nrES_Att,"&gt;"&amp;$K514,nrES_Raw,"&gt;=0")=0,"Yes","No")))</f>
        <v/>
      </c>
      <c r="Q514" s="17">
        <f>IF($C514="","",IF($L514="","",IF(AND($K514=1,ISNUMBER($L514),$L514&lt;$J514,COUNTIFS(nrES_PID,$D514,nrES_Code,$F514,nrES_Att,2,nrES_Raw,"&gt;=0")=0),"Yes","No")))</f>
        <v/>
      </c>
      <c r="R514" s="17">
        <f>IF($C514="","",IF($L514="","",IF(AND($K514=2,ISNUMBER($L514),$L514&lt;$J514),"Yes","No")))</f>
        <v/>
      </c>
      <c r="S514" s="18" t="n"/>
      <c r="T514" s="19">
        <f>IF($Q514&lt;&gt;"Yes","",IF($S514="","(enter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IF(OR($C514="",$L514="",$K514&lt;&gt;1,NOT(ISNUMBER($L514)),$L514&gt;=$J514),"",IF(COUNTIFS(nrES_PID,$D514,nrES_Code,$F514,nrES_Att,2,nrES_Raw,"&gt;=0")&gt;0,"Retested",IF(NOT(ISNUMBER($T514)),"CHECK DATE",IF(TODAY()&gt;$T514,"OVERDUE","Due "&amp;TEXT($T514,"mm/dd")))))</f>
        <v/>
      </c>
      <c r="V514" s="16" t="n"/>
      <c r="W514" s="16" t="n"/>
      <c r="X514" s="17">
        <f>IF($C514="","",IF(AND($L514&lt;&gt;"",NOT(ISNUMBER($L514))),"RAW SCORE NOT A NUMBER",IF(AND(ISNUMBER($L514),OR($L514&lt;0,$L514&gt;100)),"RAW SCORE OUT OF RANGE",IF(COUNTIF(nrES_RecID,$B514)&gt;1,"DUPLICATE RECORD",IF(AND($K514=2,COUNTIFS(nrES_PID,$D514,nrES_Code,$F514,nrES_Att,1)=0),"ATTEMPT 2 WITHOUT ATTEMPT 1",IF(AND($K514=2,$L514=""),"RETEST ROW HAS NO SCORE","OK"))))))</f>
        <v/>
      </c>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IF($C515="","",IF($K515="","",IF(COUNTIFS(nrES_PID,$D515,nrES_Code,$F515,nrES_Att,"&gt;"&amp;$K515,nrES_Raw,"&gt;=0")=0,"Yes","No")))</f>
        <v/>
      </c>
      <c r="Q515" s="17">
        <f>IF($C515="","",IF($L515="","",IF(AND($K515=1,ISNUMBER($L515),$L515&lt;$J515,COUNTIFS(nrES_PID,$D515,nrES_Code,$F515,nrES_Att,2,nrES_Raw,"&gt;=0")=0),"Yes","No")))</f>
        <v/>
      </c>
      <c r="R515" s="17">
        <f>IF($C515="","",IF($L515="","",IF(AND($K515=2,ISNUMBER($L515),$L515&lt;$J515),"Yes","No")))</f>
        <v/>
      </c>
      <c r="S515" s="18" t="n"/>
      <c r="T515" s="19">
        <f>IF($Q515&lt;&gt;"Yes","",IF($S515="","(enter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IF(OR($C515="",$L515="",$K515&lt;&gt;1,NOT(ISNUMBER($L515)),$L515&gt;=$J515),"",IF(COUNTIFS(nrES_PID,$D515,nrES_Code,$F515,nrES_Att,2,nrES_Raw,"&gt;=0")&gt;0,"Retested",IF(NOT(ISNUMBER($T515)),"CHECK DATE",IF(TODAY()&gt;$T515,"OVERDUE","Due "&amp;TEXT($T515,"mm/dd")))))</f>
        <v/>
      </c>
      <c r="V515" s="16" t="n"/>
      <c r="W515" s="16" t="n"/>
      <c r="X515" s="17">
        <f>IF($C515="","",IF(AND($L515&lt;&gt;"",NOT(ISNUMBER($L515))),"RAW SCORE NOT A NUMBER",IF(AND(ISNUMBER($L515),OR($L515&lt;0,$L515&gt;100)),"RAW SCORE OUT OF RANGE",IF(COUNTIF(nrES_RecID,$B515)&gt;1,"DUPLICATE RECORD",IF(AND($K515=2,COUNTIFS(nrES_PID,$D515,nrES_Code,$F515,nrES_Att,1)=0),"ATTEMPT 2 WITHOUT ATTEMPT 1",IF(AND($K515=2,$L515=""),"RETEST ROW HAS NO SCORE","OK"))))))</f>
        <v/>
      </c>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IF($C516="","",IF($K516="","",IF(COUNTIFS(nrES_PID,$D516,nrES_Code,$F516,nrES_Att,"&gt;"&amp;$K516,nrES_Raw,"&gt;=0")=0,"Yes","No")))</f>
        <v/>
      </c>
      <c r="Q516" s="17">
        <f>IF($C516="","",IF($L516="","",IF(AND($K516=1,ISNUMBER($L516),$L516&lt;$J516,COUNTIFS(nrES_PID,$D516,nrES_Code,$F516,nrES_Att,2,nrES_Raw,"&gt;=0")=0),"Yes","No")))</f>
        <v/>
      </c>
      <c r="R516" s="17">
        <f>IF($C516="","",IF($L516="","",IF(AND($K516=2,ISNUMBER($L516),$L516&lt;$J516),"Yes","No")))</f>
        <v/>
      </c>
      <c r="S516" s="18" t="n"/>
      <c r="T516" s="19">
        <f>IF($Q516&lt;&gt;"Yes","",IF($S516="","(enter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IF(OR($C516="",$L516="",$K516&lt;&gt;1,NOT(ISNUMBER($L516)),$L516&gt;=$J516),"",IF(COUNTIFS(nrES_PID,$D516,nrES_Code,$F516,nrES_Att,2,nrES_Raw,"&gt;=0")&gt;0,"Retested",IF(NOT(ISNUMBER($T516)),"CHECK DATE",IF(TODAY()&gt;$T516,"OVERDUE","Due "&amp;TEXT($T516,"mm/dd")))))</f>
        <v/>
      </c>
      <c r="V516" s="16" t="n"/>
      <c r="W516" s="16" t="n"/>
      <c r="X516" s="17">
        <f>IF($C516="","",IF(AND($L516&lt;&gt;"",NOT(ISNUMBER($L516))),"RAW SCORE NOT A NUMBER",IF(AND(ISNUMBER($L516),OR($L516&lt;0,$L516&gt;100)),"RAW SCORE OUT OF RANGE",IF(COUNTIF(nrES_RecID,$B516)&gt;1,"DUPLICATE RECORD",IF(AND($K516=2,COUNTIFS(nrES_PID,$D516,nrES_Code,$F516,nrES_Att,1)=0),"ATTEMPT 2 WITHOUT ATTEMPT 1",IF(AND($K516=2,$L516=""),"RETEST ROW HAS NO SCORE","OK"))))))</f>
        <v/>
      </c>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IF($C517="","",IF($K517="","",IF(COUNTIFS(nrES_PID,$D517,nrES_Code,$F517,nrES_Att,"&gt;"&amp;$K517,nrES_Raw,"&gt;=0")=0,"Yes","No")))</f>
        <v/>
      </c>
      <c r="Q517" s="17">
        <f>IF($C517="","",IF($L517="","",IF(AND($K517=1,ISNUMBER($L517),$L517&lt;$J517,COUNTIFS(nrES_PID,$D517,nrES_Code,$F517,nrES_Att,2,nrES_Raw,"&gt;=0")=0),"Yes","No")))</f>
        <v/>
      </c>
      <c r="R517" s="17">
        <f>IF($C517="","",IF($L517="","",IF(AND($K517=2,ISNUMBER($L517),$L517&lt;$J517),"Yes","No")))</f>
        <v/>
      </c>
      <c r="S517" s="18" t="n"/>
      <c r="T517" s="19">
        <f>IF($Q517&lt;&gt;"Yes","",IF($S517="","(enter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IF(OR($C517="",$L517="",$K517&lt;&gt;1,NOT(ISNUMBER($L517)),$L517&gt;=$J517),"",IF(COUNTIFS(nrES_PID,$D517,nrES_Code,$F517,nrES_Att,2,nrES_Raw,"&gt;=0")&gt;0,"Retested",IF(NOT(ISNUMBER($T517)),"CHECK DATE",IF(TODAY()&gt;$T517,"OVERDUE","Due "&amp;TEXT($T517,"mm/dd")))))</f>
        <v/>
      </c>
      <c r="V517" s="16" t="n"/>
      <c r="W517" s="16" t="n"/>
      <c r="X517" s="17">
        <f>IF($C517="","",IF(AND($L517&lt;&gt;"",NOT(ISNUMBER($L517))),"RAW SCORE NOT A NUMBER",IF(AND(ISNUMBER($L517),OR($L517&lt;0,$L517&gt;100)),"RAW SCORE OUT OF RANGE",IF(COUNTIF(nrES_RecID,$B517)&gt;1,"DUPLICATE RECORD",IF(AND($K517=2,COUNTIFS(nrES_PID,$D517,nrES_Code,$F517,nrES_Att,1)=0),"ATTEMPT 2 WITHOUT ATTEMPT 1",IF(AND($K517=2,$L517=""),"RETEST ROW HAS NO SCORE","OK"))))))</f>
        <v/>
      </c>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IF($C518="","",IF($K518="","",IF(COUNTIFS(nrES_PID,$D518,nrES_Code,$F518,nrES_Att,"&gt;"&amp;$K518,nrES_Raw,"&gt;=0")=0,"Yes","No")))</f>
        <v/>
      </c>
      <c r="Q518" s="17">
        <f>IF($C518="","",IF($L518="","",IF(AND($K518=1,ISNUMBER($L518),$L518&lt;$J518,COUNTIFS(nrES_PID,$D518,nrES_Code,$F518,nrES_Att,2,nrES_Raw,"&gt;=0")=0),"Yes","No")))</f>
        <v/>
      </c>
      <c r="R518" s="17">
        <f>IF($C518="","",IF($L518="","",IF(AND($K518=2,ISNUMBER($L518),$L518&lt;$J518),"Yes","No")))</f>
        <v/>
      </c>
      <c r="S518" s="18" t="n"/>
      <c r="T518" s="19">
        <f>IF($Q518&lt;&gt;"Yes","",IF($S518="","(enter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IF(OR($C518="",$L518="",$K518&lt;&gt;1,NOT(ISNUMBER($L518)),$L518&gt;=$J518),"",IF(COUNTIFS(nrES_PID,$D518,nrES_Code,$F518,nrES_Att,2,nrES_Raw,"&gt;=0")&gt;0,"Retested",IF(NOT(ISNUMBER($T518)),"CHECK DATE",IF(TODAY()&gt;$T518,"OVERDUE","Due "&amp;TEXT($T518,"mm/dd")))))</f>
        <v/>
      </c>
      <c r="V518" s="16" t="n"/>
      <c r="W518" s="16" t="n"/>
      <c r="X518" s="17">
        <f>IF($C518="","",IF(AND($L518&lt;&gt;"",NOT(ISNUMBER($L518))),"RAW SCORE NOT A NUMBER",IF(AND(ISNUMBER($L518),OR($L518&lt;0,$L518&gt;100)),"RAW SCORE OUT OF RANGE",IF(COUNTIF(nrES_RecID,$B518)&gt;1,"DUPLICATE RECORD",IF(AND($K518=2,COUNTIFS(nrES_PID,$D518,nrES_Code,$F518,nrES_Att,1)=0),"ATTEMPT 2 WITHOUT ATTEMPT 1",IF(AND($K518=2,$L518=""),"RETEST ROW HAS NO SCORE","OK"))))))</f>
        <v/>
      </c>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IF($C519="","",IF($K519="","",IF(COUNTIFS(nrES_PID,$D519,nrES_Code,$F519,nrES_Att,"&gt;"&amp;$K519,nrES_Raw,"&gt;=0")=0,"Yes","No")))</f>
        <v/>
      </c>
      <c r="Q519" s="17">
        <f>IF($C519="","",IF($L519="","",IF(AND($K519=1,ISNUMBER($L519),$L519&lt;$J519,COUNTIFS(nrES_PID,$D519,nrES_Code,$F519,nrES_Att,2,nrES_Raw,"&gt;=0")=0),"Yes","No")))</f>
        <v/>
      </c>
      <c r="R519" s="17">
        <f>IF($C519="","",IF($L519="","",IF(AND($K519=2,ISNUMBER($L519),$L519&lt;$J519),"Yes","No")))</f>
        <v/>
      </c>
      <c r="S519" s="18" t="n"/>
      <c r="T519" s="19">
        <f>IF($Q519&lt;&gt;"Yes","",IF($S519="","(enter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IF(OR($C519="",$L519="",$K519&lt;&gt;1,NOT(ISNUMBER($L519)),$L519&gt;=$J519),"",IF(COUNTIFS(nrES_PID,$D519,nrES_Code,$F519,nrES_Att,2,nrES_Raw,"&gt;=0")&gt;0,"Retested",IF(NOT(ISNUMBER($T519)),"CHECK DATE",IF(TODAY()&gt;$T519,"OVERDUE","Due "&amp;TEXT($T519,"mm/dd")))))</f>
        <v/>
      </c>
      <c r="V519" s="16" t="n"/>
      <c r="W519" s="16" t="n"/>
      <c r="X519" s="17">
        <f>IF($C519="","",IF(AND($L519&lt;&gt;"",NOT(ISNUMBER($L519))),"RAW SCORE NOT A NUMBER",IF(AND(ISNUMBER($L519),OR($L519&lt;0,$L519&gt;100)),"RAW SCORE OUT OF RANGE",IF(COUNTIF(nrES_RecID,$B519)&gt;1,"DUPLICATE RECORD",IF(AND($K519=2,COUNTIFS(nrES_PID,$D519,nrES_Code,$F519,nrES_Att,1)=0),"ATTEMPT 2 WITHOUT ATTEMPT 1",IF(AND($K519=2,$L519=""),"RETEST ROW HAS NO SCORE","OK"))))))</f>
        <v/>
      </c>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IF($C520="","",IF($K520="","",IF(COUNTIFS(nrES_PID,$D520,nrES_Code,$F520,nrES_Att,"&gt;"&amp;$K520,nrES_Raw,"&gt;=0")=0,"Yes","No")))</f>
        <v/>
      </c>
      <c r="Q520" s="17">
        <f>IF($C520="","",IF($L520="","",IF(AND($K520=1,ISNUMBER($L520),$L520&lt;$J520,COUNTIFS(nrES_PID,$D520,nrES_Code,$F520,nrES_Att,2,nrES_Raw,"&gt;=0")=0),"Yes","No")))</f>
        <v/>
      </c>
      <c r="R520" s="17">
        <f>IF($C520="","",IF($L520="","",IF(AND($K520=2,ISNUMBER($L520),$L520&lt;$J520),"Yes","No")))</f>
        <v/>
      </c>
      <c r="S520" s="18" t="n"/>
      <c r="T520" s="19">
        <f>IF($Q520&lt;&gt;"Yes","",IF($S520="","(enter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IF(OR($C520="",$L520="",$K520&lt;&gt;1,NOT(ISNUMBER($L520)),$L520&gt;=$J520),"",IF(COUNTIFS(nrES_PID,$D520,nrES_Code,$F520,nrES_Att,2,nrES_Raw,"&gt;=0")&gt;0,"Retested",IF(NOT(ISNUMBER($T520)),"CHECK DATE",IF(TODAY()&gt;$T520,"OVERDUE","Due "&amp;TEXT($T520,"mm/dd")))))</f>
        <v/>
      </c>
      <c r="V520" s="16" t="n"/>
      <c r="W520" s="16" t="n"/>
      <c r="X520" s="17">
        <f>IF($C520="","",IF(AND($L520&lt;&gt;"",NOT(ISNUMBER($L520))),"RAW SCORE NOT A NUMBER",IF(AND(ISNUMBER($L520),OR($L520&lt;0,$L520&gt;100)),"RAW SCORE OUT OF RANGE",IF(COUNTIF(nrES_RecID,$B520)&gt;1,"DUPLICATE RECORD",IF(AND($K520=2,COUNTIFS(nrES_PID,$D520,nrES_Code,$F520,nrES_Att,1)=0),"ATTEMPT 2 WITHOUT ATTEMPT 1",IF(AND($K520=2,$L520=""),"RETEST ROW HAS NO SCORE","OK"))))))</f>
        <v/>
      </c>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IF($C521="","",IF($K521="","",IF(COUNTIFS(nrES_PID,$D521,nrES_Code,$F521,nrES_Att,"&gt;"&amp;$K521,nrES_Raw,"&gt;=0")=0,"Yes","No")))</f>
        <v/>
      </c>
      <c r="Q521" s="17">
        <f>IF($C521="","",IF($L521="","",IF(AND($K521=1,ISNUMBER($L521),$L521&lt;$J521,COUNTIFS(nrES_PID,$D521,nrES_Code,$F521,nrES_Att,2,nrES_Raw,"&gt;=0")=0),"Yes","No")))</f>
        <v/>
      </c>
      <c r="R521" s="17">
        <f>IF($C521="","",IF($L521="","",IF(AND($K521=2,ISNUMBER($L521),$L521&lt;$J521),"Yes","No")))</f>
        <v/>
      </c>
      <c r="S521" s="18" t="n"/>
      <c r="T521" s="19">
        <f>IF($Q521&lt;&gt;"Yes","",IF($S521="","(enter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IF(OR($C521="",$L521="",$K521&lt;&gt;1,NOT(ISNUMBER($L521)),$L521&gt;=$J521),"",IF(COUNTIFS(nrES_PID,$D521,nrES_Code,$F521,nrES_Att,2,nrES_Raw,"&gt;=0")&gt;0,"Retested",IF(NOT(ISNUMBER($T521)),"CHECK DATE",IF(TODAY()&gt;$T521,"OVERDUE","Due "&amp;TEXT($T521,"mm/dd")))))</f>
        <v/>
      </c>
      <c r="V521" s="16" t="n"/>
      <c r="W521" s="16" t="n"/>
      <c r="X521" s="17">
        <f>IF($C521="","",IF(AND($L521&lt;&gt;"",NOT(ISNUMBER($L521))),"RAW SCORE NOT A NUMBER",IF(AND(ISNUMBER($L521),OR($L521&lt;0,$L521&gt;100)),"RAW SCORE OUT OF RANGE",IF(COUNTIF(nrES_RecID,$B521)&gt;1,"DUPLICATE RECORD",IF(AND($K521=2,COUNTIFS(nrES_PID,$D521,nrES_Code,$F521,nrES_Att,1)=0),"ATTEMPT 2 WITHOUT ATTEMPT 1",IF(AND($K521=2,$L521=""),"RETEST ROW HAS NO SCORE","OK"))))))</f>
        <v/>
      </c>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IF($C522="","",IF($K522="","",IF(COUNTIFS(nrES_PID,$D522,nrES_Code,$F522,nrES_Att,"&gt;"&amp;$K522,nrES_Raw,"&gt;=0")=0,"Yes","No")))</f>
        <v/>
      </c>
      <c r="Q522" s="17">
        <f>IF($C522="","",IF($L522="","",IF(AND($K522=1,ISNUMBER($L522),$L522&lt;$J522,COUNTIFS(nrES_PID,$D522,nrES_Code,$F522,nrES_Att,2,nrES_Raw,"&gt;=0")=0),"Yes","No")))</f>
        <v/>
      </c>
      <c r="R522" s="17">
        <f>IF($C522="","",IF($L522="","",IF(AND($K522=2,ISNUMBER($L522),$L522&lt;$J522),"Yes","No")))</f>
        <v/>
      </c>
      <c r="S522" s="18" t="n"/>
      <c r="T522" s="19">
        <f>IF($Q522&lt;&gt;"Yes","",IF($S522="","(enter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IF(OR($C522="",$L522="",$K522&lt;&gt;1,NOT(ISNUMBER($L522)),$L522&gt;=$J522),"",IF(COUNTIFS(nrES_PID,$D522,nrES_Code,$F522,nrES_Att,2,nrES_Raw,"&gt;=0")&gt;0,"Retested",IF(NOT(ISNUMBER($T522)),"CHECK DATE",IF(TODAY()&gt;$T522,"OVERDUE","Due "&amp;TEXT($T522,"mm/dd")))))</f>
        <v/>
      </c>
      <c r="V522" s="16" t="n"/>
      <c r="W522" s="16" t="n"/>
      <c r="X522" s="17">
        <f>IF($C522="","",IF(AND($L522&lt;&gt;"",NOT(ISNUMBER($L522))),"RAW SCORE NOT A NUMBER",IF(AND(ISNUMBER($L522),OR($L522&lt;0,$L522&gt;100)),"RAW SCORE OUT OF RANGE",IF(COUNTIF(nrES_RecID,$B522)&gt;1,"DUPLICATE RECORD",IF(AND($K522=2,COUNTIFS(nrES_PID,$D522,nrES_Code,$F522,nrES_Att,1)=0),"ATTEMPT 2 WITHOUT ATTEMPT 1",IF(AND($K522=2,$L522=""),"RETEST ROW HAS NO SCORE","OK"))))))</f>
        <v/>
      </c>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IF($C523="","",IF($K523="","",IF(COUNTIFS(nrES_PID,$D523,nrES_Code,$F523,nrES_Att,"&gt;"&amp;$K523,nrES_Raw,"&gt;=0")=0,"Yes","No")))</f>
        <v/>
      </c>
      <c r="Q523" s="17">
        <f>IF($C523="","",IF($L523="","",IF(AND($K523=1,ISNUMBER($L523),$L523&lt;$J523,COUNTIFS(nrES_PID,$D523,nrES_Code,$F523,nrES_Att,2,nrES_Raw,"&gt;=0")=0),"Yes","No")))</f>
        <v/>
      </c>
      <c r="R523" s="17">
        <f>IF($C523="","",IF($L523="","",IF(AND($K523=2,ISNUMBER($L523),$L523&lt;$J523),"Yes","No")))</f>
        <v/>
      </c>
      <c r="S523" s="18" t="n"/>
      <c r="T523" s="19">
        <f>IF($Q523&lt;&gt;"Yes","",IF($S523="","(enter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IF(OR($C523="",$L523="",$K523&lt;&gt;1,NOT(ISNUMBER($L523)),$L523&gt;=$J523),"",IF(COUNTIFS(nrES_PID,$D523,nrES_Code,$F523,nrES_Att,2,nrES_Raw,"&gt;=0")&gt;0,"Retested",IF(NOT(ISNUMBER($T523)),"CHECK DATE",IF(TODAY()&gt;$T523,"OVERDUE","Due "&amp;TEXT($T523,"mm/dd")))))</f>
        <v/>
      </c>
      <c r="V523" s="16" t="n"/>
      <c r="W523" s="16" t="n"/>
      <c r="X523" s="17">
        <f>IF($C523="","",IF(AND($L523&lt;&gt;"",NOT(ISNUMBER($L523))),"RAW SCORE NOT A NUMBER",IF(AND(ISNUMBER($L523),OR($L523&lt;0,$L523&gt;100)),"RAW SCORE OUT OF RANGE",IF(COUNTIF(nrES_RecID,$B523)&gt;1,"DUPLICATE RECORD",IF(AND($K523=2,COUNTIFS(nrES_PID,$D523,nrES_Code,$F523,nrES_Att,1)=0),"ATTEMPT 2 WITHOUT ATTEMPT 1",IF(AND($K523=2,$L523=""),"RETEST ROW HAS NO SCORE","OK"))))))</f>
        <v/>
      </c>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IF($C524="","",IF($K524="","",IF(COUNTIFS(nrES_PID,$D524,nrES_Code,$F524,nrES_Att,"&gt;"&amp;$K524,nrES_Raw,"&gt;=0")=0,"Yes","No")))</f>
        <v/>
      </c>
      <c r="Q524" s="17">
        <f>IF($C524="","",IF($L524="","",IF(AND($K524=1,ISNUMBER($L524),$L524&lt;$J524,COUNTIFS(nrES_PID,$D524,nrES_Code,$F524,nrES_Att,2,nrES_Raw,"&gt;=0")=0),"Yes","No")))</f>
        <v/>
      </c>
      <c r="R524" s="17">
        <f>IF($C524="","",IF($L524="","",IF(AND($K524=2,ISNUMBER($L524),$L524&lt;$J524),"Yes","No")))</f>
        <v/>
      </c>
      <c r="S524" s="18" t="n"/>
      <c r="T524" s="19">
        <f>IF($Q524&lt;&gt;"Yes","",IF($S524="","(enter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IF(OR($C524="",$L524="",$K524&lt;&gt;1,NOT(ISNUMBER($L524)),$L524&gt;=$J524),"",IF(COUNTIFS(nrES_PID,$D524,nrES_Code,$F524,nrES_Att,2,nrES_Raw,"&gt;=0")&gt;0,"Retested",IF(NOT(ISNUMBER($T524)),"CHECK DATE",IF(TODAY()&gt;$T524,"OVERDUE","Due "&amp;TEXT($T524,"mm/dd")))))</f>
        <v/>
      </c>
      <c r="V524" s="16" t="n"/>
      <c r="W524" s="16" t="n"/>
      <c r="X524" s="17">
        <f>IF($C524="","",IF(AND($L524&lt;&gt;"",NOT(ISNUMBER($L524))),"RAW SCORE NOT A NUMBER",IF(AND(ISNUMBER($L524),OR($L524&lt;0,$L524&gt;100)),"RAW SCORE OUT OF RANGE",IF(COUNTIF(nrES_RecID,$B524)&gt;1,"DUPLICATE RECORD",IF(AND($K524=2,COUNTIFS(nrES_PID,$D524,nrES_Code,$F524,nrES_Att,1)=0),"ATTEMPT 2 WITHOUT ATTEMPT 1",IF(AND($K524=2,$L524=""),"RETEST ROW HAS NO SCORE","OK"))))))</f>
        <v/>
      </c>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IF($C525="","",IF($K525="","",IF(COUNTIFS(nrES_PID,$D525,nrES_Code,$F525,nrES_Att,"&gt;"&amp;$K525,nrES_Raw,"&gt;=0")=0,"Yes","No")))</f>
        <v/>
      </c>
      <c r="Q525" s="17">
        <f>IF($C525="","",IF($L525="","",IF(AND($K525=1,ISNUMBER($L525),$L525&lt;$J525,COUNTIFS(nrES_PID,$D525,nrES_Code,$F525,nrES_Att,2,nrES_Raw,"&gt;=0")=0),"Yes","No")))</f>
        <v/>
      </c>
      <c r="R525" s="17">
        <f>IF($C525="","",IF($L525="","",IF(AND($K525=2,ISNUMBER($L525),$L525&lt;$J525),"Yes","No")))</f>
        <v/>
      </c>
      <c r="S525" s="18" t="n"/>
      <c r="T525" s="19">
        <f>IF($Q525&lt;&gt;"Yes","",IF($S525="","(enter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IF(OR($C525="",$L525="",$K525&lt;&gt;1,NOT(ISNUMBER($L525)),$L525&gt;=$J525),"",IF(COUNTIFS(nrES_PID,$D525,nrES_Code,$F525,nrES_Att,2,nrES_Raw,"&gt;=0")&gt;0,"Retested",IF(NOT(ISNUMBER($T525)),"CHECK DATE",IF(TODAY()&gt;$T525,"OVERDUE","Due "&amp;TEXT($T525,"mm/dd")))))</f>
        <v/>
      </c>
      <c r="V525" s="16" t="n"/>
      <c r="W525" s="16" t="n"/>
      <c r="X525" s="17">
        <f>IF($C525="","",IF(AND($L525&lt;&gt;"",NOT(ISNUMBER($L525))),"RAW SCORE NOT A NUMBER",IF(AND(ISNUMBER($L525),OR($L525&lt;0,$L525&gt;100)),"RAW SCORE OUT OF RANGE",IF(COUNTIF(nrES_RecID,$B525)&gt;1,"DUPLICATE RECORD",IF(AND($K525=2,COUNTIFS(nrES_PID,$D525,nrES_Code,$F525,nrES_Att,1)=0),"ATTEMPT 2 WITHOUT ATTEMPT 1",IF(AND($K525=2,$L525=""),"RETEST ROW HAS NO SCORE","OK"))))))</f>
        <v/>
      </c>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IF($C526="","",IF($K526="","",IF(COUNTIFS(nrES_PID,$D526,nrES_Code,$F526,nrES_Att,"&gt;"&amp;$K526,nrES_Raw,"&gt;=0")=0,"Yes","No")))</f>
        <v/>
      </c>
      <c r="Q526" s="17">
        <f>IF($C526="","",IF($L526="","",IF(AND($K526=1,ISNUMBER($L526),$L526&lt;$J526,COUNTIFS(nrES_PID,$D526,nrES_Code,$F526,nrES_Att,2,nrES_Raw,"&gt;=0")=0),"Yes","No")))</f>
        <v/>
      </c>
      <c r="R526" s="17">
        <f>IF($C526="","",IF($L526="","",IF(AND($K526=2,ISNUMBER($L526),$L526&lt;$J526),"Yes","No")))</f>
        <v/>
      </c>
      <c r="S526" s="18" t="n"/>
      <c r="T526" s="19">
        <f>IF($Q526&lt;&gt;"Yes","",IF($S526="","(enter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IF(OR($C526="",$L526="",$K526&lt;&gt;1,NOT(ISNUMBER($L526)),$L526&gt;=$J526),"",IF(COUNTIFS(nrES_PID,$D526,nrES_Code,$F526,nrES_Att,2,nrES_Raw,"&gt;=0")&gt;0,"Retested",IF(NOT(ISNUMBER($T526)),"CHECK DATE",IF(TODAY()&gt;$T526,"OVERDUE","Due "&amp;TEXT($T526,"mm/dd")))))</f>
        <v/>
      </c>
      <c r="V526" s="16" t="n"/>
      <c r="W526" s="16" t="n"/>
      <c r="X526" s="17">
        <f>IF($C526="","",IF(AND($L526&lt;&gt;"",NOT(ISNUMBER($L526))),"RAW SCORE NOT A NUMBER",IF(AND(ISNUMBER($L526),OR($L526&lt;0,$L526&gt;100)),"RAW SCORE OUT OF RANGE",IF(COUNTIF(nrES_RecID,$B526)&gt;1,"DUPLICATE RECORD",IF(AND($K526=2,COUNTIFS(nrES_PID,$D526,nrES_Code,$F526,nrES_Att,1)=0),"ATTEMPT 2 WITHOUT ATTEMPT 1",IF(AND($K526=2,$L526=""),"RETEST ROW HAS NO SCORE","OK"))))))</f>
        <v/>
      </c>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IF($C527="","",IF($K527="","",IF(COUNTIFS(nrES_PID,$D527,nrES_Code,$F527,nrES_Att,"&gt;"&amp;$K527,nrES_Raw,"&gt;=0")=0,"Yes","No")))</f>
        <v/>
      </c>
      <c r="Q527" s="17">
        <f>IF($C527="","",IF($L527="","",IF(AND($K527=1,ISNUMBER($L527),$L527&lt;$J527,COUNTIFS(nrES_PID,$D527,nrES_Code,$F527,nrES_Att,2,nrES_Raw,"&gt;=0")=0),"Yes","No")))</f>
        <v/>
      </c>
      <c r="R527" s="17">
        <f>IF($C527="","",IF($L527="","",IF(AND($K527=2,ISNUMBER($L527),$L527&lt;$J527),"Yes","No")))</f>
        <v/>
      </c>
      <c r="S527" s="18" t="n"/>
      <c r="T527" s="19">
        <f>IF($Q527&lt;&gt;"Yes","",IF($S527="","(enter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IF(OR($C527="",$L527="",$K527&lt;&gt;1,NOT(ISNUMBER($L527)),$L527&gt;=$J527),"",IF(COUNTIFS(nrES_PID,$D527,nrES_Code,$F527,nrES_Att,2,nrES_Raw,"&gt;=0")&gt;0,"Retested",IF(NOT(ISNUMBER($T527)),"CHECK DATE",IF(TODAY()&gt;$T527,"OVERDUE","Due "&amp;TEXT($T527,"mm/dd")))))</f>
        <v/>
      </c>
      <c r="V527" s="16" t="n"/>
      <c r="W527" s="16" t="n"/>
      <c r="X527" s="17">
        <f>IF($C527="","",IF(AND($L527&lt;&gt;"",NOT(ISNUMBER($L527))),"RAW SCORE NOT A NUMBER",IF(AND(ISNUMBER($L527),OR($L527&lt;0,$L527&gt;100)),"RAW SCORE OUT OF RANGE",IF(COUNTIF(nrES_RecID,$B527)&gt;1,"DUPLICATE RECORD",IF(AND($K527=2,COUNTIFS(nrES_PID,$D527,nrES_Code,$F527,nrES_Att,1)=0),"ATTEMPT 2 WITHOUT ATTEMPT 1",IF(AND($K527=2,$L527=""),"RETEST ROW HAS NO SCORE","OK"))))))</f>
        <v/>
      </c>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IF($C528="","",IF($K528="","",IF(COUNTIFS(nrES_PID,$D528,nrES_Code,$F528,nrES_Att,"&gt;"&amp;$K528,nrES_Raw,"&gt;=0")=0,"Yes","No")))</f>
        <v/>
      </c>
      <c r="Q528" s="17">
        <f>IF($C528="","",IF($L528="","",IF(AND($K528=1,ISNUMBER($L528),$L528&lt;$J528,COUNTIFS(nrES_PID,$D528,nrES_Code,$F528,nrES_Att,2,nrES_Raw,"&gt;=0")=0),"Yes","No")))</f>
        <v/>
      </c>
      <c r="R528" s="17">
        <f>IF($C528="","",IF($L528="","",IF(AND($K528=2,ISNUMBER($L528),$L528&lt;$J528),"Yes","No")))</f>
        <v/>
      </c>
      <c r="S528" s="18" t="n"/>
      <c r="T528" s="19">
        <f>IF($Q528&lt;&gt;"Yes","",IF($S528="","(enter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IF(OR($C528="",$L528="",$K528&lt;&gt;1,NOT(ISNUMBER($L528)),$L528&gt;=$J528),"",IF(COUNTIFS(nrES_PID,$D528,nrES_Code,$F528,nrES_Att,2,nrES_Raw,"&gt;=0")&gt;0,"Retested",IF(NOT(ISNUMBER($T528)),"CHECK DATE",IF(TODAY()&gt;$T528,"OVERDUE","Due "&amp;TEXT($T528,"mm/dd")))))</f>
        <v/>
      </c>
      <c r="V528" s="16" t="n"/>
      <c r="W528" s="16" t="n"/>
      <c r="X528" s="17">
        <f>IF($C528="","",IF(AND($L528&lt;&gt;"",NOT(ISNUMBER($L528))),"RAW SCORE NOT A NUMBER",IF(AND(ISNUMBER($L528),OR($L528&lt;0,$L528&gt;100)),"RAW SCORE OUT OF RANGE",IF(COUNTIF(nrES_RecID,$B528)&gt;1,"DUPLICATE RECORD",IF(AND($K528=2,COUNTIFS(nrES_PID,$D528,nrES_Code,$F528,nrES_Att,1)=0),"ATTEMPT 2 WITHOUT ATTEMPT 1",IF(AND($K528=2,$L528=""),"RETEST ROW HAS NO SCORE","OK"))))))</f>
        <v/>
      </c>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IF($C529="","",IF($K529="","",IF(COUNTIFS(nrES_PID,$D529,nrES_Code,$F529,nrES_Att,"&gt;"&amp;$K529,nrES_Raw,"&gt;=0")=0,"Yes","No")))</f>
        <v/>
      </c>
      <c r="Q529" s="17">
        <f>IF($C529="","",IF($L529="","",IF(AND($K529=1,ISNUMBER($L529),$L529&lt;$J529,COUNTIFS(nrES_PID,$D529,nrES_Code,$F529,nrES_Att,2,nrES_Raw,"&gt;=0")=0),"Yes","No")))</f>
        <v/>
      </c>
      <c r="R529" s="17">
        <f>IF($C529="","",IF($L529="","",IF(AND($K529=2,ISNUMBER($L529),$L529&lt;$J529),"Yes","No")))</f>
        <v/>
      </c>
      <c r="S529" s="18" t="n"/>
      <c r="T529" s="19">
        <f>IF($Q529&lt;&gt;"Yes","",IF($S529="","(enter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IF(OR($C529="",$L529="",$K529&lt;&gt;1,NOT(ISNUMBER($L529)),$L529&gt;=$J529),"",IF(COUNTIFS(nrES_PID,$D529,nrES_Code,$F529,nrES_Att,2,nrES_Raw,"&gt;=0")&gt;0,"Retested",IF(NOT(ISNUMBER($T529)),"CHECK DATE",IF(TODAY()&gt;$T529,"OVERDUE","Due "&amp;TEXT($T529,"mm/dd")))))</f>
        <v/>
      </c>
      <c r="V529" s="16" t="n"/>
      <c r="W529" s="16" t="n"/>
      <c r="X529" s="17">
        <f>IF($C529="","",IF(AND($L529&lt;&gt;"",NOT(ISNUMBER($L529))),"RAW SCORE NOT A NUMBER",IF(AND(ISNUMBER($L529),OR($L529&lt;0,$L529&gt;100)),"RAW SCORE OUT OF RANGE",IF(COUNTIF(nrES_RecID,$B529)&gt;1,"DUPLICATE RECORD",IF(AND($K529=2,COUNTIFS(nrES_PID,$D529,nrES_Code,$F529,nrES_Att,1)=0),"ATTEMPT 2 WITHOUT ATTEMPT 1",IF(AND($K529=2,$L529=""),"RETEST ROW HAS NO SCORE","OK"))))))</f>
        <v/>
      </c>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IF($C530="","",IF($K530="","",IF(COUNTIFS(nrES_PID,$D530,nrES_Code,$F530,nrES_Att,"&gt;"&amp;$K530,nrES_Raw,"&gt;=0")=0,"Yes","No")))</f>
        <v/>
      </c>
      <c r="Q530" s="17">
        <f>IF($C530="","",IF($L530="","",IF(AND($K530=1,ISNUMBER($L530),$L530&lt;$J530,COUNTIFS(nrES_PID,$D530,nrES_Code,$F530,nrES_Att,2,nrES_Raw,"&gt;=0")=0),"Yes","No")))</f>
        <v/>
      </c>
      <c r="R530" s="17">
        <f>IF($C530="","",IF($L530="","",IF(AND($K530=2,ISNUMBER($L530),$L530&lt;$J530),"Yes","No")))</f>
        <v/>
      </c>
      <c r="S530" s="18" t="n"/>
      <c r="T530" s="19">
        <f>IF($Q530&lt;&gt;"Yes","",IF($S530="","(enter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IF(OR($C530="",$L530="",$K530&lt;&gt;1,NOT(ISNUMBER($L530)),$L530&gt;=$J530),"",IF(COUNTIFS(nrES_PID,$D530,nrES_Code,$F530,nrES_Att,2,nrES_Raw,"&gt;=0")&gt;0,"Retested",IF(NOT(ISNUMBER($T530)),"CHECK DATE",IF(TODAY()&gt;$T530,"OVERDUE","Due "&amp;TEXT($T530,"mm/dd")))))</f>
        <v/>
      </c>
      <c r="V530" s="16" t="n"/>
      <c r="W530" s="16" t="n"/>
      <c r="X530" s="17">
        <f>IF($C530="","",IF(AND($L530&lt;&gt;"",NOT(ISNUMBER($L530))),"RAW SCORE NOT A NUMBER",IF(AND(ISNUMBER($L530),OR($L530&lt;0,$L530&gt;100)),"RAW SCORE OUT OF RANGE",IF(COUNTIF(nrES_RecID,$B530)&gt;1,"DUPLICATE RECORD",IF(AND($K530=2,COUNTIFS(nrES_PID,$D530,nrES_Code,$F530,nrES_Att,1)=0),"ATTEMPT 2 WITHOUT ATTEMPT 1",IF(AND($K530=2,$L530=""),"RETEST ROW HAS NO SCORE","OK"))))))</f>
        <v/>
      </c>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IF($C531="","",IF($K531="","",IF(COUNTIFS(nrES_PID,$D531,nrES_Code,$F531,nrES_Att,"&gt;"&amp;$K531,nrES_Raw,"&gt;=0")=0,"Yes","No")))</f>
        <v/>
      </c>
      <c r="Q531" s="17">
        <f>IF($C531="","",IF($L531="","",IF(AND($K531=1,ISNUMBER($L531),$L531&lt;$J531,COUNTIFS(nrES_PID,$D531,nrES_Code,$F531,nrES_Att,2,nrES_Raw,"&gt;=0")=0),"Yes","No")))</f>
        <v/>
      </c>
      <c r="R531" s="17">
        <f>IF($C531="","",IF($L531="","",IF(AND($K531=2,ISNUMBER($L531),$L531&lt;$J531),"Yes","No")))</f>
        <v/>
      </c>
      <c r="S531" s="18" t="n"/>
      <c r="T531" s="19">
        <f>IF($Q531&lt;&gt;"Yes","",IF($S531="","(enter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IF(OR($C531="",$L531="",$K531&lt;&gt;1,NOT(ISNUMBER($L531)),$L531&gt;=$J531),"",IF(COUNTIFS(nrES_PID,$D531,nrES_Code,$F531,nrES_Att,2,nrES_Raw,"&gt;=0")&gt;0,"Retested",IF(NOT(ISNUMBER($T531)),"CHECK DATE",IF(TODAY()&gt;$T531,"OVERDUE","Due "&amp;TEXT($T531,"mm/dd")))))</f>
        <v/>
      </c>
      <c r="V531" s="16" t="n"/>
      <c r="W531" s="16" t="n"/>
      <c r="X531" s="17">
        <f>IF($C531="","",IF(AND($L531&lt;&gt;"",NOT(ISNUMBER($L531))),"RAW SCORE NOT A NUMBER",IF(AND(ISNUMBER($L531),OR($L531&lt;0,$L531&gt;100)),"RAW SCORE OUT OF RANGE",IF(COUNTIF(nrES_RecID,$B531)&gt;1,"DUPLICATE RECORD",IF(AND($K531=2,COUNTIFS(nrES_PID,$D531,nrES_Code,$F531,nrES_Att,1)=0),"ATTEMPT 2 WITHOUT ATTEMPT 1",IF(AND($K531=2,$L531=""),"RETEST ROW HAS NO SCORE","OK"))))))</f>
        <v/>
      </c>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IF($C532="","",IF($K532="","",IF(COUNTIFS(nrES_PID,$D532,nrES_Code,$F532,nrES_Att,"&gt;"&amp;$K532,nrES_Raw,"&gt;=0")=0,"Yes","No")))</f>
        <v/>
      </c>
      <c r="Q532" s="17">
        <f>IF($C532="","",IF($L532="","",IF(AND($K532=1,ISNUMBER($L532),$L532&lt;$J532,COUNTIFS(nrES_PID,$D532,nrES_Code,$F532,nrES_Att,2,nrES_Raw,"&gt;=0")=0),"Yes","No")))</f>
        <v/>
      </c>
      <c r="R532" s="17">
        <f>IF($C532="","",IF($L532="","",IF(AND($K532=2,ISNUMBER($L532),$L532&lt;$J532),"Yes","No")))</f>
        <v/>
      </c>
      <c r="S532" s="18" t="n"/>
      <c r="T532" s="19">
        <f>IF($Q532&lt;&gt;"Yes","",IF($S532="","(enter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IF(OR($C532="",$L532="",$K532&lt;&gt;1,NOT(ISNUMBER($L532)),$L532&gt;=$J532),"",IF(COUNTIFS(nrES_PID,$D532,nrES_Code,$F532,nrES_Att,2,nrES_Raw,"&gt;=0")&gt;0,"Retested",IF(NOT(ISNUMBER($T532)),"CHECK DATE",IF(TODAY()&gt;$T532,"OVERDUE","Due "&amp;TEXT($T532,"mm/dd")))))</f>
        <v/>
      </c>
      <c r="V532" s="16" t="n"/>
      <c r="W532" s="16" t="n"/>
      <c r="X532" s="17">
        <f>IF($C532="","",IF(AND($L532&lt;&gt;"",NOT(ISNUMBER($L532))),"RAW SCORE NOT A NUMBER",IF(AND(ISNUMBER($L532),OR($L532&lt;0,$L532&gt;100)),"RAW SCORE OUT OF RANGE",IF(COUNTIF(nrES_RecID,$B532)&gt;1,"DUPLICATE RECORD",IF(AND($K532=2,COUNTIFS(nrES_PID,$D532,nrES_Code,$F532,nrES_Att,1)=0),"ATTEMPT 2 WITHOUT ATTEMPT 1",IF(AND($K532=2,$L532=""),"RETEST ROW HAS NO SCORE","OK"))))))</f>
        <v/>
      </c>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IF($C533="","",IF($K533="","",IF(COUNTIFS(nrES_PID,$D533,nrES_Code,$F533,nrES_Att,"&gt;"&amp;$K533,nrES_Raw,"&gt;=0")=0,"Yes","No")))</f>
        <v/>
      </c>
      <c r="Q533" s="17">
        <f>IF($C533="","",IF($L533="","",IF(AND($K533=1,ISNUMBER($L533),$L533&lt;$J533,COUNTIFS(nrES_PID,$D533,nrES_Code,$F533,nrES_Att,2,nrES_Raw,"&gt;=0")=0),"Yes","No")))</f>
        <v/>
      </c>
      <c r="R533" s="17">
        <f>IF($C533="","",IF($L533="","",IF(AND($K533=2,ISNUMBER($L533),$L533&lt;$J533),"Yes","No")))</f>
        <v/>
      </c>
      <c r="S533" s="18" t="n"/>
      <c r="T533" s="19">
        <f>IF($Q533&lt;&gt;"Yes","",IF($S533="","(enter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IF(OR($C533="",$L533="",$K533&lt;&gt;1,NOT(ISNUMBER($L533)),$L533&gt;=$J533),"",IF(COUNTIFS(nrES_PID,$D533,nrES_Code,$F533,nrES_Att,2,nrES_Raw,"&gt;=0")&gt;0,"Retested",IF(NOT(ISNUMBER($T533)),"CHECK DATE",IF(TODAY()&gt;$T533,"OVERDUE","Due "&amp;TEXT($T533,"mm/dd")))))</f>
        <v/>
      </c>
      <c r="V533" s="16" t="n"/>
      <c r="W533" s="16" t="n"/>
      <c r="X533" s="17">
        <f>IF($C533="","",IF(AND($L533&lt;&gt;"",NOT(ISNUMBER($L533))),"RAW SCORE NOT A NUMBER",IF(AND(ISNUMBER($L533),OR($L533&lt;0,$L533&gt;100)),"RAW SCORE OUT OF RANGE",IF(COUNTIF(nrES_RecID,$B533)&gt;1,"DUPLICATE RECORD",IF(AND($K533=2,COUNTIFS(nrES_PID,$D533,nrES_Code,$F533,nrES_Att,1)=0),"ATTEMPT 2 WITHOUT ATTEMPT 1",IF(AND($K533=2,$L533=""),"RETEST ROW HAS NO SCORE","OK"))))))</f>
        <v/>
      </c>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IF($C534="","",IF($K534="","",IF(COUNTIFS(nrES_PID,$D534,nrES_Code,$F534,nrES_Att,"&gt;"&amp;$K534,nrES_Raw,"&gt;=0")=0,"Yes","No")))</f>
        <v/>
      </c>
      <c r="Q534" s="17">
        <f>IF($C534="","",IF($L534="","",IF(AND($K534=1,ISNUMBER($L534),$L534&lt;$J534,COUNTIFS(nrES_PID,$D534,nrES_Code,$F534,nrES_Att,2,nrES_Raw,"&gt;=0")=0),"Yes","No")))</f>
        <v/>
      </c>
      <c r="R534" s="17">
        <f>IF($C534="","",IF($L534="","",IF(AND($K534=2,ISNUMBER($L534),$L534&lt;$J534),"Yes","No")))</f>
        <v/>
      </c>
      <c r="S534" s="18" t="n"/>
      <c r="T534" s="19">
        <f>IF($Q534&lt;&gt;"Yes","",IF($S534="","(enter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IF(OR($C534="",$L534="",$K534&lt;&gt;1,NOT(ISNUMBER($L534)),$L534&gt;=$J534),"",IF(COUNTIFS(nrES_PID,$D534,nrES_Code,$F534,nrES_Att,2,nrES_Raw,"&gt;=0")&gt;0,"Retested",IF(NOT(ISNUMBER($T534)),"CHECK DATE",IF(TODAY()&gt;$T534,"OVERDUE","Due "&amp;TEXT($T534,"mm/dd")))))</f>
        <v/>
      </c>
      <c r="V534" s="16" t="n"/>
      <c r="W534" s="16" t="n"/>
      <c r="X534" s="17">
        <f>IF($C534="","",IF(AND($L534&lt;&gt;"",NOT(ISNUMBER($L534))),"RAW SCORE NOT A NUMBER",IF(AND(ISNUMBER($L534),OR($L534&lt;0,$L534&gt;100)),"RAW SCORE OUT OF RANGE",IF(COUNTIF(nrES_RecID,$B534)&gt;1,"DUPLICATE RECORD",IF(AND($K534=2,COUNTIFS(nrES_PID,$D534,nrES_Code,$F534,nrES_Att,1)=0),"ATTEMPT 2 WITHOUT ATTEMPT 1",IF(AND($K534=2,$L534=""),"RETEST ROW HAS NO SCORE","OK"))))))</f>
        <v/>
      </c>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IF($C535="","",IF($K535="","",IF(COUNTIFS(nrES_PID,$D535,nrES_Code,$F535,nrES_Att,"&gt;"&amp;$K535,nrES_Raw,"&gt;=0")=0,"Yes","No")))</f>
        <v/>
      </c>
      <c r="Q535" s="17">
        <f>IF($C535="","",IF($L535="","",IF(AND($K535=1,ISNUMBER($L535),$L535&lt;$J535,COUNTIFS(nrES_PID,$D535,nrES_Code,$F535,nrES_Att,2,nrES_Raw,"&gt;=0")=0),"Yes","No")))</f>
        <v/>
      </c>
      <c r="R535" s="17">
        <f>IF($C535="","",IF($L535="","",IF(AND($K535=2,ISNUMBER($L535),$L535&lt;$J535),"Yes","No")))</f>
        <v/>
      </c>
      <c r="S535" s="18" t="n"/>
      <c r="T535" s="19">
        <f>IF($Q535&lt;&gt;"Yes","",IF($S535="","(enter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IF(OR($C535="",$L535="",$K535&lt;&gt;1,NOT(ISNUMBER($L535)),$L535&gt;=$J535),"",IF(COUNTIFS(nrES_PID,$D535,nrES_Code,$F535,nrES_Att,2,nrES_Raw,"&gt;=0")&gt;0,"Retested",IF(NOT(ISNUMBER($T535)),"CHECK DATE",IF(TODAY()&gt;$T535,"OVERDUE","Due "&amp;TEXT($T535,"mm/dd")))))</f>
        <v/>
      </c>
      <c r="V535" s="16" t="n"/>
      <c r="W535" s="16" t="n"/>
      <c r="X535" s="17">
        <f>IF($C535="","",IF(AND($L535&lt;&gt;"",NOT(ISNUMBER($L535))),"RAW SCORE NOT A NUMBER",IF(AND(ISNUMBER($L535),OR($L535&lt;0,$L535&gt;100)),"RAW SCORE OUT OF RANGE",IF(COUNTIF(nrES_RecID,$B535)&gt;1,"DUPLICATE RECORD",IF(AND($K535=2,COUNTIFS(nrES_PID,$D535,nrES_Code,$F535,nrES_Att,1)=0),"ATTEMPT 2 WITHOUT ATTEMPT 1",IF(AND($K535=2,$L535=""),"RETEST ROW HAS NO SCORE","OK"))))))</f>
        <v/>
      </c>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IF($C536="","",IF($K536="","",IF(COUNTIFS(nrES_PID,$D536,nrES_Code,$F536,nrES_Att,"&gt;"&amp;$K536,nrES_Raw,"&gt;=0")=0,"Yes","No")))</f>
        <v/>
      </c>
      <c r="Q536" s="17">
        <f>IF($C536="","",IF($L536="","",IF(AND($K536=1,ISNUMBER($L536),$L536&lt;$J536,COUNTIFS(nrES_PID,$D536,nrES_Code,$F536,nrES_Att,2,nrES_Raw,"&gt;=0")=0),"Yes","No")))</f>
        <v/>
      </c>
      <c r="R536" s="17">
        <f>IF($C536="","",IF($L536="","",IF(AND($K536=2,ISNUMBER($L536),$L536&lt;$J536),"Yes","No")))</f>
        <v/>
      </c>
      <c r="S536" s="18" t="n"/>
      <c r="T536" s="19">
        <f>IF($Q536&lt;&gt;"Yes","",IF($S536="","(enter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IF(OR($C536="",$L536="",$K536&lt;&gt;1,NOT(ISNUMBER($L536)),$L536&gt;=$J536),"",IF(COUNTIFS(nrES_PID,$D536,nrES_Code,$F536,nrES_Att,2,nrES_Raw,"&gt;=0")&gt;0,"Retested",IF(NOT(ISNUMBER($T536)),"CHECK DATE",IF(TODAY()&gt;$T536,"OVERDUE","Due "&amp;TEXT($T536,"mm/dd")))))</f>
        <v/>
      </c>
      <c r="V536" s="16" t="n"/>
      <c r="W536" s="16" t="n"/>
      <c r="X536" s="17">
        <f>IF($C536="","",IF(AND($L536&lt;&gt;"",NOT(ISNUMBER($L536))),"RAW SCORE NOT A NUMBER",IF(AND(ISNUMBER($L536),OR($L536&lt;0,$L536&gt;100)),"RAW SCORE OUT OF RANGE",IF(COUNTIF(nrES_RecID,$B536)&gt;1,"DUPLICATE RECORD",IF(AND($K536=2,COUNTIFS(nrES_PID,$D536,nrES_Code,$F536,nrES_Att,1)=0),"ATTEMPT 2 WITHOUT ATTEMPT 1",IF(AND($K536=2,$L536=""),"RETEST ROW HAS NO SCORE","OK"))))))</f>
        <v/>
      </c>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IF($C537="","",IF($K537="","",IF(COUNTIFS(nrES_PID,$D537,nrES_Code,$F537,nrES_Att,"&gt;"&amp;$K537,nrES_Raw,"&gt;=0")=0,"Yes","No")))</f>
        <v/>
      </c>
      <c r="Q537" s="17">
        <f>IF($C537="","",IF($L537="","",IF(AND($K537=1,ISNUMBER($L537),$L537&lt;$J537,COUNTIFS(nrES_PID,$D537,nrES_Code,$F537,nrES_Att,2,nrES_Raw,"&gt;=0")=0),"Yes","No")))</f>
        <v/>
      </c>
      <c r="R537" s="17">
        <f>IF($C537="","",IF($L537="","",IF(AND($K537=2,ISNUMBER($L537),$L537&lt;$J537),"Yes","No")))</f>
        <v/>
      </c>
      <c r="S537" s="18" t="n"/>
      <c r="T537" s="19">
        <f>IF($Q537&lt;&gt;"Yes","",IF($S537="","(enter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IF(OR($C537="",$L537="",$K537&lt;&gt;1,NOT(ISNUMBER($L537)),$L537&gt;=$J537),"",IF(COUNTIFS(nrES_PID,$D537,nrES_Code,$F537,nrES_Att,2,nrES_Raw,"&gt;=0")&gt;0,"Retested",IF(NOT(ISNUMBER($T537)),"CHECK DATE",IF(TODAY()&gt;$T537,"OVERDUE","Due "&amp;TEXT($T537,"mm/dd")))))</f>
        <v/>
      </c>
      <c r="V537" s="16" t="n"/>
      <c r="W537" s="16" t="n"/>
      <c r="X537" s="17">
        <f>IF($C537="","",IF(AND($L537&lt;&gt;"",NOT(ISNUMBER($L537))),"RAW SCORE NOT A NUMBER",IF(AND(ISNUMBER($L537),OR($L537&lt;0,$L537&gt;100)),"RAW SCORE OUT OF RANGE",IF(COUNTIF(nrES_RecID,$B537)&gt;1,"DUPLICATE RECORD",IF(AND($K537=2,COUNTIFS(nrES_PID,$D537,nrES_Code,$F537,nrES_Att,1)=0),"ATTEMPT 2 WITHOUT ATTEMPT 1",IF(AND($K537=2,$L537=""),"RETEST ROW HAS NO SCORE","OK"))))))</f>
        <v/>
      </c>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IF($C538="","",IF($K538="","",IF(COUNTIFS(nrES_PID,$D538,nrES_Code,$F538,nrES_Att,"&gt;"&amp;$K538,nrES_Raw,"&gt;=0")=0,"Yes","No")))</f>
        <v/>
      </c>
      <c r="Q538" s="17">
        <f>IF($C538="","",IF($L538="","",IF(AND($K538=1,ISNUMBER($L538),$L538&lt;$J538,COUNTIFS(nrES_PID,$D538,nrES_Code,$F538,nrES_Att,2,nrES_Raw,"&gt;=0")=0),"Yes","No")))</f>
        <v/>
      </c>
      <c r="R538" s="17">
        <f>IF($C538="","",IF($L538="","",IF(AND($K538=2,ISNUMBER($L538),$L538&lt;$J538),"Yes","No")))</f>
        <v/>
      </c>
      <c r="S538" s="18" t="n"/>
      <c r="T538" s="19">
        <f>IF($Q538&lt;&gt;"Yes","",IF($S538="","(enter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IF(OR($C538="",$L538="",$K538&lt;&gt;1,NOT(ISNUMBER($L538)),$L538&gt;=$J538),"",IF(COUNTIFS(nrES_PID,$D538,nrES_Code,$F538,nrES_Att,2,nrES_Raw,"&gt;=0")&gt;0,"Retested",IF(NOT(ISNUMBER($T538)),"CHECK DATE",IF(TODAY()&gt;$T538,"OVERDUE","Due "&amp;TEXT($T538,"mm/dd")))))</f>
        <v/>
      </c>
      <c r="V538" s="16" t="n"/>
      <c r="W538" s="16" t="n"/>
      <c r="X538" s="17">
        <f>IF($C538="","",IF(AND($L538&lt;&gt;"",NOT(ISNUMBER($L538))),"RAW SCORE NOT A NUMBER",IF(AND(ISNUMBER($L538),OR($L538&lt;0,$L538&gt;100)),"RAW SCORE OUT OF RANGE",IF(COUNTIF(nrES_RecID,$B538)&gt;1,"DUPLICATE RECORD",IF(AND($K538=2,COUNTIFS(nrES_PID,$D538,nrES_Code,$F538,nrES_Att,1)=0),"ATTEMPT 2 WITHOUT ATTEMPT 1",IF(AND($K538=2,$L538=""),"RETEST ROW HAS NO SCORE","OK"))))))</f>
        <v/>
      </c>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IF($C539="","",IF($K539="","",IF(COUNTIFS(nrES_PID,$D539,nrES_Code,$F539,nrES_Att,"&gt;"&amp;$K539,nrES_Raw,"&gt;=0")=0,"Yes","No")))</f>
        <v/>
      </c>
      <c r="Q539" s="17">
        <f>IF($C539="","",IF($L539="","",IF(AND($K539=1,ISNUMBER($L539),$L539&lt;$J539,COUNTIFS(nrES_PID,$D539,nrES_Code,$F539,nrES_Att,2,nrES_Raw,"&gt;=0")=0),"Yes","No")))</f>
        <v/>
      </c>
      <c r="R539" s="17">
        <f>IF($C539="","",IF($L539="","",IF(AND($K539=2,ISNUMBER($L539),$L539&lt;$J539),"Yes","No")))</f>
        <v/>
      </c>
      <c r="S539" s="18" t="n"/>
      <c r="T539" s="19">
        <f>IF($Q539&lt;&gt;"Yes","",IF($S539="","(enter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IF(OR($C539="",$L539="",$K539&lt;&gt;1,NOT(ISNUMBER($L539)),$L539&gt;=$J539),"",IF(COUNTIFS(nrES_PID,$D539,nrES_Code,$F539,nrES_Att,2,nrES_Raw,"&gt;=0")&gt;0,"Retested",IF(NOT(ISNUMBER($T539)),"CHECK DATE",IF(TODAY()&gt;$T539,"OVERDUE","Due "&amp;TEXT($T539,"mm/dd")))))</f>
        <v/>
      </c>
      <c r="V539" s="16" t="n"/>
      <c r="W539" s="16" t="n"/>
      <c r="X539" s="17">
        <f>IF($C539="","",IF(AND($L539&lt;&gt;"",NOT(ISNUMBER($L539))),"RAW SCORE NOT A NUMBER",IF(AND(ISNUMBER($L539),OR($L539&lt;0,$L539&gt;100)),"RAW SCORE OUT OF RANGE",IF(COUNTIF(nrES_RecID,$B539)&gt;1,"DUPLICATE RECORD",IF(AND($K539=2,COUNTIFS(nrES_PID,$D539,nrES_Code,$F539,nrES_Att,1)=0),"ATTEMPT 2 WITHOUT ATTEMPT 1",IF(AND($K539=2,$L539=""),"RETEST ROW HAS NO SCORE","OK"))))))</f>
        <v/>
      </c>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IF($C540="","",IF($K540="","",IF(COUNTIFS(nrES_PID,$D540,nrES_Code,$F540,nrES_Att,"&gt;"&amp;$K540,nrES_Raw,"&gt;=0")=0,"Yes","No")))</f>
        <v/>
      </c>
      <c r="Q540" s="17">
        <f>IF($C540="","",IF($L540="","",IF(AND($K540=1,ISNUMBER($L540),$L540&lt;$J540,COUNTIFS(nrES_PID,$D540,nrES_Code,$F540,nrES_Att,2,nrES_Raw,"&gt;=0")=0),"Yes","No")))</f>
        <v/>
      </c>
      <c r="R540" s="17">
        <f>IF($C540="","",IF($L540="","",IF(AND($K540=2,ISNUMBER($L540),$L540&lt;$J540),"Yes","No")))</f>
        <v/>
      </c>
      <c r="S540" s="18" t="n"/>
      <c r="T540" s="19">
        <f>IF($Q540&lt;&gt;"Yes","",IF($S540="","(enter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IF(OR($C540="",$L540="",$K540&lt;&gt;1,NOT(ISNUMBER($L540)),$L540&gt;=$J540),"",IF(COUNTIFS(nrES_PID,$D540,nrES_Code,$F540,nrES_Att,2,nrES_Raw,"&gt;=0")&gt;0,"Retested",IF(NOT(ISNUMBER($T540)),"CHECK DATE",IF(TODAY()&gt;$T540,"OVERDUE","Due "&amp;TEXT($T540,"mm/dd")))))</f>
        <v/>
      </c>
      <c r="V540" s="16" t="n"/>
      <c r="W540" s="16" t="n"/>
      <c r="X540" s="17">
        <f>IF($C540="","",IF(AND($L540&lt;&gt;"",NOT(ISNUMBER($L540))),"RAW SCORE NOT A NUMBER",IF(AND(ISNUMBER($L540),OR($L540&lt;0,$L540&gt;100)),"RAW SCORE OUT OF RANGE",IF(COUNTIF(nrES_RecID,$B540)&gt;1,"DUPLICATE RECORD",IF(AND($K540=2,COUNTIFS(nrES_PID,$D540,nrES_Code,$F540,nrES_Att,1)=0),"ATTEMPT 2 WITHOUT ATTEMPT 1",IF(AND($K540=2,$L540=""),"RETEST ROW HAS NO SCORE","OK"))))))</f>
        <v/>
      </c>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IF($C541="","",IF($K541="","",IF(COUNTIFS(nrES_PID,$D541,nrES_Code,$F541,nrES_Att,"&gt;"&amp;$K541,nrES_Raw,"&gt;=0")=0,"Yes","No")))</f>
        <v/>
      </c>
      <c r="Q541" s="17">
        <f>IF($C541="","",IF($L541="","",IF(AND($K541=1,ISNUMBER($L541),$L541&lt;$J541,COUNTIFS(nrES_PID,$D541,nrES_Code,$F541,nrES_Att,2,nrES_Raw,"&gt;=0")=0),"Yes","No")))</f>
        <v/>
      </c>
      <c r="R541" s="17">
        <f>IF($C541="","",IF($L541="","",IF(AND($K541=2,ISNUMBER($L541),$L541&lt;$J541),"Yes","No")))</f>
        <v/>
      </c>
      <c r="S541" s="18" t="n"/>
      <c r="T541" s="19">
        <f>IF($Q541&lt;&gt;"Yes","",IF($S541="","(enter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IF(OR($C541="",$L541="",$K541&lt;&gt;1,NOT(ISNUMBER($L541)),$L541&gt;=$J541),"",IF(COUNTIFS(nrES_PID,$D541,nrES_Code,$F541,nrES_Att,2,nrES_Raw,"&gt;=0")&gt;0,"Retested",IF(NOT(ISNUMBER($T541)),"CHECK DATE",IF(TODAY()&gt;$T541,"OVERDUE","Due "&amp;TEXT($T541,"mm/dd")))))</f>
        <v/>
      </c>
      <c r="V541" s="16" t="n"/>
      <c r="W541" s="16" t="n"/>
      <c r="X541" s="17">
        <f>IF($C541="","",IF(AND($L541&lt;&gt;"",NOT(ISNUMBER($L541))),"RAW SCORE NOT A NUMBER",IF(AND(ISNUMBER($L541),OR($L541&lt;0,$L541&gt;100)),"RAW SCORE OUT OF RANGE",IF(COUNTIF(nrES_RecID,$B541)&gt;1,"DUPLICATE RECORD",IF(AND($K541=2,COUNTIFS(nrES_PID,$D541,nrES_Code,$F541,nrES_Att,1)=0),"ATTEMPT 2 WITHOUT ATTEMPT 1",IF(AND($K541=2,$L541=""),"RETEST ROW HAS NO SCORE","OK"))))))</f>
        <v/>
      </c>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IF($C542="","",IF($K542="","",IF(COUNTIFS(nrES_PID,$D542,nrES_Code,$F542,nrES_Att,"&gt;"&amp;$K542,nrES_Raw,"&gt;=0")=0,"Yes","No")))</f>
        <v/>
      </c>
      <c r="Q542" s="17">
        <f>IF($C542="","",IF($L542="","",IF(AND($K542=1,ISNUMBER($L542),$L542&lt;$J542,COUNTIFS(nrES_PID,$D542,nrES_Code,$F542,nrES_Att,2,nrES_Raw,"&gt;=0")=0),"Yes","No")))</f>
        <v/>
      </c>
      <c r="R542" s="17">
        <f>IF($C542="","",IF($L542="","",IF(AND($K542=2,ISNUMBER($L542),$L542&lt;$J542),"Yes","No")))</f>
        <v/>
      </c>
      <c r="S542" s="18" t="n"/>
      <c r="T542" s="19">
        <f>IF($Q542&lt;&gt;"Yes","",IF($S542="","(enter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IF(OR($C542="",$L542="",$K542&lt;&gt;1,NOT(ISNUMBER($L542)),$L542&gt;=$J542),"",IF(COUNTIFS(nrES_PID,$D542,nrES_Code,$F542,nrES_Att,2,nrES_Raw,"&gt;=0")&gt;0,"Retested",IF(NOT(ISNUMBER($T542)),"CHECK DATE",IF(TODAY()&gt;$T542,"OVERDUE","Due "&amp;TEXT($T542,"mm/dd")))))</f>
        <v/>
      </c>
      <c r="V542" s="16" t="n"/>
      <c r="W542" s="16" t="n"/>
      <c r="X542" s="17">
        <f>IF($C542="","",IF(AND($L542&lt;&gt;"",NOT(ISNUMBER($L542))),"RAW SCORE NOT A NUMBER",IF(AND(ISNUMBER($L542),OR($L542&lt;0,$L542&gt;100)),"RAW SCORE OUT OF RANGE",IF(COUNTIF(nrES_RecID,$B542)&gt;1,"DUPLICATE RECORD",IF(AND($K542=2,COUNTIFS(nrES_PID,$D542,nrES_Code,$F542,nrES_Att,1)=0),"ATTEMPT 2 WITHOUT ATTEMPT 1",IF(AND($K542=2,$L542=""),"RETEST ROW HAS NO SCORE","OK"))))))</f>
        <v/>
      </c>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IF($C543="","",IF($K543="","",IF(COUNTIFS(nrES_PID,$D543,nrES_Code,$F543,nrES_Att,"&gt;"&amp;$K543,nrES_Raw,"&gt;=0")=0,"Yes","No")))</f>
        <v/>
      </c>
      <c r="Q543" s="17">
        <f>IF($C543="","",IF($L543="","",IF(AND($K543=1,ISNUMBER($L543),$L543&lt;$J543,COUNTIFS(nrES_PID,$D543,nrES_Code,$F543,nrES_Att,2,nrES_Raw,"&gt;=0")=0),"Yes","No")))</f>
        <v/>
      </c>
      <c r="R543" s="17">
        <f>IF($C543="","",IF($L543="","",IF(AND($K543=2,ISNUMBER($L543),$L543&lt;$J543),"Yes","No")))</f>
        <v/>
      </c>
      <c r="S543" s="18" t="n"/>
      <c r="T543" s="19">
        <f>IF($Q543&lt;&gt;"Yes","",IF($S543="","(enter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IF(OR($C543="",$L543="",$K543&lt;&gt;1,NOT(ISNUMBER($L543)),$L543&gt;=$J543),"",IF(COUNTIFS(nrES_PID,$D543,nrES_Code,$F543,nrES_Att,2,nrES_Raw,"&gt;=0")&gt;0,"Retested",IF(NOT(ISNUMBER($T543)),"CHECK DATE",IF(TODAY()&gt;$T543,"OVERDUE","Due "&amp;TEXT($T543,"mm/dd")))))</f>
        <v/>
      </c>
      <c r="V543" s="16" t="n"/>
      <c r="W543" s="16" t="n"/>
      <c r="X543" s="17">
        <f>IF($C543="","",IF(AND($L543&lt;&gt;"",NOT(ISNUMBER($L543))),"RAW SCORE NOT A NUMBER",IF(AND(ISNUMBER($L543),OR($L543&lt;0,$L543&gt;100)),"RAW SCORE OUT OF RANGE",IF(COUNTIF(nrES_RecID,$B543)&gt;1,"DUPLICATE RECORD",IF(AND($K543=2,COUNTIFS(nrES_PID,$D543,nrES_Code,$F543,nrES_Att,1)=0),"ATTEMPT 2 WITHOUT ATTEMPT 1",IF(AND($K543=2,$L543=""),"RETEST ROW HAS NO SCORE","OK"))))))</f>
        <v/>
      </c>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IF($C544="","",IF($K544="","",IF(COUNTIFS(nrES_PID,$D544,nrES_Code,$F544,nrES_Att,"&gt;"&amp;$K544,nrES_Raw,"&gt;=0")=0,"Yes","No")))</f>
        <v/>
      </c>
      <c r="Q544" s="17">
        <f>IF($C544="","",IF($L544="","",IF(AND($K544=1,ISNUMBER($L544),$L544&lt;$J544,COUNTIFS(nrES_PID,$D544,nrES_Code,$F544,nrES_Att,2,nrES_Raw,"&gt;=0")=0),"Yes","No")))</f>
        <v/>
      </c>
      <c r="R544" s="17">
        <f>IF($C544="","",IF($L544="","",IF(AND($K544=2,ISNUMBER($L544),$L544&lt;$J544),"Yes","No")))</f>
        <v/>
      </c>
      <c r="S544" s="18" t="n"/>
      <c r="T544" s="19">
        <f>IF($Q544&lt;&gt;"Yes","",IF($S544="","(enter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IF(OR($C544="",$L544="",$K544&lt;&gt;1,NOT(ISNUMBER($L544)),$L544&gt;=$J544),"",IF(COUNTIFS(nrES_PID,$D544,nrES_Code,$F544,nrES_Att,2,nrES_Raw,"&gt;=0")&gt;0,"Retested",IF(NOT(ISNUMBER($T544)),"CHECK DATE",IF(TODAY()&gt;$T544,"OVERDUE","Due "&amp;TEXT($T544,"mm/dd")))))</f>
        <v/>
      </c>
      <c r="V544" s="16" t="n"/>
      <c r="W544" s="16" t="n"/>
      <c r="X544" s="17">
        <f>IF($C544="","",IF(AND($L544&lt;&gt;"",NOT(ISNUMBER($L544))),"RAW SCORE NOT A NUMBER",IF(AND(ISNUMBER($L544),OR($L544&lt;0,$L544&gt;100)),"RAW SCORE OUT OF RANGE",IF(COUNTIF(nrES_RecID,$B544)&gt;1,"DUPLICATE RECORD",IF(AND($K544=2,COUNTIFS(nrES_PID,$D544,nrES_Code,$F544,nrES_Att,1)=0),"ATTEMPT 2 WITHOUT ATTEMPT 1",IF(AND($K544=2,$L544=""),"RETEST ROW HAS NO SCORE","OK"))))))</f>
        <v/>
      </c>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IF($C545="","",IF($K545="","",IF(COUNTIFS(nrES_PID,$D545,nrES_Code,$F545,nrES_Att,"&gt;"&amp;$K545,nrES_Raw,"&gt;=0")=0,"Yes","No")))</f>
        <v/>
      </c>
      <c r="Q545" s="17">
        <f>IF($C545="","",IF($L545="","",IF(AND($K545=1,ISNUMBER($L545),$L545&lt;$J545,COUNTIFS(nrES_PID,$D545,nrES_Code,$F545,nrES_Att,2,nrES_Raw,"&gt;=0")=0),"Yes","No")))</f>
        <v/>
      </c>
      <c r="R545" s="17">
        <f>IF($C545="","",IF($L545="","",IF(AND($K545=2,ISNUMBER($L545),$L545&lt;$J545),"Yes","No")))</f>
        <v/>
      </c>
      <c r="S545" s="18" t="n"/>
      <c r="T545" s="19">
        <f>IF($Q545&lt;&gt;"Yes","",IF($S545="","(enter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IF(OR($C545="",$L545="",$K545&lt;&gt;1,NOT(ISNUMBER($L545)),$L545&gt;=$J545),"",IF(COUNTIFS(nrES_PID,$D545,nrES_Code,$F545,nrES_Att,2,nrES_Raw,"&gt;=0")&gt;0,"Retested",IF(NOT(ISNUMBER($T545)),"CHECK DATE",IF(TODAY()&gt;$T545,"OVERDUE","Due "&amp;TEXT($T545,"mm/dd")))))</f>
        <v/>
      </c>
      <c r="V545" s="16" t="n"/>
      <c r="W545" s="16" t="n"/>
      <c r="X545" s="17">
        <f>IF($C545="","",IF(AND($L545&lt;&gt;"",NOT(ISNUMBER($L545))),"RAW SCORE NOT A NUMBER",IF(AND(ISNUMBER($L545),OR($L545&lt;0,$L545&gt;100)),"RAW SCORE OUT OF RANGE",IF(COUNTIF(nrES_RecID,$B545)&gt;1,"DUPLICATE RECORD",IF(AND($K545=2,COUNTIFS(nrES_PID,$D545,nrES_Code,$F545,nrES_Att,1)=0),"ATTEMPT 2 WITHOUT ATTEMPT 1",IF(AND($K545=2,$L545=""),"RETEST ROW HAS NO SCORE","OK"))))))</f>
        <v/>
      </c>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IF($C546="","",IF($K546="","",IF(COUNTIFS(nrES_PID,$D546,nrES_Code,$F546,nrES_Att,"&gt;"&amp;$K546,nrES_Raw,"&gt;=0")=0,"Yes","No")))</f>
        <v/>
      </c>
      <c r="Q546" s="17">
        <f>IF($C546="","",IF($L546="","",IF(AND($K546=1,ISNUMBER($L546),$L546&lt;$J546,COUNTIFS(nrES_PID,$D546,nrES_Code,$F546,nrES_Att,2,nrES_Raw,"&gt;=0")=0),"Yes","No")))</f>
        <v/>
      </c>
      <c r="R546" s="17">
        <f>IF($C546="","",IF($L546="","",IF(AND($K546=2,ISNUMBER($L546),$L546&lt;$J546),"Yes","No")))</f>
        <v/>
      </c>
      <c r="S546" s="18" t="n"/>
      <c r="T546" s="19">
        <f>IF($Q546&lt;&gt;"Yes","",IF($S546="","(enter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IF(OR($C546="",$L546="",$K546&lt;&gt;1,NOT(ISNUMBER($L546)),$L546&gt;=$J546),"",IF(COUNTIFS(nrES_PID,$D546,nrES_Code,$F546,nrES_Att,2,nrES_Raw,"&gt;=0")&gt;0,"Retested",IF(NOT(ISNUMBER($T546)),"CHECK DATE",IF(TODAY()&gt;$T546,"OVERDUE","Due "&amp;TEXT($T546,"mm/dd")))))</f>
        <v/>
      </c>
      <c r="V546" s="16" t="n"/>
      <c r="W546" s="16" t="n"/>
      <c r="X546" s="17">
        <f>IF($C546="","",IF(AND($L546&lt;&gt;"",NOT(ISNUMBER($L546))),"RAW SCORE NOT A NUMBER",IF(AND(ISNUMBER($L546),OR($L546&lt;0,$L546&gt;100)),"RAW SCORE OUT OF RANGE",IF(COUNTIF(nrES_RecID,$B546)&gt;1,"DUPLICATE RECORD",IF(AND($K546=2,COUNTIFS(nrES_PID,$D546,nrES_Code,$F546,nrES_Att,1)=0),"ATTEMPT 2 WITHOUT ATTEMPT 1",IF(AND($K546=2,$L546=""),"RETEST ROW HAS NO SCORE","OK"))))))</f>
        <v/>
      </c>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IF($C547="","",IF($K547="","",IF(COUNTIFS(nrES_PID,$D547,nrES_Code,$F547,nrES_Att,"&gt;"&amp;$K547,nrES_Raw,"&gt;=0")=0,"Yes","No")))</f>
        <v/>
      </c>
      <c r="Q547" s="17">
        <f>IF($C547="","",IF($L547="","",IF(AND($K547=1,ISNUMBER($L547),$L547&lt;$J547,COUNTIFS(nrES_PID,$D547,nrES_Code,$F547,nrES_Att,2,nrES_Raw,"&gt;=0")=0),"Yes","No")))</f>
        <v/>
      </c>
      <c r="R547" s="17">
        <f>IF($C547="","",IF($L547="","",IF(AND($K547=2,ISNUMBER($L547),$L547&lt;$J547),"Yes","No")))</f>
        <v/>
      </c>
      <c r="S547" s="18" t="n"/>
      <c r="T547" s="19">
        <f>IF($Q547&lt;&gt;"Yes","",IF($S547="","(enter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IF(OR($C547="",$L547="",$K547&lt;&gt;1,NOT(ISNUMBER($L547)),$L547&gt;=$J547),"",IF(COUNTIFS(nrES_PID,$D547,nrES_Code,$F547,nrES_Att,2,nrES_Raw,"&gt;=0")&gt;0,"Retested",IF(NOT(ISNUMBER($T547)),"CHECK DATE",IF(TODAY()&gt;$T547,"OVERDUE","Due "&amp;TEXT($T547,"mm/dd")))))</f>
        <v/>
      </c>
      <c r="V547" s="16" t="n"/>
      <c r="W547" s="16" t="n"/>
      <c r="X547" s="17">
        <f>IF($C547="","",IF(AND($L547&lt;&gt;"",NOT(ISNUMBER($L547))),"RAW SCORE NOT A NUMBER",IF(AND(ISNUMBER($L547),OR($L547&lt;0,$L547&gt;100)),"RAW SCORE OUT OF RANGE",IF(COUNTIF(nrES_RecID,$B547)&gt;1,"DUPLICATE RECORD",IF(AND($K547=2,COUNTIFS(nrES_PID,$D547,nrES_Code,$F547,nrES_Att,1)=0),"ATTEMPT 2 WITHOUT ATTEMPT 1",IF(AND($K547=2,$L547=""),"RETEST ROW HAS NO SCORE","OK"))))))</f>
        <v/>
      </c>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IF($C548="","",IF($K548="","",IF(COUNTIFS(nrES_PID,$D548,nrES_Code,$F548,nrES_Att,"&gt;"&amp;$K548,nrES_Raw,"&gt;=0")=0,"Yes","No")))</f>
        <v/>
      </c>
      <c r="Q548" s="17">
        <f>IF($C548="","",IF($L548="","",IF(AND($K548=1,ISNUMBER($L548),$L548&lt;$J548,COUNTIFS(nrES_PID,$D548,nrES_Code,$F548,nrES_Att,2,nrES_Raw,"&gt;=0")=0),"Yes","No")))</f>
        <v/>
      </c>
      <c r="R548" s="17">
        <f>IF($C548="","",IF($L548="","",IF(AND($K548=2,ISNUMBER($L548),$L548&lt;$J548),"Yes","No")))</f>
        <v/>
      </c>
      <c r="S548" s="18" t="n"/>
      <c r="T548" s="19">
        <f>IF($Q548&lt;&gt;"Yes","",IF($S548="","(enter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IF(OR($C548="",$L548="",$K548&lt;&gt;1,NOT(ISNUMBER($L548)),$L548&gt;=$J548),"",IF(COUNTIFS(nrES_PID,$D548,nrES_Code,$F548,nrES_Att,2,nrES_Raw,"&gt;=0")&gt;0,"Retested",IF(NOT(ISNUMBER($T548)),"CHECK DATE",IF(TODAY()&gt;$T548,"OVERDUE","Due "&amp;TEXT($T548,"mm/dd")))))</f>
        <v/>
      </c>
      <c r="V548" s="16" t="n"/>
      <c r="W548" s="16" t="n"/>
      <c r="X548" s="17">
        <f>IF($C548="","",IF(AND($L548&lt;&gt;"",NOT(ISNUMBER($L548))),"RAW SCORE NOT A NUMBER",IF(AND(ISNUMBER($L548),OR($L548&lt;0,$L548&gt;100)),"RAW SCORE OUT OF RANGE",IF(COUNTIF(nrES_RecID,$B548)&gt;1,"DUPLICATE RECORD",IF(AND($K548=2,COUNTIFS(nrES_PID,$D548,nrES_Code,$F548,nrES_Att,1)=0),"ATTEMPT 2 WITHOUT ATTEMPT 1",IF(AND($K548=2,$L548=""),"RETEST ROW HAS NO SCORE","OK"))))))</f>
        <v/>
      </c>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IF($C549="","",IF($K549="","",IF(COUNTIFS(nrES_PID,$D549,nrES_Code,$F549,nrES_Att,"&gt;"&amp;$K549,nrES_Raw,"&gt;=0")=0,"Yes","No")))</f>
        <v/>
      </c>
      <c r="Q549" s="17">
        <f>IF($C549="","",IF($L549="","",IF(AND($K549=1,ISNUMBER($L549),$L549&lt;$J549,COUNTIFS(nrES_PID,$D549,nrES_Code,$F549,nrES_Att,2,nrES_Raw,"&gt;=0")=0),"Yes","No")))</f>
        <v/>
      </c>
      <c r="R549" s="17">
        <f>IF($C549="","",IF($L549="","",IF(AND($K549=2,ISNUMBER($L549),$L549&lt;$J549),"Yes","No")))</f>
        <v/>
      </c>
      <c r="S549" s="18" t="n"/>
      <c r="T549" s="19">
        <f>IF($Q549&lt;&gt;"Yes","",IF($S549="","(enter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IF(OR($C549="",$L549="",$K549&lt;&gt;1,NOT(ISNUMBER($L549)),$L549&gt;=$J549),"",IF(COUNTIFS(nrES_PID,$D549,nrES_Code,$F549,nrES_Att,2,nrES_Raw,"&gt;=0")&gt;0,"Retested",IF(NOT(ISNUMBER($T549)),"CHECK DATE",IF(TODAY()&gt;$T549,"OVERDUE","Due "&amp;TEXT($T549,"mm/dd")))))</f>
        <v/>
      </c>
      <c r="V549" s="16" t="n"/>
      <c r="W549" s="16" t="n"/>
      <c r="X549" s="17">
        <f>IF($C549="","",IF(AND($L549&lt;&gt;"",NOT(ISNUMBER($L549))),"RAW SCORE NOT A NUMBER",IF(AND(ISNUMBER($L549),OR($L549&lt;0,$L549&gt;100)),"RAW SCORE OUT OF RANGE",IF(COUNTIF(nrES_RecID,$B549)&gt;1,"DUPLICATE RECORD",IF(AND($K549=2,COUNTIFS(nrES_PID,$D549,nrES_Code,$F549,nrES_Att,1)=0),"ATTEMPT 2 WITHOUT ATTEMPT 1",IF(AND($K549=2,$L549=""),"RETEST ROW HAS NO SCORE","OK"))))))</f>
        <v/>
      </c>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IF($C550="","",IF($K550="","",IF(COUNTIFS(nrES_PID,$D550,nrES_Code,$F550,nrES_Att,"&gt;"&amp;$K550,nrES_Raw,"&gt;=0")=0,"Yes","No")))</f>
        <v/>
      </c>
      <c r="Q550" s="17">
        <f>IF($C550="","",IF($L550="","",IF(AND($K550=1,ISNUMBER($L550),$L550&lt;$J550,COUNTIFS(nrES_PID,$D550,nrES_Code,$F550,nrES_Att,2,nrES_Raw,"&gt;=0")=0),"Yes","No")))</f>
        <v/>
      </c>
      <c r="R550" s="17">
        <f>IF($C550="","",IF($L550="","",IF(AND($K550=2,ISNUMBER($L550),$L550&lt;$J550),"Yes","No")))</f>
        <v/>
      </c>
      <c r="S550" s="18" t="n"/>
      <c r="T550" s="19">
        <f>IF($Q550&lt;&gt;"Yes","",IF($S550="","(enter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IF(OR($C550="",$L550="",$K550&lt;&gt;1,NOT(ISNUMBER($L550)),$L550&gt;=$J550),"",IF(COUNTIFS(nrES_PID,$D550,nrES_Code,$F550,nrES_Att,2,nrES_Raw,"&gt;=0")&gt;0,"Retested",IF(NOT(ISNUMBER($T550)),"CHECK DATE",IF(TODAY()&gt;$T550,"OVERDUE","Due "&amp;TEXT($T550,"mm/dd")))))</f>
        <v/>
      </c>
      <c r="V550" s="16" t="n"/>
      <c r="W550" s="16" t="n"/>
      <c r="X550" s="17">
        <f>IF($C550="","",IF(AND($L550&lt;&gt;"",NOT(ISNUMBER($L550))),"RAW SCORE NOT A NUMBER",IF(AND(ISNUMBER($L550),OR($L550&lt;0,$L550&gt;100)),"RAW SCORE OUT OF RANGE",IF(COUNTIF(nrES_RecID,$B550)&gt;1,"DUPLICATE RECORD",IF(AND($K550=2,COUNTIFS(nrES_PID,$D550,nrES_Code,$F550,nrES_Att,1)=0),"ATTEMPT 2 WITHOUT ATTEMPT 1",IF(AND($K550=2,$L550=""),"RETEST ROW HAS NO SCORE","OK"))))))</f>
        <v/>
      </c>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IF($C551="","",IF($K551="","",IF(COUNTIFS(nrES_PID,$D551,nrES_Code,$F551,nrES_Att,"&gt;"&amp;$K551,nrES_Raw,"&gt;=0")=0,"Yes","No")))</f>
        <v/>
      </c>
      <c r="Q551" s="17">
        <f>IF($C551="","",IF($L551="","",IF(AND($K551=1,ISNUMBER($L551),$L551&lt;$J551,COUNTIFS(nrES_PID,$D551,nrES_Code,$F551,nrES_Att,2,nrES_Raw,"&gt;=0")=0),"Yes","No")))</f>
        <v/>
      </c>
      <c r="R551" s="17">
        <f>IF($C551="","",IF($L551="","",IF(AND($K551=2,ISNUMBER($L551),$L551&lt;$J551),"Yes","No")))</f>
        <v/>
      </c>
      <c r="S551" s="18" t="n"/>
      <c r="T551" s="19">
        <f>IF($Q551&lt;&gt;"Yes","",IF($S551="","(enter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IF(OR($C551="",$L551="",$K551&lt;&gt;1,NOT(ISNUMBER($L551)),$L551&gt;=$J551),"",IF(COUNTIFS(nrES_PID,$D551,nrES_Code,$F551,nrES_Att,2,nrES_Raw,"&gt;=0")&gt;0,"Retested",IF(NOT(ISNUMBER($T551)),"CHECK DATE",IF(TODAY()&gt;$T551,"OVERDUE","Due "&amp;TEXT($T551,"mm/dd")))))</f>
        <v/>
      </c>
      <c r="V551" s="16" t="n"/>
      <c r="W551" s="16" t="n"/>
      <c r="X551" s="17">
        <f>IF($C551="","",IF(AND($L551&lt;&gt;"",NOT(ISNUMBER($L551))),"RAW SCORE NOT A NUMBER",IF(AND(ISNUMBER($L551),OR($L551&lt;0,$L551&gt;100)),"RAW SCORE OUT OF RANGE",IF(COUNTIF(nrES_RecID,$B551)&gt;1,"DUPLICATE RECORD",IF(AND($K551=2,COUNTIFS(nrES_PID,$D551,nrES_Code,$F551,nrES_Att,1)=0),"ATTEMPT 2 WITHOUT ATTEMPT 1",IF(AND($K551=2,$L551=""),"RETEST ROW HAS NO SCORE","OK"))))))</f>
        <v/>
      </c>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IF($C552="","",IF($K552="","",IF(COUNTIFS(nrES_PID,$D552,nrES_Code,$F552,nrES_Att,"&gt;"&amp;$K552,nrES_Raw,"&gt;=0")=0,"Yes","No")))</f>
        <v/>
      </c>
      <c r="Q552" s="17">
        <f>IF($C552="","",IF($L552="","",IF(AND($K552=1,ISNUMBER($L552),$L552&lt;$J552,COUNTIFS(nrES_PID,$D552,nrES_Code,$F552,nrES_Att,2,nrES_Raw,"&gt;=0")=0),"Yes","No")))</f>
        <v/>
      </c>
      <c r="R552" s="17">
        <f>IF($C552="","",IF($L552="","",IF(AND($K552=2,ISNUMBER($L552),$L552&lt;$J552),"Yes","No")))</f>
        <v/>
      </c>
      <c r="S552" s="18" t="n"/>
      <c r="T552" s="19">
        <f>IF($Q552&lt;&gt;"Yes","",IF($S552="","(enter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IF(OR($C552="",$L552="",$K552&lt;&gt;1,NOT(ISNUMBER($L552)),$L552&gt;=$J552),"",IF(COUNTIFS(nrES_PID,$D552,nrES_Code,$F552,nrES_Att,2,nrES_Raw,"&gt;=0")&gt;0,"Retested",IF(NOT(ISNUMBER($T552)),"CHECK DATE",IF(TODAY()&gt;$T552,"OVERDUE","Due "&amp;TEXT($T552,"mm/dd")))))</f>
        <v/>
      </c>
      <c r="V552" s="16" t="n"/>
      <c r="W552" s="16" t="n"/>
      <c r="X552" s="17">
        <f>IF($C552="","",IF(AND($L552&lt;&gt;"",NOT(ISNUMBER($L552))),"RAW SCORE NOT A NUMBER",IF(AND(ISNUMBER($L552),OR($L552&lt;0,$L552&gt;100)),"RAW SCORE OUT OF RANGE",IF(COUNTIF(nrES_RecID,$B552)&gt;1,"DUPLICATE RECORD",IF(AND($K552=2,COUNTIFS(nrES_PID,$D552,nrES_Code,$F552,nrES_Att,1)=0),"ATTEMPT 2 WITHOUT ATTEMPT 1",IF(AND($K552=2,$L552=""),"RETEST ROW HAS NO SCORE","OK"))))))</f>
        <v/>
      </c>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IF($C553="","",IF($K553="","",IF(COUNTIFS(nrES_PID,$D553,nrES_Code,$F553,nrES_Att,"&gt;"&amp;$K553,nrES_Raw,"&gt;=0")=0,"Yes","No")))</f>
        <v/>
      </c>
      <c r="Q553" s="17">
        <f>IF($C553="","",IF($L553="","",IF(AND($K553=1,ISNUMBER($L553),$L553&lt;$J553,COUNTIFS(nrES_PID,$D553,nrES_Code,$F553,nrES_Att,2,nrES_Raw,"&gt;=0")=0),"Yes","No")))</f>
        <v/>
      </c>
      <c r="R553" s="17">
        <f>IF($C553="","",IF($L553="","",IF(AND($K553=2,ISNUMBER($L553),$L553&lt;$J553),"Yes","No")))</f>
        <v/>
      </c>
      <c r="S553" s="18" t="n"/>
      <c r="T553" s="19">
        <f>IF($Q553&lt;&gt;"Yes","",IF($S553="","(enter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IF(OR($C553="",$L553="",$K553&lt;&gt;1,NOT(ISNUMBER($L553)),$L553&gt;=$J553),"",IF(COUNTIFS(nrES_PID,$D553,nrES_Code,$F553,nrES_Att,2,nrES_Raw,"&gt;=0")&gt;0,"Retested",IF(NOT(ISNUMBER($T553)),"CHECK DATE",IF(TODAY()&gt;$T553,"OVERDUE","Due "&amp;TEXT($T553,"mm/dd")))))</f>
        <v/>
      </c>
      <c r="V553" s="16" t="n"/>
      <c r="W553" s="16" t="n"/>
      <c r="X553" s="17">
        <f>IF($C553="","",IF(AND($L553&lt;&gt;"",NOT(ISNUMBER($L553))),"RAW SCORE NOT A NUMBER",IF(AND(ISNUMBER($L553),OR($L553&lt;0,$L553&gt;100)),"RAW SCORE OUT OF RANGE",IF(COUNTIF(nrES_RecID,$B553)&gt;1,"DUPLICATE RECORD",IF(AND($K553=2,COUNTIFS(nrES_PID,$D553,nrES_Code,$F553,nrES_Att,1)=0),"ATTEMPT 2 WITHOUT ATTEMPT 1",IF(AND($K553=2,$L553=""),"RETEST ROW HAS NO SCORE","OK"))))))</f>
        <v/>
      </c>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IF($C554="","",IF($K554="","",IF(COUNTIFS(nrES_PID,$D554,nrES_Code,$F554,nrES_Att,"&gt;"&amp;$K554,nrES_Raw,"&gt;=0")=0,"Yes","No")))</f>
        <v/>
      </c>
      <c r="Q554" s="17">
        <f>IF($C554="","",IF($L554="","",IF(AND($K554=1,ISNUMBER($L554),$L554&lt;$J554,COUNTIFS(nrES_PID,$D554,nrES_Code,$F554,nrES_Att,2,nrES_Raw,"&gt;=0")=0),"Yes","No")))</f>
        <v/>
      </c>
      <c r="R554" s="17">
        <f>IF($C554="","",IF($L554="","",IF(AND($K554=2,ISNUMBER($L554),$L554&lt;$J554),"Yes","No")))</f>
        <v/>
      </c>
      <c r="S554" s="18" t="n"/>
      <c r="T554" s="19">
        <f>IF($Q554&lt;&gt;"Yes","",IF($S554="","(enter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IF(OR($C554="",$L554="",$K554&lt;&gt;1,NOT(ISNUMBER($L554)),$L554&gt;=$J554),"",IF(COUNTIFS(nrES_PID,$D554,nrES_Code,$F554,nrES_Att,2,nrES_Raw,"&gt;=0")&gt;0,"Retested",IF(NOT(ISNUMBER($T554)),"CHECK DATE",IF(TODAY()&gt;$T554,"OVERDUE","Due "&amp;TEXT($T554,"mm/dd")))))</f>
        <v/>
      </c>
      <c r="V554" s="16" t="n"/>
      <c r="W554" s="16" t="n"/>
      <c r="X554" s="17">
        <f>IF($C554="","",IF(AND($L554&lt;&gt;"",NOT(ISNUMBER($L554))),"RAW SCORE NOT A NUMBER",IF(AND(ISNUMBER($L554),OR($L554&lt;0,$L554&gt;100)),"RAW SCORE OUT OF RANGE",IF(COUNTIF(nrES_RecID,$B554)&gt;1,"DUPLICATE RECORD",IF(AND($K554=2,COUNTIFS(nrES_PID,$D554,nrES_Code,$F554,nrES_Att,1)=0),"ATTEMPT 2 WITHOUT ATTEMPT 1",IF(AND($K554=2,$L554=""),"RETEST ROW HAS NO SCORE","OK"))))))</f>
        <v/>
      </c>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IF($C555="","",IF($K555="","",IF(COUNTIFS(nrES_PID,$D555,nrES_Code,$F555,nrES_Att,"&gt;"&amp;$K555,nrES_Raw,"&gt;=0")=0,"Yes","No")))</f>
        <v/>
      </c>
      <c r="Q555" s="17">
        <f>IF($C555="","",IF($L555="","",IF(AND($K555=1,ISNUMBER($L555),$L555&lt;$J555,COUNTIFS(nrES_PID,$D555,nrES_Code,$F555,nrES_Att,2,nrES_Raw,"&gt;=0")=0),"Yes","No")))</f>
        <v/>
      </c>
      <c r="R555" s="17">
        <f>IF($C555="","",IF($L555="","",IF(AND($K555=2,ISNUMBER($L555),$L555&lt;$J555),"Yes","No")))</f>
        <v/>
      </c>
      <c r="S555" s="18" t="n"/>
      <c r="T555" s="19">
        <f>IF($Q555&lt;&gt;"Yes","",IF($S555="","(enter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IF(OR($C555="",$L555="",$K555&lt;&gt;1,NOT(ISNUMBER($L555)),$L555&gt;=$J555),"",IF(COUNTIFS(nrES_PID,$D555,nrES_Code,$F555,nrES_Att,2,nrES_Raw,"&gt;=0")&gt;0,"Retested",IF(NOT(ISNUMBER($T555)),"CHECK DATE",IF(TODAY()&gt;$T555,"OVERDUE","Due "&amp;TEXT($T555,"mm/dd")))))</f>
        <v/>
      </c>
      <c r="V555" s="16" t="n"/>
      <c r="W555" s="16" t="n"/>
      <c r="X555" s="17">
        <f>IF($C555="","",IF(AND($L555&lt;&gt;"",NOT(ISNUMBER($L555))),"RAW SCORE NOT A NUMBER",IF(AND(ISNUMBER($L555),OR($L555&lt;0,$L555&gt;100)),"RAW SCORE OUT OF RANGE",IF(COUNTIF(nrES_RecID,$B555)&gt;1,"DUPLICATE RECORD",IF(AND($K555=2,COUNTIFS(nrES_PID,$D555,nrES_Code,$F555,nrES_Att,1)=0),"ATTEMPT 2 WITHOUT ATTEMPT 1",IF(AND($K555=2,$L555=""),"RETEST ROW HAS NO SCORE","OK"))))))</f>
        <v/>
      </c>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IF($C556="","",IF($K556="","",IF(COUNTIFS(nrES_PID,$D556,nrES_Code,$F556,nrES_Att,"&gt;"&amp;$K556,nrES_Raw,"&gt;=0")=0,"Yes","No")))</f>
        <v/>
      </c>
      <c r="Q556" s="17">
        <f>IF($C556="","",IF($L556="","",IF(AND($K556=1,ISNUMBER($L556),$L556&lt;$J556,COUNTIFS(nrES_PID,$D556,nrES_Code,$F556,nrES_Att,2,nrES_Raw,"&gt;=0")=0),"Yes","No")))</f>
        <v/>
      </c>
      <c r="R556" s="17">
        <f>IF($C556="","",IF($L556="","",IF(AND($K556=2,ISNUMBER($L556),$L556&lt;$J556),"Yes","No")))</f>
        <v/>
      </c>
      <c r="S556" s="18" t="n"/>
      <c r="T556" s="19">
        <f>IF($Q556&lt;&gt;"Yes","",IF($S556="","(enter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IF(OR($C556="",$L556="",$K556&lt;&gt;1,NOT(ISNUMBER($L556)),$L556&gt;=$J556),"",IF(COUNTIFS(nrES_PID,$D556,nrES_Code,$F556,nrES_Att,2,nrES_Raw,"&gt;=0")&gt;0,"Retested",IF(NOT(ISNUMBER($T556)),"CHECK DATE",IF(TODAY()&gt;$T556,"OVERDUE","Due "&amp;TEXT($T556,"mm/dd")))))</f>
        <v/>
      </c>
      <c r="V556" s="16" t="n"/>
      <c r="W556" s="16" t="n"/>
      <c r="X556" s="17">
        <f>IF($C556="","",IF(AND($L556&lt;&gt;"",NOT(ISNUMBER($L556))),"RAW SCORE NOT A NUMBER",IF(AND(ISNUMBER($L556),OR($L556&lt;0,$L556&gt;100)),"RAW SCORE OUT OF RANGE",IF(COUNTIF(nrES_RecID,$B556)&gt;1,"DUPLICATE RECORD",IF(AND($K556=2,COUNTIFS(nrES_PID,$D556,nrES_Code,$F556,nrES_Att,1)=0),"ATTEMPT 2 WITHOUT ATTEMPT 1",IF(AND($K556=2,$L556=""),"RETEST ROW HAS NO SCORE","OK"))))))</f>
        <v/>
      </c>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IF($C557="","",IF($K557="","",IF(COUNTIFS(nrES_PID,$D557,nrES_Code,$F557,nrES_Att,"&gt;"&amp;$K557,nrES_Raw,"&gt;=0")=0,"Yes","No")))</f>
        <v/>
      </c>
      <c r="Q557" s="17">
        <f>IF($C557="","",IF($L557="","",IF(AND($K557=1,ISNUMBER($L557),$L557&lt;$J557,COUNTIFS(nrES_PID,$D557,nrES_Code,$F557,nrES_Att,2,nrES_Raw,"&gt;=0")=0),"Yes","No")))</f>
        <v/>
      </c>
      <c r="R557" s="17">
        <f>IF($C557="","",IF($L557="","",IF(AND($K557=2,ISNUMBER($L557),$L557&lt;$J557),"Yes","No")))</f>
        <v/>
      </c>
      <c r="S557" s="18" t="n"/>
      <c r="T557" s="19">
        <f>IF($Q557&lt;&gt;"Yes","",IF($S557="","(enter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IF(OR($C557="",$L557="",$K557&lt;&gt;1,NOT(ISNUMBER($L557)),$L557&gt;=$J557),"",IF(COUNTIFS(nrES_PID,$D557,nrES_Code,$F557,nrES_Att,2,nrES_Raw,"&gt;=0")&gt;0,"Retested",IF(NOT(ISNUMBER($T557)),"CHECK DATE",IF(TODAY()&gt;$T557,"OVERDUE","Due "&amp;TEXT($T557,"mm/dd")))))</f>
        <v/>
      </c>
      <c r="V557" s="16" t="n"/>
      <c r="W557" s="16" t="n"/>
      <c r="X557" s="17">
        <f>IF($C557="","",IF(AND($L557&lt;&gt;"",NOT(ISNUMBER($L557))),"RAW SCORE NOT A NUMBER",IF(AND(ISNUMBER($L557),OR($L557&lt;0,$L557&gt;100)),"RAW SCORE OUT OF RANGE",IF(COUNTIF(nrES_RecID,$B557)&gt;1,"DUPLICATE RECORD",IF(AND($K557=2,COUNTIFS(nrES_PID,$D557,nrES_Code,$F557,nrES_Att,1)=0),"ATTEMPT 2 WITHOUT ATTEMPT 1",IF(AND($K557=2,$L557=""),"RETEST ROW HAS NO SCORE","OK"))))))</f>
        <v/>
      </c>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IF($C558="","",IF($K558="","",IF(COUNTIFS(nrES_PID,$D558,nrES_Code,$F558,nrES_Att,"&gt;"&amp;$K558,nrES_Raw,"&gt;=0")=0,"Yes","No")))</f>
        <v/>
      </c>
      <c r="Q558" s="17">
        <f>IF($C558="","",IF($L558="","",IF(AND($K558=1,ISNUMBER($L558),$L558&lt;$J558,COUNTIFS(nrES_PID,$D558,nrES_Code,$F558,nrES_Att,2,nrES_Raw,"&gt;=0")=0),"Yes","No")))</f>
        <v/>
      </c>
      <c r="R558" s="17">
        <f>IF($C558="","",IF($L558="","",IF(AND($K558=2,ISNUMBER($L558),$L558&lt;$J558),"Yes","No")))</f>
        <v/>
      </c>
      <c r="S558" s="18" t="n"/>
      <c r="T558" s="19">
        <f>IF($Q558&lt;&gt;"Yes","",IF($S558="","(enter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IF(OR($C558="",$L558="",$K558&lt;&gt;1,NOT(ISNUMBER($L558)),$L558&gt;=$J558),"",IF(COUNTIFS(nrES_PID,$D558,nrES_Code,$F558,nrES_Att,2,nrES_Raw,"&gt;=0")&gt;0,"Retested",IF(NOT(ISNUMBER($T558)),"CHECK DATE",IF(TODAY()&gt;$T558,"OVERDUE","Due "&amp;TEXT($T558,"mm/dd")))))</f>
        <v/>
      </c>
      <c r="V558" s="16" t="n"/>
      <c r="W558" s="16" t="n"/>
      <c r="X558" s="17">
        <f>IF($C558="","",IF(AND($L558&lt;&gt;"",NOT(ISNUMBER($L558))),"RAW SCORE NOT A NUMBER",IF(AND(ISNUMBER($L558),OR($L558&lt;0,$L558&gt;100)),"RAW SCORE OUT OF RANGE",IF(COUNTIF(nrES_RecID,$B558)&gt;1,"DUPLICATE RECORD",IF(AND($K558=2,COUNTIFS(nrES_PID,$D558,nrES_Code,$F558,nrES_Att,1)=0),"ATTEMPT 2 WITHOUT ATTEMPT 1",IF(AND($K558=2,$L558=""),"RETEST ROW HAS NO SCORE","OK"))))))</f>
        <v/>
      </c>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IF($C559="","",IF($K559="","",IF(COUNTIFS(nrES_PID,$D559,nrES_Code,$F559,nrES_Att,"&gt;"&amp;$K559,nrES_Raw,"&gt;=0")=0,"Yes","No")))</f>
        <v/>
      </c>
      <c r="Q559" s="17">
        <f>IF($C559="","",IF($L559="","",IF(AND($K559=1,ISNUMBER($L559),$L559&lt;$J559,COUNTIFS(nrES_PID,$D559,nrES_Code,$F559,nrES_Att,2,nrES_Raw,"&gt;=0")=0),"Yes","No")))</f>
        <v/>
      </c>
      <c r="R559" s="17">
        <f>IF($C559="","",IF($L559="","",IF(AND($K559=2,ISNUMBER($L559),$L559&lt;$J559),"Yes","No")))</f>
        <v/>
      </c>
      <c r="S559" s="18" t="n"/>
      <c r="T559" s="19">
        <f>IF($Q559&lt;&gt;"Yes","",IF($S559="","(enter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IF(OR($C559="",$L559="",$K559&lt;&gt;1,NOT(ISNUMBER($L559)),$L559&gt;=$J559),"",IF(COUNTIFS(nrES_PID,$D559,nrES_Code,$F559,nrES_Att,2,nrES_Raw,"&gt;=0")&gt;0,"Retested",IF(NOT(ISNUMBER($T559)),"CHECK DATE",IF(TODAY()&gt;$T559,"OVERDUE","Due "&amp;TEXT($T559,"mm/dd")))))</f>
        <v/>
      </c>
      <c r="V559" s="16" t="n"/>
      <c r="W559" s="16" t="n"/>
      <c r="X559" s="17">
        <f>IF($C559="","",IF(AND($L559&lt;&gt;"",NOT(ISNUMBER($L559))),"RAW SCORE NOT A NUMBER",IF(AND(ISNUMBER($L559),OR($L559&lt;0,$L559&gt;100)),"RAW SCORE OUT OF RANGE",IF(COUNTIF(nrES_RecID,$B559)&gt;1,"DUPLICATE RECORD",IF(AND($K559=2,COUNTIFS(nrES_PID,$D559,nrES_Code,$F559,nrES_Att,1)=0),"ATTEMPT 2 WITHOUT ATTEMPT 1",IF(AND($K559=2,$L559=""),"RETEST ROW HAS NO SCORE","OK"))))))</f>
        <v/>
      </c>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IF($C560="","",IF($K560="","",IF(COUNTIFS(nrES_PID,$D560,nrES_Code,$F560,nrES_Att,"&gt;"&amp;$K560,nrES_Raw,"&gt;=0")=0,"Yes","No")))</f>
        <v/>
      </c>
      <c r="Q560" s="17">
        <f>IF($C560="","",IF($L560="","",IF(AND($K560=1,ISNUMBER($L560),$L560&lt;$J560,COUNTIFS(nrES_PID,$D560,nrES_Code,$F560,nrES_Att,2,nrES_Raw,"&gt;=0")=0),"Yes","No")))</f>
        <v/>
      </c>
      <c r="R560" s="17">
        <f>IF($C560="","",IF($L560="","",IF(AND($K560=2,ISNUMBER($L560),$L560&lt;$J560),"Yes","No")))</f>
        <v/>
      </c>
      <c r="S560" s="18" t="n"/>
      <c r="T560" s="19">
        <f>IF($Q560&lt;&gt;"Yes","",IF($S560="","(enter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IF(OR($C560="",$L560="",$K560&lt;&gt;1,NOT(ISNUMBER($L560)),$L560&gt;=$J560),"",IF(COUNTIFS(nrES_PID,$D560,nrES_Code,$F560,nrES_Att,2,nrES_Raw,"&gt;=0")&gt;0,"Retested",IF(NOT(ISNUMBER($T560)),"CHECK DATE",IF(TODAY()&gt;$T560,"OVERDUE","Due "&amp;TEXT($T560,"mm/dd")))))</f>
        <v/>
      </c>
      <c r="V560" s="16" t="n"/>
      <c r="W560" s="16" t="n"/>
      <c r="X560" s="17">
        <f>IF($C560="","",IF(AND($L560&lt;&gt;"",NOT(ISNUMBER($L560))),"RAW SCORE NOT A NUMBER",IF(AND(ISNUMBER($L560),OR($L560&lt;0,$L560&gt;100)),"RAW SCORE OUT OF RANGE",IF(COUNTIF(nrES_RecID,$B560)&gt;1,"DUPLICATE RECORD",IF(AND($K560=2,COUNTIFS(nrES_PID,$D560,nrES_Code,$F560,nrES_Att,1)=0),"ATTEMPT 2 WITHOUT ATTEMPT 1",IF(AND($K560=2,$L560=""),"RETEST ROW HAS NO SCORE","OK"))))))</f>
        <v/>
      </c>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IF($C561="","",IF($K561="","",IF(COUNTIFS(nrES_PID,$D561,nrES_Code,$F561,nrES_Att,"&gt;"&amp;$K561,nrES_Raw,"&gt;=0")=0,"Yes","No")))</f>
        <v/>
      </c>
      <c r="Q561" s="17">
        <f>IF($C561="","",IF($L561="","",IF(AND($K561=1,ISNUMBER($L561),$L561&lt;$J561,COUNTIFS(nrES_PID,$D561,nrES_Code,$F561,nrES_Att,2,nrES_Raw,"&gt;=0")=0),"Yes","No")))</f>
        <v/>
      </c>
      <c r="R561" s="17">
        <f>IF($C561="","",IF($L561="","",IF(AND($K561=2,ISNUMBER($L561),$L561&lt;$J561),"Yes","No")))</f>
        <v/>
      </c>
      <c r="S561" s="18" t="n"/>
      <c r="T561" s="19">
        <f>IF($Q561&lt;&gt;"Yes","",IF($S561="","(enter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IF(OR($C561="",$L561="",$K561&lt;&gt;1,NOT(ISNUMBER($L561)),$L561&gt;=$J561),"",IF(COUNTIFS(nrES_PID,$D561,nrES_Code,$F561,nrES_Att,2,nrES_Raw,"&gt;=0")&gt;0,"Retested",IF(NOT(ISNUMBER($T561)),"CHECK DATE",IF(TODAY()&gt;$T561,"OVERDUE","Due "&amp;TEXT($T561,"mm/dd")))))</f>
        <v/>
      </c>
      <c r="V561" s="16" t="n"/>
      <c r="W561" s="16" t="n"/>
      <c r="X561" s="17">
        <f>IF($C561="","",IF(AND($L561&lt;&gt;"",NOT(ISNUMBER($L561))),"RAW SCORE NOT A NUMBER",IF(AND(ISNUMBER($L561),OR($L561&lt;0,$L561&gt;100)),"RAW SCORE OUT OF RANGE",IF(COUNTIF(nrES_RecID,$B561)&gt;1,"DUPLICATE RECORD",IF(AND($K561=2,COUNTIFS(nrES_PID,$D561,nrES_Code,$F561,nrES_Att,1)=0),"ATTEMPT 2 WITHOUT ATTEMPT 1",IF(AND($K561=2,$L561=""),"RETEST ROW HAS NO SCORE","OK"))))))</f>
        <v/>
      </c>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IF($C562="","",IF($K562="","",IF(COUNTIFS(nrES_PID,$D562,nrES_Code,$F562,nrES_Att,"&gt;"&amp;$K562,nrES_Raw,"&gt;=0")=0,"Yes","No")))</f>
        <v/>
      </c>
      <c r="Q562" s="17">
        <f>IF($C562="","",IF($L562="","",IF(AND($K562=1,ISNUMBER($L562),$L562&lt;$J562,COUNTIFS(nrES_PID,$D562,nrES_Code,$F562,nrES_Att,2,nrES_Raw,"&gt;=0")=0),"Yes","No")))</f>
        <v/>
      </c>
      <c r="R562" s="17">
        <f>IF($C562="","",IF($L562="","",IF(AND($K562=2,ISNUMBER($L562),$L562&lt;$J562),"Yes","No")))</f>
        <v/>
      </c>
      <c r="S562" s="18" t="n"/>
      <c r="T562" s="19">
        <f>IF($Q562&lt;&gt;"Yes","",IF($S562="","(enter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IF(OR($C562="",$L562="",$K562&lt;&gt;1,NOT(ISNUMBER($L562)),$L562&gt;=$J562),"",IF(COUNTIFS(nrES_PID,$D562,nrES_Code,$F562,nrES_Att,2,nrES_Raw,"&gt;=0")&gt;0,"Retested",IF(NOT(ISNUMBER($T562)),"CHECK DATE",IF(TODAY()&gt;$T562,"OVERDUE","Due "&amp;TEXT($T562,"mm/dd")))))</f>
        <v/>
      </c>
      <c r="V562" s="16" t="n"/>
      <c r="W562" s="16" t="n"/>
      <c r="X562" s="17">
        <f>IF($C562="","",IF(AND($L562&lt;&gt;"",NOT(ISNUMBER($L562))),"RAW SCORE NOT A NUMBER",IF(AND(ISNUMBER($L562),OR($L562&lt;0,$L562&gt;100)),"RAW SCORE OUT OF RANGE",IF(COUNTIF(nrES_RecID,$B562)&gt;1,"DUPLICATE RECORD",IF(AND($K562=2,COUNTIFS(nrES_PID,$D562,nrES_Code,$F562,nrES_Att,1)=0),"ATTEMPT 2 WITHOUT ATTEMPT 1",IF(AND($K562=2,$L562=""),"RETEST ROW HAS NO SCORE","OK"))))))</f>
        <v/>
      </c>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IF($C563="","",IF($K563="","",IF(COUNTIFS(nrES_PID,$D563,nrES_Code,$F563,nrES_Att,"&gt;"&amp;$K563,nrES_Raw,"&gt;=0")=0,"Yes","No")))</f>
        <v/>
      </c>
      <c r="Q563" s="17">
        <f>IF($C563="","",IF($L563="","",IF(AND($K563=1,ISNUMBER($L563),$L563&lt;$J563,COUNTIFS(nrES_PID,$D563,nrES_Code,$F563,nrES_Att,2,nrES_Raw,"&gt;=0")=0),"Yes","No")))</f>
        <v/>
      </c>
      <c r="R563" s="17">
        <f>IF($C563="","",IF($L563="","",IF(AND($K563=2,ISNUMBER($L563),$L563&lt;$J563),"Yes","No")))</f>
        <v/>
      </c>
      <c r="S563" s="18" t="n"/>
      <c r="T563" s="19">
        <f>IF($Q563&lt;&gt;"Yes","",IF($S563="","(enter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IF(OR($C563="",$L563="",$K563&lt;&gt;1,NOT(ISNUMBER($L563)),$L563&gt;=$J563),"",IF(COUNTIFS(nrES_PID,$D563,nrES_Code,$F563,nrES_Att,2,nrES_Raw,"&gt;=0")&gt;0,"Retested",IF(NOT(ISNUMBER($T563)),"CHECK DATE",IF(TODAY()&gt;$T563,"OVERDUE","Due "&amp;TEXT($T563,"mm/dd")))))</f>
        <v/>
      </c>
      <c r="V563" s="16" t="n"/>
      <c r="W563" s="16" t="n"/>
      <c r="X563" s="17">
        <f>IF($C563="","",IF(AND($L563&lt;&gt;"",NOT(ISNUMBER($L563))),"RAW SCORE NOT A NUMBER",IF(AND(ISNUMBER($L563),OR($L563&lt;0,$L563&gt;100)),"RAW SCORE OUT OF RANGE",IF(COUNTIF(nrES_RecID,$B563)&gt;1,"DUPLICATE RECORD",IF(AND($K563=2,COUNTIFS(nrES_PID,$D563,nrES_Code,$F563,nrES_Att,1)=0),"ATTEMPT 2 WITHOUT ATTEMPT 1",IF(AND($K563=2,$L563=""),"RETEST ROW HAS NO SCORE","OK"))))))</f>
        <v/>
      </c>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IF($C564="","",IF($K564="","",IF(COUNTIFS(nrES_PID,$D564,nrES_Code,$F564,nrES_Att,"&gt;"&amp;$K564,nrES_Raw,"&gt;=0")=0,"Yes","No")))</f>
        <v/>
      </c>
      <c r="Q564" s="17">
        <f>IF($C564="","",IF($L564="","",IF(AND($K564=1,ISNUMBER($L564),$L564&lt;$J564,COUNTIFS(nrES_PID,$D564,nrES_Code,$F564,nrES_Att,2,nrES_Raw,"&gt;=0")=0),"Yes","No")))</f>
        <v/>
      </c>
      <c r="R564" s="17">
        <f>IF($C564="","",IF($L564="","",IF(AND($K564=2,ISNUMBER($L564),$L564&lt;$J564),"Yes","No")))</f>
        <v/>
      </c>
      <c r="S564" s="18" t="n"/>
      <c r="T564" s="19">
        <f>IF($Q564&lt;&gt;"Yes","",IF($S564="","(enter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IF(OR($C564="",$L564="",$K564&lt;&gt;1,NOT(ISNUMBER($L564)),$L564&gt;=$J564),"",IF(COUNTIFS(nrES_PID,$D564,nrES_Code,$F564,nrES_Att,2,nrES_Raw,"&gt;=0")&gt;0,"Retested",IF(NOT(ISNUMBER($T564)),"CHECK DATE",IF(TODAY()&gt;$T564,"OVERDUE","Due "&amp;TEXT($T564,"mm/dd")))))</f>
        <v/>
      </c>
      <c r="V564" s="16" t="n"/>
      <c r="W564" s="16" t="n"/>
      <c r="X564" s="17">
        <f>IF($C564="","",IF(AND($L564&lt;&gt;"",NOT(ISNUMBER($L564))),"RAW SCORE NOT A NUMBER",IF(AND(ISNUMBER($L564),OR($L564&lt;0,$L564&gt;100)),"RAW SCORE OUT OF RANGE",IF(COUNTIF(nrES_RecID,$B564)&gt;1,"DUPLICATE RECORD",IF(AND($K564=2,COUNTIFS(nrES_PID,$D564,nrES_Code,$F564,nrES_Att,1)=0),"ATTEMPT 2 WITHOUT ATTEMPT 1",IF(AND($K564=2,$L564=""),"RETEST ROW HAS NO SCORE","OK"))))))</f>
        <v/>
      </c>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IF($C565="","",IF($K565="","",IF(COUNTIFS(nrES_PID,$D565,nrES_Code,$F565,nrES_Att,"&gt;"&amp;$K565,nrES_Raw,"&gt;=0")=0,"Yes","No")))</f>
        <v/>
      </c>
      <c r="Q565" s="17">
        <f>IF($C565="","",IF($L565="","",IF(AND($K565=1,ISNUMBER($L565),$L565&lt;$J565,COUNTIFS(nrES_PID,$D565,nrES_Code,$F565,nrES_Att,2,nrES_Raw,"&gt;=0")=0),"Yes","No")))</f>
        <v/>
      </c>
      <c r="R565" s="17">
        <f>IF($C565="","",IF($L565="","",IF(AND($K565=2,ISNUMBER($L565),$L565&lt;$J565),"Yes","No")))</f>
        <v/>
      </c>
      <c r="S565" s="18" t="n"/>
      <c r="T565" s="19">
        <f>IF($Q565&lt;&gt;"Yes","",IF($S565="","(enter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IF(OR($C565="",$L565="",$K565&lt;&gt;1,NOT(ISNUMBER($L565)),$L565&gt;=$J565),"",IF(COUNTIFS(nrES_PID,$D565,nrES_Code,$F565,nrES_Att,2,nrES_Raw,"&gt;=0")&gt;0,"Retested",IF(NOT(ISNUMBER($T565)),"CHECK DATE",IF(TODAY()&gt;$T565,"OVERDUE","Due "&amp;TEXT($T565,"mm/dd")))))</f>
        <v/>
      </c>
      <c r="V565" s="16" t="n"/>
      <c r="W565" s="16" t="n"/>
      <c r="X565" s="17">
        <f>IF($C565="","",IF(AND($L565&lt;&gt;"",NOT(ISNUMBER($L565))),"RAW SCORE NOT A NUMBER",IF(AND(ISNUMBER($L565),OR($L565&lt;0,$L565&gt;100)),"RAW SCORE OUT OF RANGE",IF(COUNTIF(nrES_RecID,$B565)&gt;1,"DUPLICATE RECORD",IF(AND($K565=2,COUNTIFS(nrES_PID,$D565,nrES_Code,$F565,nrES_Att,1)=0),"ATTEMPT 2 WITHOUT ATTEMPT 1",IF(AND($K565=2,$L565=""),"RETEST ROW HAS NO SCORE","OK"))))))</f>
        <v/>
      </c>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IF($C566="","",IF($K566="","",IF(COUNTIFS(nrES_PID,$D566,nrES_Code,$F566,nrES_Att,"&gt;"&amp;$K566,nrES_Raw,"&gt;=0")=0,"Yes","No")))</f>
        <v/>
      </c>
      <c r="Q566" s="17">
        <f>IF($C566="","",IF($L566="","",IF(AND($K566=1,ISNUMBER($L566),$L566&lt;$J566,COUNTIFS(nrES_PID,$D566,nrES_Code,$F566,nrES_Att,2,nrES_Raw,"&gt;=0")=0),"Yes","No")))</f>
        <v/>
      </c>
      <c r="R566" s="17">
        <f>IF($C566="","",IF($L566="","",IF(AND($K566=2,ISNUMBER($L566),$L566&lt;$J566),"Yes","No")))</f>
        <v/>
      </c>
      <c r="S566" s="18" t="n"/>
      <c r="T566" s="19">
        <f>IF($Q566&lt;&gt;"Yes","",IF($S566="","(enter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IF(OR($C566="",$L566="",$K566&lt;&gt;1,NOT(ISNUMBER($L566)),$L566&gt;=$J566),"",IF(COUNTIFS(nrES_PID,$D566,nrES_Code,$F566,nrES_Att,2,nrES_Raw,"&gt;=0")&gt;0,"Retested",IF(NOT(ISNUMBER($T566)),"CHECK DATE",IF(TODAY()&gt;$T566,"OVERDUE","Due "&amp;TEXT($T566,"mm/dd")))))</f>
        <v/>
      </c>
      <c r="V566" s="16" t="n"/>
      <c r="W566" s="16" t="n"/>
      <c r="X566" s="17">
        <f>IF($C566="","",IF(AND($L566&lt;&gt;"",NOT(ISNUMBER($L566))),"RAW SCORE NOT A NUMBER",IF(AND(ISNUMBER($L566),OR($L566&lt;0,$L566&gt;100)),"RAW SCORE OUT OF RANGE",IF(COUNTIF(nrES_RecID,$B566)&gt;1,"DUPLICATE RECORD",IF(AND($K566=2,COUNTIFS(nrES_PID,$D566,nrES_Code,$F566,nrES_Att,1)=0),"ATTEMPT 2 WITHOUT ATTEMPT 1",IF(AND($K566=2,$L566=""),"RETEST ROW HAS NO SCORE","OK"))))))</f>
        <v/>
      </c>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IF($C567="","",IF($K567="","",IF(COUNTIFS(nrES_PID,$D567,nrES_Code,$F567,nrES_Att,"&gt;"&amp;$K567,nrES_Raw,"&gt;=0")=0,"Yes","No")))</f>
        <v/>
      </c>
      <c r="Q567" s="17">
        <f>IF($C567="","",IF($L567="","",IF(AND($K567=1,ISNUMBER($L567),$L567&lt;$J567,COUNTIFS(nrES_PID,$D567,nrES_Code,$F567,nrES_Att,2,nrES_Raw,"&gt;=0")=0),"Yes","No")))</f>
        <v/>
      </c>
      <c r="R567" s="17">
        <f>IF($C567="","",IF($L567="","",IF(AND($K567=2,ISNUMBER($L567),$L567&lt;$J567),"Yes","No")))</f>
        <v/>
      </c>
      <c r="S567" s="18" t="n"/>
      <c r="T567" s="19">
        <f>IF($Q567&lt;&gt;"Yes","",IF($S567="","(enter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IF(OR($C567="",$L567="",$K567&lt;&gt;1,NOT(ISNUMBER($L567)),$L567&gt;=$J567),"",IF(COUNTIFS(nrES_PID,$D567,nrES_Code,$F567,nrES_Att,2,nrES_Raw,"&gt;=0")&gt;0,"Retested",IF(NOT(ISNUMBER($T567)),"CHECK DATE",IF(TODAY()&gt;$T567,"OVERDUE","Due "&amp;TEXT($T567,"mm/dd")))))</f>
        <v/>
      </c>
      <c r="V567" s="16" t="n"/>
      <c r="W567" s="16" t="n"/>
      <c r="X567" s="17">
        <f>IF($C567="","",IF(AND($L567&lt;&gt;"",NOT(ISNUMBER($L567))),"RAW SCORE NOT A NUMBER",IF(AND(ISNUMBER($L567),OR($L567&lt;0,$L567&gt;100)),"RAW SCORE OUT OF RANGE",IF(COUNTIF(nrES_RecID,$B567)&gt;1,"DUPLICATE RECORD",IF(AND($K567=2,COUNTIFS(nrES_PID,$D567,nrES_Code,$F567,nrES_Att,1)=0),"ATTEMPT 2 WITHOUT ATTEMPT 1",IF(AND($K567=2,$L567=""),"RETEST ROW HAS NO SCORE","OK"))))))</f>
        <v/>
      </c>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IF($C568="","",IF($K568="","",IF(COUNTIFS(nrES_PID,$D568,nrES_Code,$F568,nrES_Att,"&gt;"&amp;$K568,nrES_Raw,"&gt;=0")=0,"Yes","No")))</f>
        <v/>
      </c>
      <c r="Q568" s="17">
        <f>IF($C568="","",IF($L568="","",IF(AND($K568=1,ISNUMBER($L568),$L568&lt;$J568,COUNTIFS(nrES_PID,$D568,nrES_Code,$F568,nrES_Att,2,nrES_Raw,"&gt;=0")=0),"Yes","No")))</f>
        <v/>
      </c>
      <c r="R568" s="17">
        <f>IF($C568="","",IF($L568="","",IF(AND($K568=2,ISNUMBER($L568),$L568&lt;$J568),"Yes","No")))</f>
        <v/>
      </c>
      <c r="S568" s="18" t="n"/>
      <c r="T568" s="19">
        <f>IF($Q568&lt;&gt;"Yes","",IF($S568="","(enter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IF(OR($C568="",$L568="",$K568&lt;&gt;1,NOT(ISNUMBER($L568)),$L568&gt;=$J568),"",IF(COUNTIFS(nrES_PID,$D568,nrES_Code,$F568,nrES_Att,2,nrES_Raw,"&gt;=0")&gt;0,"Retested",IF(NOT(ISNUMBER($T568)),"CHECK DATE",IF(TODAY()&gt;$T568,"OVERDUE","Due "&amp;TEXT($T568,"mm/dd")))))</f>
        <v/>
      </c>
      <c r="V568" s="16" t="n"/>
      <c r="W568" s="16" t="n"/>
      <c r="X568" s="17">
        <f>IF($C568="","",IF(AND($L568&lt;&gt;"",NOT(ISNUMBER($L568))),"RAW SCORE NOT A NUMBER",IF(AND(ISNUMBER($L568),OR($L568&lt;0,$L568&gt;100)),"RAW SCORE OUT OF RANGE",IF(COUNTIF(nrES_RecID,$B568)&gt;1,"DUPLICATE RECORD",IF(AND($K568=2,COUNTIFS(nrES_PID,$D568,nrES_Code,$F568,nrES_Att,1)=0),"ATTEMPT 2 WITHOUT ATTEMPT 1",IF(AND($K568=2,$L568=""),"RETEST ROW HAS NO SCORE","OK"))))))</f>
        <v/>
      </c>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IF($C569="","",IF($K569="","",IF(COUNTIFS(nrES_PID,$D569,nrES_Code,$F569,nrES_Att,"&gt;"&amp;$K569,nrES_Raw,"&gt;=0")=0,"Yes","No")))</f>
        <v/>
      </c>
      <c r="Q569" s="17">
        <f>IF($C569="","",IF($L569="","",IF(AND($K569=1,ISNUMBER($L569),$L569&lt;$J569,COUNTIFS(nrES_PID,$D569,nrES_Code,$F569,nrES_Att,2,nrES_Raw,"&gt;=0")=0),"Yes","No")))</f>
        <v/>
      </c>
      <c r="R569" s="17">
        <f>IF($C569="","",IF($L569="","",IF(AND($K569=2,ISNUMBER($L569),$L569&lt;$J569),"Yes","No")))</f>
        <v/>
      </c>
      <c r="S569" s="18" t="n"/>
      <c r="T569" s="19">
        <f>IF($Q569&lt;&gt;"Yes","",IF($S569="","(enter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IF(OR($C569="",$L569="",$K569&lt;&gt;1,NOT(ISNUMBER($L569)),$L569&gt;=$J569),"",IF(COUNTIFS(nrES_PID,$D569,nrES_Code,$F569,nrES_Att,2,nrES_Raw,"&gt;=0")&gt;0,"Retested",IF(NOT(ISNUMBER($T569)),"CHECK DATE",IF(TODAY()&gt;$T569,"OVERDUE","Due "&amp;TEXT($T569,"mm/dd")))))</f>
        <v/>
      </c>
      <c r="V569" s="16" t="n"/>
      <c r="W569" s="16" t="n"/>
      <c r="X569" s="17">
        <f>IF($C569="","",IF(AND($L569&lt;&gt;"",NOT(ISNUMBER($L569))),"RAW SCORE NOT A NUMBER",IF(AND(ISNUMBER($L569),OR($L569&lt;0,$L569&gt;100)),"RAW SCORE OUT OF RANGE",IF(COUNTIF(nrES_RecID,$B569)&gt;1,"DUPLICATE RECORD",IF(AND($K569=2,COUNTIFS(nrES_PID,$D569,nrES_Code,$F569,nrES_Att,1)=0),"ATTEMPT 2 WITHOUT ATTEMPT 1",IF(AND($K569=2,$L569=""),"RETEST ROW HAS NO SCORE","OK"))))))</f>
        <v/>
      </c>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IF($C570="","",IF($K570="","",IF(COUNTIFS(nrES_PID,$D570,nrES_Code,$F570,nrES_Att,"&gt;"&amp;$K570,nrES_Raw,"&gt;=0")=0,"Yes","No")))</f>
        <v/>
      </c>
      <c r="Q570" s="17">
        <f>IF($C570="","",IF($L570="","",IF(AND($K570=1,ISNUMBER($L570),$L570&lt;$J570,COUNTIFS(nrES_PID,$D570,nrES_Code,$F570,nrES_Att,2,nrES_Raw,"&gt;=0")=0),"Yes","No")))</f>
        <v/>
      </c>
      <c r="R570" s="17">
        <f>IF($C570="","",IF($L570="","",IF(AND($K570=2,ISNUMBER($L570),$L570&lt;$J570),"Yes","No")))</f>
        <v/>
      </c>
      <c r="S570" s="18" t="n"/>
      <c r="T570" s="19">
        <f>IF($Q570&lt;&gt;"Yes","",IF($S570="","(enter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IF(OR($C570="",$L570="",$K570&lt;&gt;1,NOT(ISNUMBER($L570)),$L570&gt;=$J570),"",IF(COUNTIFS(nrES_PID,$D570,nrES_Code,$F570,nrES_Att,2,nrES_Raw,"&gt;=0")&gt;0,"Retested",IF(NOT(ISNUMBER($T570)),"CHECK DATE",IF(TODAY()&gt;$T570,"OVERDUE","Due "&amp;TEXT($T570,"mm/dd")))))</f>
        <v/>
      </c>
      <c r="V570" s="16" t="n"/>
      <c r="W570" s="16" t="n"/>
      <c r="X570" s="17">
        <f>IF($C570="","",IF(AND($L570&lt;&gt;"",NOT(ISNUMBER($L570))),"RAW SCORE NOT A NUMBER",IF(AND(ISNUMBER($L570),OR($L570&lt;0,$L570&gt;100)),"RAW SCORE OUT OF RANGE",IF(COUNTIF(nrES_RecID,$B570)&gt;1,"DUPLICATE RECORD",IF(AND($K570=2,COUNTIFS(nrES_PID,$D570,nrES_Code,$F570,nrES_Att,1)=0),"ATTEMPT 2 WITHOUT ATTEMPT 1",IF(AND($K570=2,$L570=""),"RETEST ROW HAS NO SCORE","OK"))))))</f>
        <v/>
      </c>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IF($C571="","",IF($K571="","",IF(COUNTIFS(nrES_PID,$D571,nrES_Code,$F571,nrES_Att,"&gt;"&amp;$K571,nrES_Raw,"&gt;=0")=0,"Yes","No")))</f>
        <v/>
      </c>
      <c r="Q571" s="17">
        <f>IF($C571="","",IF($L571="","",IF(AND($K571=1,ISNUMBER($L571),$L571&lt;$J571,COUNTIFS(nrES_PID,$D571,nrES_Code,$F571,nrES_Att,2,nrES_Raw,"&gt;=0")=0),"Yes","No")))</f>
        <v/>
      </c>
      <c r="R571" s="17">
        <f>IF($C571="","",IF($L571="","",IF(AND($K571=2,ISNUMBER($L571),$L571&lt;$J571),"Yes","No")))</f>
        <v/>
      </c>
      <c r="S571" s="18" t="n"/>
      <c r="T571" s="19">
        <f>IF($Q571&lt;&gt;"Yes","",IF($S571="","(enter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IF(OR($C571="",$L571="",$K571&lt;&gt;1,NOT(ISNUMBER($L571)),$L571&gt;=$J571),"",IF(COUNTIFS(nrES_PID,$D571,nrES_Code,$F571,nrES_Att,2,nrES_Raw,"&gt;=0")&gt;0,"Retested",IF(NOT(ISNUMBER($T571)),"CHECK DATE",IF(TODAY()&gt;$T571,"OVERDUE","Due "&amp;TEXT($T571,"mm/dd")))))</f>
        <v/>
      </c>
      <c r="V571" s="16" t="n"/>
      <c r="W571" s="16" t="n"/>
      <c r="X571" s="17">
        <f>IF($C571="","",IF(AND($L571&lt;&gt;"",NOT(ISNUMBER($L571))),"RAW SCORE NOT A NUMBER",IF(AND(ISNUMBER($L571),OR($L571&lt;0,$L571&gt;100)),"RAW SCORE OUT OF RANGE",IF(COUNTIF(nrES_RecID,$B571)&gt;1,"DUPLICATE RECORD",IF(AND($K571=2,COUNTIFS(nrES_PID,$D571,nrES_Code,$F571,nrES_Att,1)=0),"ATTEMPT 2 WITHOUT ATTEMPT 1",IF(AND($K571=2,$L571=""),"RETEST ROW HAS NO SCORE","OK"))))))</f>
        <v/>
      </c>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IF($C572="","",IF($K572="","",IF(COUNTIFS(nrES_PID,$D572,nrES_Code,$F572,nrES_Att,"&gt;"&amp;$K572,nrES_Raw,"&gt;=0")=0,"Yes","No")))</f>
        <v/>
      </c>
      <c r="Q572" s="17">
        <f>IF($C572="","",IF($L572="","",IF(AND($K572=1,ISNUMBER($L572),$L572&lt;$J572,COUNTIFS(nrES_PID,$D572,nrES_Code,$F572,nrES_Att,2,nrES_Raw,"&gt;=0")=0),"Yes","No")))</f>
        <v/>
      </c>
      <c r="R572" s="17">
        <f>IF($C572="","",IF($L572="","",IF(AND($K572=2,ISNUMBER($L572),$L572&lt;$J572),"Yes","No")))</f>
        <v/>
      </c>
      <c r="S572" s="18" t="n"/>
      <c r="T572" s="19">
        <f>IF($Q572&lt;&gt;"Yes","",IF($S572="","(enter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IF(OR($C572="",$L572="",$K572&lt;&gt;1,NOT(ISNUMBER($L572)),$L572&gt;=$J572),"",IF(COUNTIFS(nrES_PID,$D572,nrES_Code,$F572,nrES_Att,2,nrES_Raw,"&gt;=0")&gt;0,"Retested",IF(NOT(ISNUMBER($T572)),"CHECK DATE",IF(TODAY()&gt;$T572,"OVERDUE","Due "&amp;TEXT($T572,"mm/dd")))))</f>
        <v/>
      </c>
      <c r="V572" s="16" t="n"/>
      <c r="W572" s="16" t="n"/>
      <c r="X572" s="17">
        <f>IF($C572="","",IF(AND($L572&lt;&gt;"",NOT(ISNUMBER($L572))),"RAW SCORE NOT A NUMBER",IF(AND(ISNUMBER($L572),OR($L572&lt;0,$L572&gt;100)),"RAW SCORE OUT OF RANGE",IF(COUNTIF(nrES_RecID,$B572)&gt;1,"DUPLICATE RECORD",IF(AND($K572=2,COUNTIFS(nrES_PID,$D572,nrES_Code,$F572,nrES_Att,1)=0),"ATTEMPT 2 WITHOUT ATTEMPT 1",IF(AND($K572=2,$L572=""),"RETEST ROW HAS NO SCORE","OK"))))))</f>
        <v/>
      </c>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IF($C573="","",IF($K573="","",IF(COUNTIFS(nrES_PID,$D573,nrES_Code,$F573,nrES_Att,"&gt;"&amp;$K573,nrES_Raw,"&gt;=0")=0,"Yes","No")))</f>
        <v/>
      </c>
      <c r="Q573" s="17">
        <f>IF($C573="","",IF($L573="","",IF(AND($K573=1,ISNUMBER($L573),$L573&lt;$J573,COUNTIFS(nrES_PID,$D573,nrES_Code,$F573,nrES_Att,2,nrES_Raw,"&gt;=0")=0),"Yes","No")))</f>
        <v/>
      </c>
      <c r="R573" s="17">
        <f>IF($C573="","",IF($L573="","",IF(AND($K573=2,ISNUMBER($L573),$L573&lt;$J573),"Yes","No")))</f>
        <v/>
      </c>
      <c r="S573" s="18" t="n"/>
      <c r="T573" s="19">
        <f>IF($Q573&lt;&gt;"Yes","",IF($S573="","(enter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IF(OR($C573="",$L573="",$K573&lt;&gt;1,NOT(ISNUMBER($L573)),$L573&gt;=$J573),"",IF(COUNTIFS(nrES_PID,$D573,nrES_Code,$F573,nrES_Att,2,nrES_Raw,"&gt;=0")&gt;0,"Retested",IF(NOT(ISNUMBER($T573)),"CHECK DATE",IF(TODAY()&gt;$T573,"OVERDUE","Due "&amp;TEXT($T573,"mm/dd")))))</f>
        <v/>
      </c>
      <c r="V573" s="16" t="n"/>
      <c r="W573" s="16" t="n"/>
      <c r="X573" s="17">
        <f>IF($C573="","",IF(AND($L573&lt;&gt;"",NOT(ISNUMBER($L573))),"RAW SCORE NOT A NUMBER",IF(AND(ISNUMBER($L573),OR($L573&lt;0,$L573&gt;100)),"RAW SCORE OUT OF RANGE",IF(COUNTIF(nrES_RecID,$B573)&gt;1,"DUPLICATE RECORD",IF(AND($K573=2,COUNTIFS(nrES_PID,$D573,nrES_Code,$F573,nrES_Att,1)=0),"ATTEMPT 2 WITHOUT ATTEMPT 1",IF(AND($K573=2,$L573=""),"RETEST ROW HAS NO SCORE","OK"))))))</f>
        <v/>
      </c>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IF($C574="","",IF($K574="","",IF(COUNTIFS(nrES_PID,$D574,nrES_Code,$F574,nrES_Att,"&gt;"&amp;$K574,nrES_Raw,"&gt;=0")=0,"Yes","No")))</f>
        <v/>
      </c>
      <c r="Q574" s="17">
        <f>IF($C574="","",IF($L574="","",IF(AND($K574=1,ISNUMBER($L574),$L574&lt;$J574,COUNTIFS(nrES_PID,$D574,nrES_Code,$F574,nrES_Att,2,nrES_Raw,"&gt;=0")=0),"Yes","No")))</f>
        <v/>
      </c>
      <c r="R574" s="17">
        <f>IF($C574="","",IF($L574="","",IF(AND($K574=2,ISNUMBER($L574),$L574&lt;$J574),"Yes","No")))</f>
        <v/>
      </c>
      <c r="S574" s="18" t="n"/>
      <c r="T574" s="19">
        <f>IF($Q574&lt;&gt;"Yes","",IF($S574="","(enter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IF(OR($C574="",$L574="",$K574&lt;&gt;1,NOT(ISNUMBER($L574)),$L574&gt;=$J574),"",IF(COUNTIFS(nrES_PID,$D574,nrES_Code,$F574,nrES_Att,2,nrES_Raw,"&gt;=0")&gt;0,"Retested",IF(NOT(ISNUMBER($T574)),"CHECK DATE",IF(TODAY()&gt;$T574,"OVERDUE","Due "&amp;TEXT($T574,"mm/dd")))))</f>
        <v/>
      </c>
      <c r="V574" s="16" t="n"/>
      <c r="W574" s="16" t="n"/>
      <c r="X574" s="17">
        <f>IF($C574="","",IF(AND($L574&lt;&gt;"",NOT(ISNUMBER($L574))),"RAW SCORE NOT A NUMBER",IF(AND(ISNUMBER($L574),OR($L574&lt;0,$L574&gt;100)),"RAW SCORE OUT OF RANGE",IF(COUNTIF(nrES_RecID,$B574)&gt;1,"DUPLICATE RECORD",IF(AND($K574=2,COUNTIFS(nrES_PID,$D574,nrES_Code,$F574,nrES_Att,1)=0),"ATTEMPT 2 WITHOUT ATTEMPT 1",IF(AND($K574=2,$L574=""),"RETEST ROW HAS NO SCORE","OK"))))))</f>
        <v/>
      </c>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IF($C575="","",IF($K575="","",IF(COUNTIFS(nrES_PID,$D575,nrES_Code,$F575,nrES_Att,"&gt;"&amp;$K575,nrES_Raw,"&gt;=0")=0,"Yes","No")))</f>
        <v/>
      </c>
      <c r="Q575" s="17">
        <f>IF($C575="","",IF($L575="","",IF(AND($K575=1,ISNUMBER($L575),$L575&lt;$J575,COUNTIFS(nrES_PID,$D575,nrES_Code,$F575,nrES_Att,2,nrES_Raw,"&gt;=0")=0),"Yes","No")))</f>
        <v/>
      </c>
      <c r="R575" s="17">
        <f>IF($C575="","",IF($L575="","",IF(AND($K575=2,ISNUMBER($L575),$L575&lt;$J575),"Yes","No")))</f>
        <v/>
      </c>
      <c r="S575" s="18" t="n"/>
      <c r="T575" s="19">
        <f>IF($Q575&lt;&gt;"Yes","",IF($S575="","(enter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IF(OR($C575="",$L575="",$K575&lt;&gt;1,NOT(ISNUMBER($L575)),$L575&gt;=$J575),"",IF(COUNTIFS(nrES_PID,$D575,nrES_Code,$F575,nrES_Att,2,nrES_Raw,"&gt;=0")&gt;0,"Retested",IF(NOT(ISNUMBER($T575)),"CHECK DATE",IF(TODAY()&gt;$T575,"OVERDUE","Due "&amp;TEXT($T575,"mm/dd")))))</f>
        <v/>
      </c>
      <c r="V575" s="16" t="n"/>
      <c r="W575" s="16" t="n"/>
      <c r="X575" s="17">
        <f>IF($C575="","",IF(AND($L575&lt;&gt;"",NOT(ISNUMBER($L575))),"RAW SCORE NOT A NUMBER",IF(AND(ISNUMBER($L575),OR($L575&lt;0,$L575&gt;100)),"RAW SCORE OUT OF RANGE",IF(COUNTIF(nrES_RecID,$B575)&gt;1,"DUPLICATE RECORD",IF(AND($K575=2,COUNTIFS(nrES_PID,$D575,nrES_Code,$F575,nrES_Att,1)=0),"ATTEMPT 2 WITHOUT ATTEMPT 1",IF(AND($K575=2,$L575=""),"RETEST ROW HAS NO SCORE","OK"))))))</f>
        <v/>
      </c>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IF($C576="","",IF($K576="","",IF(COUNTIFS(nrES_PID,$D576,nrES_Code,$F576,nrES_Att,"&gt;"&amp;$K576,nrES_Raw,"&gt;=0")=0,"Yes","No")))</f>
        <v/>
      </c>
      <c r="Q576" s="17">
        <f>IF($C576="","",IF($L576="","",IF(AND($K576=1,ISNUMBER($L576),$L576&lt;$J576,COUNTIFS(nrES_PID,$D576,nrES_Code,$F576,nrES_Att,2,nrES_Raw,"&gt;=0")=0),"Yes","No")))</f>
        <v/>
      </c>
      <c r="R576" s="17">
        <f>IF($C576="","",IF($L576="","",IF(AND($K576=2,ISNUMBER($L576),$L576&lt;$J576),"Yes","No")))</f>
        <v/>
      </c>
      <c r="S576" s="18" t="n"/>
      <c r="T576" s="19">
        <f>IF($Q576&lt;&gt;"Yes","",IF($S576="","(enter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IF(OR($C576="",$L576="",$K576&lt;&gt;1,NOT(ISNUMBER($L576)),$L576&gt;=$J576),"",IF(COUNTIFS(nrES_PID,$D576,nrES_Code,$F576,nrES_Att,2,nrES_Raw,"&gt;=0")&gt;0,"Retested",IF(NOT(ISNUMBER($T576)),"CHECK DATE",IF(TODAY()&gt;$T576,"OVERDUE","Due "&amp;TEXT($T576,"mm/dd")))))</f>
        <v/>
      </c>
      <c r="V576" s="16" t="n"/>
      <c r="W576" s="16" t="n"/>
      <c r="X576" s="17">
        <f>IF($C576="","",IF(AND($L576&lt;&gt;"",NOT(ISNUMBER($L576))),"RAW SCORE NOT A NUMBER",IF(AND(ISNUMBER($L576),OR($L576&lt;0,$L576&gt;100)),"RAW SCORE OUT OF RANGE",IF(COUNTIF(nrES_RecID,$B576)&gt;1,"DUPLICATE RECORD",IF(AND($K576=2,COUNTIFS(nrES_PID,$D576,nrES_Code,$F576,nrES_Att,1)=0),"ATTEMPT 2 WITHOUT ATTEMPT 1",IF(AND($K576=2,$L576=""),"RETEST ROW HAS NO SCORE","OK"))))))</f>
        <v/>
      </c>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IF($C577="","",IF($K577="","",IF(COUNTIFS(nrES_PID,$D577,nrES_Code,$F577,nrES_Att,"&gt;"&amp;$K577,nrES_Raw,"&gt;=0")=0,"Yes","No")))</f>
        <v/>
      </c>
      <c r="Q577" s="17">
        <f>IF($C577="","",IF($L577="","",IF(AND($K577=1,ISNUMBER($L577),$L577&lt;$J577,COUNTIFS(nrES_PID,$D577,nrES_Code,$F577,nrES_Att,2,nrES_Raw,"&gt;=0")=0),"Yes","No")))</f>
        <v/>
      </c>
      <c r="R577" s="17">
        <f>IF($C577="","",IF($L577="","",IF(AND($K577=2,ISNUMBER($L577),$L577&lt;$J577),"Yes","No")))</f>
        <v/>
      </c>
      <c r="S577" s="18" t="n"/>
      <c r="T577" s="19">
        <f>IF($Q577&lt;&gt;"Yes","",IF($S577="","(enter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IF(OR($C577="",$L577="",$K577&lt;&gt;1,NOT(ISNUMBER($L577)),$L577&gt;=$J577),"",IF(COUNTIFS(nrES_PID,$D577,nrES_Code,$F577,nrES_Att,2,nrES_Raw,"&gt;=0")&gt;0,"Retested",IF(NOT(ISNUMBER($T577)),"CHECK DATE",IF(TODAY()&gt;$T577,"OVERDUE","Due "&amp;TEXT($T577,"mm/dd")))))</f>
        <v/>
      </c>
      <c r="V577" s="16" t="n"/>
      <c r="W577" s="16" t="n"/>
      <c r="X577" s="17">
        <f>IF($C577="","",IF(AND($L577&lt;&gt;"",NOT(ISNUMBER($L577))),"RAW SCORE NOT A NUMBER",IF(AND(ISNUMBER($L577),OR($L577&lt;0,$L577&gt;100)),"RAW SCORE OUT OF RANGE",IF(COUNTIF(nrES_RecID,$B577)&gt;1,"DUPLICATE RECORD",IF(AND($K577=2,COUNTIFS(nrES_PID,$D577,nrES_Code,$F577,nrES_Att,1)=0),"ATTEMPT 2 WITHOUT ATTEMPT 1",IF(AND($K577=2,$L577=""),"RETEST ROW HAS NO SCORE","OK"))))))</f>
        <v/>
      </c>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IF($C578="","",IF($K578="","",IF(COUNTIFS(nrES_PID,$D578,nrES_Code,$F578,nrES_Att,"&gt;"&amp;$K578,nrES_Raw,"&gt;=0")=0,"Yes","No")))</f>
        <v/>
      </c>
      <c r="Q578" s="17">
        <f>IF($C578="","",IF($L578="","",IF(AND($K578=1,ISNUMBER($L578),$L578&lt;$J578,COUNTIFS(nrES_PID,$D578,nrES_Code,$F578,nrES_Att,2,nrES_Raw,"&gt;=0")=0),"Yes","No")))</f>
        <v/>
      </c>
      <c r="R578" s="17">
        <f>IF($C578="","",IF($L578="","",IF(AND($K578=2,ISNUMBER($L578),$L578&lt;$J578),"Yes","No")))</f>
        <v/>
      </c>
      <c r="S578" s="18" t="n"/>
      <c r="T578" s="19">
        <f>IF($Q578&lt;&gt;"Yes","",IF($S578="","(enter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IF(OR($C578="",$L578="",$K578&lt;&gt;1,NOT(ISNUMBER($L578)),$L578&gt;=$J578),"",IF(COUNTIFS(nrES_PID,$D578,nrES_Code,$F578,nrES_Att,2,nrES_Raw,"&gt;=0")&gt;0,"Retested",IF(NOT(ISNUMBER($T578)),"CHECK DATE",IF(TODAY()&gt;$T578,"OVERDUE","Due "&amp;TEXT($T578,"mm/dd")))))</f>
        <v/>
      </c>
      <c r="V578" s="16" t="n"/>
      <c r="W578" s="16" t="n"/>
      <c r="X578" s="17">
        <f>IF($C578="","",IF(AND($L578&lt;&gt;"",NOT(ISNUMBER($L578))),"RAW SCORE NOT A NUMBER",IF(AND(ISNUMBER($L578),OR($L578&lt;0,$L578&gt;100)),"RAW SCORE OUT OF RANGE",IF(COUNTIF(nrES_RecID,$B578)&gt;1,"DUPLICATE RECORD",IF(AND($K578=2,COUNTIFS(nrES_PID,$D578,nrES_Code,$F578,nrES_Att,1)=0),"ATTEMPT 2 WITHOUT ATTEMPT 1",IF(AND($K578=2,$L578=""),"RETEST ROW HAS NO SCORE","OK"))))))</f>
        <v/>
      </c>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IF($C579="","",IF($K579="","",IF(COUNTIFS(nrES_PID,$D579,nrES_Code,$F579,nrES_Att,"&gt;"&amp;$K579,nrES_Raw,"&gt;=0")=0,"Yes","No")))</f>
        <v/>
      </c>
      <c r="Q579" s="17">
        <f>IF($C579="","",IF($L579="","",IF(AND($K579=1,ISNUMBER($L579),$L579&lt;$J579,COUNTIFS(nrES_PID,$D579,nrES_Code,$F579,nrES_Att,2,nrES_Raw,"&gt;=0")=0),"Yes","No")))</f>
        <v/>
      </c>
      <c r="R579" s="17">
        <f>IF($C579="","",IF($L579="","",IF(AND($K579=2,ISNUMBER($L579),$L579&lt;$J579),"Yes","No")))</f>
        <v/>
      </c>
      <c r="S579" s="18" t="n"/>
      <c r="T579" s="19">
        <f>IF($Q579&lt;&gt;"Yes","",IF($S579="","(enter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IF(OR($C579="",$L579="",$K579&lt;&gt;1,NOT(ISNUMBER($L579)),$L579&gt;=$J579),"",IF(COUNTIFS(nrES_PID,$D579,nrES_Code,$F579,nrES_Att,2,nrES_Raw,"&gt;=0")&gt;0,"Retested",IF(NOT(ISNUMBER($T579)),"CHECK DATE",IF(TODAY()&gt;$T579,"OVERDUE","Due "&amp;TEXT($T579,"mm/dd")))))</f>
        <v/>
      </c>
      <c r="V579" s="16" t="n"/>
      <c r="W579" s="16" t="n"/>
      <c r="X579" s="17">
        <f>IF($C579="","",IF(AND($L579&lt;&gt;"",NOT(ISNUMBER($L579))),"RAW SCORE NOT A NUMBER",IF(AND(ISNUMBER($L579),OR($L579&lt;0,$L579&gt;100)),"RAW SCORE OUT OF RANGE",IF(COUNTIF(nrES_RecID,$B579)&gt;1,"DUPLICATE RECORD",IF(AND($K579=2,COUNTIFS(nrES_PID,$D579,nrES_Code,$F579,nrES_Att,1)=0),"ATTEMPT 2 WITHOUT ATTEMPT 1",IF(AND($K579=2,$L579=""),"RETEST ROW HAS NO SCORE","OK"))))))</f>
        <v/>
      </c>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IF($C580="","",IF($K580="","",IF(COUNTIFS(nrES_PID,$D580,nrES_Code,$F580,nrES_Att,"&gt;"&amp;$K580,nrES_Raw,"&gt;=0")=0,"Yes","No")))</f>
        <v/>
      </c>
      <c r="Q580" s="17">
        <f>IF($C580="","",IF($L580="","",IF(AND($K580=1,ISNUMBER($L580),$L580&lt;$J580,COUNTIFS(nrES_PID,$D580,nrES_Code,$F580,nrES_Att,2,nrES_Raw,"&gt;=0")=0),"Yes","No")))</f>
        <v/>
      </c>
      <c r="R580" s="17">
        <f>IF($C580="","",IF($L580="","",IF(AND($K580=2,ISNUMBER($L580),$L580&lt;$J580),"Yes","No")))</f>
        <v/>
      </c>
      <c r="S580" s="18" t="n"/>
      <c r="T580" s="19">
        <f>IF($Q580&lt;&gt;"Yes","",IF($S580="","(enter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IF(OR($C580="",$L580="",$K580&lt;&gt;1,NOT(ISNUMBER($L580)),$L580&gt;=$J580),"",IF(COUNTIFS(nrES_PID,$D580,nrES_Code,$F580,nrES_Att,2,nrES_Raw,"&gt;=0")&gt;0,"Retested",IF(NOT(ISNUMBER($T580)),"CHECK DATE",IF(TODAY()&gt;$T580,"OVERDUE","Due "&amp;TEXT($T580,"mm/dd")))))</f>
        <v/>
      </c>
      <c r="V580" s="16" t="n"/>
      <c r="W580" s="16" t="n"/>
      <c r="X580" s="17">
        <f>IF($C580="","",IF(AND($L580&lt;&gt;"",NOT(ISNUMBER($L580))),"RAW SCORE NOT A NUMBER",IF(AND(ISNUMBER($L580),OR($L580&lt;0,$L580&gt;100)),"RAW SCORE OUT OF RANGE",IF(COUNTIF(nrES_RecID,$B580)&gt;1,"DUPLICATE RECORD",IF(AND($K580=2,COUNTIFS(nrES_PID,$D580,nrES_Code,$F580,nrES_Att,1)=0),"ATTEMPT 2 WITHOUT ATTEMPT 1",IF(AND($K580=2,$L580=""),"RETEST ROW HAS NO SCORE","OK"))))))</f>
        <v/>
      </c>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IF($C581="","",IF($K581="","",IF(COUNTIFS(nrES_PID,$D581,nrES_Code,$F581,nrES_Att,"&gt;"&amp;$K581,nrES_Raw,"&gt;=0")=0,"Yes","No")))</f>
        <v/>
      </c>
      <c r="Q581" s="17">
        <f>IF($C581="","",IF($L581="","",IF(AND($K581=1,ISNUMBER($L581),$L581&lt;$J581,COUNTIFS(nrES_PID,$D581,nrES_Code,$F581,nrES_Att,2,nrES_Raw,"&gt;=0")=0),"Yes","No")))</f>
        <v/>
      </c>
      <c r="R581" s="17">
        <f>IF($C581="","",IF($L581="","",IF(AND($K581=2,ISNUMBER($L581),$L581&lt;$J581),"Yes","No")))</f>
        <v/>
      </c>
      <c r="S581" s="18" t="n"/>
      <c r="T581" s="19">
        <f>IF($Q581&lt;&gt;"Yes","",IF($S581="","(enter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IF(OR($C581="",$L581="",$K581&lt;&gt;1,NOT(ISNUMBER($L581)),$L581&gt;=$J581),"",IF(COUNTIFS(nrES_PID,$D581,nrES_Code,$F581,nrES_Att,2,nrES_Raw,"&gt;=0")&gt;0,"Retested",IF(NOT(ISNUMBER($T581)),"CHECK DATE",IF(TODAY()&gt;$T581,"OVERDUE","Due "&amp;TEXT($T581,"mm/dd")))))</f>
        <v/>
      </c>
      <c r="V581" s="16" t="n"/>
      <c r="W581" s="16" t="n"/>
      <c r="X581" s="17">
        <f>IF($C581="","",IF(AND($L581&lt;&gt;"",NOT(ISNUMBER($L581))),"RAW SCORE NOT A NUMBER",IF(AND(ISNUMBER($L581),OR($L581&lt;0,$L581&gt;100)),"RAW SCORE OUT OF RANGE",IF(COUNTIF(nrES_RecID,$B581)&gt;1,"DUPLICATE RECORD",IF(AND($K581=2,COUNTIFS(nrES_PID,$D581,nrES_Code,$F581,nrES_Att,1)=0),"ATTEMPT 2 WITHOUT ATTEMPT 1",IF(AND($K581=2,$L581=""),"RETEST ROW HAS NO SCORE","OK"))))))</f>
        <v/>
      </c>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IF($C582="","",IF($K582="","",IF(COUNTIFS(nrES_PID,$D582,nrES_Code,$F582,nrES_Att,"&gt;"&amp;$K582,nrES_Raw,"&gt;=0")=0,"Yes","No")))</f>
        <v/>
      </c>
      <c r="Q582" s="17">
        <f>IF($C582="","",IF($L582="","",IF(AND($K582=1,ISNUMBER($L582),$L582&lt;$J582,COUNTIFS(nrES_PID,$D582,nrES_Code,$F582,nrES_Att,2,nrES_Raw,"&gt;=0")=0),"Yes","No")))</f>
        <v/>
      </c>
      <c r="R582" s="17">
        <f>IF($C582="","",IF($L582="","",IF(AND($K582=2,ISNUMBER($L582),$L582&lt;$J582),"Yes","No")))</f>
        <v/>
      </c>
      <c r="S582" s="18" t="n"/>
      <c r="T582" s="19">
        <f>IF($Q582&lt;&gt;"Yes","",IF($S582="","(enter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IF(OR($C582="",$L582="",$K582&lt;&gt;1,NOT(ISNUMBER($L582)),$L582&gt;=$J582),"",IF(COUNTIFS(nrES_PID,$D582,nrES_Code,$F582,nrES_Att,2,nrES_Raw,"&gt;=0")&gt;0,"Retested",IF(NOT(ISNUMBER($T582)),"CHECK DATE",IF(TODAY()&gt;$T582,"OVERDUE","Due "&amp;TEXT($T582,"mm/dd")))))</f>
        <v/>
      </c>
      <c r="V582" s="16" t="n"/>
      <c r="W582" s="16" t="n"/>
      <c r="X582" s="17">
        <f>IF($C582="","",IF(AND($L582&lt;&gt;"",NOT(ISNUMBER($L582))),"RAW SCORE NOT A NUMBER",IF(AND(ISNUMBER($L582),OR($L582&lt;0,$L582&gt;100)),"RAW SCORE OUT OF RANGE",IF(COUNTIF(nrES_RecID,$B582)&gt;1,"DUPLICATE RECORD",IF(AND($K582=2,COUNTIFS(nrES_PID,$D582,nrES_Code,$F582,nrES_Att,1)=0),"ATTEMPT 2 WITHOUT ATTEMPT 1",IF(AND($K582=2,$L582=""),"RETEST ROW HAS NO SCORE","OK"))))))</f>
        <v/>
      </c>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IF($C583="","",IF($K583="","",IF(COUNTIFS(nrES_PID,$D583,nrES_Code,$F583,nrES_Att,"&gt;"&amp;$K583,nrES_Raw,"&gt;=0")=0,"Yes","No")))</f>
        <v/>
      </c>
      <c r="Q583" s="17">
        <f>IF($C583="","",IF($L583="","",IF(AND($K583=1,ISNUMBER($L583),$L583&lt;$J583,COUNTIFS(nrES_PID,$D583,nrES_Code,$F583,nrES_Att,2,nrES_Raw,"&gt;=0")=0),"Yes","No")))</f>
        <v/>
      </c>
      <c r="R583" s="17">
        <f>IF($C583="","",IF($L583="","",IF(AND($K583=2,ISNUMBER($L583),$L583&lt;$J583),"Yes","No")))</f>
        <v/>
      </c>
      <c r="S583" s="18" t="n"/>
      <c r="T583" s="19">
        <f>IF($Q583&lt;&gt;"Yes","",IF($S583="","(enter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IF(OR($C583="",$L583="",$K583&lt;&gt;1,NOT(ISNUMBER($L583)),$L583&gt;=$J583),"",IF(COUNTIFS(nrES_PID,$D583,nrES_Code,$F583,nrES_Att,2,nrES_Raw,"&gt;=0")&gt;0,"Retested",IF(NOT(ISNUMBER($T583)),"CHECK DATE",IF(TODAY()&gt;$T583,"OVERDUE","Due "&amp;TEXT($T583,"mm/dd")))))</f>
        <v/>
      </c>
      <c r="V583" s="16" t="n"/>
      <c r="W583" s="16" t="n"/>
      <c r="X583" s="17">
        <f>IF($C583="","",IF(AND($L583&lt;&gt;"",NOT(ISNUMBER($L583))),"RAW SCORE NOT A NUMBER",IF(AND(ISNUMBER($L583),OR($L583&lt;0,$L583&gt;100)),"RAW SCORE OUT OF RANGE",IF(COUNTIF(nrES_RecID,$B583)&gt;1,"DUPLICATE RECORD",IF(AND($K583=2,COUNTIFS(nrES_PID,$D583,nrES_Code,$F583,nrES_Att,1)=0),"ATTEMPT 2 WITHOUT ATTEMPT 1",IF(AND($K583=2,$L583=""),"RETEST ROW HAS NO SCORE","OK"))))))</f>
        <v/>
      </c>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IF($C584="","",IF($K584="","",IF(COUNTIFS(nrES_PID,$D584,nrES_Code,$F584,nrES_Att,"&gt;"&amp;$K584,nrES_Raw,"&gt;=0")=0,"Yes","No")))</f>
        <v/>
      </c>
      <c r="Q584" s="17">
        <f>IF($C584="","",IF($L584="","",IF(AND($K584=1,ISNUMBER($L584),$L584&lt;$J584,COUNTIFS(nrES_PID,$D584,nrES_Code,$F584,nrES_Att,2,nrES_Raw,"&gt;=0")=0),"Yes","No")))</f>
        <v/>
      </c>
      <c r="R584" s="17">
        <f>IF($C584="","",IF($L584="","",IF(AND($K584=2,ISNUMBER($L584),$L584&lt;$J584),"Yes","No")))</f>
        <v/>
      </c>
      <c r="S584" s="18" t="n"/>
      <c r="T584" s="19">
        <f>IF($Q584&lt;&gt;"Yes","",IF($S584="","(enter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IF(OR($C584="",$L584="",$K584&lt;&gt;1,NOT(ISNUMBER($L584)),$L584&gt;=$J584),"",IF(COUNTIFS(nrES_PID,$D584,nrES_Code,$F584,nrES_Att,2,nrES_Raw,"&gt;=0")&gt;0,"Retested",IF(NOT(ISNUMBER($T584)),"CHECK DATE",IF(TODAY()&gt;$T584,"OVERDUE","Due "&amp;TEXT($T584,"mm/dd")))))</f>
        <v/>
      </c>
      <c r="V584" s="16" t="n"/>
      <c r="W584" s="16" t="n"/>
      <c r="X584" s="17">
        <f>IF($C584="","",IF(AND($L584&lt;&gt;"",NOT(ISNUMBER($L584))),"RAW SCORE NOT A NUMBER",IF(AND(ISNUMBER($L584),OR($L584&lt;0,$L584&gt;100)),"RAW SCORE OUT OF RANGE",IF(COUNTIF(nrES_RecID,$B584)&gt;1,"DUPLICATE RECORD",IF(AND($K584=2,COUNTIFS(nrES_PID,$D584,nrES_Code,$F584,nrES_Att,1)=0),"ATTEMPT 2 WITHOUT ATTEMPT 1",IF(AND($K584=2,$L584=""),"RETEST ROW HAS NO SCORE","OK"))))))</f>
        <v/>
      </c>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IF($C585="","",IF($K585="","",IF(COUNTIFS(nrES_PID,$D585,nrES_Code,$F585,nrES_Att,"&gt;"&amp;$K585,nrES_Raw,"&gt;=0")=0,"Yes","No")))</f>
        <v/>
      </c>
      <c r="Q585" s="17">
        <f>IF($C585="","",IF($L585="","",IF(AND($K585=1,ISNUMBER($L585),$L585&lt;$J585,COUNTIFS(nrES_PID,$D585,nrES_Code,$F585,nrES_Att,2,nrES_Raw,"&gt;=0")=0),"Yes","No")))</f>
        <v/>
      </c>
      <c r="R585" s="17">
        <f>IF($C585="","",IF($L585="","",IF(AND($K585=2,ISNUMBER($L585),$L585&lt;$J585),"Yes","No")))</f>
        <v/>
      </c>
      <c r="S585" s="18" t="n"/>
      <c r="T585" s="19">
        <f>IF($Q585&lt;&gt;"Yes","",IF($S585="","(enter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IF(OR($C585="",$L585="",$K585&lt;&gt;1,NOT(ISNUMBER($L585)),$L585&gt;=$J585),"",IF(COUNTIFS(nrES_PID,$D585,nrES_Code,$F585,nrES_Att,2,nrES_Raw,"&gt;=0")&gt;0,"Retested",IF(NOT(ISNUMBER($T585)),"CHECK DATE",IF(TODAY()&gt;$T585,"OVERDUE","Due "&amp;TEXT($T585,"mm/dd")))))</f>
        <v/>
      </c>
      <c r="V585" s="16" t="n"/>
      <c r="W585" s="16" t="n"/>
      <c r="X585" s="17">
        <f>IF($C585="","",IF(AND($L585&lt;&gt;"",NOT(ISNUMBER($L585))),"RAW SCORE NOT A NUMBER",IF(AND(ISNUMBER($L585),OR($L585&lt;0,$L585&gt;100)),"RAW SCORE OUT OF RANGE",IF(COUNTIF(nrES_RecID,$B585)&gt;1,"DUPLICATE RECORD",IF(AND($K585=2,COUNTIFS(nrES_PID,$D585,nrES_Code,$F585,nrES_Att,1)=0),"ATTEMPT 2 WITHOUT ATTEMPT 1",IF(AND($K585=2,$L585=""),"RETEST ROW HAS NO SCORE","OK"))))))</f>
        <v/>
      </c>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IF($C586="","",IF($K586="","",IF(COUNTIFS(nrES_PID,$D586,nrES_Code,$F586,nrES_Att,"&gt;"&amp;$K586,nrES_Raw,"&gt;=0")=0,"Yes","No")))</f>
        <v/>
      </c>
      <c r="Q586" s="17">
        <f>IF($C586="","",IF($L586="","",IF(AND($K586=1,ISNUMBER($L586),$L586&lt;$J586,COUNTIFS(nrES_PID,$D586,nrES_Code,$F586,nrES_Att,2,nrES_Raw,"&gt;=0")=0),"Yes","No")))</f>
        <v/>
      </c>
      <c r="R586" s="17">
        <f>IF($C586="","",IF($L586="","",IF(AND($K586=2,ISNUMBER($L586),$L586&lt;$J586),"Yes","No")))</f>
        <v/>
      </c>
      <c r="S586" s="18" t="n"/>
      <c r="T586" s="19">
        <f>IF($Q586&lt;&gt;"Yes","",IF($S586="","(enter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IF(OR($C586="",$L586="",$K586&lt;&gt;1,NOT(ISNUMBER($L586)),$L586&gt;=$J586),"",IF(COUNTIFS(nrES_PID,$D586,nrES_Code,$F586,nrES_Att,2,nrES_Raw,"&gt;=0")&gt;0,"Retested",IF(NOT(ISNUMBER($T586)),"CHECK DATE",IF(TODAY()&gt;$T586,"OVERDUE","Due "&amp;TEXT($T586,"mm/dd")))))</f>
        <v/>
      </c>
      <c r="V586" s="16" t="n"/>
      <c r="W586" s="16" t="n"/>
      <c r="X586" s="17">
        <f>IF($C586="","",IF(AND($L586&lt;&gt;"",NOT(ISNUMBER($L586))),"RAW SCORE NOT A NUMBER",IF(AND(ISNUMBER($L586),OR($L586&lt;0,$L586&gt;100)),"RAW SCORE OUT OF RANGE",IF(COUNTIF(nrES_RecID,$B586)&gt;1,"DUPLICATE RECORD",IF(AND($K586=2,COUNTIFS(nrES_PID,$D586,nrES_Code,$F586,nrES_Att,1)=0),"ATTEMPT 2 WITHOUT ATTEMPT 1",IF(AND($K586=2,$L586=""),"RETEST ROW HAS NO SCORE","OK"))))))</f>
        <v/>
      </c>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IF($C587="","",IF($K587="","",IF(COUNTIFS(nrES_PID,$D587,nrES_Code,$F587,nrES_Att,"&gt;"&amp;$K587,nrES_Raw,"&gt;=0")=0,"Yes","No")))</f>
        <v/>
      </c>
      <c r="Q587" s="17">
        <f>IF($C587="","",IF($L587="","",IF(AND($K587=1,ISNUMBER($L587),$L587&lt;$J587,COUNTIFS(nrES_PID,$D587,nrES_Code,$F587,nrES_Att,2,nrES_Raw,"&gt;=0")=0),"Yes","No")))</f>
        <v/>
      </c>
      <c r="R587" s="17">
        <f>IF($C587="","",IF($L587="","",IF(AND($K587=2,ISNUMBER($L587),$L587&lt;$J587),"Yes","No")))</f>
        <v/>
      </c>
      <c r="S587" s="18" t="n"/>
      <c r="T587" s="19">
        <f>IF($Q587&lt;&gt;"Yes","",IF($S587="","(enter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IF(OR($C587="",$L587="",$K587&lt;&gt;1,NOT(ISNUMBER($L587)),$L587&gt;=$J587),"",IF(COUNTIFS(nrES_PID,$D587,nrES_Code,$F587,nrES_Att,2,nrES_Raw,"&gt;=0")&gt;0,"Retested",IF(NOT(ISNUMBER($T587)),"CHECK DATE",IF(TODAY()&gt;$T587,"OVERDUE","Due "&amp;TEXT($T587,"mm/dd")))))</f>
        <v/>
      </c>
      <c r="V587" s="16" t="n"/>
      <c r="W587" s="16" t="n"/>
      <c r="X587" s="17">
        <f>IF($C587="","",IF(AND($L587&lt;&gt;"",NOT(ISNUMBER($L587))),"RAW SCORE NOT A NUMBER",IF(AND(ISNUMBER($L587),OR($L587&lt;0,$L587&gt;100)),"RAW SCORE OUT OF RANGE",IF(COUNTIF(nrES_RecID,$B587)&gt;1,"DUPLICATE RECORD",IF(AND($K587=2,COUNTIFS(nrES_PID,$D587,nrES_Code,$F587,nrES_Att,1)=0),"ATTEMPT 2 WITHOUT ATTEMPT 1",IF(AND($K587=2,$L587=""),"RETEST ROW HAS NO SCORE","OK"))))))</f>
        <v/>
      </c>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IF($C588="","",IF($K588="","",IF(COUNTIFS(nrES_PID,$D588,nrES_Code,$F588,nrES_Att,"&gt;"&amp;$K588,nrES_Raw,"&gt;=0")=0,"Yes","No")))</f>
        <v/>
      </c>
      <c r="Q588" s="17">
        <f>IF($C588="","",IF($L588="","",IF(AND($K588=1,ISNUMBER($L588),$L588&lt;$J588,COUNTIFS(nrES_PID,$D588,nrES_Code,$F588,nrES_Att,2,nrES_Raw,"&gt;=0")=0),"Yes","No")))</f>
        <v/>
      </c>
      <c r="R588" s="17">
        <f>IF($C588="","",IF($L588="","",IF(AND($K588=2,ISNUMBER($L588),$L588&lt;$J588),"Yes","No")))</f>
        <v/>
      </c>
      <c r="S588" s="18" t="n"/>
      <c r="T588" s="19">
        <f>IF($Q588&lt;&gt;"Yes","",IF($S588="","(enter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IF(OR($C588="",$L588="",$K588&lt;&gt;1,NOT(ISNUMBER($L588)),$L588&gt;=$J588),"",IF(COUNTIFS(nrES_PID,$D588,nrES_Code,$F588,nrES_Att,2,nrES_Raw,"&gt;=0")&gt;0,"Retested",IF(NOT(ISNUMBER($T588)),"CHECK DATE",IF(TODAY()&gt;$T588,"OVERDUE","Due "&amp;TEXT($T588,"mm/dd")))))</f>
        <v/>
      </c>
      <c r="V588" s="16" t="n"/>
      <c r="W588" s="16" t="n"/>
      <c r="X588" s="17">
        <f>IF($C588="","",IF(AND($L588&lt;&gt;"",NOT(ISNUMBER($L588))),"RAW SCORE NOT A NUMBER",IF(AND(ISNUMBER($L588),OR($L588&lt;0,$L588&gt;100)),"RAW SCORE OUT OF RANGE",IF(COUNTIF(nrES_RecID,$B588)&gt;1,"DUPLICATE RECORD",IF(AND($K588=2,COUNTIFS(nrES_PID,$D588,nrES_Code,$F588,nrES_Att,1)=0),"ATTEMPT 2 WITHOUT ATTEMPT 1",IF(AND($K588=2,$L588=""),"RETEST ROW HAS NO SCORE","OK"))))))</f>
        <v/>
      </c>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IF($C589="","",IF($K589="","",IF(COUNTIFS(nrES_PID,$D589,nrES_Code,$F589,nrES_Att,"&gt;"&amp;$K589,nrES_Raw,"&gt;=0")=0,"Yes","No")))</f>
        <v/>
      </c>
      <c r="Q589" s="17">
        <f>IF($C589="","",IF($L589="","",IF(AND($K589=1,ISNUMBER($L589),$L589&lt;$J589,COUNTIFS(nrES_PID,$D589,nrES_Code,$F589,nrES_Att,2,nrES_Raw,"&gt;=0")=0),"Yes","No")))</f>
        <v/>
      </c>
      <c r="R589" s="17">
        <f>IF($C589="","",IF($L589="","",IF(AND($K589=2,ISNUMBER($L589),$L589&lt;$J589),"Yes","No")))</f>
        <v/>
      </c>
      <c r="S589" s="18" t="n"/>
      <c r="T589" s="19">
        <f>IF($Q589&lt;&gt;"Yes","",IF($S589="","(enter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IF(OR($C589="",$L589="",$K589&lt;&gt;1,NOT(ISNUMBER($L589)),$L589&gt;=$J589),"",IF(COUNTIFS(nrES_PID,$D589,nrES_Code,$F589,nrES_Att,2,nrES_Raw,"&gt;=0")&gt;0,"Retested",IF(NOT(ISNUMBER($T589)),"CHECK DATE",IF(TODAY()&gt;$T589,"OVERDUE","Due "&amp;TEXT($T589,"mm/dd")))))</f>
        <v/>
      </c>
      <c r="V589" s="16" t="n"/>
      <c r="W589" s="16" t="n"/>
      <c r="X589" s="17">
        <f>IF($C589="","",IF(AND($L589&lt;&gt;"",NOT(ISNUMBER($L589))),"RAW SCORE NOT A NUMBER",IF(AND(ISNUMBER($L589),OR($L589&lt;0,$L589&gt;100)),"RAW SCORE OUT OF RANGE",IF(COUNTIF(nrES_RecID,$B589)&gt;1,"DUPLICATE RECORD",IF(AND($K589=2,COUNTIFS(nrES_PID,$D589,nrES_Code,$F589,nrES_Att,1)=0),"ATTEMPT 2 WITHOUT ATTEMPT 1",IF(AND($K589=2,$L589=""),"RETEST ROW HAS NO SCORE","OK"))))))</f>
        <v/>
      </c>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IF($C590="","",IF($K590="","",IF(COUNTIFS(nrES_PID,$D590,nrES_Code,$F590,nrES_Att,"&gt;"&amp;$K590,nrES_Raw,"&gt;=0")=0,"Yes","No")))</f>
        <v/>
      </c>
      <c r="Q590" s="17">
        <f>IF($C590="","",IF($L590="","",IF(AND($K590=1,ISNUMBER($L590),$L590&lt;$J590,COUNTIFS(nrES_PID,$D590,nrES_Code,$F590,nrES_Att,2,nrES_Raw,"&gt;=0")=0),"Yes","No")))</f>
        <v/>
      </c>
      <c r="R590" s="17">
        <f>IF($C590="","",IF($L590="","",IF(AND($K590=2,ISNUMBER($L590),$L590&lt;$J590),"Yes","No")))</f>
        <v/>
      </c>
      <c r="S590" s="18" t="n"/>
      <c r="T590" s="19">
        <f>IF($Q590&lt;&gt;"Yes","",IF($S590="","(enter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IF(OR($C590="",$L590="",$K590&lt;&gt;1,NOT(ISNUMBER($L590)),$L590&gt;=$J590),"",IF(COUNTIFS(nrES_PID,$D590,nrES_Code,$F590,nrES_Att,2,nrES_Raw,"&gt;=0")&gt;0,"Retested",IF(NOT(ISNUMBER($T590)),"CHECK DATE",IF(TODAY()&gt;$T590,"OVERDUE","Due "&amp;TEXT($T590,"mm/dd")))))</f>
        <v/>
      </c>
      <c r="V590" s="16" t="n"/>
      <c r="W590" s="16" t="n"/>
      <c r="X590" s="17">
        <f>IF($C590="","",IF(AND($L590&lt;&gt;"",NOT(ISNUMBER($L590))),"RAW SCORE NOT A NUMBER",IF(AND(ISNUMBER($L590),OR($L590&lt;0,$L590&gt;100)),"RAW SCORE OUT OF RANGE",IF(COUNTIF(nrES_RecID,$B590)&gt;1,"DUPLICATE RECORD",IF(AND($K590=2,COUNTIFS(nrES_PID,$D590,nrES_Code,$F590,nrES_Att,1)=0),"ATTEMPT 2 WITHOUT ATTEMPT 1",IF(AND($K590=2,$L590=""),"RETEST ROW HAS NO SCORE","OK"))))))</f>
        <v/>
      </c>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IF($C591="","",IF($K591="","",IF(COUNTIFS(nrES_PID,$D591,nrES_Code,$F591,nrES_Att,"&gt;"&amp;$K591,nrES_Raw,"&gt;=0")=0,"Yes","No")))</f>
        <v/>
      </c>
      <c r="Q591" s="17">
        <f>IF($C591="","",IF($L591="","",IF(AND($K591=1,ISNUMBER($L591),$L591&lt;$J591,COUNTIFS(nrES_PID,$D591,nrES_Code,$F591,nrES_Att,2,nrES_Raw,"&gt;=0")=0),"Yes","No")))</f>
        <v/>
      </c>
      <c r="R591" s="17">
        <f>IF($C591="","",IF($L591="","",IF(AND($K591=2,ISNUMBER($L591),$L591&lt;$J591),"Yes","No")))</f>
        <v/>
      </c>
      <c r="S591" s="18" t="n"/>
      <c r="T591" s="19">
        <f>IF($Q591&lt;&gt;"Yes","",IF($S591="","(enter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IF(OR($C591="",$L591="",$K591&lt;&gt;1,NOT(ISNUMBER($L591)),$L591&gt;=$J591),"",IF(COUNTIFS(nrES_PID,$D591,nrES_Code,$F591,nrES_Att,2,nrES_Raw,"&gt;=0")&gt;0,"Retested",IF(NOT(ISNUMBER($T591)),"CHECK DATE",IF(TODAY()&gt;$T591,"OVERDUE","Due "&amp;TEXT($T591,"mm/dd")))))</f>
        <v/>
      </c>
      <c r="V591" s="16" t="n"/>
      <c r="W591" s="16" t="n"/>
      <c r="X591" s="17">
        <f>IF($C591="","",IF(AND($L591&lt;&gt;"",NOT(ISNUMBER($L591))),"RAW SCORE NOT A NUMBER",IF(AND(ISNUMBER($L591),OR($L591&lt;0,$L591&gt;100)),"RAW SCORE OUT OF RANGE",IF(COUNTIF(nrES_RecID,$B591)&gt;1,"DUPLICATE RECORD",IF(AND($K591=2,COUNTIFS(nrES_PID,$D591,nrES_Code,$F591,nrES_Att,1)=0),"ATTEMPT 2 WITHOUT ATTEMPT 1",IF(AND($K591=2,$L591=""),"RETEST ROW HAS NO SCORE","OK"))))))</f>
        <v/>
      </c>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IF($C592="","",IF($K592="","",IF(COUNTIFS(nrES_PID,$D592,nrES_Code,$F592,nrES_Att,"&gt;"&amp;$K592,nrES_Raw,"&gt;=0")=0,"Yes","No")))</f>
        <v/>
      </c>
      <c r="Q592" s="17">
        <f>IF($C592="","",IF($L592="","",IF(AND($K592=1,ISNUMBER($L592),$L592&lt;$J592,COUNTIFS(nrES_PID,$D592,nrES_Code,$F592,nrES_Att,2,nrES_Raw,"&gt;=0")=0),"Yes","No")))</f>
        <v/>
      </c>
      <c r="R592" s="17">
        <f>IF($C592="","",IF($L592="","",IF(AND($K592=2,ISNUMBER($L592),$L592&lt;$J592),"Yes","No")))</f>
        <v/>
      </c>
      <c r="S592" s="18" t="n"/>
      <c r="T592" s="19">
        <f>IF($Q592&lt;&gt;"Yes","",IF($S592="","(enter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IF(OR($C592="",$L592="",$K592&lt;&gt;1,NOT(ISNUMBER($L592)),$L592&gt;=$J592),"",IF(COUNTIFS(nrES_PID,$D592,nrES_Code,$F592,nrES_Att,2,nrES_Raw,"&gt;=0")&gt;0,"Retested",IF(NOT(ISNUMBER($T592)),"CHECK DATE",IF(TODAY()&gt;$T592,"OVERDUE","Due "&amp;TEXT($T592,"mm/dd")))))</f>
        <v/>
      </c>
      <c r="V592" s="16" t="n"/>
      <c r="W592" s="16" t="n"/>
      <c r="X592" s="17">
        <f>IF($C592="","",IF(AND($L592&lt;&gt;"",NOT(ISNUMBER($L592))),"RAW SCORE NOT A NUMBER",IF(AND(ISNUMBER($L592),OR($L592&lt;0,$L592&gt;100)),"RAW SCORE OUT OF RANGE",IF(COUNTIF(nrES_RecID,$B592)&gt;1,"DUPLICATE RECORD",IF(AND($K592=2,COUNTIFS(nrES_PID,$D592,nrES_Code,$F592,nrES_Att,1)=0),"ATTEMPT 2 WITHOUT ATTEMPT 1",IF(AND($K592=2,$L592=""),"RETEST ROW HAS NO SCORE","OK"))))))</f>
        <v/>
      </c>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IF($C593="","",IF($K593="","",IF(COUNTIFS(nrES_PID,$D593,nrES_Code,$F593,nrES_Att,"&gt;"&amp;$K593,nrES_Raw,"&gt;=0")=0,"Yes","No")))</f>
        <v/>
      </c>
      <c r="Q593" s="17">
        <f>IF($C593="","",IF($L593="","",IF(AND($K593=1,ISNUMBER($L593),$L593&lt;$J593,COUNTIFS(nrES_PID,$D593,nrES_Code,$F593,nrES_Att,2,nrES_Raw,"&gt;=0")=0),"Yes","No")))</f>
        <v/>
      </c>
      <c r="R593" s="17">
        <f>IF($C593="","",IF($L593="","",IF(AND($K593=2,ISNUMBER($L593),$L593&lt;$J593),"Yes","No")))</f>
        <v/>
      </c>
      <c r="S593" s="18" t="n"/>
      <c r="T593" s="19">
        <f>IF($Q593&lt;&gt;"Yes","",IF($S593="","(enter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IF(OR($C593="",$L593="",$K593&lt;&gt;1,NOT(ISNUMBER($L593)),$L593&gt;=$J593),"",IF(COUNTIFS(nrES_PID,$D593,nrES_Code,$F593,nrES_Att,2,nrES_Raw,"&gt;=0")&gt;0,"Retested",IF(NOT(ISNUMBER($T593)),"CHECK DATE",IF(TODAY()&gt;$T593,"OVERDUE","Due "&amp;TEXT($T593,"mm/dd")))))</f>
        <v/>
      </c>
      <c r="V593" s="16" t="n"/>
      <c r="W593" s="16" t="n"/>
      <c r="X593" s="17">
        <f>IF($C593="","",IF(AND($L593&lt;&gt;"",NOT(ISNUMBER($L593))),"RAW SCORE NOT A NUMBER",IF(AND(ISNUMBER($L593),OR($L593&lt;0,$L593&gt;100)),"RAW SCORE OUT OF RANGE",IF(COUNTIF(nrES_RecID,$B593)&gt;1,"DUPLICATE RECORD",IF(AND($K593=2,COUNTIFS(nrES_PID,$D593,nrES_Code,$F593,nrES_Att,1)=0),"ATTEMPT 2 WITHOUT ATTEMPT 1",IF(AND($K593=2,$L593=""),"RETEST ROW HAS NO SCORE","OK"))))))</f>
        <v/>
      </c>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IF($C594="","",IF($K594="","",IF(COUNTIFS(nrES_PID,$D594,nrES_Code,$F594,nrES_Att,"&gt;"&amp;$K594,nrES_Raw,"&gt;=0")=0,"Yes","No")))</f>
        <v/>
      </c>
      <c r="Q594" s="17">
        <f>IF($C594="","",IF($L594="","",IF(AND($K594=1,ISNUMBER($L594),$L594&lt;$J594,COUNTIFS(nrES_PID,$D594,nrES_Code,$F594,nrES_Att,2,nrES_Raw,"&gt;=0")=0),"Yes","No")))</f>
        <v/>
      </c>
      <c r="R594" s="17">
        <f>IF($C594="","",IF($L594="","",IF(AND($K594=2,ISNUMBER($L594),$L594&lt;$J594),"Yes","No")))</f>
        <v/>
      </c>
      <c r="S594" s="18" t="n"/>
      <c r="T594" s="19">
        <f>IF($Q594&lt;&gt;"Yes","",IF($S594="","(enter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IF(OR($C594="",$L594="",$K594&lt;&gt;1,NOT(ISNUMBER($L594)),$L594&gt;=$J594),"",IF(COUNTIFS(nrES_PID,$D594,nrES_Code,$F594,nrES_Att,2,nrES_Raw,"&gt;=0")&gt;0,"Retested",IF(NOT(ISNUMBER($T594)),"CHECK DATE",IF(TODAY()&gt;$T594,"OVERDUE","Due "&amp;TEXT($T594,"mm/dd")))))</f>
        <v/>
      </c>
      <c r="V594" s="16" t="n"/>
      <c r="W594" s="16" t="n"/>
      <c r="X594" s="17">
        <f>IF($C594="","",IF(AND($L594&lt;&gt;"",NOT(ISNUMBER($L594))),"RAW SCORE NOT A NUMBER",IF(AND(ISNUMBER($L594),OR($L594&lt;0,$L594&gt;100)),"RAW SCORE OUT OF RANGE",IF(COUNTIF(nrES_RecID,$B594)&gt;1,"DUPLICATE RECORD",IF(AND($K594=2,COUNTIFS(nrES_PID,$D594,nrES_Code,$F594,nrES_Att,1)=0),"ATTEMPT 2 WITHOUT ATTEMPT 1",IF(AND($K594=2,$L594=""),"RETEST ROW HAS NO SCORE","OK"))))))</f>
        <v/>
      </c>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IF($C595="","",IF($K595="","",IF(COUNTIFS(nrES_PID,$D595,nrES_Code,$F595,nrES_Att,"&gt;"&amp;$K595,nrES_Raw,"&gt;=0")=0,"Yes","No")))</f>
        <v/>
      </c>
      <c r="Q595" s="17">
        <f>IF($C595="","",IF($L595="","",IF(AND($K595=1,ISNUMBER($L595),$L595&lt;$J595,COUNTIFS(nrES_PID,$D595,nrES_Code,$F595,nrES_Att,2,nrES_Raw,"&gt;=0")=0),"Yes","No")))</f>
        <v/>
      </c>
      <c r="R595" s="17">
        <f>IF($C595="","",IF($L595="","",IF(AND($K595=2,ISNUMBER($L595),$L595&lt;$J595),"Yes","No")))</f>
        <v/>
      </c>
      <c r="S595" s="18" t="n"/>
      <c r="T595" s="19">
        <f>IF($Q595&lt;&gt;"Yes","",IF($S595="","(enter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IF(OR($C595="",$L595="",$K595&lt;&gt;1,NOT(ISNUMBER($L595)),$L595&gt;=$J595),"",IF(COUNTIFS(nrES_PID,$D595,nrES_Code,$F595,nrES_Att,2,nrES_Raw,"&gt;=0")&gt;0,"Retested",IF(NOT(ISNUMBER($T595)),"CHECK DATE",IF(TODAY()&gt;$T595,"OVERDUE","Due "&amp;TEXT($T595,"mm/dd")))))</f>
        <v/>
      </c>
      <c r="V595" s="16" t="n"/>
      <c r="W595" s="16" t="n"/>
      <c r="X595" s="17">
        <f>IF($C595="","",IF(AND($L595&lt;&gt;"",NOT(ISNUMBER($L595))),"RAW SCORE NOT A NUMBER",IF(AND(ISNUMBER($L595),OR($L595&lt;0,$L595&gt;100)),"RAW SCORE OUT OF RANGE",IF(COUNTIF(nrES_RecID,$B595)&gt;1,"DUPLICATE RECORD",IF(AND($K595=2,COUNTIFS(nrES_PID,$D595,nrES_Code,$F595,nrES_Att,1)=0),"ATTEMPT 2 WITHOUT ATTEMPT 1",IF(AND($K595=2,$L595=""),"RETEST ROW HAS NO SCORE","OK"))))))</f>
        <v/>
      </c>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IF($C596="","",IF($K596="","",IF(COUNTIFS(nrES_PID,$D596,nrES_Code,$F596,nrES_Att,"&gt;"&amp;$K596,nrES_Raw,"&gt;=0")=0,"Yes","No")))</f>
        <v/>
      </c>
      <c r="Q596" s="17">
        <f>IF($C596="","",IF($L596="","",IF(AND($K596=1,ISNUMBER($L596),$L596&lt;$J596,COUNTIFS(nrES_PID,$D596,nrES_Code,$F596,nrES_Att,2,nrES_Raw,"&gt;=0")=0),"Yes","No")))</f>
        <v/>
      </c>
      <c r="R596" s="17">
        <f>IF($C596="","",IF($L596="","",IF(AND($K596=2,ISNUMBER($L596),$L596&lt;$J596),"Yes","No")))</f>
        <v/>
      </c>
      <c r="S596" s="18" t="n"/>
      <c r="T596" s="19">
        <f>IF($Q596&lt;&gt;"Yes","",IF($S596="","(enter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IF(OR($C596="",$L596="",$K596&lt;&gt;1,NOT(ISNUMBER($L596)),$L596&gt;=$J596),"",IF(COUNTIFS(nrES_PID,$D596,nrES_Code,$F596,nrES_Att,2,nrES_Raw,"&gt;=0")&gt;0,"Retested",IF(NOT(ISNUMBER($T596)),"CHECK DATE",IF(TODAY()&gt;$T596,"OVERDUE","Due "&amp;TEXT($T596,"mm/dd")))))</f>
        <v/>
      </c>
      <c r="V596" s="16" t="n"/>
      <c r="W596" s="16" t="n"/>
      <c r="X596" s="17">
        <f>IF($C596="","",IF(AND($L596&lt;&gt;"",NOT(ISNUMBER($L596))),"RAW SCORE NOT A NUMBER",IF(AND(ISNUMBER($L596),OR($L596&lt;0,$L596&gt;100)),"RAW SCORE OUT OF RANGE",IF(COUNTIF(nrES_RecID,$B596)&gt;1,"DUPLICATE RECORD",IF(AND($K596=2,COUNTIFS(nrES_PID,$D596,nrES_Code,$F596,nrES_Att,1)=0),"ATTEMPT 2 WITHOUT ATTEMPT 1",IF(AND($K596=2,$L596=""),"RETEST ROW HAS NO SCORE","OK"))))))</f>
        <v/>
      </c>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IF($C597="","",IF($K597="","",IF(COUNTIFS(nrES_PID,$D597,nrES_Code,$F597,nrES_Att,"&gt;"&amp;$K597,nrES_Raw,"&gt;=0")=0,"Yes","No")))</f>
        <v/>
      </c>
      <c r="Q597" s="17">
        <f>IF($C597="","",IF($L597="","",IF(AND($K597=1,ISNUMBER($L597),$L597&lt;$J597,COUNTIFS(nrES_PID,$D597,nrES_Code,$F597,nrES_Att,2,nrES_Raw,"&gt;=0")=0),"Yes","No")))</f>
        <v/>
      </c>
      <c r="R597" s="17">
        <f>IF($C597="","",IF($L597="","",IF(AND($K597=2,ISNUMBER($L597),$L597&lt;$J597),"Yes","No")))</f>
        <v/>
      </c>
      <c r="S597" s="18" t="n"/>
      <c r="T597" s="19">
        <f>IF($Q597&lt;&gt;"Yes","",IF($S597="","(enter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IF(OR($C597="",$L597="",$K597&lt;&gt;1,NOT(ISNUMBER($L597)),$L597&gt;=$J597),"",IF(COUNTIFS(nrES_PID,$D597,nrES_Code,$F597,nrES_Att,2,nrES_Raw,"&gt;=0")&gt;0,"Retested",IF(NOT(ISNUMBER($T597)),"CHECK DATE",IF(TODAY()&gt;$T597,"OVERDUE","Due "&amp;TEXT($T597,"mm/dd")))))</f>
        <v/>
      </c>
      <c r="V597" s="16" t="n"/>
      <c r="W597" s="16" t="n"/>
      <c r="X597" s="17">
        <f>IF($C597="","",IF(AND($L597&lt;&gt;"",NOT(ISNUMBER($L597))),"RAW SCORE NOT A NUMBER",IF(AND(ISNUMBER($L597),OR($L597&lt;0,$L597&gt;100)),"RAW SCORE OUT OF RANGE",IF(COUNTIF(nrES_RecID,$B597)&gt;1,"DUPLICATE RECORD",IF(AND($K597=2,COUNTIFS(nrES_PID,$D597,nrES_Code,$F597,nrES_Att,1)=0),"ATTEMPT 2 WITHOUT ATTEMPT 1",IF(AND($K597=2,$L597=""),"RETEST ROW HAS NO SCORE","OK"))))))</f>
        <v/>
      </c>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IF($C598="","",IF($K598="","",IF(COUNTIFS(nrES_PID,$D598,nrES_Code,$F598,nrES_Att,"&gt;"&amp;$K598,nrES_Raw,"&gt;=0")=0,"Yes","No")))</f>
        <v/>
      </c>
      <c r="Q598" s="17">
        <f>IF($C598="","",IF($L598="","",IF(AND($K598=1,ISNUMBER($L598),$L598&lt;$J598,COUNTIFS(nrES_PID,$D598,nrES_Code,$F598,nrES_Att,2,nrES_Raw,"&gt;=0")=0),"Yes","No")))</f>
        <v/>
      </c>
      <c r="R598" s="17">
        <f>IF($C598="","",IF($L598="","",IF(AND($K598=2,ISNUMBER($L598),$L598&lt;$J598),"Yes","No")))</f>
        <v/>
      </c>
      <c r="S598" s="18" t="n"/>
      <c r="T598" s="19">
        <f>IF($Q598&lt;&gt;"Yes","",IF($S598="","(enter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IF(OR($C598="",$L598="",$K598&lt;&gt;1,NOT(ISNUMBER($L598)),$L598&gt;=$J598),"",IF(COUNTIFS(nrES_PID,$D598,nrES_Code,$F598,nrES_Att,2,nrES_Raw,"&gt;=0")&gt;0,"Retested",IF(NOT(ISNUMBER($T598)),"CHECK DATE",IF(TODAY()&gt;$T598,"OVERDUE","Due "&amp;TEXT($T598,"mm/dd")))))</f>
        <v/>
      </c>
      <c r="V598" s="16" t="n"/>
      <c r="W598" s="16" t="n"/>
      <c r="X598" s="17">
        <f>IF($C598="","",IF(AND($L598&lt;&gt;"",NOT(ISNUMBER($L598))),"RAW SCORE NOT A NUMBER",IF(AND(ISNUMBER($L598),OR($L598&lt;0,$L598&gt;100)),"RAW SCORE OUT OF RANGE",IF(COUNTIF(nrES_RecID,$B598)&gt;1,"DUPLICATE RECORD",IF(AND($K598=2,COUNTIFS(nrES_PID,$D598,nrES_Code,$F598,nrES_Att,1)=0),"ATTEMPT 2 WITHOUT ATTEMPT 1",IF(AND($K598=2,$L598=""),"RETEST ROW HAS NO SCORE","OK"))))))</f>
        <v/>
      </c>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IF($C599="","",IF($K599="","",IF(COUNTIFS(nrES_PID,$D599,nrES_Code,$F599,nrES_Att,"&gt;"&amp;$K599,nrES_Raw,"&gt;=0")=0,"Yes","No")))</f>
        <v/>
      </c>
      <c r="Q599" s="17">
        <f>IF($C599="","",IF($L599="","",IF(AND($K599=1,ISNUMBER($L599),$L599&lt;$J599,COUNTIFS(nrES_PID,$D599,nrES_Code,$F599,nrES_Att,2,nrES_Raw,"&gt;=0")=0),"Yes","No")))</f>
        <v/>
      </c>
      <c r="R599" s="17">
        <f>IF($C599="","",IF($L599="","",IF(AND($K599=2,ISNUMBER($L599),$L599&lt;$J599),"Yes","No")))</f>
        <v/>
      </c>
      <c r="S599" s="18" t="n"/>
      <c r="T599" s="19">
        <f>IF($Q599&lt;&gt;"Yes","",IF($S599="","(enter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IF(OR($C599="",$L599="",$K599&lt;&gt;1,NOT(ISNUMBER($L599)),$L599&gt;=$J599),"",IF(COUNTIFS(nrES_PID,$D599,nrES_Code,$F599,nrES_Att,2,nrES_Raw,"&gt;=0")&gt;0,"Retested",IF(NOT(ISNUMBER($T599)),"CHECK DATE",IF(TODAY()&gt;$T599,"OVERDUE","Due "&amp;TEXT($T599,"mm/dd")))))</f>
        <v/>
      </c>
      <c r="V599" s="16" t="n"/>
      <c r="W599" s="16" t="n"/>
      <c r="X599" s="17">
        <f>IF($C599="","",IF(AND($L599&lt;&gt;"",NOT(ISNUMBER($L599))),"RAW SCORE NOT A NUMBER",IF(AND(ISNUMBER($L599),OR($L599&lt;0,$L599&gt;100)),"RAW SCORE OUT OF RANGE",IF(COUNTIF(nrES_RecID,$B599)&gt;1,"DUPLICATE RECORD",IF(AND($K599=2,COUNTIFS(nrES_PID,$D599,nrES_Code,$F599,nrES_Att,1)=0),"ATTEMPT 2 WITHOUT ATTEMPT 1",IF(AND($K599=2,$L599=""),"RETEST ROW HAS NO SCORE","OK"))))))</f>
        <v/>
      </c>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IF($C600="","",IF($K600="","",IF(COUNTIFS(nrES_PID,$D600,nrES_Code,$F600,nrES_Att,"&gt;"&amp;$K600,nrES_Raw,"&gt;=0")=0,"Yes","No")))</f>
        <v/>
      </c>
      <c r="Q600" s="17">
        <f>IF($C600="","",IF($L600="","",IF(AND($K600=1,ISNUMBER($L600),$L600&lt;$J600,COUNTIFS(nrES_PID,$D600,nrES_Code,$F600,nrES_Att,2,nrES_Raw,"&gt;=0")=0),"Yes","No")))</f>
        <v/>
      </c>
      <c r="R600" s="17">
        <f>IF($C600="","",IF($L600="","",IF(AND($K600=2,ISNUMBER($L600),$L600&lt;$J600),"Yes","No")))</f>
        <v/>
      </c>
      <c r="S600" s="18" t="n"/>
      <c r="T600" s="19">
        <f>IF($Q600&lt;&gt;"Yes","",IF($S600="","(enter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IF(OR($C600="",$L600="",$K600&lt;&gt;1,NOT(ISNUMBER($L600)),$L600&gt;=$J600),"",IF(COUNTIFS(nrES_PID,$D600,nrES_Code,$F600,nrES_Att,2,nrES_Raw,"&gt;=0")&gt;0,"Retested",IF(NOT(ISNUMBER($T600)),"CHECK DATE",IF(TODAY()&gt;$T600,"OVERDUE","Due "&amp;TEXT($T600,"mm/dd")))))</f>
        <v/>
      </c>
      <c r="V600" s="16" t="n"/>
      <c r="W600" s="16" t="n"/>
      <c r="X600" s="17">
        <f>IF($C600="","",IF(AND($L600&lt;&gt;"",NOT(ISNUMBER($L600))),"RAW SCORE NOT A NUMBER",IF(AND(ISNUMBER($L600),OR($L600&lt;0,$L600&gt;100)),"RAW SCORE OUT OF RANGE",IF(COUNTIF(nrES_RecID,$B600)&gt;1,"DUPLICATE RECORD",IF(AND($K600=2,COUNTIFS(nrES_PID,$D600,nrES_Code,$F600,nrES_Att,1)=0),"ATTEMPT 2 WITHOUT ATTEMPT 1",IF(AND($K600=2,$L600=""),"RETEST ROW HAS NO SCORE","OK"))))))</f>
        <v/>
      </c>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IF($C601="","",IF($K601="","",IF(COUNTIFS(nrES_PID,$D601,nrES_Code,$F601,nrES_Att,"&gt;"&amp;$K601,nrES_Raw,"&gt;=0")=0,"Yes","No")))</f>
        <v/>
      </c>
      <c r="Q601" s="17">
        <f>IF($C601="","",IF($L601="","",IF(AND($K601=1,ISNUMBER($L601),$L601&lt;$J601,COUNTIFS(nrES_PID,$D601,nrES_Code,$F601,nrES_Att,2,nrES_Raw,"&gt;=0")=0),"Yes","No")))</f>
        <v/>
      </c>
      <c r="R601" s="17">
        <f>IF($C601="","",IF($L601="","",IF(AND($K601=2,ISNUMBER($L601),$L601&lt;$J601),"Yes","No")))</f>
        <v/>
      </c>
      <c r="S601" s="18" t="n"/>
      <c r="T601" s="19">
        <f>IF($Q601&lt;&gt;"Yes","",IF($S601="","(enter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IF(OR($C601="",$L601="",$K601&lt;&gt;1,NOT(ISNUMBER($L601)),$L601&gt;=$J601),"",IF(COUNTIFS(nrES_PID,$D601,nrES_Code,$F601,nrES_Att,2,nrES_Raw,"&gt;=0")&gt;0,"Retested",IF(NOT(ISNUMBER($T601)),"CHECK DATE",IF(TODAY()&gt;$T601,"OVERDUE","Due "&amp;TEXT($T601,"mm/dd")))))</f>
        <v/>
      </c>
      <c r="V601" s="16" t="n"/>
      <c r="W601" s="16" t="n"/>
      <c r="X601" s="17">
        <f>IF($C601="","",IF(AND($L601&lt;&gt;"",NOT(ISNUMBER($L601))),"RAW SCORE NOT A NUMBER",IF(AND(ISNUMBER($L601),OR($L601&lt;0,$L601&gt;100)),"RAW SCORE OUT OF RANGE",IF(COUNTIF(nrES_RecID,$B601)&gt;1,"DUPLICATE RECORD",IF(AND($K601=2,COUNTIFS(nrES_PID,$D601,nrES_Code,$F601,nrES_Att,1)=0),"ATTEMPT 2 WITHOUT ATTEMPT 1",IF(AND($K601=2,$L601=""),"RETEST ROW HAS NO SCORE","OK"))))))</f>
        <v/>
      </c>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IF($C602="","",IF($K602="","",IF(COUNTIFS(nrES_PID,$D602,nrES_Code,$F602,nrES_Att,"&gt;"&amp;$K602,nrES_Raw,"&gt;=0")=0,"Yes","No")))</f>
        <v/>
      </c>
      <c r="Q602" s="17">
        <f>IF($C602="","",IF($L602="","",IF(AND($K602=1,ISNUMBER($L602),$L602&lt;$J602,COUNTIFS(nrES_PID,$D602,nrES_Code,$F602,nrES_Att,2,nrES_Raw,"&gt;=0")=0),"Yes","No")))</f>
        <v/>
      </c>
      <c r="R602" s="17">
        <f>IF($C602="","",IF($L602="","",IF(AND($K602=2,ISNUMBER($L602),$L602&lt;$J602),"Yes","No")))</f>
        <v/>
      </c>
      <c r="S602" s="18" t="n"/>
      <c r="T602" s="19">
        <f>IF($Q602&lt;&gt;"Yes","",IF($S602="","(enter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IF(OR($C602="",$L602="",$K602&lt;&gt;1,NOT(ISNUMBER($L602)),$L602&gt;=$J602),"",IF(COUNTIFS(nrES_PID,$D602,nrES_Code,$F602,nrES_Att,2,nrES_Raw,"&gt;=0")&gt;0,"Retested",IF(NOT(ISNUMBER($T602)),"CHECK DATE",IF(TODAY()&gt;$T602,"OVERDUE","Due "&amp;TEXT($T602,"mm/dd")))))</f>
        <v/>
      </c>
      <c r="V602" s="16" t="n"/>
      <c r="W602" s="16" t="n"/>
      <c r="X602" s="17">
        <f>IF($C602="","",IF(AND($L602&lt;&gt;"",NOT(ISNUMBER($L602))),"RAW SCORE NOT A NUMBER",IF(AND(ISNUMBER($L602),OR($L602&lt;0,$L602&gt;100)),"RAW SCORE OUT OF RANGE",IF(COUNTIF(nrES_RecID,$B602)&gt;1,"DUPLICATE RECORD",IF(AND($K602=2,COUNTIFS(nrES_PID,$D602,nrES_Code,$F602,nrES_Att,1)=0),"ATTEMPT 2 WITHOUT ATTEMPT 1",IF(AND($K602=2,$L602=""),"RETEST ROW HAS NO SCORE","OK"))))))</f>
        <v/>
      </c>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IF($C603="","",IF($K603="","",IF(COUNTIFS(nrES_PID,$D603,nrES_Code,$F603,nrES_Att,"&gt;"&amp;$K603,nrES_Raw,"&gt;=0")=0,"Yes","No")))</f>
        <v/>
      </c>
      <c r="Q603" s="17">
        <f>IF($C603="","",IF($L603="","",IF(AND($K603=1,ISNUMBER($L603),$L603&lt;$J603,COUNTIFS(nrES_PID,$D603,nrES_Code,$F603,nrES_Att,2,nrES_Raw,"&gt;=0")=0),"Yes","No")))</f>
        <v/>
      </c>
      <c r="R603" s="17">
        <f>IF($C603="","",IF($L603="","",IF(AND($K603=2,ISNUMBER($L603),$L603&lt;$J603),"Yes","No")))</f>
        <v/>
      </c>
      <c r="S603" s="18" t="n"/>
      <c r="T603" s="19">
        <f>IF($Q603&lt;&gt;"Yes","",IF($S603="","(enter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IF(OR($C603="",$L603="",$K603&lt;&gt;1,NOT(ISNUMBER($L603)),$L603&gt;=$J603),"",IF(COUNTIFS(nrES_PID,$D603,nrES_Code,$F603,nrES_Att,2,nrES_Raw,"&gt;=0")&gt;0,"Retested",IF(NOT(ISNUMBER($T603)),"CHECK DATE",IF(TODAY()&gt;$T603,"OVERDUE","Due "&amp;TEXT($T603,"mm/dd")))))</f>
        <v/>
      </c>
      <c r="V603" s="16" t="n"/>
      <c r="W603" s="16" t="n"/>
      <c r="X603" s="17">
        <f>IF($C603="","",IF(AND($L603&lt;&gt;"",NOT(ISNUMBER($L603))),"RAW SCORE NOT A NUMBER",IF(AND(ISNUMBER($L603),OR($L603&lt;0,$L603&gt;100)),"RAW SCORE OUT OF RANGE",IF(COUNTIF(nrES_RecID,$B603)&gt;1,"DUPLICATE RECORD",IF(AND($K603=2,COUNTIFS(nrES_PID,$D603,nrES_Code,$F603,nrES_Att,1)=0),"ATTEMPT 2 WITHOUT ATTEMPT 1",IF(AND($K603=2,$L603=""),"RETEST ROW HAS NO SCORE","OK"))))))</f>
        <v/>
      </c>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IF($C604="","",IF($K604="","",IF(COUNTIFS(nrES_PID,$D604,nrES_Code,$F604,nrES_Att,"&gt;"&amp;$K604,nrES_Raw,"&gt;=0")=0,"Yes","No")))</f>
        <v/>
      </c>
      <c r="Q604" s="17">
        <f>IF($C604="","",IF($L604="","",IF(AND($K604=1,ISNUMBER($L604),$L604&lt;$J604,COUNTIFS(nrES_PID,$D604,nrES_Code,$F604,nrES_Att,2,nrES_Raw,"&gt;=0")=0),"Yes","No")))</f>
        <v/>
      </c>
      <c r="R604" s="17">
        <f>IF($C604="","",IF($L604="","",IF(AND($K604=2,ISNUMBER($L604),$L604&lt;$J604),"Yes","No")))</f>
        <v/>
      </c>
      <c r="S604" s="18" t="n"/>
      <c r="T604" s="19">
        <f>IF($Q604&lt;&gt;"Yes","",IF($S604="","(enter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IF(OR($C604="",$L604="",$K604&lt;&gt;1,NOT(ISNUMBER($L604)),$L604&gt;=$J604),"",IF(COUNTIFS(nrES_PID,$D604,nrES_Code,$F604,nrES_Att,2,nrES_Raw,"&gt;=0")&gt;0,"Retested",IF(NOT(ISNUMBER($T604)),"CHECK DATE",IF(TODAY()&gt;$T604,"OVERDUE","Due "&amp;TEXT($T604,"mm/dd")))))</f>
        <v/>
      </c>
      <c r="V604" s="16" t="n"/>
      <c r="W604" s="16" t="n"/>
      <c r="X604" s="17">
        <f>IF($C604="","",IF(AND($L604&lt;&gt;"",NOT(ISNUMBER($L604))),"RAW SCORE NOT A NUMBER",IF(AND(ISNUMBER($L604),OR($L604&lt;0,$L604&gt;100)),"RAW SCORE OUT OF RANGE",IF(COUNTIF(nrES_RecID,$B604)&gt;1,"DUPLICATE RECORD",IF(AND($K604=2,COUNTIFS(nrES_PID,$D604,nrES_Code,$F604,nrES_Att,1)=0),"ATTEMPT 2 WITHOUT ATTEMPT 1",IF(AND($K604=2,$L604=""),"RETEST ROW HAS NO SCORE","OK"))))))</f>
        <v/>
      </c>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IF($C605="","",IF($K605="","",IF(COUNTIFS(nrES_PID,$D605,nrES_Code,$F605,nrES_Att,"&gt;"&amp;$K605,nrES_Raw,"&gt;=0")=0,"Yes","No")))</f>
        <v/>
      </c>
      <c r="Q605" s="17">
        <f>IF($C605="","",IF($L605="","",IF(AND($K605=1,ISNUMBER($L605),$L605&lt;$J605,COUNTIFS(nrES_PID,$D605,nrES_Code,$F605,nrES_Att,2,nrES_Raw,"&gt;=0")=0),"Yes","No")))</f>
        <v/>
      </c>
      <c r="R605" s="17">
        <f>IF($C605="","",IF($L605="","",IF(AND($K605=2,ISNUMBER($L605),$L605&lt;$J605),"Yes","No")))</f>
        <v/>
      </c>
      <c r="S605" s="18" t="n"/>
      <c r="T605" s="19">
        <f>IF($Q605&lt;&gt;"Yes","",IF($S605="","(enter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IF(OR($C605="",$L605="",$K605&lt;&gt;1,NOT(ISNUMBER($L605)),$L605&gt;=$J605),"",IF(COUNTIFS(nrES_PID,$D605,nrES_Code,$F605,nrES_Att,2,nrES_Raw,"&gt;=0")&gt;0,"Retested",IF(NOT(ISNUMBER($T605)),"CHECK DATE",IF(TODAY()&gt;$T605,"OVERDUE","Due "&amp;TEXT($T605,"mm/dd")))))</f>
        <v/>
      </c>
      <c r="V605" s="16" t="n"/>
      <c r="W605" s="16" t="n"/>
      <c r="X605" s="17">
        <f>IF($C605="","",IF(AND($L605&lt;&gt;"",NOT(ISNUMBER($L605))),"RAW SCORE NOT A NUMBER",IF(AND(ISNUMBER($L605),OR($L605&lt;0,$L605&gt;100)),"RAW SCORE OUT OF RANGE",IF(COUNTIF(nrES_RecID,$B605)&gt;1,"DUPLICATE RECORD",IF(AND($K605=2,COUNTIFS(nrES_PID,$D605,nrES_Code,$F605,nrES_Att,1)=0),"ATTEMPT 2 WITHOUT ATTEMPT 1",IF(AND($K605=2,$L605=""),"RETEST ROW HAS NO SCORE","OK"))))))</f>
        <v/>
      </c>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IF($C606="","",IF($K606="","",IF(COUNTIFS(nrES_PID,$D606,nrES_Code,$F606,nrES_Att,"&gt;"&amp;$K606,nrES_Raw,"&gt;=0")=0,"Yes","No")))</f>
        <v/>
      </c>
      <c r="Q606" s="17">
        <f>IF($C606="","",IF($L606="","",IF(AND($K606=1,ISNUMBER($L606),$L606&lt;$J606,COUNTIFS(nrES_PID,$D606,nrES_Code,$F606,nrES_Att,2,nrES_Raw,"&gt;=0")=0),"Yes","No")))</f>
        <v/>
      </c>
      <c r="R606" s="17">
        <f>IF($C606="","",IF($L606="","",IF(AND($K606=2,ISNUMBER($L606),$L606&lt;$J606),"Yes","No")))</f>
        <v/>
      </c>
      <c r="S606" s="18" t="n"/>
      <c r="T606" s="19">
        <f>IF($Q606&lt;&gt;"Yes","",IF($S606="","(enter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IF(OR($C606="",$L606="",$K606&lt;&gt;1,NOT(ISNUMBER($L606)),$L606&gt;=$J606),"",IF(COUNTIFS(nrES_PID,$D606,nrES_Code,$F606,nrES_Att,2,nrES_Raw,"&gt;=0")&gt;0,"Retested",IF(NOT(ISNUMBER($T606)),"CHECK DATE",IF(TODAY()&gt;$T606,"OVERDUE","Due "&amp;TEXT($T606,"mm/dd")))))</f>
        <v/>
      </c>
      <c r="V606" s="16" t="n"/>
      <c r="W606" s="16" t="n"/>
      <c r="X606" s="17">
        <f>IF($C606="","",IF(AND($L606&lt;&gt;"",NOT(ISNUMBER($L606))),"RAW SCORE NOT A NUMBER",IF(AND(ISNUMBER($L606),OR($L606&lt;0,$L606&gt;100)),"RAW SCORE OUT OF RANGE",IF(COUNTIF(nrES_RecID,$B606)&gt;1,"DUPLICATE RECORD",IF(AND($K606=2,COUNTIFS(nrES_PID,$D606,nrES_Code,$F606,nrES_Att,1)=0),"ATTEMPT 2 WITHOUT ATTEMPT 1",IF(AND($K606=2,$L606=""),"RETEST ROW HAS NO SCORE","OK"))))))</f>
        <v/>
      </c>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IF($C607="","",IF($K607="","",IF(COUNTIFS(nrES_PID,$D607,nrES_Code,$F607,nrES_Att,"&gt;"&amp;$K607,nrES_Raw,"&gt;=0")=0,"Yes","No")))</f>
        <v/>
      </c>
      <c r="Q607" s="17">
        <f>IF($C607="","",IF($L607="","",IF(AND($K607=1,ISNUMBER($L607),$L607&lt;$J607,COUNTIFS(nrES_PID,$D607,nrES_Code,$F607,nrES_Att,2,nrES_Raw,"&gt;=0")=0),"Yes","No")))</f>
        <v/>
      </c>
      <c r="R607" s="17">
        <f>IF($C607="","",IF($L607="","",IF(AND($K607=2,ISNUMBER($L607),$L607&lt;$J607),"Yes","No")))</f>
        <v/>
      </c>
      <c r="S607" s="18" t="n"/>
      <c r="T607" s="19">
        <f>IF($Q607&lt;&gt;"Yes","",IF($S607="","(enter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IF(OR($C607="",$L607="",$K607&lt;&gt;1,NOT(ISNUMBER($L607)),$L607&gt;=$J607),"",IF(COUNTIFS(nrES_PID,$D607,nrES_Code,$F607,nrES_Att,2,nrES_Raw,"&gt;=0")&gt;0,"Retested",IF(NOT(ISNUMBER($T607)),"CHECK DATE",IF(TODAY()&gt;$T607,"OVERDUE","Due "&amp;TEXT($T607,"mm/dd")))))</f>
        <v/>
      </c>
      <c r="V607" s="16" t="n"/>
      <c r="W607" s="16" t="n"/>
      <c r="X607" s="17">
        <f>IF($C607="","",IF(AND($L607&lt;&gt;"",NOT(ISNUMBER($L607))),"RAW SCORE NOT A NUMBER",IF(AND(ISNUMBER($L607),OR($L607&lt;0,$L607&gt;100)),"RAW SCORE OUT OF RANGE",IF(COUNTIF(nrES_RecID,$B607)&gt;1,"DUPLICATE RECORD",IF(AND($K607=2,COUNTIFS(nrES_PID,$D607,nrES_Code,$F607,nrES_Att,1)=0),"ATTEMPT 2 WITHOUT ATTEMPT 1",IF(AND($K607=2,$L607=""),"RETEST ROW HAS NO SCORE","OK"))))))</f>
        <v/>
      </c>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IF($C608="","",IF($K608="","",IF(COUNTIFS(nrES_PID,$D608,nrES_Code,$F608,nrES_Att,"&gt;"&amp;$K608,nrES_Raw,"&gt;=0")=0,"Yes","No")))</f>
        <v/>
      </c>
      <c r="Q608" s="17">
        <f>IF($C608="","",IF($L608="","",IF(AND($K608=1,ISNUMBER($L608),$L608&lt;$J608,COUNTIFS(nrES_PID,$D608,nrES_Code,$F608,nrES_Att,2,nrES_Raw,"&gt;=0")=0),"Yes","No")))</f>
        <v/>
      </c>
      <c r="R608" s="17">
        <f>IF($C608="","",IF($L608="","",IF(AND($K608=2,ISNUMBER($L608),$L608&lt;$J608),"Yes","No")))</f>
        <v/>
      </c>
      <c r="S608" s="18" t="n"/>
      <c r="T608" s="19">
        <f>IF($Q608&lt;&gt;"Yes","",IF($S608="","(enter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IF(OR($C608="",$L608="",$K608&lt;&gt;1,NOT(ISNUMBER($L608)),$L608&gt;=$J608),"",IF(COUNTIFS(nrES_PID,$D608,nrES_Code,$F608,nrES_Att,2,nrES_Raw,"&gt;=0")&gt;0,"Retested",IF(NOT(ISNUMBER($T608)),"CHECK DATE",IF(TODAY()&gt;$T608,"OVERDUE","Due "&amp;TEXT($T608,"mm/dd")))))</f>
        <v/>
      </c>
      <c r="V608" s="16" t="n"/>
      <c r="W608" s="16" t="n"/>
      <c r="X608" s="17">
        <f>IF($C608="","",IF(AND($L608&lt;&gt;"",NOT(ISNUMBER($L608))),"RAW SCORE NOT A NUMBER",IF(AND(ISNUMBER($L608),OR($L608&lt;0,$L608&gt;100)),"RAW SCORE OUT OF RANGE",IF(COUNTIF(nrES_RecID,$B608)&gt;1,"DUPLICATE RECORD",IF(AND($K608=2,COUNTIFS(nrES_PID,$D608,nrES_Code,$F608,nrES_Att,1)=0),"ATTEMPT 2 WITHOUT ATTEMPT 1",IF(AND($K608=2,$L608=""),"RETEST ROW HAS NO SCORE","OK"))))))</f>
        <v/>
      </c>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IF($C609="","",IF($K609="","",IF(COUNTIFS(nrES_PID,$D609,nrES_Code,$F609,nrES_Att,"&gt;"&amp;$K609,nrES_Raw,"&gt;=0")=0,"Yes","No")))</f>
        <v/>
      </c>
      <c r="Q609" s="17">
        <f>IF($C609="","",IF($L609="","",IF(AND($K609=1,ISNUMBER($L609),$L609&lt;$J609,COUNTIFS(nrES_PID,$D609,nrES_Code,$F609,nrES_Att,2,nrES_Raw,"&gt;=0")=0),"Yes","No")))</f>
        <v/>
      </c>
      <c r="R609" s="17">
        <f>IF($C609="","",IF($L609="","",IF(AND($K609=2,ISNUMBER($L609),$L609&lt;$J609),"Yes","No")))</f>
        <v/>
      </c>
      <c r="S609" s="18" t="n"/>
      <c r="T609" s="19">
        <f>IF($Q609&lt;&gt;"Yes","",IF($S609="","(enter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IF(OR($C609="",$L609="",$K609&lt;&gt;1,NOT(ISNUMBER($L609)),$L609&gt;=$J609),"",IF(COUNTIFS(nrES_PID,$D609,nrES_Code,$F609,nrES_Att,2,nrES_Raw,"&gt;=0")&gt;0,"Retested",IF(NOT(ISNUMBER($T609)),"CHECK DATE",IF(TODAY()&gt;$T609,"OVERDUE","Due "&amp;TEXT($T609,"mm/dd")))))</f>
        <v/>
      </c>
      <c r="V609" s="16" t="n"/>
      <c r="W609" s="16" t="n"/>
      <c r="X609" s="17">
        <f>IF($C609="","",IF(AND($L609&lt;&gt;"",NOT(ISNUMBER($L609))),"RAW SCORE NOT A NUMBER",IF(AND(ISNUMBER($L609),OR($L609&lt;0,$L609&gt;100)),"RAW SCORE OUT OF RANGE",IF(COUNTIF(nrES_RecID,$B609)&gt;1,"DUPLICATE RECORD",IF(AND($K609=2,COUNTIFS(nrES_PID,$D609,nrES_Code,$F609,nrES_Att,1)=0),"ATTEMPT 2 WITHOUT ATTEMPT 1",IF(AND($K609=2,$L609=""),"RETEST ROW HAS NO SCORE","OK"))))))</f>
        <v/>
      </c>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IF($C610="","",IF($K610="","",IF(COUNTIFS(nrES_PID,$D610,nrES_Code,$F610,nrES_Att,"&gt;"&amp;$K610,nrES_Raw,"&gt;=0")=0,"Yes","No")))</f>
        <v/>
      </c>
      <c r="Q610" s="17">
        <f>IF($C610="","",IF($L610="","",IF(AND($K610=1,ISNUMBER($L610),$L610&lt;$J610,COUNTIFS(nrES_PID,$D610,nrES_Code,$F610,nrES_Att,2,nrES_Raw,"&gt;=0")=0),"Yes","No")))</f>
        <v/>
      </c>
      <c r="R610" s="17">
        <f>IF($C610="","",IF($L610="","",IF(AND($K610=2,ISNUMBER($L610),$L610&lt;$J610),"Yes","No")))</f>
        <v/>
      </c>
      <c r="S610" s="18" t="n"/>
      <c r="T610" s="19">
        <f>IF($Q610&lt;&gt;"Yes","",IF($S610="","(enter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IF(OR($C610="",$L610="",$K610&lt;&gt;1,NOT(ISNUMBER($L610)),$L610&gt;=$J610),"",IF(COUNTIFS(nrES_PID,$D610,nrES_Code,$F610,nrES_Att,2,nrES_Raw,"&gt;=0")&gt;0,"Retested",IF(NOT(ISNUMBER($T610)),"CHECK DATE",IF(TODAY()&gt;$T610,"OVERDUE","Due "&amp;TEXT($T610,"mm/dd")))))</f>
        <v/>
      </c>
      <c r="V610" s="16" t="n"/>
      <c r="W610" s="16" t="n"/>
      <c r="X610" s="17">
        <f>IF($C610="","",IF(AND($L610&lt;&gt;"",NOT(ISNUMBER($L610))),"RAW SCORE NOT A NUMBER",IF(AND(ISNUMBER($L610),OR($L610&lt;0,$L610&gt;100)),"RAW SCORE OUT OF RANGE",IF(COUNTIF(nrES_RecID,$B610)&gt;1,"DUPLICATE RECORD",IF(AND($K610=2,COUNTIFS(nrES_PID,$D610,nrES_Code,$F610,nrES_Att,1)=0),"ATTEMPT 2 WITHOUT ATTEMPT 1",IF(AND($K610=2,$L610=""),"RETEST ROW HAS NO SCORE","OK"))))))</f>
        <v/>
      </c>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IF($C611="","",IF($K611="","",IF(COUNTIFS(nrES_PID,$D611,nrES_Code,$F611,nrES_Att,"&gt;"&amp;$K611,nrES_Raw,"&gt;=0")=0,"Yes","No")))</f>
        <v/>
      </c>
      <c r="Q611" s="17">
        <f>IF($C611="","",IF($L611="","",IF(AND($K611=1,ISNUMBER($L611),$L611&lt;$J611,COUNTIFS(nrES_PID,$D611,nrES_Code,$F611,nrES_Att,2,nrES_Raw,"&gt;=0")=0),"Yes","No")))</f>
        <v/>
      </c>
      <c r="R611" s="17">
        <f>IF($C611="","",IF($L611="","",IF(AND($K611=2,ISNUMBER($L611),$L611&lt;$J611),"Yes","No")))</f>
        <v/>
      </c>
      <c r="S611" s="18" t="n"/>
      <c r="T611" s="19">
        <f>IF($Q611&lt;&gt;"Yes","",IF($S611="","(enter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IF(OR($C611="",$L611="",$K611&lt;&gt;1,NOT(ISNUMBER($L611)),$L611&gt;=$J611),"",IF(COUNTIFS(nrES_PID,$D611,nrES_Code,$F611,nrES_Att,2,nrES_Raw,"&gt;=0")&gt;0,"Retested",IF(NOT(ISNUMBER($T611)),"CHECK DATE",IF(TODAY()&gt;$T611,"OVERDUE","Due "&amp;TEXT($T611,"mm/dd")))))</f>
        <v/>
      </c>
      <c r="V611" s="16" t="n"/>
      <c r="W611" s="16" t="n"/>
      <c r="X611" s="17">
        <f>IF($C611="","",IF(AND($L611&lt;&gt;"",NOT(ISNUMBER($L611))),"RAW SCORE NOT A NUMBER",IF(AND(ISNUMBER($L611),OR($L611&lt;0,$L611&gt;100)),"RAW SCORE OUT OF RANGE",IF(COUNTIF(nrES_RecID,$B611)&gt;1,"DUPLICATE RECORD",IF(AND($K611=2,COUNTIFS(nrES_PID,$D611,nrES_Code,$F611,nrES_Att,1)=0),"ATTEMPT 2 WITHOUT ATTEMPT 1",IF(AND($K611=2,$L611=""),"RETEST ROW HAS NO SCORE","OK"))))))</f>
        <v/>
      </c>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IF($C612="","",IF($K612="","",IF(COUNTIFS(nrES_PID,$D612,nrES_Code,$F612,nrES_Att,"&gt;"&amp;$K612,nrES_Raw,"&gt;=0")=0,"Yes","No")))</f>
        <v/>
      </c>
      <c r="Q612" s="17">
        <f>IF($C612="","",IF($L612="","",IF(AND($K612=1,ISNUMBER($L612),$L612&lt;$J612,COUNTIFS(nrES_PID,$D612,nrES_Code,$F612,nrES_Att,2,nrES_Raw,"&gt;=0")=0),"Yes","No")))</f>
        <v/>
      </c>
      <c r="R612" s="17">
        <f>IF($C612="","",IF($L612="","",IF(AND($K612=2,ISNUMBER($L612),$L612&lt;$J612),"Yes","No")))</f>
        <v/>
      </c>
      <c r="S612" s="18" t="n"/>
      <c r="T612" s="19">
        <f>IF($Q612&lt;&gt;"Yes","",IF($S612="","(enter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IF(OR($C612="",$L612="",$K612&lt;&gt;1,NOT(ISNUMBER($L612)),$L612&gt;=$J612),"",IF(COUNTIFS(nrES_PID,$D612,nrES_Code,$F612,nrES_Att,2,nrES_Raw,"&gt;=0")&gt;0,"Retested",IF(NOT(ISNUMBER($T612)),"CHECK DATE",IF(TODAY()&gt;$T612,"OVERDUE","Due "&amp;TEXT($T612,"mm/dd")))))</f>
        <v/>
      </c>
      <c r="V612" s="16" t="n"/>
      <c r="W612" s="16" t="n"/>
      <c r="X612" s="17">
        <f>IF($C612="","",IF(AND($L612&lt;&gt;"",NOT(ISNUMBER($L612))),"RAW SCORE NOT A NUMBER",IF(AND(ISNUMBER($L612),OR($L612&lt;0,$L612&gt;100)),"RAW SCORE OUT OF RANGE",IF(COUNTIF(nrES_RecID,$B612)&gt;1,"DUPLICATE RECORD",IF(AND($K612=2,COUNTIFS(nrES_PID,$D612,nrES_Code,$F612,nrES_Att,1)=0),"ATTEMPT 2 WITHOUT ATTEMPT 1",IF(AND($K612=2,$L612=""),"RETEST ROW HAS NO SCORE","OK"))))))</f>
        <v/>
      </c>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IF($C613="","",IF($K613="","",IF(COUNTIFS(nrES_PID,$D613,nrES_Code,$F613,nrES_Att,"&gt;"&amp;$K613,nrES_Raw,"&gt;=0")=0,"Yes","No")))</f>
        <v/>
      </c>
      <c r="Q613" s="17">
        <f>IF($C613="","",IF($L613="","",IF(AND($K613=1,ISNUMBER($L613),$L613&lt;$J613,COUNTIFS(nrES_PID,$D613,nrES_Code,$F613,nrES_Att,2,nrES_Raw,"&gt;=0")=0),"Yes","No")))</f>
        <v/>
      </c>
      <c r="R613" s="17">
        <f>IF($C613="","",IF($L613="","",IF(AND($K613=2,ISNUMBER($L613),$L613&lt;$J613),"Yes","No")))</f>
        <v/>
      </c>
      <c r="S613" s="18" t="n"/>
      <c r="T613" s="19">
        <f>IF($Q613&lt;&gt;"Yes","",IF($S613="","(enter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IF(OR($C613="",$L613="",$K613&lt;&gt;1,NOT(ISNUMBER($L613)),$L613&gt;=$J613),"",IF(COUNTIFS(nrES_PID,$D613,nrES_Code,$F613,nrES_Att,2,nrES_Raw,"&gt;=0")&gt;0,"Retested",IF(NOT(ISNUMBER($T613)),"CHECK DATE",IF(TODAY()&gt;$T613,"OVERDUE","Due "&amp;TEXT($T613,"mm/dd")))))</f>
        <v/>
      </c>
      <c r="V613" s="16" t="n"/>
      <c r="W613" s="16" t="n"/>
      <c r="X613" s="17">
        <f>IF($C613="","",IF(AND($L613&lt;&gt;"",NOT(ISNUMBER($L613))),"RAW SCORE NOT A NUMBER",IF(AND(ISNUMBER($L613),OR($L613&lt;0,$L613&gt;100)),"RAW SCORE OUT OF RANGE",IF(COUNTIF(nrES_RecID,$B613)&gt;1,"DUPLICATE RECORD",IF(AND($K613=2,COUNTIFS(nrES_PID,$D613,nrES_Code,$F613,nrES_Att,1)=0),"ATTEMPT 2 WITHOUT ATTEMPT 1",IF(AND($K613=2,$L613=""),"RETEST ROW HAS NO SCORE","OK"))))))</f>
        <v/>
      </c>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IF($C614="","",IF($K614="","",IF(COUNTIFS(nrES_PID,$D614,nrES_Code,$F614,nrES_Att,"&gt;"&amp;$K614,nrES_Raw,"&gt;=0")=0,"Yes","No")))</f>
        <v/>
      </c>
      <c r="Q614" s="17">
        <f>IF($C614="","",IF($L614="","",IF(AND($K614=1,ISNUMBER($L614),$L614&lt;$J614,COUNTIFS(nrES_PID,$D614,nrES_Code,$F614,nrES_Att,2,nrES_Raw,"&gt;=0")=0),"Yes","No")))</f>
        <v/>
      </c>
      <c r="R614" s="17">
        <f>IF($C614="","",IF($L614="","",IF(AND($K614=2,ISNUMBER($L614),$L614&lt;$J614),"Yes","No")))</f>
        <v/>
      </c>
      <c r="S614" s="18" t="n"/>
      <c r="T614" s="19">
        <f>IF($Q614&lt;&gt;"Yes","",IF($S614="","(enter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IF(OR($C614="",$L614="",$K614&lt;&gt;1,NOT(ISNUMBER($L614)),$L614&gt;=$J614),"",IF(COUNTIFS(nrES_PID,$D614,nrES_Code,$F614,nrES_Att,2,nrES_Raw,"&gt;=0")&gt;0,"Retested",IF(NOT(ISNUMBER($T614)),"CHECK DATE",IF(TODAY()&gt;$T614,"OVERDUE","Due "&amp;TEXT($T614,"mm/dd")))))</f>
        <v/>
      </c>
      <c r="V614" s="16" t="n"/>
      <c r="W614" s="16" t="n"/>
      <c r="X614" s="17">
        <f>IF($C614="","",IF(AND($L614&lt;&gt;"",NOT(ISNUMBER($L614))),"RAW SCORE NOT A NUMBER",IF(AND(ISNUMBER($L614),OR($L614&lt;0,$L614&gt;100)),"RAW SCORE OUT OF RANGE",IF(COUNTIF(nrES_RecID,$B614)&gt;1,"DUPLICATE RECORD",IF(AND($K614=2,COUNTIFS(nrES_PID,$D614,nrES_Code,$F614,nrES_Att,1)=0),"ATTEMPT 2 WITHOUT ATTEMPT 1",IF(AND($K614=2,$L614=""),"RETEST ROW HAS NO SCORE","OK"))))))</f>
        <v/>
      </c>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IF($C615="","",IF($K615="","",IF(COUNTIFS(nrES_PID,$D615,nrES_Code,$F615,nrES_Att,"&gt;"&amp;$K615,nrES_Raw,"&gt;=0")=0,"Yes","No")))</f>
        <v/>
      </c>
      <c r="Q615" s="17">
        <f>IF($C615="","",IF($L615="","",IF(AND($K615=1,ISNUMBER($L615),$L615&lt;$J615,COUNTIFS(nrES_PID,$D615,nrES_Code,$F615,nrES_Att,2,nrES_Raw,"&gt;=0")=0),"Yes","No")))</f>
        <v/>
      </c>
      <c r="R615" s="17">
        <f>IF($C615="","",IF($L615="","",IF(AND($K615=2,ISNUMBER($L615),$L615&lt;$J615),"Yes","No")))</f>
        <v/>
      </c>
      <c r="S615" s="18" t="n"/>
      <c r="T615" s="19">
        <f>IF($Q615&lt;&gt;"Yes","",IF($S615="","(enter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IF(OR($C615="",$L615="",$K615&lt;&gt;1,NOT(ISNUMBER($L615)),$L615&gt;=$J615),"",IF(COUNTIFS(nrES_PID,$D615,nrES_Code,$F615,nrES_Att,2,nrES_Raw,"&gt;=0")&gt;0,"Retested",IF(NOT(ISNUMBER($T615)),"CHECK DATE",IF(TODAY()&gt;$T615,"OVERDUE","Due "&amp;TEXT($T615,"mm/dd")))))</f>
        <v/>
      </c>
      <c r="V615" s="16" t="n"/>
      <c r="W615" s="16" t="n"/>
      <c r="X615" s="17">
        <f>IF($C615="","",IF(AND($L615&lt;&gt;"",NOT(ISNUMBER($L615))),"RAW SCORE NOT A NUMBER",IF(AND(ISNUMBER($L615),OR($L615&lt;0,$L615&gt;100)),"RAW SCORE OUT OF RANGE",IF(COUNTIF(nrES_RecID,$B615)&gt;1,"DUPLICATE RECORD",IF(AND($K615=2,COUNTIFS(nrES_PID,$D615,nrES_Code,$F615,nrES_Att,1)=0),"ATTEMPT 2 WITHOUT ATTEMPT 1",IF(AND($K615=2,$L615=""),"RETEST ROW HAS NO SCORE","OK"))))))</f>
        <v/>
      </c>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IF($C616="","",IF($K616="","",IF(COUNTIFS(nrES_PID,$D616,nrES_Code,$F616,nrES_Att,"&gt;"&amp;$K616,nrES_Raw,"&gt;=0")=0,"Yes","No")))</f>
        <v/>
      </c>
      <c r="Q616" s="17">
        <f>IF($C616="","",IF($L616="","",IF(AND($K616=1,ISNUMBER($L616),$L616&lt;$J616,COUNTIFS(nrES_PID,$D616,nrES_Code,$F616,nrES_Att,2,nrES_Raw,"&gt;=0")=0),"Yes","No")))</f>
        <v/>
      </c>
      <c r="R616" s="17">
        <f>IF($C616="","",IF($L616="","",IF(AND($K616=2,ISNUMBER($L616),$L616&lt;$J616),"Yes","No")))</f>
        <v/>
      </c>
      <c r="S616" s="18" t="n"/>
      <c r="T616" s="19">
        <f>IF($Q616&lt;&gt;"Yes","",IF($S616="","(enter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IF(OR($C616="",$L616="",$K616&lt;&gt;1,NOT(ISNUMBER($L616)),$L616&gt;=$J616),"",IF(COUNTIFS(nrES_PID,$D616,nrES_Code,$F616,nrES_Att,2,nrES_Raw,"&gt;=0")&gt;0,"Retested",IF(NOT(ISNUMBER($T616)),"CHECK DATE",IF(TODAY()&gt;$T616,"OVERDUE","Due "&amp;TEXT($T616,"mm/dd")))))</f>
        <v/>
      </c>
      <c r="V616" s="16" t="n"/>
      <c r="W616" s="16" t="n"/>
      <c r="X616" s="17">
        <f>IF($C616="","",IF(AND($L616&lt;&gt;"",NOT(ISNUMBER($L616))),"RAW SCORE NOT A NUMBER",IF(AND(ISNUMBER($L616),OR($L616&lt;0,$L616&gt;100)),"RAW SCORE OUT OF RANGE",IF(COUNTIF(nrES_RecID,$B616)&gt;1,"DUPLICATE RECORD",IF(AND($K616=2,COUNTIFS(nrES_PID,$D616,nrES_Code,$F616,nrES_Att,1)=0),"ATTEMPT 2 WITHOUT ATTEMPT 1",IF(AND($K616=2,$L616=""),"RETEST ROW HAS NO SCORE","OK"))))))</f>
        <v/>
      </c>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IF($C617="","",IF($K617="","",IF(COUNTIFS(nrES_PID,$D617,nrES_Code,$F617,nrES_Att,"&gt;"&amp;$K617,nrES_Raw,"&gt;=0")=0,"Yes","No")))</f>
        <v/>
      </c>
      <c r="Q617" s="17">
        <f>IF($C617="","",IF($L617="","",IF(AND($K617=1,ISNUMBER($L617),$L617&lt;$J617,COUNTIFS(nrES_PID,$D617,nrES_Code,$F617,nrES_Att,2,nrES_Raw,"&gt;=0")=0),"Yes","No")))</f>
        <v/>
      </c>
      <c r="R617" s="17">
        <f>IF($C617="","",IF($L617="","",IF(AND($K617=2,ISNUMBER($L617),$L617&lt;$J617),"Yes","No")))</f>
        <v/>
      </c>
      <c r="S617" s="18" t="n"/>
      <c r="T617" s="19">
        <f>IF($Q617&lt;&gt;"Yes","",IF($S617="","(enter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IF(OR($C617="",$L617="",$K617&lt;&gt;1,NOT(ISNUMBER($L617)),$L617&gt;=$J617),"",IF(COUNTIFS(nrES_PID,$D617,nrES_Code,$F617,nrES_Att,2,nrES_Raw,"&gt;=0")&gt;0,"Retested",IF(NOT(ISNUMBER($T617)),"CHECK DATE",IF(TODAY()&gt;$T617,"OVERDUE","Due "&amp;TEXT($T617,"mm/dd")))))</f>
        <v/>
      </c>
      <c r="V617" s="16" t="n"/>
      <c r="W617" s="16" t="n"/>
      <c r="X617" s="17">
        <f>IF($C617="","",IF(AND($L617&lt;&gt;"",NOT(ISNUMBER($L617))),"RAW SCORE NOT A NUMBER",IF(AND(ISNUMBER($L617),OR($L617&lt;0,$L617&gt;100)),"RAW SCORE OUT OF RANGE",IF(COUNTIF(nrES_RecID,$B617)&gt;1,"DUPLICATE RECORD",IF(AND($K617=2,COUNTIFS(nrES_PID,$D617,nrES_Code,$F617,nrES_Att,1)=0),"ATTEMPT 2 WITHOUT ATTEMPT 1",IF(AND($K617=2,$L617=""),"RETEST ROW HAS NO SCORE","OK"))))))</f>
        <v/>
      </c>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IF($C618="","",IF($K618="","",IF(COUNTIFS(nrES_PID,$D618,nrES_Code,$F618,nrES_Att,"&gt;"&amp;$K618,nrES_Raw,"&gt;=0")=0,"Yes","No")))</f>
        <v/>
      </c>
      <c r="Q618" s="17">
        <f>IF($C618="","",IF($L618="","",IF(AND($K618=1,ISNUMBER($L618),$L618&lt;$J618,COUNTIFS(nrES_PID,$D618,nrES_Code,$F618,nrES_Att,2,nrES_Raw,"&gt;=0")=0),"Yes","No")))</f>
        <v/>
      </c>
      <c r="R618" s="17">
        <f>IF($C618="","",IF($L618="","",IF(AND($K618=2,ISNUMBER($L618),$L618&lt;$J618),"Yes","No")))</f>
        <v/>
      </c>
      <c r="S618" s="18" t="n"/>
      <c r="T618" s="19">
        <f>IF($Q618&lt;&gt;"Yes","",IF($S618="","(enter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IF(OR($C618="",$L618="",$K618&lt;&gt;1,NOT(ISNUMBER($L618)),$L618&gt;=$J618),"",IF(COUNTIFS(nrES_PID,$D618,nrES_Code,$F618,nrES_Att,2,nrES_Raw,"&gt;=0")&gt;0,"Retested",IF(NOT(ISNUMBER($T618)),"CHECK DATE",IF(TODAY()&gt;$T618,"OVERDUE","Due "&amp;TEXT($T618,"mm/dd")))))</f>
        <v/>
      </c>
      <c r="V618" s="16" t="n"/>
      <c r="W618" s="16" t="n"/>
      <c r="X618" s="17">
        <f>IF($C618="","",IF(AND($L618&lt;&gt;"",NOT(ISNUMBER($L618))),"RAW SCORE NOT A NUMBER",IF(AND(ISNUMBER($L618),OR($L618&lt;0,$L618&gt;100)),"RAW SCORE OUT OF RANGE",IF(COUNTIF(nrES_RecID,$B618)&gt;1,"DUPLICATE RECORD",IF(AND($K618=2,COUNTIFS(nrES_PID,$D618,nrES_Code,$F618,nrES_Att,1)=0),"ATTEMPT 2 WITHOUT ATTEMPT 1",IF(AND($K618=2,$L618=""),"RETEST ROW HAS NO SCORE","OK"))))))</f>
        <v/>
      </c>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IF($C619="","",IF($K619="","",IF(COUNTIFS(nrES_PID,$D619,nrES_Code,$F619,nrES_Att,"&gt;"&amp;$K619,nrES_Raw,"&gt;=0")=0,"Yes","No")))</f>
        <v/>
      </c>
      <c r="Q619" s="17">
        <f>IF($C619="","",IF($L619="","",IF(AND($K619=1,ISNUMBER($L619),$L619&lt;$J619,COUNTIFS(nrES_PID,$D619,nrES_Code,$F619,nrES_Att,2,nrES_Raw,"&gt;=0")=0),"Yes","No")))</f>
        <v/>
      </c>
      <c r="R619" s="17">
        <f>IF($C619="","",IF($L619="","",IF(AND($K619=2,ISNUMBER($L619),$L619&lt;$J619),"Yes","No")))</f>
        <v/>
      </c>
      <c r="S619" s="18" t="n"/>
      <c r="T619" s="19">
        <f>IF($Q619&lt;&gt;"Yes","",IF($S619="","(enter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IF(OR($C619="",$L619="",$K619&lt;&gt;1,NOT(ISNUMBER($L619)),$L619&gt;=$J619),"",IF(COUNTIFS(nrES_PID,$D619,nrES_Code,$F619,nrES_Att,2,nrES_Raw,"&gt;=0")&gt;0,"Retested",IF(NOT(ISNUMBER($T619)),"CHECK DATE",IF(TODAY()&gt;$T619,"OVERDUE","Due "&amp;TEXT($T619,"mm/dd")))))</f>
        <v/>
      </c>
      <c r="V619" s="16" t="n"/>
      <c r="W619" s="16" t="n"/>
      <c r="X619" s="17">
        <f>IF($C619="","",IF(AND($L619&lt;&gt;"",NOT(ISNUMBER($L619))),"RAW SCORE NOT A NUMBER",IF(AND(ISNUMBER($L619),OR($L619&lt;0,$L619&gt;100)),"RAW SCORE OUT OF RANGE",IF(COUNTIF(nrES_RecID,$B619)&gt;1,"DUPLICATE RECORD",IF(AND($K619=2,COUNTIFS(nrES_PID,$D619,nrES_Code,$F619,nrES_Att,1)=0),"ATTEMPT 2 WITHOUT ATTEMPT 1",IF(AND($K619=2,$L619=""),"RETEST ROW HAS NO SCORE","OK"))))))</f>
        <v/>
      </c>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IF($C620="","",IF($K620="","",IF(COUNTIFS(nrES_PID,$D620,nrES_Code,$F620,nrES_Att,"&gt;"&amp;$K620,nrES_Raw,"&gt;=0")=0,"Yes","No")))</f>
        <v/>
      </c>
      <c r="Q620" s="17">
        <f>IF($C620="","",IF($L620="","",IF(AND($K620=1,ISNUMBER($L620),$L620&lt;$J620,COUNTIFS(nrES_PID,$D620,nrES_Code,$F620,nrES_Att,2,nrES_Raw,"&gt;=0")=0),"Yes","No")))</f>
        <v/>
      </c>
      <c r="R620" s="17">
        <f>IF($C620="","",IF($L620="","",IF(AND($K620=2,ISNUMBER($L620),$L620&lt;$J620),"Yes","No")))</f>
        <v/>
      </c>
      <c r="S620" s="18" t="n"/>
      <c r="T620" s="19">
        <f>IF($Q620&lt;&gt;"Yes","",IF($S620="","(enter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IF(OR($C620="",$L620="",$K620&lt;&gt;1,NOT(ISNUMBER($L620)),$L620&gt;=$J620),"",IF(COUNTIFS(nrES_PID,$D620,nrES_Code,$F620,nrES_Att,2,nrES_Raw,"&gt;=0")&gt;0,"Retested",IF(NOT(ISNUMBER($T620)),"CHECK DATE",IF(TODAY()&gt;$T620,"OVERDUE","Due "&amp;TEXT($T620,"mm/dd")))))</f>
        <v/>
      </c>
      <c r="V620" s="16" t="n"/>
      <c r="W620" s="16" t="n"/>
      <c r="X620" s="17">
        <f>IF($C620="","",IF(AND($L620&lt;&gt;"",NOT(ISNUMBER($L620))),"RAW SCORE NOT A NUMBER",IF(AND(ISNUMBER($L620),OR($L620&lt;0,$L620&gt;100)),"RAW SCORE OUT OF RANGE",IF(COUNTIF(nrES_RecID,$B620)&gt;1,"DUPLICATE RECORD",IF(AND($K620=2,COUNTIFS(nrES_PID,$D620,nrES_Code,$F620,nrES_Att,1)=0),"ATTEMPT 2 WITHOUT ATTEMPT 1",IF(AND($K620=2,$L620=""),"RETEST ROW HAS NO SCORE","OK"))))))</f>
        <v/>
      </c>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IF($C621="","",IF($K621="","",IF(COUNTIFS(nrES_PID,$D621,nrES_Code,$F621,nrES_Att,"&gt;"&amp;$K621,nrES_Raw,"&gt;=0")=0,"Yes","No")))</f>
        <v/>
      </c>
      <c r="Q621" s="17">
        <f>IF($C621="","",IF($L621="","",IF(AND($K621=1,ISNUMBER($L621),$L621&lt;$J621,COUNTIFS(nrES_PID,$D621,nrES_Code,$F621,nrES_Att,2,nrES_Raw,"&gt;=0")=0),"Yes","No")))</f>
        <v/>
      </c>
      <c r="R621" s="17">
        <f>IF($C621="","",IF($L621="","",IF(AND($K621=2,ISNUMBER($L621),$L621&lt;$J621),"Yes","No")))</f>
        <v/>
      </c>
      <c r="S621" s="18" t="n"/>
      <c r="T621" s="19">
        <f>IF($Q621&lt;&gt;"Yes","",IF($S621="","(enter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IF(OR($C621="",$L621="",$K621&lt;&gt;1,NOT(ISNUMBER($L621)),$L621&gt;=$J621),"",IF(COUNTIFS(nrES_PID,$D621,nrES_Code,$F621,nrES_Att,2,nrES_Raw,"&gt;=0")&gt;0,"Retested",IF(NOT(ISNUMBER($T621)),"CHECK DATE",IF(TODAY()&gt;$T621,"OVERDUE","Due "&amp;TEXT($T621,"mm/dd")))))</f>
        <v/>
      </c>
      <c r="V621" s="16" t="n"/>
      <c r="W621" s="16" t="n"/>
      <c r="X621" s="17">
        <f>IF($C621="","",IF(AND($L621&lt;&gt;"",NOT(ISNUMBER($L621))),"RAW SCORE NOT A NUMBER",IF(AND(ISNUMBER($L621),OR($L621&lt;0,$L621&gt;100)),"RAW SCORE OUT OF RANGE",IF(COUNTIF(nrES_RecID,$B621)&gt;1,"DUPLICATE RECORD",IF(AND($K621=2,COUNTIFS(nrES_PID,$D621,nrES_Code,$F621,nrES_Att,1)=0),"ATTEMPT 2 WITHOUT ATTEMPT 1",IF(AND($K621=2,$L621=""),"RETEST ROW HAS NO SCORE","OK"))))))</f>
        <v/>
      </c>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IF($C622="","",IF($K622="","",IF(COUNTIFS(nrES_PID,$D622,nrES_Code,$F622,nrES_Att,"&gt;"&amp;$K622,nrES_Raw,"&gt;=0")=0,"Yes","No")))</f>
        <v/>
      </c>
      <c r="Q622" s="17">
        <f>IF($C622="","",IF($L622="","",IF(AND($K622=1,ISNUMBER($L622),$L622&lt;$J622,COUNTIFS(nrES_PID,$D622,nrES_Code,$F622,nrES_Att,2,nrES_Raw,"&gt;=0")=0),"Yes","No")))</f>
        <v/>
      </c>
      <c r="R622" s="17">
        <f>IF($C622="","",IF($L622="","",IF(AND($K622=2,ISNUMBER($L622),$L622&lt;$J622),"Yes","No")))</f>
        <v/>
      </c>
      <c r="S622" s="18" t="n"/>
      <c r="T622" s="19">
        <f>IF($Q622&lt;&gt;"Yes","",IF($S622="","(enter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IF(OR($C622="",$L622="",$K622&lt;&gt;1,NOT(ISNUMBER($L622)),$L622&gt;=$J622),"",IF(COUNTIFS(nrES_PID,$D622,nrES_Code,$F622,nrES_Att,2,nrES_Raw,"&gt;=0")&gt;0,"Retested",IF(NOT(ISNUMBER($T622)),"CHECK DATE",IF(TODAY()&gt;$T622,"OVERDUE","Due "&amp;TEXT($T622,"mm/dd")))))</f>
        <v/>
      </c>
      <c r="V622" s="16" t="n"/>
      <c r="W622" s="16" t="n"/>
      <c r="X622" s="17">
        <f>IF($C622="","",IF(AND($L622&lt;&gt;"",NOT(ISNUMBER($L622))),"RAW SCORE NOT A NUMBER",IF(AND(ISNUMBER($L622),OR($L622&lt;0,$L622&gt;100)),"RAW SCORE OUT OF RANGE",IF(COUNTIF(nrES_RecID,$B622)&gt;1,"DUPLICATE RECORD",IF(AND($K622=2,COUNTIFS(nrES_PID,$D622,nrES_Code,$F622,nrES_Att,1)=0),"ATTEMPT 2 WITHOUT ATTEMPT 1",IF(AND($K622=2,$L622=""),"RETEST ROW HAS NO SCORE","OK"))))))</f>
        <v/>
      </c>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IF($C623="","",IF($K623="","",IF(COUNTIFS(nrES_PID,$D623,nrES_Code,$F623,nrES_Att,"&gt;"&amp;$K623,nrES_Raw,"&gt;=0")=0,"Yes","No")))</f>
        <v/>
      </c>
      <c r="Q623" s="17">
        <f>IF($C623="","",IF($L623="","",IF(AND($K623=1,ISNUMBER($L623),$L623&lt;$J623,COUNTIFS(nrES_PID,$D623,nrES_Code,$F623,nrES_Att,2,nrES_Raw,"&gt;=0")=0),"Yes","No")))</f>
        <v/>
      </c>
      <c r="R623" s="17">
        <f>IF($C623="","",IF($L623="","",IF(AND($K623=2,ISNUMBER($L623),$L623&lt;$J623),"Yes","No")))</f>
        <v/>
      </c>
      <c r="S623" s="18" t="n"/>
      <c r="T623" s="19">
        <f>IF($Q623&lt;&gt;"Yes","",IF($S623="","(enter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IF(OR($C623="",$L623="",$K623&lt;&gt;1,NOT(ISNUMBER($L623)),$L623&gt;=$J623),"",IF(COUNTIFS(nrES_PID,$D623,nrES_Code,$F623,nrES_Att,2,nrES_Raw,"&gt;=0")&gt;0,"Retested",IF(NOT(ISNUMBER($T623)),"CHECK DATE",IF(TODAY()&gt;$T623,"OVERDUE","Due "&amp;TEXT($T623,"mm/dd")))))</f>
        <v/>
      </c>
      <c r="V623" s="16" t="n"/>
      <c r="W623" s="16" t="n"/>
      <c r="X623" s="17">
        <f>IF($C623="","",IF(AND($L623&lt;&gt;"",NOT(ISNUMBER($L623))),"RAW SCORE NOT A NUMBER",IF(AND(ISNUMBER($L623),OR($L623&lt;0,$L623&gt;100)),"RAW SCORE OUT OF RANGE",IF(COUNTIF(nrES_RecID,$B623)&gt;1,"DUPLICATE RECORD",IF(AND($K623=2,COUNTIFS(nrES_PID,$D623,nrES_Code,$F623,nrES_Att,1)=0),"ATTEMPT 2 WITHOUT ATTEMPT 1",IF(AND($K623=2,$L623=""),"RETEST ROW HAS NO SCORE","OK"))))))</f>
        <v/>
      </c>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IF($C624="","",IF($K624="","",IF(COUNTIFS(nrES_PID,$D624,nrES_Code,$F624,nrES_Att,"&gt;"&amp;$K624,nrES_Raw,"&gt;=0")=0,"Yes","No")))</f>
        <v/>
      </c>
      <c r="Q624" s="17">
        <f>IF($C624="","",IF($L624="","",IF(AND($K624=1,ISNUMBER($L624),$L624&lt;$J624,COUNTIFS(nrES_PID,$D624,nrES_Code,$F624,nrES_Att,2,nrES_Raw,"&gt;=0")=0),"Yes","No")))</f>
        <v/>
      </c>
      <c r="R624" s="17">
        <f>IF($C624="","",IF($L624="","",IF(AND($K624=2,ISNUMBER($L624),$L624&lt;$J624),"Yes","No")))</f>
        <v/>
      </c>
      <c r="S624" s="18" t="n"/>
      <c r="T624" s="19">
        <f>IF($Q624&lt;&gt;"Yes","",IF($S624="","(enter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IF(OR($C624="",$L624="",$K624&lt;&gt;1,NOT(ISNUMBER($L624)),$L624&gt;=$J624),"",IF(COUNTIFS(nrES_PID,$D624,nrES_Code,$F624,nrES_Att,2,nrES_Raw,"&gt;=0")&gt;0,"Retested",IF(NOT(ISNUMBER($T624)),"CHECK DATE",IF(TODAY()&gt;$T624,"OVERDUE","Due "&amp;TEXT($T624,"mm/dd")))))</f>
        <v/>
      </c>
      <c r="V624" s="16" t="n"/>
      <c r="W624" s="16" t="n"/>
      <c r="X624" s="17">
        <f>IF($C624="","",IF(AND($L624&lt;&gt;"",NOT(ISNUMBER($L624))),"RAW SCORE NOT A NUMBER",IF(AND(ISNUMBER($L624),OR($L624&lt;0,$L624&gt;100)),"RAW SCORE OUT OF RANGE",IF(COUNTIF(nrES_RecID,$B624)&gt;1,"DUPLICATE RECORD",IF(AND($K624=2,COUNTIFS(nrES_PID,$D624,nrES_Code,$F624,nrES_Att,1)=0),"ATTEMPT 2 WITHOUT ATTEMPT 1",IF(AND($K624=2,$L624=""),"RETEST ROW HAS NO SCORE","OK"))))))</f>
        <v/>
      </c>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IF($C625="","",IF($K625="","",IF(COUNTIFS(nrES_PID,$D625,nrES_Code,$F625,nrES_Att,"&gt;"&amp;$K625,nrES_Raw,"&gt;=0")=0,"Yes","No")))</f>
        <v/>
      </c>
      <c r="Q625" s="17">
        <f>IF($C625="","",IF($L625="","",IF(AND($K625=1,ISNUMBER($L625),$L625&lt;$J625,COUNTIFS(nrES_PID,$D625,nrES_Code,$F625,nrES_Att,2,nrES_Raw,"&gt;=0")=0),"Yes","No")))</f>
        <v/>
      </c>
      <c r="R625" s="17">
        <f>IF($C625="","",IF($L625="","",IF(AND($K625=2,ISNUMBER($L625),$L625&lt;$J625),"Yes","No")))</f>
        <v/>
      </c>
      <c r="S625" s="18" t="n"/>
      <c r="T625" s="19">
        <f>IF($Q625&lt;&gt;"Yes","",IF($S625="","(enter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IF(OR($C625="",$L625="",$K625&lt;&gt;1,NOT(ISNUMBER($L625)),$L625&gt;=$J625),"",IF(COUNTIFS(nrES_PID,$D625,nrES_Code,$F625,nrES_Att,2,nrES_Raw,"&gt;=0")&gt;0,"Retested",IF(NOT(ISNUMBER($T625)),"CHECK DATE",IF(TODAY()&gt;$T625,"OVERDUE","Due "&amp;TEXT($T625,"mm/dd")))))</f>
        <v/>
      </c>
      <c r="V625" s="16" t="n"/>
      <c r="W625" s="16" t="n"/>
      <c r="X625" s="17">
        <f>IF($C625="","",IF(AND($L625&lt;&gt;"",NOT(ISNUMBER($L625))),"RAW SCORE NOT A NUMBER",IF(AND(ISNUMBER($L625),OR($L625&lt;0,$L625&gt;100)),"RAW SCORE OUT OF RANGE",IF(COUNTIF(nrES_RecID,$B625)&gt;1,"DUPLICATE RECORD",IF(AND($K625=2,COUNTIFS(nrES_PID,$D625,nrES_Code,$F625,nrES_Att,1)=0),"ATTEMPT 2 WITHOUT ATTEMPT 1",IF(AND($K625=2,$L625=""),"RETEST ROW HAS NO SCORE","OK"))))))</f>
        <v/>
      </c>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IF($C626="","",IF($K626="","",IF(COUNTIFS(nrES_PID,$D626,nrES_Code,$F626,nrES_Att,"&gt;"&amp;$K626,nrES_Raw,"&gt;=0")=0,"Yes","No")))</f>
        <v/>
      </c>
      <c r="Q626" s="17">
        <f>IF($C626="","",IF($L626="","",IF(AND($K626=1,ISNUMBER($L626),$L626&lt;$J626,COUNTIFS(nrES_PID,$D626,nrES_Code,$F626,nrES_Att,2,nrES_Raw,"&gt;=0")=0),"Yes","No")))</f>
        <v/>
      </c>
      <c r="R626" s="17">
        <f>IF($C626="","",IF($L626="","",IF(AND($K626=2,ISNUMBER($L626),$L626&lt;$J626),"Yes","No")))</f>
        <v/>
      </c>
      <c r="S626" s="18" t="n"/>
      <c r="T626" s="19">
        <f>IF($Q626&lt;&gt;"Yes","",IF($S626="","(enter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IF(OR($C626="",$L626="",$K626&lt;&gt;1,NOT(ISNUMBER($L626)),$L626&gt;=$J626),"",IF(COUNTIFS(nrES_PID,$D626,nrES_Code,$F626,nrES_Att,2,nrES_Raw,"&gt;=0")&gt;0,"Retested",IF(NOT(ISNUMBER($T626)),"CHECK DATE",IF(TODAY()&gt;$T626,"OVERDUE","Due "&amp;TEXT($T626,"mm/dd")))))</f>
        <v/>
      </c>
      <c r="V626" s="16" t="n"/>
      <c r="W626" s="16" t="n"/>
      <c r="X626" s="17">
        <f>IF($C626="","",IF(AND($L626&lt;&gt;"",NOT(ISNUMBER($L626))),"RAW SCORE NOT A NUMBER",IF(AND(ISNUMBER($L626),OR($L626&lt;0,$L626&gt;100)),"RAW SCORE OUT OF RANGE",IF(COUNTIF(nrES_RecID,$B626)&gt;1,"DUPLICATE RECORD",IF(AND($K626=2,COUNTIFS(nrES_PID,$D626,nrES_Code,$F626,nrES_Att,1)=0),"ATTEMPT 2 WITHOUT ATTEMPT 1",IF(AND($K626=2,$L626=""),"RETEST ROW HAS NO SCORE","OK"))))))</f>
        <v/>
      </c>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IF($C627="","",IF($K627="","",IF(COUNTIFS(nrES_PID,$D627,nrES_Code,$F627,nrES_Att,"&gt;"&amp;$K627,nrES_Raw,"&gt;=0")=0,"Yes","No")))</f>
        <v/>
      </c>
      <c r="Q627" s="17">
        <f>IF($C627="","",IF($L627="","",IF(AND($K627=1,ISNUMBER($L627),$L627&lt;$J627,COUNTIFS(nrES_PID,$D627,nrES_Code,$F627,nrES_Att,2,nrES_Raw,"&gt;=0")=0),"Yes","No")))</f>
        <v/>
      </c>
      <c r="R627" s="17">
        <f>IF($C627="","",IF($L627="","",IF(AND($K627=2,ISNUMBER($L627),$L627&lt;$J627),"Yes","No")))</f>
        <v/>
      </c>
      <c r="S627" s="18" t="n"/>
      <c r="T627" s="19">
        <f>IF($Q627&lt;&gt;"Yes","",IF($S627="","(enter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IF(OR($C627="",$L627="",$K627&lt;&gt;1,NOT(ISNUMBER($L627)),$L627&gt;=$J627),"",IF(COUNTIFS(nrES_PID,$D627,nrES_Code,$F627,nrES_Att,2,nrES_Raw,"&gt;=0")&gt;0,"Retested",IF(NOT(ISNUMBER($T627)),"CHECK DATE",IF(TODAY()&gt;$T627,"OVERDUE","Due "&amp;TEXT($T627,"mm/dd")))))</f>
        <v/>
      </c>
      <c r="V627" s="16" t="n"/>
      <c r="W627" s="16" t="n"/>
      <c r="X627" s="17">
        <f>IF($C627="","",IF(AND($L627&lt;&gt;"",NOT(ISNUMBER($L627))),"RAW SCORE NOT A NUMBER",IF(AND(ISNUMBER($L627),OR($L627&lt;0,$L627&gt;100)),"RAW SCORE OUT OF RANGE",IF(COUNTIF(nrES_RecID,$B627)&gt;1,"DUPLICATE RECORD",IF(AND($K627=2,COUNTIFS(nrES_PID,$D627,nrES_Code,$F627,nrES_Att,1)=0),"ATTEMPT 2 WITHOUT ATTEMPT 1",IF(AND($K627=2,$L627=""),"RETEST ROW HAS NO SCORE","OK"))))))</f>
        <v/>
      </c>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IF($C628="","",IF($K628="","",IF(COUNTIFS(nrES_PID,$D628,nrES_Code,$F628,nrES_Att,"&gt;"&amp;$K628,nrES_Raw,"&gt;=0")=0,"Yes","No")))</f>
        <v/>
      </c>
      <c r="Q628" s="17">
        <f>IF($C628="","",IF($L628="","",IF(AND($K628=1,ISNUMBER($L628),$L628&lt;$J628,COUNTIFS(nrES_PID,$D628,nrES_Code,$F628,nrES_Att,2,nrES_Raw,"&gt;=0")=0),"Yes","No")))</f>
        <v/>
      </c>
      <c r="R628" s="17">
        <f>IF($C628="","",IF($L628="","",IF(AND($K628=2,ISNUMBER($L628),$L628&lt;$J628),"Yes","No")))</f>
        <v/>
      </c>
      <c r="S628" s="18" t="n"/>
      <c r="T628" s="19">
        <f>IF($Q628&lt;&gt;"Yes","",IF($S628="","(enter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IF(OR($C628="",$L628="",$K628&lt;&gt;1,NOT(ISNUMBER($L628)),$L628&gt;=$J628),"",IF(COUNTIFS(nrES_PID,$D628,nrES_Code,$F628,nrES_Att,2,nrES_Raw,"&gt;=0")&gt;0,"Retested",IF(NOT(ISNUMBER($T628)),"CHECK DATE",IF(TODAY()&gt;$T628,"OVERDUE","Due "&amp;TEXT($T628,"mm/dd")))))</f>
        <v/>
      </c>
      <c r="V628" s="16" t="n"/>
      <c r="W628" s="16" t="n"/>
      <c r="X628" s="17">
        <f>IF($C628="","",IF(AND($L628&lt;&gt;"",NOT(ISNUMBER($L628))),"RAW SCORE NOT A NUMBER",IF(AND(ISNUMBER($L628),OR($L628&lt;0,$L628&gt;100)),"RAW SCORE OUT OF RANGE",IF(COUNTIF(nrES_RecID,$B628)&gt;1,"DUPLICATE RECORD",IF(AND($K628=2,COUNTIFS(nrES_PID,$D628,nrES_Code,$F628,nrES_Att,1)=0),"ATTEMPT 2 WITHOUT ATTEMPT 1",IF(AND($K628=2,$L628=""),"RETEST ROW HAS NO SCORE","OK"))))))</f>
        <v/>
      </c>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IF($C629="","",IF($K629="","",IF(COUNTIFS(nrES_PID,$D629,nrES_Code,$F629,nrES_Att,"&gt;"&amp;$K629,nrES_Raw,"&gt;=0")=0,"Yes","No")))</f>
        <v/>
      </c>
      <c r="Q629" s="17">
        <f>IF($C629="","",IF($L629="","",IF(AND($K629=1,ISNUMBER($L629),$L629&lt;$J629,COUNTIFS(nrES_PID,$D629,nrES_Code,$F629,nrES_Att,2,nrES_Raw,"&gt;=0")=0),"Yes","No")))</f>
        <v/>
      </c>
      <c r="R629" s="17">
        <f>IF($C629="","",IF($L629="","",IF(AND($K629=2,ISNUMBER($L629),$L629&lt;$J629),"Yes","No")))</f>
        <v/>
      </c>
      <c r="S629" s="18" t="n"/>
      <c r="T629" s="19">
        <f>IF($Q629&lt;&gt;"Yes","",IF($S629="","(enter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IF(OR($C629="",$L629="",$K629&lt;&gt;1,NOT(ISNUMBER($L629)),$L629&gt;=$J629),"",IF(COUNTIFS(nrES_PID,$D629,nrES_Code,$F629,nrES_Att,2,nrES_Raw,"&gt;=0")&gt;0,"Retested",IF(NOT(ISNUMBER($T629)),"CHECK DATE",IF(TODAY()&gt;$T629,"OVERDUE","Due "&amp;TEXT($T629,"mm/dd")))))</f>
        <v/>
      </c>
      <c r="V629" s="16" t="n"/>
      <c r="W629" s="16" t="n"/>
      <c r="X629" s="17">
        <f>IF($C629="","",IF(AND($L629&lt;&gt;"",NOT(ISNUMBER($L629))),"RAW SCORE NOT A NUMBER",IF(AND(ISNUMBER($L629),OR($L629&lt;0,$L629&gt;100)),"RAW SCORE OUT OF RANGE",IF(COUNTIF(nrES_RecID,$B629)&gt;1,"DUPLICATE RECORD",IF(AND($K629=2,COUNTIFS(nrES_PID,$D629,nrES_Code,$F629,nrES_Att,1)=0),"ATTEMPT 2 WITHOUT ATTEMPT 1",IF(AND($K629=2,$L629=""),"RETEST ROW HAS NO SCORE","OK"))))))</f>
        <v/>
      </c>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IF($C630="","",IF($K630="","",IF(COUNTIFS(nrES_PID,$D630,nrES_Code,$F630,nrES_Att,"&gt;"&amp;$K630,nrES_Raw,"&gt;=0")=0,"Yes","No")))</f>
        <v/>
      </c>
      <c r="Q630" s="17">
        <f>IF($C630="","",IF($L630="","",IF(AND($K630=1,ISNUMBER($L630),$L630&lt;$J630,COUNTIFS(nrES_PID,$D630,nrES_Code,$F630,nrES_Att,2,nrES_Raw,"&gt;=0")=0),"Yes","No")))</f>
        <v/>
      </c>
      <c r="R630" s="17">
        <f>IF($C630="","",IF($L630="","",IF(AND($K630=2,ISNUMBER($L630),$L630&lt;$J630),"Yes","No")))</f>
        <v/>
      </c>
      <c r="S630" s="18" t="n"/>
      <c r="T630" s="19">
        <f>IF($Q630&lt;&gt;"Yes","",IF($S630="","(enter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IF(OR($C630="",$L630="",$K630&lt;&gt;1,NOT(ISNUMBER($L630)),$L630&gt;=$J630),"",IF(COUNTIFS(nrES_PID,$D630,nrES_Code,$F630,nrES_Att,2,nrES_Raw,"&gt;=0")&gt;0,"Retested",IF(NOT(ISNUMBER($T630)),"CHECK DATE",IF(TODAY()&gt;$T630,"OVERDUE","Due "&amp;TEXT($T630,"mm/dd")))))</f>
        <v/>
      </c>
      <c r="V630" s="16" t="n"/>
      <c r="W630" s="16" t="n"/>
      <c r="X630" s="17">
        <f>IF($C630="","",IF(AND($L630&lt;&gt;"",NOT(ISNUMBER($L630))),"RAW SCORE NOT A NUMBER",IF(AND(ISNUMBER($L630),OR($L630&lt;0,$L630&gt;100)),"RAW SCORE OUT OF RANGE",IF(COUNTIF(nrES_RecID,$B630)&gt;1,"DUPLICATE RECORD",IF(AND($K630=2,COUNTIFS(nrES_PID,$D630,nrES_Code,$F630,nrES_Att,1)=0),"ATTEMPT 2 WITHOUT ATTEMPT 1",IF(AND($K630=2,$L630=""),"RETEST ROW HAS NO SCORE","OK"))))))</f>
        <v/>
      </c>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IF($C631="","",IF($K631="","",IF(COUNTIFS(nrES_PID,$D631,nrES_Code,$F631,nrES_Att,"&gt;"&amp;$K631,nrES_Raw,"&gt;=0")=0,"Yes","No")))</f>
        <v/>
      </c>
      <c r="Q631" s="17">
        <f>IF($C631="","",IF($L631="","",IF(AND($K631=1,ISNUMBER($L631),$L631&lt;$J631,COUNTIFS(nrES_PID,$D631,nrES_Code,$F631,nrES_Att,2,nrES_Raw,"&gt;=0")=0),"Yes","No")))</f>
        <v/>
      </c>
      <c r="R631" s="17">
        <f>IF($C631="","",IF($L631="","",IF(AND($K631=2,ISNUMBER($L631),$L631&lt;$J631),"Yes","No")))</f>
        <v/>
      </c>
      <c r="S631" s="18" t="n"/>
      <c r="T631" s="19">
        <f>IF($Q631&lt;&gt;"Yes","",IF($S631="","(enter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IF(OR($C631="",$L631="",$K631&lt;&gt;1,NOT(ISNUMBER($L631)),$L631&gt;=$J631),"",IF(COUNTIFS(nrES_PID,$D631,nrES_Code,$F631,nrES_Att,2,nrES_Raw,"&gt;=0")&gt;0,"Retested",IF(NOT(ISNUMBER($T631)),"CHECK DATE",IF(TODAY()&gt;$T631,"OVERDUE","Due "&amp;TEXT($T631,"mm/dd")))))</f>
        <v/>
      </c>
      <c r="V631" s="16" t="n"/>
      <c r="W631" s="16" t="n"/>
      <c r="X631" s="17">
        <f>IF($C631="","",IF(AND($L631&lt;&gt;"",NOT(ISNUMBER($L631))),"RAW SCORE NOT A NUMBER",IF(AND(ISNUMBER($L631),OR($L631&lt;0,$L631&gt;100)),"RAW SCORE OUT OF RANGE",IF(COUNTIF(nrES_RecID,$B631)&gt;1,"DUPLICATE RECORD",IF(AND($K631=2,COUNTIFS(nrES_PID,$D631,nrES_Code,$F631,nrES_Att,1)=0),"ATTEMPT 2 WITHOUT ATTEMPT 1",IF(AND($K631=2,$L631=""),"RETEST ROW HAS NO SCORE","OK"))))))</f>
        <v/>
      </c>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IF($C632="","",IF($K632="","",IF(COUNTIFS(nrES_PID,$D632,nrES_Code,$F632,nrES_Att,"&gt;"&amp;$K632,nrES_Raw,"&gt;=0")=0,"Yes","No")))</f>
        <v/>
      </c>
      <c r="Q632" s="17">
        <f>IF($C632="","",IF($L632="","",IF(AND($K632=1,ISNUMBER($L632),$L632&lt;$J632,COUNTIFS(nrES_PID,$D632,nrES_Code,$F632,nrES_Att,2,nrES_Raw,"&gt;=0")=0),"Yes","No")))</f>
        <v/>
      </c>
      <c r="R632" s="17">
        <f>IF($C632="","",IF($L632="","",IF(AND($K632=2,ISNUMBER($L632),$L632&lt;$J632),"Yes","No")))</f>
        <v/>
      </c>
      <c r="S632" s="18" t="n"/>
      <c r="T632" s="19">
        <f>IF($Q632&lt;&gt;"Yes","",IF($S632="","(enter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IF(OR($C632="",$L632="",$K632&lt;&gt;1,NOT(ISNUMBER($L632)),$L632&gt;=$J632),"",IF(COUNTIFS(nrES_PID,$D632,nrES_Code,$F632,nrES_Att,2,nrES_Raw,"&gt;=0")&gt;0,"Retested",IF(NOT(ISNUMBER($T632)),"CHECK DATE",IF(TODAY()&gt;$T632,"OVERDUE","Due "&amp;TEXT($T632,"mm/dd")))))</f>
        <v/>
      </c>
      <c r="V632" s="16" t="n"/>
      <c r="W632" s="16" t="n"/>
      <c r="X632" s="17">
        <f>IF($C632="","",IF(AND($L632&lt;&gt;"",NOT(ISNUMBER($L632))),"RAW SCORE NOT A NUMBER",IF(AND(ISNUMBER($L632),OR($L632&lt;0,$L632&gt;100)),"RAW SCORE OUT OF RANGE",IF(COUNTIF(nrES_RecID,$B632)&gt;1,"DUPLICATE RECORD",IF(AND($K632=2,COUNTIFS(nrES_PID,$D632,nrES_Code,$F632,nrES_Att,1)=0),"ATTEMPT 2 WITHOUT ATTEMPT 1",IF(AND($K632=2,$L632=""),"RETEST ROW HAS NO SCORE","OK"))))))</f>
        <v/>
      </c>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IF($C633="","",IF($K633="","",IF(COUNTIFS(nrES_PID,$D633,nrES_Code,$F633,nrES_Att,"&gt;"&amp;$K633,nrES_Raw,"&gt;=0")=0,"Yes","No")))</f>
        <v/>
      </c>
      <c r="Q633" s="17">
        <f>IF($C633="","",IF($L633="","",IF(AND($K633=1,ISNUMBER($L633),$L633&lt;$J633,COUNTIFS(nrES_PID,$D633,nrES_Code,$F633,nrES_Att,2,nrES_Raw,"&gt;=0")=0),"Yes","No")))</f>
        <v/>
      </c>
      <c r="R633" s="17">
        <f>IF($C633="","",IF($L633="","",IF(AND($K633=2,ISNUMBER($L633),$L633&lt;$J633),"Yes","No")))</f>
        <v/>
      </c>
      <c r="S633" s="18" t="n"/>
      <c r="T633" s="19">
        <f>IF($Q633&lt;&gt;"Yes","",IF($S633="","(enter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IF(OR($C633="",$L633="",$K633&lt;&gt;1,NOT(ISNUMBER($L633)),$L633&gt;=$J633),"",IF(COUNTIFS(nrES_PID,$D633,nrES_Code,$F633,nrES_Att,2,nrES_Raw,"&gt;=0")&gt;0,"Retested",IF(NOT(ISNUMBER($T633)),"CHECK DATE",IF(TODAY()&gt;$T633,"OVERDUE","Due "&amp;TEXT($T633,"mm/dd")))))</f>
        <v/>
      </c>
      <c r="V633" s="16" t="n"/>
      <c r="W633" s="16" t="n"/>
      <c r="X633" s="17">
        <f>IF($C633="","",IF(AND($L633&lt;&gt;"",NOT(ISNUMBER($L633))),"RAW SCORE NOT A NUMBER",IF(AND(ISNUMBER($L633),OR($L633&lt;0,$L633&gt;100)),"RAW SCORE OUT OF RANGE",IF(COUNTIF(nrES_RecID,$B633)&gt;1,"DUPLICATE RECORD",IF(AND($K633=2,COUNTIFS(nrES_PID,$D633,nrES_Code,$F633,nrES_Att,1)=0),"ATTEMPT 2 WITHOUT ATTEMPT 1",IF(AND($K633=2,$L633=""),"RETEST ROW HAS NO SCORE","OK"))))))</f>
        <v/>
      </c>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IF($C634="","",IF($K634="","",IF(COUNTIFS(nrES_PID,$D634,nrES_Code,$F634,nrES_Att,"&gt;"&amp;$K634,nrES_Raw,"&gt;=0")=0,"Yes","No")))</f>
        <v/>
      </c>
      <c r="Q634" s="17">
        <f>IF($C634="","",IF($L634="","",IF(AND($K634=1,ISNUMBER($L634),$L634&lt;$J634,COUNTIFS(nrES_PID,$D634,nrES_Code,$F634,nrES_Att,2,nrES_Raw,"&gt;=0")=0),"Yes","No")))</f>
        <v/>
      </c>
      <c r="R634" s="17">
        <f>IF($C634="","",IF($L634="","",IF(AND($K634=2,ISNUMBER($L634),$L634&lt;$J634),"Yes","No")))</f>
        <v/>
      </c>
      <c r="S634" s="18" t="n"/>
      <c r="T634" s="19">
        <f>IF($Q634&lt;&gt;"Yes","",IF($S634="","(enter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IF(OR($C634="",$L634="",$K634&lt;&gt;1,NOT(ISNUMBER($L634)),$L634&gt;=$J634),"",IF(COUNTIFS(nrES_PID,$D634,nrES_Code,$F634,nrES_Att,2,nrES_Raw,"&gt;=0")&gt;0,"Retested",IF(NOT(ISNUMBER($T634)),"CHECK DATE",IF(TODAY()&gt;$T634,"OVERDUE","Due "&amp;TEXT($T634,"mm/dd")))))</f>
        <v/>
      </c>
      <c r="V634" s="16" t="n"/>
      <c r="W634" s="16" t="n"/>
      <c r="X634" s="17">
        <f>IF($C634="","",IF(AND($L634&lt;&gt;"",NOT(ISNUMBER($L634))),"RAW SCORE NOT A NUMBER",IF(AND(ISNUMBER($L634),OR($L634&lt;0,$L634&gt;100)),"RAW SCORE OUT OF RANGE",IF(COUNTIF(nrES_RecID,$B634)&gt;1,"DUPLICATE RECORD",IF(AND($K634=2,COUNTIFS(nrES_PID,$D634,nrES_Code,$F634,nrES_Att,1)=0),"ATTEMPT 2 WITHOUT ATTEMPT 1",IF(AND($K634=2,$L634=""),"RETEST ROW HAS NO SCORE","OK"))))))</f>
        <v/>
      </c>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IF($C635="","",IF($K635="","",IF(COUNTIFS(nrES_PID,$D635,nrES_Code,$F635,nrES_Att,"&gt;"&amp;$K635,nrES_Raw,"&gt;=0")=0,"Yes","No")))</f>
        <v/>
      </c>
      <c r="Q635" s="17">
        <f>IF($C635="","",IF($L635="","",IF(AND($K635=1,ISNUMBER($L635),$L635&lt;$J635,COUNTIFS(nrES_PID,$D635,nrES_Code,$F635,nrES_Att,2,nrES_Raw,"&gt;=0")=0),"Yes","No")))</f>
        <v/>
      </c>
      <c r="R635" s="17">
        <f>IF($C635="","",IF($L635="","",IF(AND($K635=2,ISNUMBER($L635),$L635&lt;$J635),"Yes","No")))</f>
        <v/>
      </c>
      <c r="S635" s="18" t="n"/>
      <c r="T635" s="19">
        <f>IF($Q635&lt;&gt;"Yes","",IF($S635="","(enter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IF(OR($C635="",$L635="",$K635&lt;&gt;1,NOT(ISNUMBER($L635)),$L635&gt;=$J635),"",IF(COUNTIFS(nrES_PID,$D635,nrES_Code,$F635,nrES_Att,2,nrES_Raw,"&gt;=0")&gt;0,"Retested",IF(NOT(ISNUMBER($T635)),"CHECK DATE",IF(TODAY()&gt;$T635,"OVERDUE","Due "&amp;TEXT($T635,"mm/dd")))))</f>
        <v/>
      </c>
      <c r="V635" s="16" t="n"/>
      <c r="W635" s="16" t="n"/>
      <c r="X635" s="17">
        <f>IF($C635="","",IF(AND($L635&lt;&gt;"",NOT(ISNUMBER($L635))),"RAW SCORE NOT A NUMBER",IF(AND(ISNUMBER($L635),OR($L635&lt;0,$L635&gt;100)),"RAW SCORE OUT OF RANGE",IF(COUNTIF(nrES_RecID,$B635)&gt;1,"DUPLICATE RECORD",IF(AND($K635=2,COUNTIFS(nrES_PID,$D635,nrES_Code,$F635,nrES_Att,1)=0),"ATTEMPT 2 WITHOUT ATTEMPT 1",IF(AND($K635=2,$L635=""),"RETEST ROW HAS NO SCORE","OK"))))))</f>
        <v/>
      </c>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IF($C636="","",IF($K636="","",IF(COUNTIFS(nrES_PID,$D636,nrES_Code,$F636,nrES_Att,"&gt;"&amp;$K636,nrES_Raw,"&gt;=0")=0,"Yes","No")))</f>
        <v/>
      </c>
      <c r="Q636" s="17">
        <f>IF($C636="","",IF($L636="","",IF(AND($K636=1,ISNUMBER($L636),$L636&lt;$J636,COUNTIFS(nrES_PID,$D636,nrES_Code,$F636,nrES_Att,2,nrES_Raw,"&gt;=0")=0),"Yes","No")))</f>
        <v/>
      </c>
      <c r="R636" s="17">
        <f>IF($C636="","",IF($L636="","",IF(AND($K636=2,ISNUMBER($L636),$L636&lt;$J636),"Yes","No")))</f>
        <v/>
      </c>
      <c r="S636" s="18" t="n"/>
      <c r="T636" s="19">
        <f>IF($Q636&lt;&gt;"Yes","",IF($S636="","(enter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IF(OR($C636="",$L636="",$K636&lt;&gt;1,NOT(ISNUMBER($L636)),$L636&gt;=$J636),"",IF(COUNTIFS(nrES_PID,$D636,nrES_Code,$F636,nrES_Att,2,nrES_Raw,"&gt;=0")&gt;0,"Retested",IF(NOT(ISNUMBER($T636)),"CHECK DATE",IF(TODAY()&gt;$T636,"OVERDUE","Due "&amp;TEXT($T636,"mm/dd")))))</f>
        <v/>
      </c>
      <c r="V636" s="16" t="n"/>
      <c r="W636" s="16" t="n"/>
      <c r="X636" s="17">
        <f>IF($C636="","",IF(AND($L636&lt;&gt;"",NOT(ISNUMBER($L636))),"RAW SCORE NOT A NUMBER",IF(AND(ISNUMBER($L636),OR($L636&lt;0,$L636&gt;100)),"RAW SCORE OUT OF RANGE",IF(COUNTIF(nrES_RecID,$B636)&gt;1,"DUPLICATE RECORD",IF(AND($K636=2,COUNTIFS(nrES_PID,$D636,nrES_Code,$F636,nrES_Att,1)=0),"ATTEMPT 2 WITHOUT ATTEMPT 1",IF(AND($K636=2,$L636=""),"RETEST ROW HAS NO SCORE","OK"))))))</f>
        <v/>
      </c>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IF($C637="","",IF($K637="","",IF(COUNTIFS(nrES_PID,$D637,nrES_Code,$F637,nrES_Att,"&gt;"&amp;$K637,nrES_Raw,"&gt;=0")=0,"Yes","No")))</f>
        <v/>
      </c>
      <c r="Q637" s="17">
        <f>IF($C637="","",IF($L637="","",IF(AND($K637=1,ISNUMBER($L637),$L637&lt;$J637,COUNTIFS(nrES_PID,$D637,nrES_Code,$F637,nrES_Att,2,nrES_Raw,"&gt;=0")=0),"Yes","No")))</f>
        <v/>
      </c>
      <c r="R637" s="17">
        <f>IF($C637="","",IF($L637="","",IF(AND($K637=2,ISNUMBER($L637),$L637&lt;$J637),"Yes","No")))</f>
        <v/>
      </c>
      <c r="S637" s="18" t="n"/>
      <c r="T637" s="19">
        <f>IF($Q637&lt;&gt;"Yes","",IF($S637="","(enter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IF(OR($C637="",$L637="",$K637&lt;&gt;1,NOT(ISNUMBER($L637)),$L637&gt;=$J637),"",IF(COUNTIFS(nrES_PID,$D637,nrES_Code,$F637,nrES_Att,2,nrES_Raw,"&gt;=0")&gt;0,"Retested",IF(NOT(ISNUMBER($T637)),"CHECK DATE",IF(TODAY()&gt;$T637,"OVERDUE","Due "&amp;TEXT($T637,"mm/dd")))))</f>
        <v/>
      </c>
      <c r="V637" s="16" t="n"/>
      <c r="W637" s="16" t="n"/>
      <c r="X637" s="17">
        <f>IF($C637="","",IF(AND($L637&lt;&gt;"",NOT(ISNUMBER($L637))),"RAW SCORE NOT A NUMBER",IF(AND(ISNUMBER($L637),OR($L637&lt;0,$L637&gt;100)),"RAW SCORE OUT OF RANGE",IF(COUNTIF(nrES_RecID,$B637)&gt;1,"DUPLICATE RECORD",IF(AND($K637=2,COUNTIFS(nrES_PID,$D637,nrES_Code,$F637,nrES_Att,1)=0),"ATTEMPT 2 WITHOUT ATTEMPT 1",IF(AND($K637=2,$L637=""),"RETEST ROW HAS NO SCORE","OK"))))))</f>
        <v/>
      </c>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IF($C638="","",IF($K638="","",IF(COUNTIFS(nrES_PID,$D638,nrES_Code,$F638,nrES_Att,"&gt;"&amp;$K638,nrES_Raw,"&gt;=0")=0,"Yes","No")))</f>
        <v/>
      </c>
      <c r="Q638" s="17">
        <f>IF($C638="","",IF($L638="","",IF(AND($K638=1,ISNUMBER($L638),$L638&lt;$J638,COUNTIFS(nrES_PID,$D638,nrES_Code,$F638,nrES_Att,2,nrES_Raw,"&gt;=0")=0),"Yes","No")))</f>
        <v/>
      </c>
      <c r="R638" s="17">
        <f>IF($C638="","",IF($L638="","",IF(AND($K638=2,ISNUMBER($L638),$L638&lt;$J638),"Yes","No")))</f>
        <v/>
      </c>
      <c r="S638" s="18" t="n"/>
      <c r="T638" s="19">
        <f>IF($Q638&lt;&gt;"Yes","",IF($S638="","(enter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IF(OR($C638="",$L638="",$K638&lt;&gt;1,NOT(ISNUMBER($L638)),$L638&gt;=$J638),"",IF(COUNTIFS(nrES_PID,$D638,nrES_Code,$F638,nrES_Att,2,nrES_Raw,"&gt;=0")&gt;0,"Retested",IF(NOT(ISNUMBER($T638)),"CHECK DATE",IF(TODAY()&gt;$T638,"OVERDUE","Due "&amp;TEXT($T638,"mm/dd")))))</f>
        <v/>
      </c>
      <c r="V638" s="16" t="n"/>
      <c r="W638" s="16" t="n"/>
      <c r="X638" s="17">
        <f>IF($C638="","",IF(AND($L638&lt;&gt;"",NOT(ISNUMBER($L638))),"RAW SCORE NOT A NUMBER",IF(AND(ISNUMBER($L638),OR($L638&lt;0,$L638&gt;100)),"RAW SCORE OUT OF RANGE",IF(COUNTIF(nrES_RecID,$B638)&gt;1,"DUPLICATE RECORD",IF(AND($K638=2,COUNTIFS(nrES_PID,$D638,nrES_Code,$F638,nrES_Att,1)=0),"ATTEMPT 2 WITHOUT ATTEMPT 1",IF(AND($K638=2,$L638=""),"RETEST ROW HAS NO SCORE","OK"))))))</f>
        <v/>
      </c>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IF($C639="","",IF($K639="","",IF(COUNTIFS(nrES_PID,$D639,nrES_Code,$F639,nrES_Att,"&gt;"&amp;$K639,nrES_Raw,"&gt;=0")=0,"Yes","No")))</f>
        <v/>
      </c>
      <c r="Q639" s="17">
        <f>IF($C639="","",IF($L639="","",IF(AND($K639=1,ISNUMBER($L639),$L639&lt;$J639,COUNTIFS(nrES_PID,$D639,nrES_Code,$F639,nrES_Att,2,nrES_Raw,"&gt;=0")=0),"Yes","No")))</f>
        <v/>
      </c>
      <c r="R639" s="17">
        <f>IF($C639="","",IF($L639="","",IF(AND($K639=2,ISNUMBER($L639),$L639&lt;$J639),"Yes","No")))</f>
        <v/>
      </c>
      <c r="S639" s="18" t="n"/>
      <c r="T639" s="19">
        <f>IF($Q639&lt;&gt;"Yes","",IF($S639="","(enter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IF(OR($C639="",$L639="",$K639&lt;&gt;1,NOT(ISNUMBER($L639)),$L639&gt;=$J639),"",IF(COUNTIFS(nrES_PID,$D639,nrES_Code,$F639,nrES_Att,2,nrES_Raw,"&gt;=0")&gt;0,"Retested",IF(NOT(ISNUMBER($T639)),"CHECK DATE",IF(TODAY()&gt;$T639,"OVERDUE","Due "&amp;TEXT($T639,"mm/dd")))))</f>
        <v/>
      </c>
      <c r="V639" s="16" t="n"/>
      <c r="W639" s="16" t="n"/>
      <c r="X639" s="17">
        <f>IF($C639="","",IF(AND($L639&lt;&gt;"",NOT(ISNUMBER($L639))),"RAW SCORE NOT A NUMBER",IF(AND(ISNUMBER($L639),OR($L639&lt;0,$L639&gt;100)),"RAW SCORE OUT OF RANGE",IF(COUNTIF(nrES_RecID,$B639)&gt;1,"DUPLICATE RECORD",IF(AND($K639=2,COUNTIFS(nrES_PID,$D639,nrES_Code,$F639,nrES_Att,1)=0),"ATTEMPT 2 WITHOUT ATTEMPT 1",IF(AND($K639=2,$L639=""),"RETEST ROW HAS NO SCORE","OK"))))))</f>
        <v/>
      </c>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IF($C640="","",IF($K640="","",IF(COUNTIFS(nrES_PID,$D640,nrES_Code,$F640,nrES_Att,"&gt;"&amp;$K640,nrES_Raw,"&gt;=0")=0,"Yes","No")))</f>
        <v/>
      </c>
      <c r="Q640" s="17">
        <f>IF($C640="","",IF($L640="","",IF(AND($K640=1,ISNUMBER($L640),$L640&lt;$J640,COUNTIFS(nrES_PID,$D640,nrES_Code,$F640,nrES_Att,2,nrES_Raw,"&gt;=0")=0),"Yes","No")))</f>
        <v/>
      </c>
      <c r="R640" s="17">
        <f>IF($C640="","",IF($L640="","",IF(AND($K640=2,ISNUMBER($L640),$L640&lt;$J640),"Yes","No")))</f>
        <v/>
      </c>
      <c r="S640" s="18" t="n"/>
      <c r="T640" s="19">
        <f>IF($Q640&lt;&gt;"Yes","",IF($S640="","(enter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IF(OR($C640="",$L640="",$K640&lt;&gt;1,NOT(ISNUMBER($L640)),$L640&gt;=$J640),"",IF(COUNTIFS(nrES_PID,$D640,nrES_Code,$F640,nrES_Att,2,nrES_Raw,"&gt;=0")&gt;0,"Retested",IF(NOT(ISNUMBER($T640)),"CHECK DATE",IF(TODAY()&gt;$T640,"OVERDUE","Due "&amp;TEXT($T640,"mm/dd")))))</f>
        <v/>
      </c>
      <c r="V640" s="16" t="n"/>
      <c r="W640" s="16" t="n"/>
      <c r="X640" s="17">
        <f>IF($C640="","",IF(AND($L640&lt;&gt;"",NOT(ISNUMBER($L640))),"RAW SCORE NOT A NUMBER",IF(AND(ISNUMBER($L640),OR($L640&lt;0,$L640&gt;100)),"RAW SCORE OUT OF RANGE",IF(COUNTIF(nrES_RecID,$B640)&gt;1,"DUPLICATE RECORD",IF(AND($K640=2,COUNTIFS(nrES_PID,$D640,nrES_Code,$F640,nrES_Att,1)=0),"ATTEMPT 2 WITHOUT ATTEMPT 1",IF(AND($K640=2,$L640=""),"RETEST ROW HAS NO SCORE","OK"))))))</f>
        <v/>
      </c>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IF($C641="","",IF($K641="","",IF(COUNTIFS(nrES_PID,$D641,nrES_Code,$F641,nrES_Att,"&gt;"&amp;$K641,nrES_Raw,"&gt;=0")=0,"Yes","No")))</f>
        <v/>
      </c>
      <c r="Q641" s="17">
        <f>IF($C641="","",IF($L641="","",IF(AND($K641=1,ISNUMBER($L641),$L641&lt;$J641,COUNTIFS(nrES_PID,$D641,nrES_Code,$F641,nrES_Att,2,nrES_Raw,"&gt;=0")=0),"Yes","No")))</f>
        <v/>
      </c>
      <c r="R641" s="17">
        <f>IF($C641="","",IF($L641="","",IF(AND($K641=2,ISNUMBER($L641),$L641&lt;$J641),"Yes","No")))</f>
        <v/>
      </c>
      <c r="S641" s="18" t="n"/>
      <c r="T641" s="19">
        <f>IF($Q641&lt;&gt;"Yes","",IF($S641="","(enter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IF(OR($C641="",$L641="",$K641&lt;&gt;1,NOT(ISNUMBER($L641)),$L641&gt;=$J641),"",IF(COUNTIFS(nrES_PID,$D641,nrES_Code,$F641,nrES_Att,2,nrES_Raw,"&gt;=0")&gt;0,"Retested",IF(NOT(ISNUMBER($T641)),"CHECK DATE",IF(TODAY()&gt;$T641,"OVERDUE","Due "&amp;TEXT($T641,"mm/dd")))))</f>
        <v/>
      </c>
      <c r="V641" s="16" t="n"/>
      <c r="W641" s="16" t="n"/>
      <c r="X641" s="17">
        <f>IF($C641="","",IF(AND($L641&lt;&gt;"",NOT(ISNUMBER($L641))),"RAW SCORE NOT A NUMBER",IF(AND(ISNUMBER($L641),OR($L641&lt;0,$L641&gt;100)),"RAW SCORE OUT OF RANGE",IF(COUNTIF(nrES_RecID,$B641)&gt;1,"DUPLICATE RECORD",IF(AND($K641=2,COUNTIFS(nrES_PID,$D641,nrES_Code,$F641,nrES_Att,1)=0),"ATTEMPT 2 WITHOUT ATTEMPT 1",IF(AND($K641=2,$L641=""),"RETEST ROW HAS NO SCORE","OK"))))))</f>
        <v/>
      </c>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IF($C642="","",IF($K642="","",IF(COUNTIFS(nrES_PID,$D642,nrES_Code,$F642,nrES_Att,"&gt;"&amp;$K642,nrES_Raw,"&gt;=0")=0,"Yes","No")))</f>
        <v/>
      </c>
      <c r="Q642" s="17">
        <f>IF($C642="","",IF($L642="","",IF(AND($K642=1,ISNUMBER($L642),$L642&lt;$J642,COUNTIFS(nrES_PID,$D642,nrES_Code,$F642,nrES_Att,2,nrES_Raw,"&gt;=0")=0),"Yes","No")))</f>
        <v/>
      </c>
      <c r="R642" s="17">
        <f>IF($C642="","",IF($L642="","",IF(AND($K642=2,ISNUMBER($L642),$L642&lt;$J642),"Yes","No")))</f>
        <v/>
      </c>
      <c r="S642" s="18" t="n"/>
      <c r="T642" s="19">
        <f>IF($Q642&lt;&gt;"Yes","",IF($S642="","(enter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IF(OR($C642="",$L642="",$K642&lt;&gt;1,NOT(ISNUMBER($L642)),$L642&gt;=$J642),"",IF(COUNTIFS(nrES_PID,$D642,nrES_Code,$F642,nrES_Att,2,nrES_Raw,"&gt;=0")&gt;0,"Retested",IF(NOT(ISNUMBER($T642)),"CHECK DATE",IF(TODAY()&gt;$T642,"OVERDUE","Due "&amp;TEXT($T642,"mm/dd")))))</f>
        <v/>
      </c>
      <c r="V642" s="16" t="n"/>
      <c r="W642" s="16" t="n"/>
      <c r="X642" s="17">
        <f>IF($C642="","",IF(AND($L642&lt;&gt;"",NOT(ISNUMBER($L642))),"RAW SCORE NOT A NUMBER",IF(AND(ISNUMBER($L642),OR($L642&lt;0,$L642&gt;100)),"RAW SCORE OUT OF RANGE",IF(COUNTIF(nrES_RecID,$B642)&gt;1,"DUPLICATE RECORD",IF(AND($K642=2,COUNTIFS(nrES_PID,$D642,nrES_Code,$F642,nrES_Att,1)=0),"ATTEMPT 2 WITHOUT ATTEMPT 1",IF(AND($K642=2,$L642=""),"RETEST ROW HAS NO SCORE","OK"))))))</f>
        <v/>
      </c>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IF($C643="","",IF($K643="","",IF(COUNTIFS(nrES_PID,$D643,nrES_Code,$F643,nrES_Att,"&gt;"&amp;$K643,nrES_Raw,"&gt;=0")=0,"Yes","No")))</f>
        <v/>
      </c>
      <c r="Q643" s="17">
        <f>IF($C643="","",IF($L643="","",IF(AND($K643=1,ISNUMBER($L643),$L643&lt;$J643,COUNTIFS(nrES_PID,$D643,nrES_Code,$F643,nrES_Att,2,nrES_Raw,"&gt;=0")=0),"Yes","No")))</f>
        <v/>
      </c>
      <c r="R643" s="17">
        <f>IF($C643="","",IF($L643="","",IF(AND($K643=2,ISNUMBER($L643),$L643&lt;$J643),"Yes","No")))</f>
        <v/>
      </c>
      <c r="S643" s="18" t="n"/>
      <c r="T643" s="19">
        <f>IF($Q643&lt;&gt;"Yes","",IF($S643="","(enter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IF(OR($C643="",$L643="",$K643&lt;&gt;1,NOT(ISNUMBER($L643)),$L643&gt;=$J643),"",IF(COUNTIFS(nrES_PID,$D643,nrES_Code,$F643,nrES_Att,2,nrES_Raw,"&gt;=0")&gt;0,"Retested",IF(NOT(ISNUMBER($T643)),"CHECK DATE",IF(TODAY()&gt;$T643,"OVERDUE","Due "&amp;TEXT($T643,"mm/dd")))))</f>
        <v/>
      </c>
      <c r="V643" s="16" t="n"/>
      <c r="W643" s="16" t="n"/>
      <c r="X643" s="17">
        <f>IF($C643="","",IF(AND($L643&lt;&gt;"",NOT(ISNUMBER($L643))),"RAW SCORE NOT A NUMBER",IF(AND(ISNUMBER($L643),OR($L643&lt;0,$L643&gt;100)),"RAW SCORE OUT OF RANGE",IF(COUNTIF(nrES_RecID,$B643)&gt;1,"DUPLICATE RECORD",IF(AND($K643=2,COUNTIFS(nrES_PID,$D643,nrES_Code,$F643,nrES_Att,1)=0),"ATTEMPT 2 WITHOUT ATTEMPT 1",IF(AND($K643=2,$L643=""),"RETEST ROW HAS NO SCORE","OK"))))))</f>
        <v/>
      </c>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IF($C644="","",IF($K644="","",IF(COUNTIFS(nrES_PID,$D644,nrES_Code,$F644,nrES_Att,"&gt;"&amp;$K644,nrES_Raw,"&gt;=0")=0,"Yes","No")))</f>
        <v/>
      </c>
      <c r="Q644" s="17">
        <f>IF($C644="","",IF($L644="","",IF(AND($K644=1,ISNUMBER($L644),$L644&lt;$J644,COUNTIFS(nrES_PID,$D644,nrES_Code,$F644,nrES_Att,2,nrES_Raw,"&gt;=0")=0),"Yes","No")))</f>
        <v/>
      </c>
      <c r="R644" s="17">
        <f>IF($C644="","",IF($L644="","",IF(AND($K644=2,ISNUMBER($L644),$L644&lt;$J644),"Yes","No")))</f>
        <v/>
      </c>
      <c r="S644" s="18" t="n"/>
      <c r="T644" s="19">
        <f>IF($Q644&lt;&gt;"Yes","",IF($S644="","(enter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IF(OR($C644="",$L644="",$K644&lt;&gt;1,NOT(ISNUMBER($L644)),$L644&gt;=$J644),"",IF(COUNTIFS(nrES_PID,$D644,nrES_Code,$F644,nrES_Att,2,nrES_Raw,"&gt;=0")&gt;0,"Retested",IF(NOT(ISNUMBER($T644)),"CHECK DATE",IF(TODAY()&gt;$T644,"OVERDUE","Due "&amp;TEXT($T644,"mm/dd")))))</f>
        <v/>
      </c>
      <c r="V644" s="16" t="n"/>
      <c r="W644" s="16" t="n"/>
      <c r="X644" s="17">
        <f>IF($C644="","",IF(AND($L644&lt;&gt;"",NOT(ISNUMBER($L644))),"RAW SCORE NOT A NUMBER",IF(AND(ISNUMBER($L644),OR($L644&lt;0,$L644&gt;100)),"RAW SCORE OUT OF RANGE",IF(COUNTIF(nrES_RecID,$B644)&gt;1,"DUPLICATE RECORD",IF(AND($K644=2,COUNTIFS(nrES_PID,$D644,nrES_Code,$F644,nrES_Att,1)=0),"ATTEMPT 2 WITHOUT ATTEMPT 1",IF(AND($K644=2,$L644=""),"RETEST ROW HAS NO SCORE","OK"))))))</f>
        <v/>
      </c>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IF($C645="","",IF($K645="","",IF(COUNTIFS(nrES_PID,$D645,nrES_Code,$F645,nrES_Att,"&gt;"&amp;$K645,nrES_Raw,"&gt;=0")=0,"Yes","No")))</f>
        <v/>
      </c>
      <c r="Q645" s="17">
        <f>IF($C645="","",IF($L645="","",IF(AND($K645=1,ISNUMBER($L645),$L645&lt;$J645,COUNTIFS(nrES_PID,$D645,nrES_Code,$F645,nrES_Att,2,nrES_Raw,"&gt;=0")=0),"Yes","No")))</f>
        <v/>
      </c>
      <c r="R645" s="17">
        <f>IF($C645="","",IF($L645="","",IF(AND($K645=2,ISNUMBER($L645),$L645&lt;$J645),"Yes","No")))</f>
        <v/>
      </c>
      <c r="S645" s="18" t="n"/>
      <c r="T645" s="19">
        <f>IF($Q645&lt;&gt;"Yes","",IF($S645="","(enter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IF(OR($C645="",$L645="",$K645&lt;&gt;1,NOT(ISNUMBER($L645)),$L645&gt;=$J645),"",IF(COUNTIFS(nrES_PID,$D645,nrES_Code,$F645,nrES_Att,2,nrES_Raw,"&gt;=0")&gt;0,"Retested",IF(NOT(ISNUMBER($T645)),"CHECK DATE",IF(TODAY()&gt;$T645,"OVERDUE","Due "&amp;TEXT($T645,"mm/dd")))))</f>
        <v/>
      </c>
      <c r="V645" s="16" t="n"/>
      <c r="W645" s="16" t="n"/>
      <c r="X645" s="17">
        <f>IF($C645="","",IF(AND($L645&lt;&gt;"",NOT(ISNUMBER($L645))),"RAW SCORE NOT A NUMBER",IF(AND(ISNUMBER($L645),OR($L645&lt;0,$L645&gt;100)),"RAW SCORE OUT OF RANGE",IF(COUNTIF(nrES_RecID,$B645)&gt;1,"DUPLICATE RECORD",IF(AND($K645=2,COUNTIFS(nrES_PID,$D645,nrES_Code,$F645,nrES_Att,1)=0),"ATTEMPT 2 WITHOUT ATTEMPT 1",IF(AND($K645=2,$L645=""),"RETEST ROW HAS NO SCORE","OK"))))))</f>
        <v/>
      </c>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IF($C646="","",IF($K646="","",IF(COUNTIFS(nrES_PID,$D646,nrES_Code,$F646,nrES_Att,"&gt;"&amp;$K646,nrES_Raw,"&gt;=0")=0,"Yes","No")))</f>
        <v/>
      </c>
      <c r="Q646" s="17">
        <f>IF($C646="","",IF($L646="","",IF(AND($K646=1,ISNUMBER($L646),$L646&lt;$J646,COUNTIFS(nrES_PID,$D646,nrES_Code,$F646,nrES_Att,2,nrES_Raw,"&gt;=0")=0),"Yes","No")))</f>
        <v/>
      </c>
      <c r="R646" s="17">
        <f>IF($C646="","",IF($L646="","",IF(AND($K646=2,ISNUMBER($L646),$L646&lt;$J646),"Yes","No")))</f>
        <v/>
      </c>
      <c r="S646" s="18" t="n"/>
      <c r="T646" s="19">
        <f>IF($Q646&lt;&gt;"Yes","",IF($S646="","(enter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IF(OR($C646="",$L646="",$K646&lt;&gt;1,NOT(ISNUMBER($L646)),$L646&gt;=$J646),"",IF(COUNTIFS(nrES_PID,$D646,nrES_Code,$F646,nrES_Att,2,nrES_Raw,"&gt;=0")&gt;0,"Retested",IF(NOT(ISNUMBER($T646)),"CHECK DATE",IF(TODAY()&gt;$T646,"OVERDUE","Due "&amp;TEXT($T646,"mm/dd")))))</f>
        <v/>
      </c>
      <c r="V646" s="16" t="n"/>
      <c r="W646" s="16" t="n"/>
      <c r="X646" s="17">
        <f>IF($C646="","",IF(AND($L646&lt;&gt;"",NOT(ISNUMBER($L646))),"RAW SCORE NOT A NUMBER",IF(AND(ISNUMBER($L646),OR($L646&lt;0,$L646&gt;100)),"RAW SCORE OUT OF RANGE",IF(COUNTIF(nrES_RecID,$B646)&gt;1,"DUPLICATE RECORD",IF(AND($K646=2,COUNTIFS(nrES_PID,$D646,nrES_Code,$F646,nrES_Att,1)=0),"ATTEMPT 2 WITHOUT ATTEMPT 1",IF(AND($K646=2,$L646=""),"RETEST ROW HAS NO SCORE","OK"))))))</f>
        <v/>
      </c>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IF($C647="","",IF($K647="","",IF(COUNTIFS(nrES_PID,$D647,nrES_Code,$F647,nrES_Att,"&gt;"&amp;$K647,nrES_Raw,"&gt;=0")=0,"Yes","No")))</f>
        <v/>
      </c>
      <c r="Q647" s="17">
        <f>IF($C647="","",IF($L647="","",IF(AND($K647=1,ISNUMBER($L647),$L647&lt;$J647,COUNTIFS(nrES_PID,$D647,nrES_Code,$F647,nrES_Att,2,nrES_Raw,"&gt;=0")=0),"Yes","No")))</f>
        <v/>
      </c>
      <c r="R647" s="17">
        <f>IF($C647="","",IF($L647="","",IF(AND($K647=2,ISNUMBER($L647),$L647&lt;$J647),"Yes","No")))</f>
        <v/>
      </c>
      <c r="S647" s="18" t="n"/>
      <c r="T647" s="19">
        <f>IF($Q647&lt;&gt;"Yes","",IF($S647="","(enter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IF(OR($C647="",$L647="",$K647&lt;&gt;1,NOT(ISNUMBER($L647)),$L647&gt;=$J647),"",IF(COUNTIFS(nrES_PID,$D647,nrES_Code,$F647,nrES_Att,2,nrES_Raw,"&gt;=0")&gt;0,"Retested",IF(NOT(ISNUMBER($T647)),"CHECK DATE",IF(TODAY()&gt;$T647,"OVERDUE","Due "&amp;TEXT($T647,"mm/dd")))))</f>
        <v/>
      </c>
      <c r="V647" s="16" t="n"/>
      <c r="W647" s="16" t="n"/>
      <c r="X647" s="17">
        <f>IF($C647="","",IF(AND($L647&lt;&gt;"",NOT(ISNUMBER($L647))),"RAW SCORE NOT A NUMBER",IF(AND(ISNUMBER($L647),OR($L647&lt;0,$L647&gt;100)),"RAW SCORE OUT OF RANGE",IF(COUNTIF(nrES_RecID,$B647)&gt;1,"DUPLICATE RECORD",IF(AND($K647=2,COUNTIFS(nrES_PID,$D647,nrES_Code,$F647,nrES_Att,1)=0),"ATTEMPT 2 WITHOUT ATTEMPT 1",IF(AND($K647=2,$L647=""),"RETEST ROW HAS NO SCORE","OK"))))))</f>
        <v/>
      </c>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IF($C648="","",IF($K648="","",IF(COUNTIFS(nrES_PID,$D648,nrES_Code,$F648,nrES_Att,"&gt;"&amp;$K648,nrES_Raw,"&gt;=0")=0,"Yes","No")))</f>
        <v/>
      </c>
      <c r="Q648" s="17">
        <f>IF($C648="","",IF($L648="","",IF(AND($K648=1,ISNUMBER($L648),$L648&lt;$J648,COUNTIFS(nrES_PID,$D648,nrES_Code,$F648,nrES_Att,2,nrES_Raw,"&gt;=0")=0),"Yes","No")))</f>
        <v/>
      </c>
      <c r="R648" s="17">
        <f>IF($C648="","",IF($L648="","",IF(AND($K648=2,ISNUMBER($L648),$L648&lt;$J648),"Yes","No")))</f>
        <v/>
      </c>
      <c r="S648" s="18" t="n"/>
      <c r="T648" s="19">
        <f>IF($Q648&lt;&gt;"Yes","",IF($S648="","(enter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IF(OR($C648="",$L648="",$K648&lt;&gt;1,NOT(ISNUMBER($L648)),$L648&gt;=$J648),"",IF(COUNTIFS(nrES_PID,$D648,nrES_Code,$F648,nrES_Att,2,nrES_Raw,"&gt;=0")&gt;0,"Retested",IF(NOT(ISNUMBER($T648)),"CHECK DATE",IF(TODAY()&gt;$T648,"OVERDUE","Due "&amp;TEXT($T648,"mm/dd")))))</f>
        <v/>
      </c>
      <c r="V648" s="16" t="n"/>
      <c r="W648" s="16" t="n"/>
      <c r="X648" s="17">
        <f>IF($C648="","",IF(AND($L648&lt;&gt;"",NOT(ISNUMBER($L648))),"RAW SCORE NOT A NUMBER",IF(AND(ISNUMBER($L648),OR($L648&lt;0,$L648&gt;100)),"RAW SCORE OUT OF RANGE",IF(COUNTIF(nrES_RecID,$B648)&gt;1,"DUPLICATE RECORD",IF(AND($K648=2,COUNTIFS(nrES_PID,$D648,nrES_Code,$F648,nrES_Att,1)=0),"ATTEMPT 2 WITHOUT ATTEMPT 1",IF(AND($K648=2,$L648=""),"RETEST ROW HAS NO SCORE","OK"))))))</f>
        <v/>
      </c>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IF($C649="","",IF($K649="","",IF(COUNTIFS(nrES_PID,$D649,nrES_Code,$F649,nrES_Att,"&gt;"&amp;$K649,nrES_Raw,"&gt;=0")=0,"Yes","No")))</f>
        <v/>
      </c>
      <c r="Q649" s="17">
        <f>IF($C649="","",IF($L649="","",IF(AND($K649=1,ISNUMBER($L649),$L649&lt;$J649,COUNTIFS(nrES_PID,$D649,nrES_Code,$F649,nrES_Att,2,nrES_Raw,"&gt;=0")=0),"Yes","No")))</f>
        <v/>
      </c>
      <c r="R649" s="17">
        <f>IF($C649="","",IF($L649="","",IF(AND($K649=2,ISNUMBER($L649),$L649&lt;$J649),"Yes","No")))</f>
        <v/>
      </c>
      <c r="S649" s="18" t="n"/>
      <c r="T649" s="19">
        <f>IF($Q649&lt;&gt;"Yes","",IF($S649="","(enter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IF(OR($C649="",$L649="",$K649&lt;&gt;1,NOT(ISNUMBER($L649)),$L649&gt;=$J649),"",IF(COUNTIFS(nrES_PID,$D649,nrES_Code,$F649,nrES_Att,2,nrES_Raw,"&gt;=0")&gt;0,"Retested",IF(NOT(ISNUMBER($T649)),"CHECK DATE",IF(TODAY()&gt;$T649,"OVERDUE","Due "&amp;TEXT($T649,"mm/dd")))))</f>
        <v/>
      </c>
      <c r="V649" s="16" t="n"/>
      <c r="W649" s="16" t="n"/>
      <c r="X649" s="17">
        <f>IF($C649="","",IF(AND($L649&lt;&gt;"",NOT(ISNUMBER($L649))),"RAW SCORE NOT A NUMBER",IF(AND(ISNUMBER($L649),OR($L649&lt;0,$L649&gt;100)),"RAW SCORE OUT OF RANGE",IF(COUNTIF(nrES_RecID,$B649)&gt;1,"DUPLICATE RECORD",IF(AND($K649=2,COUNTIFS(nrES_PID,$D649,nrES_Code,$F649,nrES_Att,1)=0),"ATTEMPT 2 WITHOUT ATTEMPT 1",IF(AND($K649=2,$L649=""),"RETEST ROW HAS NO SCORE","OK"))))))</f>
        <v/>
      </c>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IF($C650="","",IF($K650="","",IF(COUNTIFS(nrES_PID,$D650,nrES_Code,$F650,nrES_Att,"&gt;"&amp;$K650,nrES_Raw,"&gt;=0")=0,"Yes","No")))</f>
        <v/>
      </c>
      <c r="Q650" s="17">
        <f>IF($C650="","",IF($L650="","",IF(AND($K650=1,ISNUMBER($L650),$L650&lt;$J650,COUNTIFS(nrES_PID,$D650,nrES_Code,$F650,nrES_Att,2,nrES_Raw,"&gt;=0")=0),"Yes","No")))</f>
        <v/>
      </c>
      <c r="R650" s="17">
        <f>IF($C650="","",IF($L650="","",IF(AND($K650=2,ISNUMBER($L650),$L650&lt;$J650),"Yes","No")))</f>
        <v/>
      </c>
      <c r="S650" s="18" t="n"/>
      <c r="T650" s="19">
        <f>IF($Q650&lt;&gt;"Yes","",IF($S650="","(enter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IF(OR($C650="",$L650="",$K650&lt;&gt;1,NOT(ISNUMBER($L650)),$L650&gt;=$J650),"",IF(COUNTIFS(nrES_PID,$D650,nrES_Code,$F650,nrES_Att,2,nrES_Raw,"&gt;=0")&gt;0,"Retested",IF(NOT(ISNUMBER($T650)),"CHECK DATE",IF(TODAY()&gt;$T650,"OVERDUE","Due "&amp;TEXT($T650,"mm/dd")))))</f>
        <v/>
      </c>
      <c r="V650" s="16" t="n"/>
      <c r="W650" s="16" t="n"/>
      <c r="X650" s="17">
        <f>IF($C650="","",IF(AND($L650&lt;&gt;"",NOT(ISNUMBER($L650))),"RAW SCORE NOT A NUMBER",IF(AND(ISNUMBER($L650),OR($L650&lt;0,$L650&gt;100)),"RAW SCORE OUT OF RANGE",IF(COUNTIF(nrES_RecID,$B650)&gt;1,"DUPLICATE RECORD",IF(AND($K650=2,COUNTIFS(nrES_PID,$D650,nrES_Code,$F650,nrES_Att,1)=0),"ATTEMPT 2 WITHOUT ATTEMPT 1",IF(AND($K650=2,$L650=""),"RETEST ROW HAS NO SCORE","OK"))))))</f>
        <v/>
      </c>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IF($C651="","",IF($K651="","",IF(COUNTIFS(nrES_PID,$D651,nrES_Code,$F651,nrES_Att,"&gt;"&amp;$K651,nrES_Raw,"&gt;=0")=0,"Yes","No")))</f>
        <v/>
      </c>
      <c r="Q651" s="17">
        <f>IF($C651="","",IF($L651="","",IF(AND($K651=1,ISNUMBER($L651),$L651&lt;$J651,COUNTIFS(nrES_PID,$D651,nrES_Code,$F651,nrES_Att,2,nrES_Raw,"&gt;=0")=0),"Yes","No")))</f>
        <v/>
      </c>
      <c r="R651" s="17">
        <f>IF($C651="","",IF($L651="","",IF(AND($K651=2,ISNUMBER($L651),$L651&lt;$J651),"Yes","No")))</f>
        <v/>
      </c>
      <c r="S651" s="18" t="n"/>
      <c r="T651" s="19">
        <f>IF($Q651&lt;&gt;"Yes","",IF($S651="","(enter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IF(OR($C651="",$L651="",$K651&lt;&gt;1,NOT(ISNUMBER($L651)),$L651&gt;=$J651),"",IF(COUNTIFS(nrES_PID,$D651,nrES_Code,$F651,nrES_Att,2,nrES_Raw,"&gt;=0")&gt;0,"Retested",IF(NOT(ISNUMBER($T651)),"CHECK DATE",IF(TODAY()&gt;$T651,"OVERDUE","Due "&amp;TEXT($T651,"mm/dd")))))</f>
        <v/>
      </c>
      <c r="V651" s="16" t="n"/>
      <c r="W651" s="16" t="n"/>
      <c r="X651" s="17">
        <f>IF($C651="","",IF(AND($L651&lt;&gt;"",NOT(ISNUMBER($L651))),"RAW SCORE NOT A NUMBER",IF(AND(ISNUMBER($L651),OR($L651&lt;0,$L651&gt;100)),"RAW SCORE OUT OF RANGE",IF(COUNTIF(nrES_RecID,$B651)&gt;1,"DUPLICATE RECORD",IF(AND($K651=2,COUNTIFS(nrES_PID,$D651,nrES_Code,$F651,nrES_Att,1)=0),"ATTEMPT 2 WITHOUT ATTEMPT 1",IF(AND($K651=2,$L651=""),"RETEST ROW HAS NO SCORE","OK"))))))</f>
        <v/>
      </c>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IF($C652="","",IF($K652="","",IF(COUNTIFS(nrES_PID,$D652,nrES_Code,$F652,nrES_Att,"&gt;"&amp;$K652,nrES_Raw,"&gt;=0")=0,"Yes","No")))</f>
        <v/>
      </c>
      <c r="Q652" s="17">
        <f>IF($C652="","",IF($L652="","",IF(AND($K652=1,ISNUMBER($L652),$L652&lt;$J652,COUNTIFS(nrES_PID,$D652,nrES_Code,$F652,nrES_Att,2,nrES_Raw,"&gt;=0")=0),"Yes","No")))</f>
        <v/>
      </c>
      <c r="R652" s="17">
        <f>IF($C652="","",IF($L652="","",IF(AND($K652=2,ISNUMBER($L652),$L652&lt;$J652),"Yes","No")))</f>
        <v/>
      </c>
      <c r="S652" s="18" t="n"/>
      <c r="T652" s="19">
        <f>IF($Q652&lt;&gt;"Yes","",IF($S652="","(enter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IF(OR($C652="",$L652="",$K652&lt;&gt;1,NOT(ISNUMBER($L652)),$L652&gt;=$J652),"",IF(COUNTIFS(nrES_PID,$D652,nrES_Code,$F652,nrES_Att,2,nrES_Raw,"&gt;=0")&gt;0,"Retested",IF(NOT(ISNUMBER($T652)),"CHECK DATE",IF(TODAY()&gt;$T652,"OVERDUE","Due "&amp;TEXT($T652,"mm/dd")))))</f>
        <v/>
      </c>
      <c r="V652" s="16" t="n"/>
      <c r="W652" s="16" t="n"/>
      <c r="X652" s="17">
        <f>IF($C652="","",IF(AND($L652&lt;&gt;"",NOT(ISNUMBER($L652))),"RAW SCORE NOT A NUMBER",IF(AND(ISNUMBER($L652),OR($L652&lt;0,$L652&gt;100)),"RAW SCORE OUT OF RANGE",IF(COUNTIF(nrES_RecID,$B652)&gt;1,"DUPLICATE RECORD",IF(AND($K652=2,COUNTIFS(nrES_PID,$D652,nrES_Code,$F652,nrES_Att,1)=0),"ATTEMPT 2 WITHOUT ATTEMPT 1",IF(AND($K652=2,$L652=""),"RETEST ROW HAS NO SCORE","OK"))))))</f>
        <v/>
      </c>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IF($C653="","",IF($K653="","",IF(COUNTIFS(nrES_PID,$D653,nrES_Code,$F653,nrES_Att,"&gt;"&amp;$K653,nrES_Raw,"&gt;=0")=0,"Yes","No")))</f>
        <v/>
      </c>
      <c r="Q653" s="17">
        <f>IF($C653="","",IF($L653="","",IF(AND($K653=1,ISNUMBER($L653),$L653&lt;$J653,COUNTIFS(nrES_PID,$D653,nrES_Code,$F653,nrES_Att,2,nrES_Raw,"&gt;=0")=0),"Yes","No")))</f>
        <v/>
      </c>
      <c r="R653" s="17">
        <f>IF($C653="","",IF($L653="","",IF(AND($K653=2,ISNUMBER($L653),$L653&lt;$J653),"Yes","No")))</f>
        <v/>
      </c>
      <c r="S653" s="18" t="n"/>
      <c r="T653" s="19">
        <f>IF($Q653&lt;&gt;"Yes","",IF($S653="","(enter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IF(OR($C653="",$L653="",$K653&lt;&gt;1,NOT(ISNUMBER($L653)),$L653&gt;=$J653),"",IF(COUNTIFS(nrES_PID,$D653,nrES_Code,$F653,nrES_Att,2,nrES_Raw,"&gt;=0")&gt;0,"Retested",IF(NOT(ISNUMBER($T653)),"CHECK DATE",IF(TODAY()&gt;$T653,"OVERDUE","Due "&amp;TEXT($T653,"mm/dd")))))</f>
        <v/>
      </c>
      <c r="V653" s="16" t="n"/>
      <c r="W653" s="16" t="n"/>
      <c r="X653" s="17">
        <f>IF($C653="","",IF(AND($L653&lt;&gt;"",NOT(ISNUMBER($L653))),"RAW SCORE NOT A NUMBER",IF(AND(ISNUMBER($L653),OR($L653&lt;0,$L653&gt;100)),"RAW SCORE OUT OF RANGE",IF(COUNTIF(nrES_RecID,$B653)&gt;1,"DUPLICATE RECORD",IF(AND($K653=2,COUNTIFS(nrES_PID,$D653,nrES_Code,$F653,nrES_Att,1)=0),"ATTEMPT 2 WITHOUT ATTEMPT 1",IF(AND($K653=2,$L653=""),"RETEST ROW HAS NO SCORE","OK"))))))</f>
        <v/>
      </c>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IF($C654="","",IF($K654="","",IF(COUNTIFS(nrES_PID,$D654,nrES_Code,$F654,nrES_Att,"&gt;"&amp;$K654,nrES_Raw,"&gt;=0")=0,"Yes","No")))</f>
        <v/>
      </c>
      <c r="Q654" s="17">
        <f>IF($C654="","",IF($L654="","",IF(AND($K654=1,ISNUMBER($L654),$L654&lt;$J654,COUNTIFS(nrES_PID,$D654,nrES_Code,$F654,nrES_Att,2,nrES_Raw,"&gt;=0")=0),"Yes","No")))</f>
        <v/>
      </c>
      <c r="R654" s="17">
        <f>IF($C654="","",IF($L654="","",IF(AND($K654=2,ISNUMBER($L654),$L654&lt;$J654),"Yes","No")))</f>
        <v/>
      </c>
      <c r="S654" s="18" t="n"/>
      <c r="T654" s="19">
        <f>IF($Q654&lt;&gt;"Yes","",IF($S654="","(enter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IF(OR($C654="",$L654="",$K654&lt;&gt;1,NOT(ISNUMBER($L654)),$L654&gt;=$J654),"",IF(COUNTIFS(nrES_PID,$D654,nrES_Code,$F654,nrES_Att,2,nrES_Raw,"&gt;=0")&gt;0,"Retested",IF(NOT(ISNUMBER($T654)),"CHECK DATE",IF(TODAY()&gt;$T654,"OVERDUE","Due "&amp;TEXT($T654,"mm/dd")))))</f>
        <v/>
      </c>
      <c r="V654" s="16" t="n"/>
      <c r="W654" s="16" t="n"/>
      <c r="X654" s="17">
        <f>IF($C654="","",IF(AND($L654&lt;&gt;"",NOT(ISNUMBER($L654))),"RAW SCORE NOT A NUMBER",IF(AND(ISNUMBER($L654),OR($L654&lt;0,$L654&gt;100)),"RAW SCORE OUT OF RANGE",IF(COUNTIF(nrES_RecID,$B654)&gt;1,"DUPLICATE RECORD",IF(AND($K654=2,COUNTIFS(nrES_PID,$D654,nrES_Code,$F654,nrES_Att,1)=0),"ATTEMPT 2 WITHOUT ATTEMPT 1",IF(AND($K654=2,$L654=""),"RETEST ROW HAS NO SCORE","OK"))))))</f>
        <v/>
      </c>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IF($C655="","",IF($K655="","",IF(COUNTIFS(nrES_PID,$D655,nrES_Code,$F655,nrES_Att,"&gt;"&amp;$K655,nrES_Raw,"&gt;=0")=0,"Yes","No")))</f>
        <v/>
      </c>
      <c r="Q655" s="17">
        <f>IF($C655="","",IF($L655="","",IF(AND($K655=1,ISNUMBER($L655),$L655&lt;$J655,COUNTIFS(nrES_PID,$D655,nrES_Code,$F655,nrES_Att,2,nrES_Raw,"&gt;=0")=0),"Yes","No")))</f>
        <v/>
      </c>
      <c r="R655" s="17">
        <f>IF($C655="","",IF($L655="","",IF(AND($K655=2,ISNUMBER($L655),$L655&lt;$J655),"Yes","No")))</f>
        <v/>
      </c>
      <c r="S655" s="18" t="n"/>
      <c r="T655" s="19">
        <f>IF($Q655&lt;&gt;"Yes","",IF($S655="","(enter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IF(OR($C655="",$L655="",$K655&lt;&gt;1,NOT(ISNUMBER($L655)),$L655&gt;=$J655),"",IF(COUNTIFS(nrES_PID,$D655,nrES_Code,$F655,nrES_Att,2,nrES_Raw,"&gt;=0")&gt;0,"Retested",IF(NOT(ISNUMBER($T655)),"CHECK DATE",IF(TODAY()&gt;$T655,"OVERDUE","Due "&amp;TEXT($T655,"mm/dd")))))</f>
        <v/>
      </c>
      <c r="V655" s="16" t="n"/>
      <c r="W655" s="16" t="n"/>
      <c r="X655" s="17">
        <f>IF($C655="","",IF(AND($L655&lt;&gt;"",NOT(ISNUMBER($L655))),"RAW SCORE NOT A NUMBER",IF(AND(ISNUMBER($L655),OR($L655&lt;0,$L655&gt;100)),"RAW SCORE OUT OF RANGE",IF(COUNTIF(nrES_RecID,$B655)&gt;1,"DUPLICATE RECORD",IF(AND($K655=2,COUNTIFS(nrES_PID,$D655,nrES_Code,$F655,nrES_Att,1)=0),"ATTEMPT 2 WITHOUT ATTEMPT 1",IF(AND($K655=2,$L655=""),"RETEST ROW HAS NO SCORE","OK"))))))</f>
        <v/>
      </c>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IF($C656="","",IF($K656="","",IF(COUNTIFS(nrES_PID,$D656,nrES_Code,$F656,nrES_Att,"&gt;"&amp;$K656,nrES_Raw,"&gt;=0")=0,"Yes","No")))</f>
        <v/>
      </c>
      <c r="Q656" s="17">
        <f>IF($C656="","",IF($L656="","",IF(AND($K656=1,ISNUMBER($L656),$L656&lt;$J656,COUNTIFS(nrES_PID,$D656,nrES_Code,$F656,nrES_Att,2,nrES_Raw,"&gt;=0")=0),"Yes","No")))</f>
        <v/>
      </c>
      <c r="R656" s="17">
        <f>IF($C656="","",IF($L656="","",IF(AND($K656=2,ISNUMBER($L656),$L656&lt;$J656),"Yes","No")))</f>
        <v/>
      </c>
      <c r="S656" s="18" t="n"/>
      <c r="T656" s="19">
        <f>IF($Q656&lt;&gt;"Yes","",IF($S656="","(enter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IF(OR($C656="",$L656="",$K656&lt;&gt;1,NOT(ISNUMBER($L656)),$L656&gt;=$J656),"",IF(COUNTIFS(nrES_PID,$D656,nrES_Code,$F656,nrES_Att,2,nrES_Raw,"&gt;=0")&gt;0,"Retested",IF(NOT(ISNUMBER($T656)),"CHECK DATE",IF(TODAY()&gt;$T656,"OVERDUE","Due "&amp;TEXT($T656,"mm/dd")))))</f>
        <v/>
      </c>
      <c r="V656" s="16" t="n"/>
      <c r="W656" s="16" t="n"/>
      <c r="X656" s="17">
        <f>IF($C656="","",IF(AND($L656&lt;&gt;"",NOT(ISNUMBER($L656))),"RAW SCORE NOT A NUMBER",IF(AND(ISNUMBER($L656),OR($L656&lt;0,$L656&gt;100)),"RAW SCORE OUT OF RANGE",IF(COUNTIF(nrES_RecID,$B656)&gt;1,"DUPLICATE RECORD",IF(AND($K656=2,COUNTIFS(nrES_PID,$D656,nrES_Code,$F656,nrES_Att,1)=0),"ATTEMPT 2 WITHOUT ATTEMPT 1",IF(AND($K656=2,$L656=""),"RETEST ROW HAS NO SCORE","OK"))))))</f>
        <v/>
      </c>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IF($C657="","",IF($K657="","",IF(COUNTIFS(nrES_PID,$D657,nrES_Code,$F657,nrES_Att,"&gt;"&amp;$K657,nrES_Raw,"&gt;=0")=0,"Yes","No")))</f>
        <v/>
      </c>
      <c r="Q657" s="17">
        <f>IF($C657="","",IF($L657="","",IF(AND($K657=1,ISNUMBER($L657),$L657&lt;$J657,COUNTIFS(nrES_PID,$D657,nrES_Code,$F657,nrES_Att,2,nrES_Raw,"&gt;=0")=0),"Yes","No")))</f>
        <v/>
      </c>
      <c r="R657" s="17">
        <f>IF($C657="","",IF($L657="","",IF(AND($K657=2,ISNUMBER($L657),$L657&lt;$J657),"Yes","No")))</f>
        <v/>
      </c>
      <c r="S657" s="18" t="n"/>
      <c r="T657" s="19">
        <f>IF($Q657&lt;&gt;"Yes","",IF($S657="","(enter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IF(OR($C657="",$L657="",$K657&lt;&gt;1,NOT(ISNUMBER($L657)),$L657&gt;=$J657),"",IF(COUNTIFS(nrES_PID,$D657,nrES_Code,$F657,nrES_Att,2,nrES_Raw,"&gt;=0")&gt;0,"Retested",IF(NOT(ISNUMBER($T657)),"CHECK DATE",IF(TODAY()&gt;$T657,"OVERDUE","Due "&amp;TEXT($T657,"mm/dd")))))</f>
        <v/>
      </c>
      <c r="V657" s="16" t="n"/>
      <c r="W657" s="16" t="n"/>
      <c r="X657" s="17">
        <f>IF($C657="","",IF(AND($L657&lt;&gt;"",NOT(ISNUMBER($L657))),"RAW SCORE NOT A NUMBER",IF(AND(ISNUMBER($L657),OR($L657&lt;0,$L657&gt;100)),"RAW SCORE OUT OF RANGE",IF(COUNTIF(nrES_RecID,$B657)&gt;1,"DUPLICATE RECORD",IF(AND($K657=2,COUNTIFS(nrES_PID,$D657,nrES_Code,$F657,nrES_Att,1)=0),"ATTEMPT 2 WITHOUT ATTEMPT 1",IF(AND($K657=2,$L657=""),"RETEST ROW HAS NO SCORE","OK"))))))</f>
        <v/>
      </c>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IF($C658="","",IF($K658="","",IF(COUNTIFS(nrES_PID,$D658,nrES_Code,$F658,nrES_Att,"&gt;"&amp;$K658,nrES_Raw,"&gt;=0")=0,"Yes","No")))</f>
        <v/>
      </c>
      <c r="Q658" s="17">
        <f>IF($C658="","",IF($L658="","",IF(AND($K658=1,ISNUMBER($L658),$L658&lt;$J658,COUNTIFS(nrES_PID,$D658,nrES_Code,$F658,nrES_Att,2,nrES_Raw,"&gt;=0")=0),"Yes","No")))</f>
        <v/>
      </c>
      <c r="R658" s="17">
        <f>IF($C658="","",IF($L658="","",IF(AND($K658=2,ISNUMBER($L658),$L658&lt;$J658),"Yes","No")))</f>
        <v/>
      </c>
      <c r="S658" s="18" t="n"/>
      <c r="T658" s="19">
        <f>IF($Q658&lt;&gt;"Yes","",IF($S658="","(enter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IF(OR($C658="",$L658="",$K658&lt;&gt;1,NOT(ISNUMBER($L658)),$L658&gt;=$J658),"",IF(COUNTIFS(nrES_PID,$D658,nrES_Code,$F658,nrES_Att,2,nrES_Raw,"&gt;=0")&gt;0,"Retested",IF(NOT(ISNUMBER($T658)),"CHECK DATE",IF(TODAY()&gt;$T658,"OVERDUE","Due "&amp;TEXT($T658,"mm/dd")))))</f>
        <v/>
      </c>
      <c r="V658" s="16" t="n"/>
      <c r="W658" s="16" t="n"/>
      <c r="X658" s="17">
        <f>IF($C658="","",IF(AND($L658&lt;&gt;"",NOT(ISNUMBER($L658))),"RAW SCORE NOT A NUMBER",IF(AND(ISNUMBER($L658),OR($L658&lt;0,$L658&gt;100)),"RAW SCORE OUT OF RANGE",IF(COUNTIF(nrES_RecID,$B658)&gt;1,"DUPLICATE RECORD",IF(AND($K658=2,COUNTIFS(nrES_PID,$D658,nrES_Code,$F658,nrES_Att,1)=0),"ATTEMPT 2 WITHOUT ATTEMPT 1",IF(AND($K658=2,$L658=""),"RETEST ROW HAS NO SCORE","OK"))))))</f>
        <v/>
      </c>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IF($C659="","",IF($K659="","",IF(COUNTIFS(nrES_PID,$D659,nrES_Code,$F659,nrES_Att,"&gt;"&amp;$K659,nrES_Raw,"&gt;=0")=0,"Yes","No")))</f>
        <v/>
      </c>
      <c r="Q659" s="17">
        <f>IF($C659="","",IF($L659="","",IF(AND($K659=1,ISNUMBER($L659),$L659&lt;$J659,COUNTIFS(nrES_PID,$D659,nrES_Code,$F659,nrES_Att,2,nrES_Raw,"&gt;=0")=0),"Yes","No")))</f>
        <v/>
      </c>
      <c r="R659" s="17">
        <f>IF($C659="","",IF($L659="","",IF(AND($K659=2,ISNUMBER($L659),$L659&lt;$J659),"Yes","No")))</f>
        <v/>
      </c>
      <c r="S659" s="18" t="n"/>
      <c r="T659" s="19">
        <f>IF($Q659&lt;&gt;"Yes","",IF($S659="","(enter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IF(OR($C659="",$L659="",$K659&lt;&gt;1,NOT(ISNUMBER($L659)),$L659&gt;=$J659),"",IF(COUNTIFS(nrES_PID,$D659,nrES_Code,$F659,nrES_Att,2,nrES_Raw,"&gt;=0")&gt;0,"Retested",IF(NOT(ISNUMBER($T659)),"CHECK DATE",IF(TODAY()&gt;$T659,"OVERDUE","Due "&amp;TEXT($T659,"mm/dd")))))</f>
        <v/>
      </c>
      <c r="V659" s="16" t="n"/>
      <c r="W659" s="16" t="n"/>
      <c r="X659" s="17">
        <f>IF($C659="","",IF(AND($L659&lt;&gt;"",NOT(ISNUMBER($L659))),"RAW SCORE NOT A NUMBER",IF(AND(ISNUMBER($L659),OR($L659&lt;0,$L659&gt;100)),"RAW SCORE OUT OF RANGE",IF(COUNTIF(nrES_RecID,$B659)&gt;1,"DUPLICATE RECORD",IF(AND($K659=2,COUNTIFS(nrES_PID,$D659,nrES_Code,$F659,nrES_Att,1)=0),"ATTEMPT 2 WITHOUT ATTEMPT 1",IF(AND($K659=2,$L659=""),"RETEST ROW HAS NO SCORE","OK"))))))</f>
        <v/>
      </c>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IF($C660="","",IF($K660="","",IF(COUNTIFS(nrES_PID,$D660,nrES_Code,$F660,nrES_Att,"&gt;"&amp;$K660,nrES_Raw,"&gt;=0")=0,"Yes","No")))</f>
        <v/>
      </c>
      <c r="Q660" s="17">
        <f>IF($C660="","",IF($L660="","",IF(AND($K660=1,ISNUMBER($L660),$L660&lt;$J660,COUNTIFS(nrES_PID,$D660,nrES_Code,$F660,nrES_Att,2,nrES_Raw,"&gt;=0")=0),"Yes","No")))</f>
        <v/>
      </c>
      <c r="R660" s="17">
        <f>IF($C660="","",IF($L660="","",IF(AND($K660=2,ISNUMBER($L660),$L660&lt;$J660),"Yes","No")))</f>
        <v/>
      </c>
      <c r="S660" s="18" t="n"/>
      <c r="T660" s="19">
        <f>IF($Q660&lt;&gt;"Yes","",IF($S660="","(enter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IF(OR($C660="",$L660="",$K660&lt;&gt;1,NOT(ISNUMBER($L660)),$L660&gt;=$J660),"",IF(COUNTIFS(nrES_PID,$D660,nrES_Code,$F660,nrES_Att,2,nrES_Raw,"&gt;=0")&gt;0,"Retested",IF(NOT(ISNUMBER($T660)),"CHECK DATE",IF(TODAY()&gt;$T660,"OVERDUE","Due "&amp;TEXT($T660,"mm/dd")))))</f>
        <v/>
      </c>
      <c r="V660" s="16" t="n"/>
      <c r="W660" s="16" t="n"/>
      <c r="X660" s="17">
        <f>IF($C660="","",IF(AND($L660&lt;&gt;"",NOT(ISNUMBER($L660))),"RAW SCORE NOT A NUMBER",IF(AND(ISNUMBER($L660),OR($L660&lt;0,$L660&gt;100)),"RAW SCORE OUT OF RANGE",IF(COUNTIF(nrES_RecID,$B660)&gt;1,"DUPLICATE RECORD",IF(AND($K660=2,COUNTIFS(nrES_PID,$D660,nrES_Code,$F660,nrES_Att,1)=0),"ATTEMPT 2 WITHOUT ATTEMPT 1",IF(AND($K660=2,$L660=""),"RETEST ROW HAS NO SCORE","OK"))))))</f>
        <v/>
      </c>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IF($C661="","",IF($K661="","",IF(COUNTIFS(nrES_PID,$D661,nrES_Code,$F661,nrES_Att,"&gt;"&amp;$K661,nrES_Raw,"&gt;=0")=0,"Yes","No")))</f>
        <v/>
      </c>
      <c r="Q661" s="17">
        <f>IF($C661="","",IF($L661="","",IF(AND($K661=1,ISNUMBER($L661),$L661&lt;$J661,COUNTIFS(nrES_PID,$D661,nrES_Code,$F661,nrES_Att,2,nrES_Raw,"&gt;=0")=0),"Yes","No")))</f>
        <v/>
      </c>
      <c r="R661" s="17">
        <f>IF($C661="","",IF($L661="","",IF(AND($K661=2,ISNUMBER($L661),$L661&lt;$J661),"Yes","No")))</f>
        <v/>
      </c>
      <c r="S661" s="18" t="n"/>
      <c r="T661" s="19">
        <f>IF($Q661&lt;&gt;"Yes","",IF($S661="","(enter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IF(OR($C661="",$L661="",$K661&lt;&gt;1,NOT(ISNUMBER($L661)),$L661&gt;=$J661),"",IF(COUNTIFS(nrES_PID,$D661,nrES_Code,$F661,nrES_Att,2,nrES_Raw,"&gt;=0")&gt;0,"Retested",IF(NOT(ISNUMBER($T661)),"CHECK DATE",IF(TODAY()&gt;$T661,"OVERDUE","Due "&amp;TEXT($T661,"mm/dd")))))</f>
        <v/>
      </c>
      <c r="V661" s="16" t="n"/>
      <c r="W661" s="16" t="n"/>
      <c r="X661" s="17">
        <f>IF($C661="","",IF(AND($L661&lt;&gt;"",NOT(ISNUMBER($L661))),"RAW SCORE NOT A NUMBER",IF(AND(ISNUMBER($L661),OR($L661&lt;0,$L661&gt;100)),"RAW SCORE OUT OF RANGE",IF(COUNTIF(nrES_RecID,$B661)&gt;1,"DUPLICATE RECORD",IF(AND($K661=2,COUNTIFS(nrES_PID,$D661,nrES_Code,$F661,nrES_Att,1)=0),"ATTEMPT 2 WITHOUT ATTEMPT 1",IF(AND($K661=2,$L661=""),"RETEST ROW HAS NO SCORE","OK"))))))</f>
        <v/>
      </c>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IF($C662="","",IF($K662="","",IF(COUNTIFS(nrES_PID,$D662,nrES_Code,$F662,nrES_Att,"&gt;"&amp;$K662,nrES_Raw,"&gt;=0")=0,"Yes","No")))</f>
        <v/>
      </c>
      <c r="Q662" s="17">
        <f>IF($C662="","",IF($L662="","",IF(AND($K662=1,ISNUMBER($L662),$L662&lt;$J662,COUNTIFS(nrES_PID,$D662,nrES_Code,$F662,nrES_Att,2,nrES_Raw,"&gt;=0")=0),"Yes","No")))</f>
        <v/>
      </c>
      <c r="R662" s="17">
        <f>IF($C662="","",IF($L662="","",IF(AND($K662=2,ISNUMBER($L662),$L662&lt;$J662),"Yes","No")))</f>
        <v/>
      </c>
      <c r="S662" s="18" t="n"/>
      <c r="T662" s="19">
        <f>IF($Q662&lt;&gt;"Yes","",IF($S662="","(enter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IF(OR($C662="",$L662="",$K662&lt;&gt;1,NOT(ISNUMBER($L662)),$L662&gt;=$J662),"",IF(COUNTIFS(nrES_PID,$D662,nrES_Code,$F662,nrES_Att,2,nrES_Raw,"&gt;=0")&gt;0,"Retested",IF(NOT(ISNUMBER($T662)),"CHECK DATE",IF(TODAY()&gt;$T662,"OVERDUE","Due "&amp;TEXT($T662,"mm/dd")))))</f>
        <v/>
      </c>
      <c r="V662" s="16" t="n"/>
      <c r="W662" s="16" t="n"/>
      <c r="X662" s="17">
        <f>IF($C662="","",IF(AND($L662&lt;&gt;"",NOT(ISNUMBER($L662))),"RAW SCORE NOT A NUMBER",IF(AND(ISNUMBER($L662),OR($L662&lt;0,$L662&gt;100)),"RAW SCORE OUT OF RANGE",IF(COUNTIF(nrES_RecID,$B662)&gt;1,"DUPLICATE RECORD",IF(AND($K662=2,COUNTIFS(nrES_PID,$D662,nrES_Code,$F662,nrES_Att,1)=0),"ATTEMPT 2 WITHOUT ATTEMPT 1",IF(AND($K662=2,$L662=""),"RETEST ROW HAS NO SCORE","OK"))))))</f>
        <v/>
      </c>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IF($C663="","",IF($K663="","",IF(COUNTIFS(nrES_PID,$D663,nrES_Code,$F663,nrES_Att,"&gt;"&amp;$K663,nrES_Raw,"&gt;=0")=0,"Yes","No")))</f>
        <v/>
      </c>
      <c r="Q663" s="17">
        <f>IF($C663="","",IF($L663="","",IF(AND($K663=1,ISNUMBER($L663),$L663&lt;$J663,COUNTIFS(nrES_PID,$D663,nrES_Code,$F663,nrES_Att,2,nrES_Raw,"&gt;=0")=0),"Yes","No")))</f>
        <v/>
      </c>
      <c r="R663" s="17">
        <f>IF($C663="","",IF($L663="","",IF(AND($K663=2,ISNUMBER($L663),$L663&lt;$J663),"Yes","No")))</f>
        <v/>
      </c>
      <c r="S663" s="18" t="n"/>
      <c r="T663" s="19">
        <f>IF($Q663&lt;&gt;"Yes","",IF($S663="","(enter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IF(OR($C663="",$L663="",$K663&lt;&gt;1,NOT(ISNUMBER($L663)),$L663&gt;=$J663),"",IF(COUNTIFS(nrES_PID,$D663,nrES_Code,$F663,nrES_Att,2,nrES_Raw,"&gt;=0")&gt;0,"Retested",IF(NOT(ISNUMBER($T663)),"CHECK DATE",IF(TODAY()&gt;$T663,"OVERDUE","Due "&amp;TEXT($T663,"mm/dd")))))</f>
        <v/>
      </c>
      <c r="V663" s="16" t="n"/>
      <c r="W663" s="16" t="n"/>
      <c r="X663" s="17">
        <f>IF($C663="","",IF(AND($L663&lt;&gt;"",NOT(ISNUMBER($L663))),"RAW SCORE NOT A NUMBER",IF(AND(ISNUMBER($L663),OR($L663&lt;0,$L663&gt;100)),"RAW SCORE OUT OF RANGE",IF(COUNTIF(nrES_RecID,$B663)&gt;1,"DUPLICATE RECORD",IF(AND($K663=2,COUNTIFS(nrES_PID,$D663,nrES_Code,$F663,nrES_Att,1)=0),"ATTEMPT 2 WITHOUT ATTEMPT 1",IF(AND($K663=2,$L663=""),"RETEST ROW HAS NO SCORE","OK"))))))</f>
        <v/>
      </c>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IF($C664="","",IF($K664="","",IF(COUNTIFS(nrES_PID,$D664,nrES_Code,$F664,nrES_Att,"&gt;"&amp;$K664,nrES_Raw,"&gt;=0")=0,"Yes","No")))</f>
        <v/>
      </c>
      <c r="Q664" s="17">
        <f>IF($C664="","",IF($L664="","",IF(AND($K664=1,ISNUMBER($L664),$L664&lt;$J664,COUNTIFS(nrES_PID,$D664,nrES_Code,$F664,nrES_Att,2,nrES_Raw,"&gt;=0")=0),"Yes","No")))</f>
        <v/>
      </c>
      <c r="R664" s="17">
        <f>IF($C664="","",IF($L664="","",IF(AND($K664=2,ISNUMBER($L664),$L664&lt;$J664),"Yes","No")))</f>
        <v/>
      </c>
      <c r="S664" s="18" t="n"/>
      <c r="T664" s="19">
        <f>IF($Q664&lt;&gt;"Yes","",IF($S664="","(enter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IF(OR($C664="",$L664="",$K664&lt;&gt;1,NOT(ISNUMBER($L664)),$L664&gt;=$J664),"",IF(COUNTIFS(nrES_PID,$D664,nrES_Code,$F664,nrES_Att,2,nrES_Raw,"&gt;=0")&gt;0,"Retested",IF(NOT(ISNUMBER($T664)),"CHECK DATE",IF(TODAY()&gt;$T664,"OVERDUE","Due "&amp;TEXT($T664,"mm/dd")))))</f>
        <v/>
      </c>
      <c r="V664" s="16" t="n"/>
      <c r="W664" s="16" t="n"/>
      <c r="X664" s="17">
        <f>IF($C664="","",IF(AND($L664&lt;&gt;"",NOT(ISNUMBER($L664))),"RAW SCORE NOT A NUMBER",IF(AND(ISNUMBER($L664),OR($L664&lt;0,$L664&gt;100)),"RAW SCORE OUT OF RANGE",IF(COUNTIF(nrES_RecID,$B664)&gt;1,"DUPLICATE RECORD",IF(AND($K664=2,COUNTIFS(nrES_PID,$D664,nrES_Code,$F664,nrES_Att,1)=0),"ATTEMPT 2 WITHOUT ATTEMPT 1",IF(AND($K664=2,$L664=""),"RETEST ROW HAS NO SCORE","OK"))))))</f>
        <v/>
      </c>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IF($C665="","",IF($K665="","",IF(COUNTIFS(nrES_PID,$D665,nrES_Code,$F665,nrES_Att,"&gt;"&amp;$K665,nrES_Raw,"&gt;=0")=0,"Yes","No")))</f>
        <v/>
      </c>
      <c r="Q665" s="17">
        <f>IF($C665="","",IF($L665="","",IF(AND($K665=1,ISNUMBER($L665),$L665&lt;$J665,COUNTIFS(nrES_PID,$D665,nrES_Code,$F665,nrES_Att,2,nrES_Raw,"&gt;=0")=0),"Yes","No")))</f>
        <v/>
      </c>
      <c r="R665" s="17">
        <f>IF($C665="","",IF($L665="","",IF(AND($K665=2,ISNUMBER($L665),$L665&lt;$J665),"Yes","No")))</f>
        <v/>
      </c>
      <c r="S665" s="18" t="n"/>
      <c r="T665" s="19">
        <f>IF($Q665&lt;&gt;"Yes","",IF($S665="","(enter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IF(OR($C665="",$L665="",$K665&lt;&gt;1,NOT(ISNUMBER($L665)),$L665&gt;=$J665),"",IF(COUNTIFS(nrES_PID,$D665,nrES_Code,$F665,nrES_Att,2,nrES_Raw,"&gt;=0")&gt;0,"Retested",IF(NOT(ISNUMBER($T665)),"CHECK DATE",IF(TODAY()&gt;$T665,"OVERDUE","Due "&amp;TEXT($T665,"mm/dd")))))</f>
        <v/>
      </c>
      <c r="V665" s="16" t="n"/>
      <c r="W665" s="16" t="n"/>
      <c r="X665" s="17">
        <f>IF($C665="","",IF(AND($L665&lt;&gt;"",NOT(ISNUMBER($L665))),"RAW SCORE NOT A NUMBER",IF(AND(ISNUMBER($L665),OR($L665&lt;0,$L665&gt;100)),"RAW SCORE OUT OF RANGE",IF(COUNTIF(nrES_RecID,$B665)&gt;1,"DUPLICATE RECORD",IF(AND($K665=2,COUNTIFS(nrES_PID,$D665,nrES_Code,$F665,nrES_Att,1)=0),"ATTEMPT 2 WITHOUT ATTEMPT 1",IF(AND($K665=2,$L665=""),"RETEST ROW HAS NO SCORE","OK"))))))</f>
        <v/>
      </c>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IF($C666="","",IF($K666="","",IF(COUNTIFS(nrES_PID,$D666,nrES_Code,$F666,nrES_Att,"&gt;"&amp;$K666,nrES_Raw,"&gt;=0")=0,"Yes","No")))</f>
        <v/>
      </c>
      <c r="Q666" s="17">
        <f>IF($C666="","",IF($L666="","",IF(AND($K666=1,ISNUMBER($L666),$L666&lt;$J666,COUNTIFS(nrES_PID,$D666,nrES_Code,$F666,nrES_Att,2,nrES_Raw,"&gt;=0")=0),"Yes","No")))</f>
        <v/>
      </c>
      <c r="R666" s="17">
        <f>IF($C666="","",IF($L666="","",IF(AND($K666=2,ISNUMBER($L666),$L666&lt;$J666),"Yes","No")))</f>
        <v/>
      </c>
      <c r="S666" s="18" t="n"/>
      <c r="T666" s="19">
        <f>IF($Q666&lt;&gt;"Yes","",IF($S666="","(enter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IF(OR($C666="",$L666="",$K666&lt;&gt;1,NOT(ISNUMBER($L666)),$L666&gt;=$J666),"",IF(COUNTIFS(nrES_PID,$D666,nrES_Code,$F666,nrES_Att,2,nrES_Raw,"&gt;=0")&gt;0,"Retested",IF(NOT(ISNUMBER($T666)),"CHECK DATE",IF(TODAY()&gt;$T666,"OVERDUE","Due "&amp;TEXT($T666,"mm/dd")))))</f>
        <v/>
      </c>
      <c r="V666" s="16" t="n"/>
      <c r="W666" s="16" t="n"/>
      <c r="X666" s="17">
        <f>IF($C666="","",IF(AND($L666&lt;&gt;"",NOT(ISNUMBER($L666))),"RAW SCORE NOT A NUMBER",IF(AND(ISNUMBER($L666),OR($L666&lt;0,$L666&gt;100)),"RAW SCORE OUT OF RANGE",IF(COUNTIF(nrES_RecID,$B666)&gt;1,"DUPLICATE RECORD",IF(AND($K666=2,COUNTIFS(nrES_PID,$D666,nrES_Code,$F666,nrES_Att,1)=0),"ATTEMPT 2 WITHOUT ATTEMPT 1",IF(AND($K666=2,$L666=""),"RETEST ROW HAS NO SCORE","OK"))))))</f>
        <v/>
      </c>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IF($C667="","",IF($K667="","",IF(COUNTIFS(nrES_PID,$D667,nrES_Code,$F667,nrES_Att,"&gt;"&amp;$K667,nrES_Raw,"&gt;=0")=0,"Yes","No")))</f>
        <v/>
      </c>
      <c r="Q667" s="17">
        <f>IF($C667="","",IF($L667="","",IF(AND($K667=1,ISNUMBER($L667),$L667&lt;$J667,COUNTIFS(nrES_PID,$D667,nrES_Code,$F667,nrES_Att,2,nrES_Raw,"&gt;=0")=0),"Yes","No")))</f>
        <v/>
      </c>
      <c r="R667" s="17">
        <f>IF($C667="","",IF($L667="","",IF(AND($K667=2,ISNUMBER($L667),$L667&lt;$J667),"Yes","No")))</f>
        <v/>
      </c>
      <c r="S667" s="18" t="n"/>
      <c r="T667" s="19">
        <f>IF($Q667&lt;&gt;"Yes","",IF($S667="","(enter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IF(OR($C667="",$L667="",$K667&lt;&gt;1,NOT(ISNUMBER($L667)),$L667&gt;=$J667),"",IF(COUNTIFS(nrES_PID,$D667,nrES_Code,$F667,nrES_Att,2,nrES_Raw,"&gt;=0")&gt;0,"Retested",IF(NOT(ISNUMBER($T667)),"CHECK DATE",IF(TODAY()&gt;$T667,"OVERDUE","Due "&amp;TEXT($T667,"mm/dd")))))</f>
        <v/>
      </c>
      <c r="V667" s="16" t="n"/>
      <c r="W667" s="16" t="n"/>
      <c r="X667" s="17">
        <f>IF($C667="","",IF(AND($L667&lt;&gt;"",NOT(ISNUMBER($L667))),"RAW SCORE NOT A NUMBER",IF(AND(ISNUMBER($L667),OR($L667&lt;0,$L667&gt;100)),"RAW SCORE OUT OF RANGE",IF(COUNTIF(nrES_RecID,$B667)&gt;1,"DUPLICATE RECORD",IF(AND($K667=2,COUNTIFS(nrES_PID,$D667,nrES_Code,$F667,nrES_Att,1)=0),"ATTEMPT 2 WITHOUT ATTEMPT 1",IF(AND($K667=2,$L667=""),"RETEST ROW HAS NO SCORE","OK"))))))</f>
        <v/>
      </c>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IF($C668="","",IF($K668="","",IF(COUNTIFS(nrES_PID,$D668,nrES_Code,$F668,nrES_Att,"&gt;"&amp;$K668,nrES_Raw,"&gt;=0")=0,"Yes","No")))</f>
        <v/>
      </c>
      <c r="Q668" s="17">
        <f>IF($C668="","",IF($L668="","",IF(AND($K668=1,ISNUMBER($L668),$L668&lt;$J668,COUNTIFS(nrES_PID,$D668,nrES_Code,$F668,nrES_Att,2,nrES_Raw,"&gt;=0")=0),"Yes","No")))</f>
        <v/>
      </c>
      <c r="R668" s="17">
        <f>IF($C668="","",IF($L668="","",IF(AND($K668=2,ISNUMBER($L668),$L668&lt;$J668),"Yes","No")))</f>
        <v/>
      </c>
      <c r="S668" s="18" t="n"/>
      <c r="T668" s="19">
        <f>IF($Q668&lt;&gt;"Yes","",IF($S668="","(enter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IF(OR($C668="",$L668="",$K668&lt;&gt;1,NOT(ISNUMBER($L668)),$L668&gt;=$J668),"",IF(COUNTIFS(nrES_PID,$D668,nrES_Code,$F668,nrES_Att,2,nrES_Raw,"&gt;=0")&gt;0,"Retested",IF(NOT(ISNUMBER($T668)),"CHECK DATE",IF(TODAY()&gt;$T668,"OVERDUE","Due "&amp;TEXT($T668,"mm/dd")))))</f>
        <v/>
      </c>
      <c r="V668" s="16" t="n"/>
      <c r="W668" s="16" t="n"/>
      <c r="X668" s="17">
        <f>IF($C668="","",IF(AND($L668&lt;&gt;"",NOT(ISNUMBER($L668))),"RAW SCORE NOT A NUMBER",IF(AND(ISNUMBER($L668),OR($L668&lt;0,$L668&gt;100)),"RAW SCORE OUT OF RANGE",IF(COUNTIF(nrES_RecID,$B668)&gt;1,"DUPLICATE RECORD",IF(AND($K668=2,COUNTIFS(nrES_PID,$D668,nrES_Code,$F668,nrES_Att,1)=0),"ATTEMPT 2 WITHOUT ATTEMPT 1",IF(AND($K668=2,$L668=""),"RETEST ROW HAS NO SCORE","OK"))))))</f>
        <v/>
      </c>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IF($C669="","",IF($K669="","",IF(COUNTIFS(nrES_PID,$D669,nrES_Code,$F669,nrES_Att,"&gt;"&amp;$K669,nrES_Raw,"&gt;=0")=0,"Yes","No")))</f>
        <v/>
      </c>
      <c r="Q669" s="17">
        <f>IF($C669="","",IF($L669="","",IF(AND($K669=1,ISNUMBER($L669),$L669&lt;$J669,COUNTIFS(nrES_PID,$D669,nrES_Code,$F669,nrES_Att,2,nrES_Raw,"&gt;=0")=0),"Yes","No")))</f>
        <v/>
      </c>
      <c r="R669" s="17">
        <f>IF($C669="","",IF($L669="","",IF(AND($K669=2,ISNUMBER($L669),$L669&lt;$J669),"Yes","No")))</f>
        <v/>
      </c>
      <c r="S669" s="18" t="n"/>
      <c r="T669" s="19">
        <f>IF($Q669&lt;&gt;"Yes","",IF($S669="","(enter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IF(OR($C669="",$L669="",$K669&lt;&gt;1,NOT(ISNUMBER($L669)),$L669&gt;=$J669),"",IF(COUNTIFS(nrES_PID,$D669,nrES_Code,$F669,nrES_Att,2,nrES_Raw,"&gt;=0")&gt;0,"Retested",IF(NOT(ISNUMBER($T669)),"CHECK DATE",IF(TODAY()&gt;$T669,"OVERDUE","Due "&amp;TEXT($T669,"mm/dd")))))</f>
        <v/>
      </c>
      <c r="V669" s="16" t="n"/>
      <c r="W669" s="16" t="n"/>
      <c r="X669" s="17">
        <f>IF($C669="","",IF(AND($L669&lt;&gt;"",NOT(ISNUMBER($L669))),"RAW SCORE NOT A NUMBER",IF(AND(ISNUMBER($L669),OR($L669&lt;0,$L669&gt;100)),"RAW SCORE OUT OF RANGE",IF(COUNTIF(nrES_RecID,$B669)&gt;1,"DUPLICATE RECORD",IF(AND($K669=2,COUNTIFS(nrES_PID,$D669,nrES_Code,$F669,nrES_Att,1)=0),"ATTEMPT 2 WITHOUT ATTEMPT 1",IF(AND($K669=2,$L669=""),"RETEST ROW HAS NO SCORE","OK"))))))</f>
        <v/>
      </c>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IF($C670="","",IF($K670="","",IF(COUNTIFS(nrES_PID,$D670,nrES_Code,$F670,nrES_Att,"&gt;"&amp;$K670,nrES_Raw,"&gt;=0")=0,"Yes","No")))</f>
        <v/>
      </c>
      <c r="Q670" s="17">
        <f>IF($C670="","",IF($L670="","",IF(AND($K670=1,ISNUMBER($L670),$L670&lt;$J670,COUNTIFS(nrES_PID,$D670,nrES_Code,$F670,nrES_Att,2,nrES_Raw,"&gt;=0")=0),"Yes","No")))</f>
        <v/>
      </c>
      <c r="R670" s="17">
        <f>IF($C670="","",IF($L670="","",IF(AND($K670=2,ISNUMBER($L670),$L670&lt;$J670),"Yes","No")))</f>
        <v/>
      </c>
      <c r="S670" s="18" t="n"/>
      <c r="T670" s="19">
        <f>IF($Q670&lt;&gt;"Yes","",IF($S670="","(enter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IF(OR($C670="",$L670="",$K670&lt;&gt;1,NOT(ISNUMBER($L670)),$L670&gt;=$J670),"",IF(COUNTIFS(nrES_PID,$D670,nrES_Code,$F670,nrES_Att,2,nrES_Raw,"&gt;=0")&gt;0,"Retested",IF(NOT(ISNUMBER($T670)),"CHECK DATE",IF(TODAY()&gt;$T670,"OVERDUE","Due "&amp;TEXT($T670,"mm/dd")))))</f>
        <v/>
      </c>
      <c r="V670" s="16" t="n"/>
      <c r="W670" s="16" t="n"/>
      <c r="X670" s="17">
        <f>IF($C670="","",IF(AND($L670&lt;&gt;"",NOT(ISNUMBER($L670))),"RAW SCORE NOT A NUMBER",IF(AND(ISNUMBER($L670),OR($L670&lt;0,$L670&gt;100)),"RAW SCORE OUT OF RANGE",IF(COUNTIF(nrES_RecID,$B670)&gt;1,"DUPLICATE RECORD",IF(AND($K670=2,COUNTIFS(nrES_PID,$D670,nrES_Code,$F670,nrES_Att,1)=0),"ATTEMPT 2 WITHOUT ATTEMPT 1",IF(AND($K670=2,$L670=""),"RETEST ROW HAS NO SCORE","OK"))))))</f>
        <v/>
      </c>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IF($C671="","",IF($K671="","",IF(COUNTIFS(nrES_PID,$D671,nrES_Code,$F671,nrES_Att,"&gt;"&amp;$K671,nrES_Raw,"&gt;=0")=0,"Yes","No")))</f>
        <v/>
      </c>
      <c r="Q671" s="17">
        <f>IF($C671="","",IF($L671="","",IF(AND($K671=1,ISNUMBER($L671),$L671&lt;$J671,COUNTIFS(nrES_PID,$D671,nrES_Code,$F671,nrES_Att,2,nrES_Raw,"&gt;=0")=0),"Yes","No")))</f>
        <v/>
      </c>
      <c r="R671" s="17">
        <f>IF($C671="","",IF($L671="","",IF(AND($K671=2,ISNUMBER($L671),$L671&lt;$J671),"Yes","No")))</f>
        <v/>
      </c>
      <c r="S671" s="18" t="n"/>
      <c r="T671" s="19">
        <f>IF($Q671&lt;&gt;"Yes","",IF($S671="","(enter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IF(OR($C671="",$L671="",$K671&lt;&gt;1,NOT(ISNUMBER($L671)),$L671&gt;=$J671),"",IF(COUNTIFS(nrES_PID,$D671,nrES_Code,$F671,nrES_Att,2,nrES_Raw,"&gt;=0")&gt;0,"Retested",IF(NOT(ISNUMBER($T671)),"CHECK DATE",IF(TODAY()&gt;$T671,"OVERDUE","Due "&amp;TEXT($T671,"mm/dd")))))</f>
        <v/>
      </c>
      <c r="V671" s="16" t="n"/>
      <c r="W671" s="16" t="n"/>
      <c r="X671" s="17">
        <f>IF($C671="","",IF(AND($L671&lt;&gt;"",NOT(ISNUMBER($L671))),"RAW SCORE NOT A NUMBER",IF(AND(ISNUMBER($L671),OR($L671&lt;0,$L671&gt;100)),"RAW SCORE OUT OF RANGE",IF(COUNTIF(nrES_RecID,$B671)&gt;1,"DUPLICATE RECORD",IF(AND($K671=2,COUNTIFS(nrES_PID,$D671,nrES_Code,$F671,nrES_Att,1)=0),"ATTEMPT 2 WITHOUT ATTEMPT 1",IF(AND($K671=2,$L671=""),"RETEST ROW HAS NO SCORE","OK"))))))</f>
        <v/>
      </c>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IF($C672="","",IF($K672="","",IF(COUNTIFS(nrES_PID,$D672,nrES_Code,$F672,nrES_Att,"&gt;"&amp;$K672,nrES_Raw,"&gt;=0")=0,"Yes","No")))</f>
        <v/>
      </c>
      <c r="Q672" s="17">
        <f>IF($C672="","",IF($L672="","",IF(AND($K672=1,ISNUMBER($L672),$L672&lt;$J672,COUNTIFS(nrES_PID,$D672,nrES_Code,$F672,nrES_Att,2,nrES_Raw,"&gt;=0")=0),"Yes","No")))</f>
        <v/>
      </c>
      <c r="R672" s="17">
        <f>IF($C672="","",IF($L672="","",IF(AND($K672=2,ISNUMBER($L672),$L672&lt;$J672),"Yes","No")))</f>
        <v/>
      </c>
      <c r="S672" s="18" t="n"/>
      <c r="T672" s="19">
        <f>IF($Q672&lt;&gt;"Yes","",IF($S672="","(enter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IF(OR($C672="",$L672="",$K672&lt;&gt;1,NOT(ISNUMBER($L672)),$L672&gt;=$J672),"",IF(COUNTIFS(nrES_PID,$D672,nrES_Code,$F672,nrES_Att,2,nrES_Raw,"&gt;=0")&gt;0,"Retested",IF(NOT(ISNUMBER($T672)),"CHECK DATE",IF(TODAY()&gt;$T672,"OVERDUE","Due "&amp;TEXT($T672,"mm/dd")))))</f>
        <v/>
      </c>
      <c r="V672" s="16" t="n"/>
      <c r="W672" s="16" t="n"/>
      <c r="X672" s="17">
        <f>IF($C672="","",IF(AND($L672&lt;&gt;"",NOT(ISNUMBER($L672))),"RAW SCORE NOT A NUMBER",IF(AND(ISNUMBER($L672),OR($L672&lt;0,$L672&gt;100)),"RAW SCORE OUT OF RANGE",IF(COUNTIF(nrES_RecID,$B672)&gt;1,"DUPLICATE RECORD",IF(AND($K672=2,COUNTIFS(nrES_PID,$D672,nrES_Code,$F672,nrES_Att,1)=0),"ATTEMPT 2 WITHOUT ATTEMPT 1",IF(AND($K672=2,$L672=""),"RETEST ROW HAS NO SCORE","OK"))))))</f>
        <v/>
      </c>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IF($C673="","",IF($K673="","",IF(COUNTIFS(nrES_PID,$D673,nrES_Code,$F673,nrES_Att,"&gt;"&amp;$K673,nrES_Raw,"&gt;=0")=0,"Yes","No")))</f>
        <v/>
      </c>
      <c r="Q673" s="17">
        <f>IF($C673="","",IF($L673="","",IF(AND($K673=1,ISNUMBER($L673),$L673&lt;$J673,COUNTIFS(nrES_PID,$D673,nrES_Code,$F673,nrES_Att,2,nrES_Raw,"&gt;=0")=0),"Yes","No")))</f>
        <v/>
      </c>
      <c r="R673" s="17">
        <f>IF($C673="","",IF($L673="","",IF(AND($K673=2,ISNUMBER($L673),$L673&lt;$J673),"Yes","No")))</f>
        <v/>
      </c>
      <c r="S673" s="18" t="n"/>
      <c r="T673" s="19">
        <f>IF($Q673&lt;&gt;"Yes","",IF($S673="","(enter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IF(OR($C673="",$L673="",$K673&lt;&gt;1,NOT(ISNUMBER($L673)),$L673&gt;=$J673),"",IF(COUNTIFS(nrES_PID,$D673,nrES_Code,$F673,nrES_Att,2,nrES_Raw,"&gt;=0")&gt;0,"Retested",IF(NOT(ISNUMBER($T673)),"CHECK DATE",IF(TODAY()&gt;$T673,"OVERDUE","Due "&amp;TEXT($T673,"mm/dd")))))</f>
        <v/>
      </c>
      <c r="V673" s="16" t="n"/>
      <c r="W673" s="16" t="n"/>
      <c r="X673" s="17">
        <f>IF($C673="","",IF(AND($L673&lt;&gt;"",NOT(ISNUMBER($L673))),"RAW SCORE NOT A NUMBER",IF(AND(ISNUMBER($L673),OR($L673&lt;0,$L673&gt;100)),"RAW SCORE OUT OF RANGE",IF(COUNTIF(nrES_RecID,$B673)&gt;1,"DUPLICATE RECORD",IF(AND($K673=2,COUNTIFS(nrES_PID,$D673,nrES_Code,$F673,nrES_Att,1)=0),"ATTEMPT 2 WITHOUT ATTEMPT 1",IF(AND($K673=2,$L673=""),"RETEST ROW HAS NO SCORE","OK"))))))</f>
        <v/>
      </c>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IF($C674="","",IF($K674="","",IF(COUNTIFS(nrES_PID,$D674,nrES_Code,$F674,nrES_Att,"&gt;"&amp;$K674,nrES_Raw,"&gt;=0")=0,"Yes","No")))</f>
        <v/>
      </c>
      <c r="Q674" s="17">
        <f>IF($C674="","",IF($L674="","",IF(AND($K674=1,ISNUMBER($L674),$L674&lt;$J674,COUNTIFS(nrES_PID,$D674,nrES_Code,$F674,nrES_Att,2,nrES_Raw,"&gt;=0")=0),"Yes","No")))</f>
        <v/>
      </c>
      <c r="R674" s="17">
        <f>IF($C674="","",IF($L674="","",IF(AND($K674=2,ISNUMBER($L674),$L674&lt;$J674),"Yes","No")))</f>
        <v/>
      </c>
      <c r="S674" s="18" t="n"/>
      <c r="T674" s="19">
        <f>IF($Q674&lt;&gt;"Yes","",IF($S674="","(enter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IF(OR($C674="",$L674="",$K674&lt;&gt;1,NOT(ISNUMBER($L674)),$L674&gt;=$J674),"",IF(COUNTIFS(nrES_PID,$D674,nrES_Code,$F674,nrES_Att,2,nrES_Raw,"&gt;=0")&gt;0,"Retested",IF(NOT(ISNUMBER($T674)),"CHECK DATE",IF(TODAY()&gt;$T674,"OVERDUE","Due "&amp;TEXT($T674,"mm/dd")))))</f>
        <v/>
      </c>
      <c r="V674" s="16" t="n"/>
      <c r="W674" s="16" t="n"/>
      <c r="X674" s="17">
        <f>IF($C674="","",IF(AND($L674&lt;&gt;"",NOT(ISNUMBER($L674))),"RAW SCORE NOT A NUMBER",IF(AND(ISNUMBER($L674),OR($L674&lt;0,$L674&gt;100)),"RAW SCORE OUT OF RANGE",IF(COUNTIF(nrES_RecID,$B674)&gt;1,"DUPLICATE RECORD",IF(AND($K674=2,COUNTIFS(nrES_PID,$D674,nrES_Code,$F674,nrES_Att,1)=0),"ATTEMPT 2 WITHOUT ATTEMPT 1",IF(AND($K674=2,$L674=""),"RETEST ROW HAS NO SCORE","OK"))))))</f>
        <v/>
      </c>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IF($C675="","",IF($K675="","",IF(COUNTIFS(nrES_PID,$D675,nrES_Code,$F675,nrES_Att,"&gt;"&amp;$K675,nrES_Raw,"&gt;=0")=0,"Yes","No")))</f>
        <v/>
      </c>
      <c r="Q675" s="17">
        <f>IF($C675="","",IF($L675="","",IF(AND($K675=1,ISNUMBER($L675),$L675&lt;$J675,COUNTIFS(nrES_PID,$D675,nrES_Code,$F675,nrES_Att,2,nrES_Raw,"&gt;=0")=0),"Yes","No")))</f>
        <v/>
      </c>
      <c r="R675" s="17">
        <f>IF($C675="","",IF($L675="","",IF(AND($K675=2,ISNUMBER($L675),$L675&lt;$J675),"Yes","No")))</f>
        <v/>
      </c>
      <c r="S675" s="18" t="n"/>
      <c r="T675" s="19">
        <f>IF($Q675&lt;&gt;"Yes","",IF($S675="","(enter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IF(OR($C675="",$L675="",$K675&lt;&gt;1,NOT(ISNUMBER($L675)),$L675&gt;=$J675),"",IF(COUNTIFS(nrES_PID,$D675,nrES_Code,$F675,nrES_Att,2,nrES_Raw,"&gt;=0")&gt;0,"Retested",IF(NOT(ISNUMBER($T675)),"CHECK DATE",IF(TODAY()&gt;$T675,"OVERDUE","Due "&amp;TEXT($T675,"mm/dd")))))</f>
        <v/>
      </c>
      <c r="V675" s="16" t="n"/>
      <c r="W675" s="16" t="n"/>
      <c r="X675" s="17">
        <f>IF($C675="","",IF(AND($L675&lt;&gt;"",NOT(ISNUMBER($L675))),"RAW SCORE NOT A NUMBER",IF(AND(ISNUMBER($L675),OR($L675&lt;0,$L675&gt;100)),"RAW SCORE OUT OF RANGE",IF(COUNTIF(nrES_RecID,$B675)&gt;1,"DUPLICATE RECORD",IF(AND($K675=2,COUNTIFS(nrES_PID,$D675,nrES_Code,$F675,nrES_Att,1)=0),"ATTEMPT 2 WITHOUT ATTEMPT 1",IF(AND($K675=2,$L675=""),"RETEST ROW HAS NO SCORE","OK"))))))</f>
        <v/>
      </c>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IF($C676="","",IF($K676="","",IF(COUNTIFS(nrES_PID,$D676,nrES_Code,$F676,nrES_Att,"&gt;"&amp;$K676,nrES_Raw,"&gt;=0")=0,"Yes","No")))</f>
        <v/>
      </c>
      <c r="Q676" s="17">
        <f>IF($C676="","",IF($L676="","",IF(AND($K676=1,ISNUMBER($L676),$L676&lt;$J676,COUNTIFS(nrES_PID,$D676,nrES_Code,$F676,nrES_Att,2,nrES_Raw,"&gt;=0")=0),"Yes","No")))</f>
        <v/>
      </c>
      <c r="R676" s="17">
        <f>IF($C676="","",IF($L676="","",IF(AND($K676=2,ISNUMBER($L676),$L676&lt;$J676),"Yes","No")))</f>
        <v/>
      </c>
      <c r="S676" s="18" t="n"/>
      <c r="T676" s="19">
        <f>IF($Q676&lt;&gt;"Yes","",IF($S676="","(enter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IF(OR($C676="",$L676="",$K676&lt;&gt;1,NOT(ISNUMBER($L676)),$L676&gt;=$J676),"",IF(COUNTIFS(nrES_PID,$D676,nrES_Code,$F676,nrES_Att,2,nrES_Raw,"&gt;=0")&gt;0,"Retested",IF(NOT(ISNUMBER($T676)),"CHECK DATE",IF(TODAY()&gt;$T676,"OVERDUE","Due "&amp;TEXT($T676,"mm/dd")))))</f>
        <v/>
      </c>
      <c r="V676" s="16" t="n"/>
      <c r="W676" s="16" t="n"/>
      <c r="X676" s="17">
        <f>IF($C676="","",IF(AND($L676&lt;&gt;"",NOT(ISNUMBER($L676))),"RAW SCORE NOT A NUMBER",IF(AND(ISNUMBER($L676),OR($L676&lt;0,$L676&gt;100)),"RAW SCORE OUT OF RANGE",IF(COUNTIF(nrES_RecID,$B676)&gt;1,"DUPLICATE RECORD",IF(AND($K676=2,COUNTIFS(nrES_PID,$D676,nrES_Code,$F676,nrES_Att,1)=0),"ATTEMPT 2 WITHOUT ATTEMPT 1",IF(AND($K676=2,$L676=""),"RETEST ROW HAS NO SCORE","OK"))))))</f>
        <v/>
      </c>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IF($C677="","",IF($K677="","",IF(COUNTIFS(nrES_PID,$D677,nrES_Code,$F677,nrES_Att,"&gt;"&amp;$K677,nrES_Raw,"&gt;=0")=0,"Yes","No")))</f>
        <v/>
      </c>
      <c r="Q677" s="17">
        <f>IF($C677="","",IF($L677="","",IF(AND($K677=1,ISNUMBER($L677),$L677&lt;$J677,COUNTIFS(nrES_PID,$D677,nrES_Code,$F677,nrES_Att,2,nrES_Raw,"&gt;=0")=0),"Yes","No")))</f>
        <v/>
      </c>
      <c r="R677" s="17">
        <f>IF($C677="","",IF($L677="","",IF(AND($K677=2,ISNUMBER($L677),$L677&lt;$J677),"Yes","No")))</f>
        <v/>
      </c>
      <c r="S677" s="18" t="n"/>
      <c r="T677" s="19">
        <f>IF($Q677&lt;&gt;"Yes","",IF($S677="","(enter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IF(OR($C677="",$L677="",$K677&lt;&gt;1,NOT(ISNUMBER($L677)),$L677&gt;=$J677),"",IF(COUNTIFS(nrES_PID,$D677,nrES_Code,$F677,nrES_Att,2,nrES_Raw,"&gt;=0")&gt;0,"Retested",IF(NOT(ISNUMBER($T677)),"CHECK DATE",IF(TODAY()&gt;$T677,"OVERDUE","Due "&amp;TEXT($T677,"mm/dd")))))</f>
        <v/>
      </c>
      <c r="V677" s="16" t="n"/>
      <c r="W677" s="16" t="n"/>
      <c r="X677" s="17">
        <f>IF($C677="","",IF(AND($L677&lt;&gt;"",NOT(ISNUMBER($L677))),"RAW SCORE NOT A NUMBER",IF(AND(ISNUMBER($L677),OR($L677&lt;0,$L677&gt;100)),"RAW SCORE OUT OF RANGE",IF(COUNTIF(nrES_RecID,$B677)&gt;1,"DUPLICATE RECORD",IF(AND($K677=2,COUNTIFS(nrES_PID,$D677,nrES_Code,$F677,nrES_Att,1)=0),"ATTEMPT 2 WITHOUT ATTEMPT 1",IF(AND($K677=2,$L677=""),"RETEST ROW HAS NO SCORE","OK"))))))</f>
        <v/>
      </c>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IF($C678="","",IF($K678="","",IF(COUNTIFS(nrES_PID,$D678,nrES_Code,$F678,nrES_Att,"&gt;"&amp;$K678,nrES_Raw,"&gt;=0")=0,"Yes","No")))</f>
        <v/>
      </c>
      <c r="Q678" s="17">
        <f>IF($C678="","",IF($L678="","",IF(AND($K678=1,ISNUMBER($L678),$L678&lt;$J678,COUNTIFS(nrES_PID,$D678,nrES_Code,$F678,nrES_Att,2,nrES_Raw,"&gt;=0")=0),"Yes","No")))</f>
        <v/>
      </c>
      <c r="R678" s="17">
        <f>IF($C678="","",IF($L678="","",IF(AND($K678=2,ISNUMBER($L678),$L678&lt;$J678),"Yes","No")))</f>
        <v/>
      </c>
      <c r="S678" s="18" t="n"/>
      <c r="T678" s="19">
        <f>IF($Q678&lt;&gt;"Yes","",IF($S678="","(enter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IF(OR($C678="",$L678="",$K678&lt;&gt;1,NOT(ISNUMBER($L678)),$L678&gt;=$J678),"",IF(COUNTIFS(nrES_PID,$D678,nrES_Code,$F678,nrES_Att,2,nrES_Raw,"&gt;=0")&gt;0,"Retested",IF(NOT(ISNUMBER($T678)),"CHECK DATE",IF(TODAY()&gt;$T678,"OVERDUE","Due "&amp;TEXT($T678,"mm/dd")))))</f>
        <v/>
      </c>
      <c r="V678" s="16" t="n"/>
      <c r="W678" s="16" t="n"/>
      <c r="X678" s="17">
        <f>IF($C678="","",IF(AND($L678&lt;&gt;"",NOT(ISNUMBER($L678))),"RAW SCORE NOT A NUMBER",IF(AND(ISNUMBER($L678),OR($L678&lt;0,$L678&gt;100)),"RAW SCORE OUT OF RANGE",IF(COUNTIF(nrES_RecID,$B678)&gt;1,"DUPLICATE RECORD",IF(AND($K678=2,COUNTIFS(nrES_PID,$D678,nrES_Code,$F678,nrES_Att,1)=0),"ATTEMPT 2 WITHOUT ATTEMPT 1",IF(AND($K678=2,$L678=""),"RETEST ROW HAS NO SCORE","OK"))))))</f>
        <v/>
      </c>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IF($C679="","",IF($K679="","",IF(COUNTIFS(nrES_PID,$D679,nrES_Code,$F679,nrES_Att,"&gt;"&amp;$K679,nrES_Raw,"&gt;=0")=0,"Yes","No")))</f>
        <v/>
      </c>
      <c r="Q679" s="17">
        <f>IF($C679="","",IF($L679="","",IF(AND($K679=1,ISNUMBER($L679),$L679&lt;$J679,COUNTIFS(nrES_PID,$D679,nrES_Code,$F679,nrES_Att,2,nrES_Raw,"&gt;=0")=0),"Yes","No")))</f>
        <v/>
      </c>
      <c r="R679" s="17">
        <f>IF($C679="","",IF($L679="","",IF(AND($K679=2,ISNUMBER($L679),$L679&lt;$J679),"Yes","No")))</f>
        <v/>
      </c>
      <c r="S679" s="18" t="n"/>
      <c r="T679" s="19">
        <f>IF($Q679&lt;&gt;"Yes","",IF($S679="","(enter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IF(OR($C679="",$L679="",$K679&lt;&gt;1,NOT(ISNUMBER($L679)),$L679&gt;=$J679),"",IF(COUNTIFS(nrES_PID,$D679,nrES_Code,$F679,nrES_Att,2,nrES_Raw,"&gt;=0")&gt;0,"Retested",IF(NOT(ISNUMBER($T679)),"CHECK DATE",IF(TODAY()&gt;$T679,"OVERDUE","Due "&amp;TEXT($T679,"mm/dd")))))</f>
        <v/>
      </c>
      <c r="V679" s="16" t="n"/>
      <c r="W679" s="16" t="n"/>
      <c r="X679" s="17">
        <f>IF($C679="","",IF(AND($L679&lt;&gt;"",NOT(ISNUMBER($L679))),"RAW SCORE NOT A NUMBER",IF(AND(ISNUMBER($L679),OR($L679&lt;0,$L679&gt;100)),"RAW SCORE OUT OF RANGE",IF(COUNTIF(nrES_RecID,$B679)&gt;1,"DUPLICATE RECORD",IF(AND($K679=2,COUNTIFS(nrES_PID,$D679,nrES_Code,$F679,nrES_Att,1)=0),"ATTEMPT 2 WITHOUT ATTEMPT 1",IF(AND($K679=2,$L679=""),"RETEST ROW HAS NO SCORE","OK"))))))</f>
        <v/>
      </c>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IF($C680="","",IF($K680="","",IF(COUNTIFS(nrES_PID,$D680,nrES_Code,$F680,nrES_Att,"&gt;"&amp;$K680,nrES_Raw,"&gt;=0")=0,"Yes","No")))</f>
        <v/>
      </c>
      <c r="Q680" s="17">
        <f>IF($C680="","",IF($L680="","",IF(AND($K680=1,ISNUMBER($L680),$L680&lt;$J680,COUNTIFS(nrES_PID,$D680,nrES_Code,$F680,nrES_Att,2,nrES_Raw,"&gt;=0")=0),"Yes","No")))</f>
        <v/>
      </c>
      <c r="R680" s="17">
        <f>IF($C680="","",IF($L680="","",IF(AND($K680=2,ISNUMBER($L680),$L680&lt;$J680),"Yes","No")))</f>
        <v/>
      </c>
      <c r="S680" s="18" t="n"/>
      <c r="T680" s="19">
        <f>IF($Q680&lt;&gt;"Yes","",IF($S680="","(enter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IF(OR($C680="",$L680="",$K680&lt;&gt;1,NOT(ISNUMBER($L680)),$L680&gt;=$J680),"",IF(COUNTIFS(nrES_PID,$D680,nrES_Code,$F680,nrES_Att,2,nrES_Raw,"&gt;=0")&gt;0,"Retested",IF(NOT(ISNUMBER($T680)),"CHECK DATE",IF(TODAY()&gt;$T680,"OVERDUE","Due "&amp;TEXT($T680,"mm/dd")))))</f>
        <v/>
      </c>
      <c r="V680" s="16" t="n"/>
      <c r="W680" s="16" t="n"/>
      <c r="X680" s="17">
        <f>IF($C680="","",IF(AND($L680&lt;&gt;"",NOT(ISNUMBER($L680))),"RAW SCORE NOT A NUMBER",IF(AND(ISNUMBER($L680),OR($L680&lt;0,$L680&gt;100)),"RAW SCORE OUT OF RANGE",IF(COUNTIF(nrES_RecID,$B680)&gt;1,"DUPLICATE RECORD",IF(AND($K680=2,COUNTIFS(nrES_PID,$D680,nrES_Code,$F680,nrES_Att,1)=0),"ATTEMPT 2 WITHOUT ATTEMPT 1",IF(AND($K680=2,$L680=""),"RETEST ROW HAS NO SCORE","OK"))))))</f>
        <v/>
      </c>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IF($C681="","",IF($K681="","",IF(COUNTIFS(nrES_PID,$D681,nrES_Code,$F681,nrES_Att,"&gt;"&amp;$K681,nrES_Raw,"&gt;=0")=0,"Yes","No")))</f>
        <v/>
      </c>
      <c r="Q681" s="17">
        <f>IF($C681="","",IF($L681="","",IF(AND($K681=1,ISNUMBER($L681),$L681&lt;$J681,COUNTIFS(nrES_PID,$D681,nrES_Code,$F681,nrES_Att,2,nrES_Raw,"&gt;=0")=0),"Yes","No")))</f>
        <v/>
      </c>
      <c r="R681" s="17">
        <f>IF($C681="","",IF($L681="","",IF(AND($K681=2,ISNUMBER($L681),$L681&lt;$J681),"Yes","No")))</f>
        <v/>
      </c>
      <c r="S681" s="18" t="n"/>
      <c r="T681" s="19">
        <f>IF($Q681&lt;&gt;"Yes","",IF($S681="","(enter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IF(OR($C681="",$L681="",$K681&lt;&gt;1,NOT(ISNUMBER($L681)),$L681&gt;=$J681),"",IF(COUNTIFS(nrES_PID,$D681,nrES_Code,$F681,nrES_Att,2,nrES_Raw,"&gt;=0")&gt;0,"Retested",IF(NOT(ISNUMBER($T681)),"CHECK DATE",IF(TODAY()&gt;$T681,"OVERDUE","Due "&amp;TEXT($T681,"mm/dd")))))</f>
        <v/>
      </c>
      <c r="V681" s="16" t="n"/>
      <c r="W681" s="16" t="n"/>
      <c r="X681" s="17">
        <f>IF($C681="","",IF(AND($L681&lt;&gt;"",NOT(ISNUMBER($L681))),"RAW SCORE NOT A NUMBER",IF(AND(ISNUMBER($L681),OR($L681&lt;0,$L681&gt;100)),"RAW SCORE OUT OF RANGE",IF(COUNTIF(nrES_RecID,$B681)&gt;1,"DUPLICATE RECORD",IF(AND($K681=2,COUNTIFS(nrES_PID,$D681,nrES_Code,$F681,nrES_Att,1)=0),"ATTEMPT 2 WITHOUT ATTEMPT 1",IF(AND($K681=2,$L681=""),"RETEST ROW HAS NO SCORE","OK"))))))</f>
        <v/>
      </c>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IF($C682="","",IF($K682="","",IF(COUNTIFS(nrES_PID,$D682,nrES_Code,$F682,nrES_Att,"&gt;"&amp;$K682,nrES_Raw,"&gt;=0")=0,"Yes","No")))</f>
        <v/>
      </c>
      <c r="Q682" s="17">
        <f>IF($C682="","",IF($L682="","",IF(AND($K682=1,ISNUMBER($L682),$L682&lt;$J682,COUNTIFS(nrES_PID,$D682,nrES_Code,$F682,nrES_Att,2,nrES_Raw,"&gt;=0")=0),"Yes","No")))</f>
        <v/>
      </c>
      <c r="R682" s="17">
        <f>IF($C682="","",IF($L682="","",IF(AND($K682=2,ISNUMBER($L682),$L682&lt;$J682),"Yes","No")))</f>
        <v/>
      </c>
      <c r="S682" s="18" t="n"/>
      <c r="T682" s="19">
        <f>IF($Q682&lt;&gt;"Yes","",IF($S682="","(enter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IF(OR($C682="",$L682="",$K682&lt;&gt;1,NOT(ISNUMBER($L682)),$L682&gt;=$J682),"",IF(COUNTIFS(nrES_PID,$D682,nrES_Code,$F682,nrES_Att,2,nrES_Raw,"&gt;=0")&gt;0,"Retested",IF(NOT(ISNUMBER($T682)),"CHECK DATE",IF(TODAY()&gt;$T682,"OVERDUE","Due "&amp;TEXT($T682,"mm/dd")))))</f>
        <v/>
      </c>
      <c r="V682" s="16" t="n"/>
      <c r="W682" s="16" t="n"/>
      <c r="X682" s="17">
        <f>IF($C682="","",IF(AND($L682&lt;&gt;"",NOT(ISNUMBER($L682))),"RAW SCORE NOT A NUMBER",IF(AND(ISNUMBER($L682),OR($L682&lt;0,$L682&gt;100)),"RAW SCORE OUT OF RANGE",IF(COUNTIF(nrES_RecID,$B682)&gt;1,"DUPLICATE RECORD",IF(AND($K682=2,COUNTIFS(nrES_PID,$D682,nrES_Code,$F682,nrES_Att,1)=0),"ATTEMPT 2 WITHOUT ATTEMPT 1",IF(AND($K682=2,$L682=""),"RETEST ROW HAS NO SCORE","OK"))))))</f>
        <v/>
      </c>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IF($C683="","",IF($K683="","",IF(COUNTIFS(nrES_PID,$D683,nrES_Code,$F683,nrES_Att,"&gt;"&amp;$K683,nrES_Raw,"&gt;=0")=0,"Yes","No")))</f>
        <v/>
      </c>
      <c r="Q683" s="17">
        <f>IF($C683="","",IF($L683="","",IF(AND($K683=1,ISNUMBER($L683),$L683&lt;$J683,COUNTIFS(nrES_PID,$D683,nrES_Code,$F683,nrES_Att,2,nrES_Raw,"&gt;=0")=0),"Yes","No")))</f>
        <v/>
      </c>
      <c r="R683" s="17">
        <f>IF($C683="","",IF($L683="","",IF(AND($K683=2,ISNUMBER($L683),$L683&lt;$J683),"Yes","No")))</f>
        <v/>
      </c>
      <c r="S683" s="18" t="n"/>
      <c r="T683" s="19">
        <f>IF($Q683&lt;&gt;"Yes","",IF($S683="","(enter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IF(OR($C683="",$L683="",$K683&lt;&gt;1,NOT(ISNUMBER($L683)),$L683&gt;=$J683),"",IF(COUNTIFS(nrES_PID,$D683,nrES_Code,$F683,nrES_Att,2,nrES_Raw,"&gt;=0")&gt;0,"Retested",IF(NOT(ISNUMBER($T683)),"CHECK DATE",IF(TODAY()&gt;$T683,"OVERDUE","Due "&amp;TEXT($T683,"mm/dd")))))</f>
        <v/>
      </c>
      <c r="V683" s="16" t="n"/>
      <c r="W683" s="16" t="n"/>
      <c r="X683" s="17">
        <f>IF($C683="","",IF(AND($L683&lt;&gt;"",NOT(ISNUMBER($L683))),"RAW SCORE NOT A NUMBER",IF(AND(ISNUMBER($L683),OR($L683&lt;0,$L683&gt;100)),"RAW SCORE OUT OF RANGE",IF(COUNTIF(nrES_RecID,$B683)&gt;1,"DUPLICATE RECORD",IF(AND($K683=2,COUNTIFS(nrES_PID,$D683,nrES_Code,$F683,nrES_Att,1)=0),"ATTEMPT 2 WITHOUT ATTEMPT 1",IF(AND($K683=2,$L683=""),"RETEST ROW HAS NO SCORE","OK"))))))</f>
        <v/>
      </c>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IF($C684="","",IF($K684="","",IF(COUNTIFS(nrES_PID,$D684,nrES_Code,$F684,nrES_Att,"&gt;"&amp;$K684,nrES_Raw,"&gt;=0")=0,"Yes","No")))</f>
        <v/>
      </c>
      <c r="Q684" s="17">
        <f>IF($C684="","",IF($L684="","",IF(AND($K684=1,ISNUMBER($L684),$L684&lt;$J684,COUNTIFS(nrES_PID,$D684,nrES_Code,$F684,nrES_Att,2,nrES_Raw,"&gt;=0")=0),"Yes","No")))</f>
        <v/>
      </c>
      <c r="R684" s="17">
        <f>IF($C684="","",IF($L684="","",IF(AND($K684=2,ISNUMBER($L684),$L684&lt;$J684),"Yes","No")))</f>
        <v/>
      </c>
      <c r="S684" s="18" t="n"/>
      <c r="T684" s="19">
        <f>IF($Q684&lt;&gt;"Yes","",IF($S684="","(enter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IF(OR($C684="",$L684="",$K684&lt;&gt;1,NOT(ISNUMBER($L684)),$L684&gt;=$J684),"",IF(COUNTIFS(nrES_PID,$D684,nrES_Code,$F684,nrES_Att,2,nrES_Raw,"&gt;=0")&gt;0,"Retested",IF(NOT(ISNUMBER($T684)),"CHECK DATE",IF(TODAY()&gt;$T684,"OVERDUE","Due "&amp;TEXT($T684,"mm/dd")))))</f>
        <v/>
      </c>
      <c r="V684" s="16" t="n"/>
      <c r="W684" s="16" t="n"/>
      <c r="X684" s="17">
        <f>IF($C684="","",IF(AND($L684&lt;&gt;"",NOT(ISNUMBER($L684))),"RAW SCORE NOT A NUMBER",IF(AND(ISNUMBER($L684),OR($L684&lt;0,$L684&gt;100)),"RAW SCORE OUT OF RANGE",IF(COUNTIF(nrES_RecID,$B684)&gt;1,"DUPLICATE RECORD",IF(AND($K684=2,COUNTIFS(nrES_PID,$D684,nrES_Code,$F684,nrES_Att,1)=0),"ATTEMPT 2 WITHOUT ATTEMPT 1",IF(AND($K684=2,$L684=""),"RETEST ROW HAS NO SCORE","OK"))))))</f>
        <v/>
      </c>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IF($C685="","",IF($K685="","",IF(COUNTIFS(nrES_PID,$D685,nrES_Code,$F685,nrES_Att,"&gt;"&amp;$K685,nrES_Raw,"&gt;=0")=0,"Yes","No")))</f>
        <v/>
      </c>
      <c r="Q685" s="17">
        <f>IF($C685="","",IF($L685="","",IF(AND($K685=1,ISNUMBER($L685),$L685&lt;$J685,COUNTIFS(nrES_PID,$D685,nrES_Code,$F685,nrES_Att,2,nrES_Raw,"&gt;=0")=0),"Yes","No")))</f>
        <v/>
      </c>
      <c r="R685" s="17">
        <f>IF($C685="","",IF($L685="","",IF(AND($K685=2,ISNUMBER($L685),$L685&lt;$J685),"Yes","No")))</f>
        <v/>
      </c>
      <c r="S685" s="18" t="n"/>
      <c r="T685" s="19">
        <f>IF($Q685&lt;&gt;"Yes","",IF($S685="","(enter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IF(OR($C685="",$L685="",$K685&lt;&gt;1,NOT(ISNUMBER($L685)),$L685&gt;=$J685),"",IF(COUNTIFS(nrES_PID,$D685,nrES_Code,$F685,nrES_Att,2,nrES_Raw,"&gt;=0")&gt;0,"Retested",IF(NOT(ISNUMBER($T685)),"CHECK DATE",IF(TODAY()&gt;$T685,"OVERDUE","Due "&amp;TEXT($T685,"mm/dd")))))</f>
        <v/>
      </c>
      <c r="V685" s="16" t="n"/>
      <c r="W685" s="16" t="n"/>
      <c r="X685" s="17">
        <f>IF($C685="","",IF(AND($L685&lt;&gt;"",NOT(ISNUMBER($L685))),"RAW SCORE NOT A NUMBER",IF(AND(ISNUMBER($L685),OR($L685&lt;0,$L685&gt;100)),"RAW SCORE OUT OF RANGE",IF(COUNTIF(nrES_RecID,$B685)&gt;1,"DUPLICATE RECORD",IF(AND($K685=2,COUNTIFS(nrES_PID,$D685,nrES_Code,$F685,nrES_Att,1)=0),"ATTEMPT 2 WITHOUT ATTEMPT 1",IF(AND($K685=2,$L685=""),"RETEST ROW HAS NO SCORE","OK"))))))</f>
        <v/>
      </c>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IF($C686="","",IF($K686="","",IF(COUNTIFS(nrES_PID,$D686,nrES_Code,$F686,nrES_Att,"&gt;"&amp;$K686,nrES_Raw,"&gt;=0")=0,"Yes","No")))</f>
        <v/>
      </c>
      <c r="Q686" s="17">
        <f>IF($C686="","",IF($L686="","",IF(AND($K686=1,ISNUMBER($L686),$L686&lt;$J686,COUNTIFS(nrES_PID,$D686,nrES_Code,$F686,nrES_Att,2,nrES_Raw,"&gt;=0")=0),"Yes","No")))</f>
        <v/>
      </c>
      <c r="R686" s="17">
        <f>IF($C686="","",IF($L686="","",IF(AND($K686=2,ISNUMBER($L686),$L686&lt;$J686),"Yes","No")))</f>
        <v/>
      </c>
      <c r="S686" s="18" t="n"/>
      <c r="T686" s="19">
        <f>IF($Q686&lt;&gt;"Yes","",IF($S686="","(enter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IF(OR($C686="",$L686="",$K686&lt;&gt;1,NOT(ISNUMBER($L686)),$L686&gt;=$J686),"",IF(COUNTIFS(nrES_PID,$D686,nrES_Code,$F686,nrES_Att,2,nrES_Raw,"&gt;=0")&gt;0,"Retested",IF(NOT(ISNUMBER($T686)),"CHECK DATE",IF(TODAY()&gt;$T686,"OVERDUE","Due "&amp;TEXT($T686,"mm/dd")))))</f>
        <v/>
      </c>
      <c r="V686" s="16" t="n"/>
      <c r="W686" s="16" t="n"/>
      <c r="X686" s="17">
        <f>IF($C686="","",IF(AND($L686&lt;&gt;"",NOT(ISNUMBER($L686))),"RAW SCORE NOT A NUMBER",IF(AND(ISNUMBER($L686),OR($L686&lt;0,$L686&gt;100)),"RAW SCORE OUT OF RANGE",IF(COUNTIF(nrES_RecID,$B686)&gt;1,"DUPLICATE RECORD",IF(AND($K686=2,COUNTIFS(nrES_PID,$D686,nrES_Code,$F686,nrES_Att,1)=0),"ATTEMPT 2 WITHOUT ATTEMPT 1",IF(AND($K686=2,$L686=""),"RETEST ROW HAS NO SCORE","OK"))))))</f>
        <v/>
      </c>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IF($C687="","",IF($K687="","",IF(COUNTIFS(nrES_PID,$D687,nrES_Code,$F687,nrES_Att,"&gt;"&amp;$K687,nrES_Raw,"&gt;=0")=0,"Yes","No")))</f>
        <v/>
      </c>
      <c r="Q687" s="17">
        <f>IF($C687="","",IF($L687="","",IF(AND($K687=1,ISNUMBER($L687),$L687&lt;$J687,COUNTIFS(nrES_PID,$D687,nrES_Code,$F687,nrES_Att,2,nrES_Raw,"&gt;=0")=0),"Yes","No")))</f>
        <v/>
      </c>
      <c r="R687" s="17">
        <f>IF($C687="","",IF($L687="","",IF(AND($K687=2,ISNUMBER($L687),$L687&lt;$J687),"Yes","No")))</f>
        <v/>
      </c>
      <c r="S687" s="18" t="n"/>
      <c r="T687" s="19">
        <f>IF($Q687&lt;&gt;"Yes","",IF($S687="","(enter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IF(OR($C687="",$L687="",$K687&lt;&gt;1,NOT(ISNUMBER($L687)),$L687&gt;=$J687),"",IF(COUNTIFS(nrES_PID,$D687,nrES_Code,$F687,nrES_Att,2,nrES_Raw,"&gt;=0")&gt;0,"Retested",IF(NOT(ISNUMBER($T687)),"CHECK DATE",IF(TODAY()&gt;$T687,"OVERDUE","Due "&amp;TEXT($T687,"mm/dd")))))</f>
        <v/>
      </c>
      <c r="V687" s="16" t="n"/>
      <c r="W687" s="16" t="n"/>
      <c r="X687" s="17">
        <f>IF($C687="","",IF(AND($L687&lt;&gt;"",NOT(ISNUMBER($L687))),"RAW SCORE NOT A NUMBER",IF(AND(ISNUMBER($L687),OR($L687&lt;0,$L687&gt;100)),"RAW SCORE OUT OF RANGE",IF(COUNTIF(nrES_RecID,$B687)&gt;1,"DUPLICATE RECORD",IF(AND($K687=2,COUNTIFS(nrES_PID,$D687,nrES_Code,$F687,nrES_Att,1)=0),"ATTEMPT 2 WITHOUT ATTEMPT 1",IF(AND($K687=2,$L687=""),"RETEST ROW HAS NO SCORE","OK"))))))</f>
        <v/>
      </c>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IF($C688="","",IF($K688="","",IF(COUNTIFS(nrES_PID,$D688,nrES_Code,$F688,nrES_Att,"&gt;"&amp;$K688,nrES_Raw,"&gt;=0")=0,"Yes","No")))</f>
        <v/>
      </c>
      <c r="Q688" s="17">
        <f>IF($C688="","",IF($L688="","",IF(AND($K688=1,ISNUMBER($L688),$L688&lt;$J688,COUNTIFS(nrES_PID,$D688,nrES_Code,$F688,nrES_Att,2,nrES_Raw,"&gt;=0")=0),"Yes","No")))</f>
        <v/>
      </c>
      <c r="R688" s="17">
        <f>IF($C688="","",IF($L688="","",IF(AND($K688=2,ISNUMBER($L688),$L688&lt;$J688),"Yes","No")))</f>
        <v/>
      </c>
      <c r="S688" s="18" t="n"/>
      <c r="T688" s="19">
        <f>IF($Q688&lt;&gt;"Yes","",IF($S688="","(enter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IF(OR($C688="",$L688="",$K688&lt;&gt;1,NOT(ISNUMBER($L688)),$L688&gt;=$J688),"",IF(COUNTIFS(nrES_PID,$D688,nrES_Code,$F688,nrES_Att,2,nrES_Raw,"&gt;=0")&gt;0,"Retested",IF(NOT(ISNUMBER($T688)),"CHECK DATE",IF(TODAY()&gt;$T688,"OVERDUE","Due "&amp;TEXT($T688,"mm/dd")))))</f>
        <v/>
      </c>
      <c r="V688" s="16" t="n"/>
      <c r="W688" s="16" t="n"/>
      <c r="X688" s="17">
        <f>IF($C688="","",IF(AND($L688&lt;&gt;"",NOT(ISNUMBER($L688))),"RAW SCORE NOT A NUMBER",IF(AND(ISNUMBER($L688),OR($L688&lt;0,$L688&gt;100)),"RAW SCORE OUT OF RANGE",IF(COUNTIF(nrES_RecID,$B688)&gt;1,"DUPLICATE RECORD",IF(AND($K688=2,COUNTIFS(nrES_PID,$D688,nrES_Code,$F688,nrES_Att,1)=0),"ATTEMPT 2 WITHOUT ATTEMPT 1",IF(AND($K688=2,$L688=""),"RETEST ROW HAS NO SCORE","OK"))))))</f>
        <v/>
      </c>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IF($C689="","",IF($K689="","",IF(COUNTIFS(nrES_PID,$D689,nrES_Code,$F689,nrES_Att,"&gt;"&amp;$K689,nrES_Raw,"&gt;=0")=0,"Yes","No")))</f>
        <v/>
      </c>
      <c r="Q689" s="17">
        <f>IF($C689="","",IF($L689="","",IF(AND($K689=1,ISNUMBER($L689),$L689&lt;$J689,COUNTIFS(nrES_PID,$D689,nrES_Code,$F689,nrES_Att,2,nrES_Raw,"&gt;=0")=0),"Yes","No")))</f>
        <v/>
      </c>
      <c r="R689" s="17">
        <f>IF($C689="","",IF($L689="","",IF(AND($K689=2,ISNUMBER($L689),$L689&lt;$J689),"Yes","No")))</f>
        <v/>
      </c>
      <c r="S689" s="18" t="n"/>
      <c r="T689" s="19">
        <f>IF($Q689&lt;&gt;"Yes","",IF($S689="","(enter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IF(OR($C689="",$L689="",$K689&lt;&gt;1,NOT(ISNUMBER($L689)),$L689&gt;=$J689),"",IF(COUNTIFS(nrES_PID,$D689,nrES_Code,$F689,nrES_Att,2,nrES_Raw,"&gt;=0")&gt;0,"Retested",IF(NOT(ISNUMBER($T689)),"CHECK DATE",IF(TODAY()&gt;$T689,"OVERDUE","Due "&amp;TEXT($T689,"mm/dd")))))</f>
        <v/>
      </c>
      <c r="V689" s="16" t="n"/>
      <c r="W689" s="16" t="n"/>
      <c r="X689" s="17">
        <f>IF($C689="","",IF(AND($L689&lt;&gt;"",NOT(ISNUMBER($L689))),"RAW SCORE NOT A NUMBER",IF(AND(ISNUMBER($L689),OR($L689&lt;0,$L689&gt;100)),"RAW SCORE OUT OF RANGE",IF(COUNTIF(nrES_RecID,$B689)&gt;1,"DUPLICATE RECORD",IF(AND($K689=2,COUNTIFS(nrES_PID,$D689,nrES_Code,$F689,nrES_Att,1)=0),"ATTEMPT 2 WITHOUT ATTEMPT 1",IF(AND($K689=2,$L689=""),"RETEST ROW HAS NO SCORE","OK"))))))</f>
        <v/>
      </c>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IF($C690="","",IF($K690="","",IF(COUNTIFS(nrES_PID,$D690,nrES_Code,$F690,nrES_Att,"&gt;"&amp;$K690,nrES_Raw,"&gt;=0")=0,"Yes","No")))</f>
        <v/>
      </c>
      <c r="Q690" s="17">
        <f>IF($C690="","",IF($L690="","",IF(AND($K690=1,ISNUMBER($L690),$L690&lt;$J690,COUNTIFS(nrES_PID,$D690,nrES_Code,$F690,nrES_Att,2,nrES_Raw,"&gt;=0")=0),"Yes","No")))</f>
        <v/>
      </c>
      <c r="R690" s="17">
        <f>IF($C690="","",IF($L690="","",IF(AND($K690=2,ISNUMBER($L690),$L690&lt;$J690),"Yes","No")))</f>
        <v/>
      </c>
      <c r="S690" s="18" t="n"/>
      <c r="T690" s="19">
        <f>IF($Q690&lt;&gt;"Yes","",IF($S690="","(enter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IF(OR($C690="",$L690="",$K690&lt;&gt;1,NOT(ISNUMBER($L690)),$L690&gt;=$J690),"",IF(COUNTIFS(nrES_PID,$D690,nrES_Code,$F690,nrES_Att,2,nrES_Raw,"&gt;=0")&gt;0,"Retested",IF(NOT(ISNUMBER($T690)),"CHECK DATE",IF(TODAY()&gt;$T690,"OVERDUE","Due "&amp;TEXT($T690,"mm/dd")))))</f>
        <v/>
      </c>
      <c r="V690" s="16" t="n"/>
      <c r="W690" s="16" t="n"/>
      <c r="X690" s="17">
        <f>IF($C690="","",IF(AND($L690&lt;&gt;"",NOT(ISNUMBER($L690))),"RAW SCORE NOT A NUMBER",IF(AND(ISNUMBER($L690),OR($L690&lt;0,$L690&gt;100)),"RAW SCORE OUT OF RANGE",IF(COUNTIF(nrES_RecID,$B690)&gt;1,"DUPLICATE RECORD",IF(AND($K690=2,COUNTIFS(nrES_PID,$D690,nrES_Code,$F690,nrES_Att,1)=0),"ATTEMPT 2 WITHOUT ATTEMPT 1",IF(AND($K690=2,$L690=""),"RETEST ROW HAS NO SCORE","OK"))))))</f>
        <v/>
      </c>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IF($C691="","",IF($K691="","",IF(COUNTIFS(nrES_PID,$D691,nrES_Code,$F691,nrES_Att,"&gt;"&amp;$K691,nrES_Raw,"&gt;=0")=0,"Yes","No")))</f>
        <v/>
      </c>
      <c r="Q691" s="17">
        <f>IF($C691="","",IF($L691="","",IF(AND($K691=1,ISNUMBER($L691),$L691&lt;$J691,COUNTIFS(nrES_PID,$D691,nrES_Code,$F691,nrES_Att,2,nrES_Raw,"&gt;=0")=0),"Yes","No")))</f>
        <v/>
      </c>
      <c r="R691" s="17">
        <f>IF($C691="","",IF($L691="","",IF(AND($K691=2,ISNUMBER($L691),$L691&lt;$J691),"Yes","No")))</f>
        <v/>
      </c>
      <c r="S691" s="18" t="n"/>
      <c r="T691" s="19">
        <f>IF($Q691&lt;&gt;"Yes","",IF($S691="","(enter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IF(OR($C691="",$L691="",$K691&lt;&gt;1,NOT(ISNUMBER($L691)),$L691&gt;=$J691),"",IF(COUNTIFS(nrES_PID,$D691,nrES_Code,$F691,nrES_Att,2,nrES_Raw,"&gt;=0")&gt;0,"Retested",IF(NOT(ISNUMBER($T691)),"CHECK DATE",IF(TODAY()&gt;$T691,"OVERDUE","Due "&amp;TEXT($T691,"mm/dd")))))</f>
        <v/>
      </c>
      <c r="V691" s="16" t="n"/>
      <c r="W691" s="16" t="n"/>
      <c r="X691" s="17">
        <f>IF($C691="","",IF(AND($L691&lt;&gt;"",NOT(ISNUMBER($L691))),"RAW SCORE NOT A NUMBER",IF(AND(ISNUMBER($L691),OR($L691&lt;0,$L691&gt;100)),"RAW SCORE OUT OF RANGE",IF(COUNTIF(nrES_RecID,$B691)&gt;1,"DUPLICATE RECORD",IF(AND($K691=2,COUNTIFS(nrES_PID,$D691,nrES_Code,$F691,nrES_Att,1)=0),"ATTEMPT 2 WITHOUT ATTEMPT 1",IF(AND($K691=2,$L691=""),"RETEST ROW HAS NO SCORE","OK"))))))</f>
        <v/>
      </c>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IF($C692="","",IF($K692="","",IF(COUNTIFS(nrES_PID,$D692,nrES_Code,$F692,nrES_Att,"&gt;"&amp;$K692,nrES_Raw,"&gt;=0")=0,"Yes","No")))</f>
        <v/>
      </c>
      <c r="Q692" s="17">
        <f>IF($C692="","",IF($L692="","",IF(AND($K692=1,ISNUMBER($L692),$L692&lt;$J692,COUNTIFS(nrES_PID,$D692,nrES_Code,$F692,nrES_Att,2,nrES_Raw,"&gt;=0")=0),"Yes","No")))</f>
        <v/>
      </c>
      <c r="R692" s="17">
        <f>IF($C692="","",IF($L692="","",IF(AND($K692=2,ISNUMBER($L692),$L692&lt;$J692),"Yes","No")))</f>
        <v/>
      </c>
      <c r="S692" s="18" t="n"/>
      <c r="T692" s="19">
        <f>IF($Q692&lt;&gt;"Yes","",IF($S692="","(enter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IF(OR($C692="",$L692="",$K692&lt;&gt;1,NOT(ISNUMBER($L692)),$L692&gt;=$J692),"",IF(COUNTIFS(nrES_PID,$D692,nrES_Code,$F692,nrES_Att,2,nrES_Raw,"&gt;=0")&gt;0,"Retested",IF(NOT(ISNUMBER($T692)),"CHECK DATE",IF(TODAY()&gt;$T692,"OVERDUE","Due "&amp;TEXT($T692,"mm/dd")))))</f>
        <v/>
      </c>
      <c r="V692" s="16" t="n"/>
      <c r="W692" s="16" t="n"/>
      <c r="X692" s="17">
        <f>IF($C692="","",IF(AND($L692&lt;&gt;"",NOT(ISNUMBER($L692))),"RAW SCORE NOT A NUMBER",IF(AND(ISNUMBER($L692),OR($L692&lt;0,$L692&gt;100)),"RAW SCORE OUT OF RANGE",IF(COUNTIF(nrES_RecID,$B692)&gt;1,"DUPLICATE RECORD",IF(AND($K692=2,COUNTIFS(nrES_PID,$D692,nrES_Code,$F692,nrES_Att,1)=0),"ATTEMPT 2 WITHOUT ATTEMPT 1",IF(AND($K692=2,$L692=""),"RETEST ROW HAS NO SCORE","OK"))))))</f>
        <v/>
      </c>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IF($C693="","",IF($K693="","",IF(COUNTIFS(nrES_PID,$D693,nrES_Code,$F693,nrES_Att,"&gt;"&amp;$K693,nrES_Raw,"&gt;=0")=0,"Yes","No")))</f>
        <v/>
      </c>
      <c r="Q693" s="17">
        <f>IF($C693="","",IF($L693="","",IF(AND($K693=1,ISNUMBER($L693),$L693&lt;$J693,COUNTIFS(nrES_PID,$D693,nrES_Code,$F693,nrES_Att,2,nrES_Raw,"&gt;=0")=0),"Yes","No")))</f>
        <v/>
      </c>
      <c r="R693" s="17">
        <f>IF($C693="","",IF($L693="","",IF(AND($K693=2,ISNUMBER($L693),$L693&lt;$J693),"Yes","No")))</f>
        <v/>
      </c>
      <c r="S693" s="18" t="n"/>
      <c r="T693" s="19">
        <f>IF($Q693&lt;&gt;"Yes","",IF($S693="","(enter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IF(OR($C693="",$L693="",$K693&lt;&gt;1,NOT(ISNUMBER($L693)),$L693&gt;=$J693),"",IF(COUNTIFS(nrES_PID,$D693,nrES_Code,$F693,nrES_Att,2,nrES_Raw,"&gt;=0")&gt;0,"Retested",IF(NOT(ISNUMBER($T693)),"CHECK DATE",IF(TODAY()&gt;$T693,"OVERDUE","Due "&amp;TEXT($T693,"mm/dd")))))</f>
        <v/>
      </c>
      <c r="V693" s="16" t="n"/>
      <c r="W693" s="16" t="n"/>
      <c r="X693" s="17">
        <f>IF($C693="","",IF(AND($L693&lt;&gt;"",NOT(ISNUMBER($L693))),"RAW SCORE NOT A NUMBER",IF(AND(ISNUMBER($L693),OR($L693&lt;0,$L693&gt;100)),"RAW SCORE OUT OF RANGE",IF(COUNTIF(nrES_RecID,$B693)&gt;1,"DUPLICATE RECORD",IF(AND($K693=2,COUNTIFS(nrES_PID,$D693,nrES_Code,$F693,nrES_Att,1)=0),"ATTEMPT 2 WITHOUT ATTEMPT 1",IF(AND($K693=2,$L693=""),"RETEST ROW HAS NO SCORE","OK"))))))</f>
        <v/>
      </c>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IF($C694="","",IF($K694="","",IF(COUNTIFS(nrES_PID,$D694,nrES_Code,$F694,nrES_Att,"&gt;"&amp;$K694,nrES_Raw,"&gt;=0")=0,"Yes","No")))</f>
        <v/>
      </c>
      <c r="Q694" s="17">
        <f>IF($C694="","",IF($L694="","",IF(AND($K694=1,ISNUMBER($L694),$L694&lt;$J694,COUNTIFS(nrES_PID,$D694,nrES_Code,$F694,nrES_Att,2,nrES_Raw,"&gt;=0")=0),"Yes","No")))</f>
        <v/>
      </c>
      <c r="R694" s="17">
        <f>IF($C694="","",IF($L694="","",IF(AND($K694=2,ISNUMBER($L694),$L694&lt;$J694),"Yes","No")))</f>
        <v/>
      </c>
      <c r="S694" s="18" t="n"/>
      <c r="T694" s="19">
        <f>IF($Q694&lt;&gt;"Yes","",IF($S694="","(enter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IF(OR($C694="",$L694="",$K694&lt;&gt;1,NOT(ISNUMBER($L694)),$L694&gt;=$J694),"",IF(COUNTIFS(nrES_PID,$D694,nrES_Code,$F694,nrES_Att,2,nrES_Raw,"&gt;=0")&gt;0,"Retested",IF(NOT(ISNUMBER($T694)),"CHECK DATE",IF(TODAY()&gt;$T694,"OVERDUE","Due "&amp;TEXT($T694,"mm/dd")))))</f>
        <v/>
      </c>
      <c r="V694" s="16" t="n"/>
      <c r="W694" s="16" t="n"/>
      <c r="X694" s="17">
        <f>IF($C694="","",IF(AND($L694&lt;&gt;"",NOT(ISNUMBER($L694))),"RAW SCORE NOT A NUMBER",IF(AND(ISNUMBER($L694),OR($L694&lt;0,$L694&gt;100)),"RAW SCORE OUT OF RANGE",IF(COUNTIF(nrES_RecID,$B694)&gt;1,"DUPLICATE RECORD",IF(AND($K694=2,COUNTIFS(nrES_PID,$D694,nrES_Code,$F694,nrES_Att,1)=0),"ATTEMPT 2 WITHOUT ATTEMPT 1",IF(AND($K694=2,$L694=""),"RETEST ROW HAS NO SCORE","OK"))))))</f>
        <v/>
      </c>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IF($C695="","",IF($K695="","",IF(COUNTIFS(nrES_PID,$D695,nrES_Code,$F695,nrES_Att,"&gt;"&amp;$K695,nrES_Raw,"&gt;=0")=0,"Yes","No")))</f>
        <v/>
      </c>
      <c r="Q695" s="17">
        <f>IF($C695="","",IF($L695="","",IF(AND($K695=1,ISNUMBER($L695),$L695&lt;$J695,COUNTIFS(nrES_PID,$D695,nrES_Code,$F695,nrES_Att,2,nrES_Raw,"&gt;=0")=0),"Yes","No")))</f>
        <v/>
      </c>
      <c r="R695" s="17">
        <f>IF($C695="","",IF($L695="","",IF(AND($K695=2,ISNUMBER($L695),$L695&lt;$J695),"Yes","No")))</f>
        <v/>
      </c>
      <c r="S695" s="18" t="n"/>
      <c r="T695" s="19">
        <f>IF($Q695&lt;&gt;"Yes","",IF($S695="","(enter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IF(OR($C695="",$L695="",$K695&lt;&gt;1,NOT(ISNUMBER($L695)),$L695&gt;=$J695),"",IF(COUNTIFS(nrES_PID,$D695,nrES_Code,$F695,nrES_Att,2,nrES_Raw,"&gt;=0")&gt;0,"Retested",IF(NOT(ISNUMBER($T695)),"CHECK DATE",IF(TODAY()&gt;$T695,"OVERDUE","Due "&amp;TEXT($T695,"mm/dd")))))</f>
        <v/>
      </c>
      <c r="V695" s="16" t="n"/>
      <c r="W695" s="16" t="n"/>
      <c r="X695" s="17">
        <f>IF($C695="","",IF(AND($L695&lt;&gt;"",NOT(ISNUMBER($L695))),"RAW SCORE NOT A NUMBER",IF(AND(ISNUMBER($L695),OR($L695&lt;0,$L695&gt;100)),"RAW SCORE OUT OF RANGE",IF(COUNTIF(nrES_RecID,$B695)&gt;1,"DUPLICATE RECORD",IF(AND($K695=2,COUNTIFS(nrES_PID,$D695,nrES_Code,$F695,nrES_Att,1)=0),"ATTEMPT 2 WITHOUT ATTEMPT 1",IF(AND($K695=2,$L695=""),"RETEST ROW HAS NO SCORE","OK"))))))</f>
        <v/>
      </c>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IF($C696="","",IF($K696="","",IF(COUNTIFS(nrES_PID,$D696,nrES_Code,$F696,nrES_Att,"&gt;"&amp;$K696,nrES_Raw,"&gt;=0")=0,"Yes","No")))</f>
        <v/>
      </c>
      <c r="Q696" s="17">
        <f>IF($C696="","",IF($L696="","",IF(AND($K696=1,ISNUMBER($L696),$L696&lt;$J696,COUNTIFS(nrES_PID,$D696,nrES_Code,$F696,nrES_Att,2,nrES_Raw,"&gt;=0")=0),"Yes","No")))</f>
        <v/>
      </c>
      <c r="R696" s="17">
        <f>IF($C696="","",IF($L696="","",IF(AND($K696=2,ISNUMBER($L696),$L696&lt;$J696),"Yes","No")))</f>
        <v/>
      </c>
      <c r="S696" s="18" t="n"/>
      <c r="T696" s="19">
        <f>IF($Q696&lt;&gt;"Yes","",IF($S696="","(enter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IF(OR($C696="",$L696="",$K696&lt;&gt;1,NOT(ISNUMBER($L696)),$L696&gt;=$J696),"",IF(COUNTIFS(nrES_PID,$D696,nrES_Code,$F696,nrES_Att,2,nrES_Raw,"&gt;=0")&gt;0,"Retested",IF(NOT(ISNUMBER($T696)),"CHECK DATE",IF(TODAY()&gt;$T696,"OVERDUE","Due "&amp;TEXT($T696,"mm/dd")))))</f>
        <v/>
      </c>
      <c r="V696" s="16" t="n"/>
      <c r="W696" s="16" t="n"/>
      <c r="X696" s="17">
        <f>IF($C696="","",IF(AND($L696&lt;&gt;"",NOT(ISNUMBER($L696))),"RAW SCORE NOT A NUMBER",IF(AND(ISNUMBER($L696),OR($L696&lt;0,$L696&gt;100)),"RAW SCORE OUT OF RANGE",IF(COUNTIF(nrES_RecID,$B696)&gt;1,"DUPLICATE RECORD",IF(AND($K696=2,COUNTIFS(nrES_PID,$D696,nrES_Code,$F696,nrES_Att,1)=0),"ATTEMPT 2 WITHOUT ATTEMPT 1",IF(AND($K696=2,$L696=""),"RETEST ROW HAS NO SCORE","OK"))))))</f>
        <v/>
      </c>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IF($C697="","",IF($K697="","",IF(COUNTIFS(nrES_PID,$D697,nrES_Code,$F697,nrES_Att,"&gt;"&amp;$K697,nrES_Raw,"&gt;=0")=0,"Yes","No")))</f>
        <v/>
      </c>
      <c r="Q697" s="17">
        <f>IF($C697="","",IF($L697="","",IF(AND($K697=1,ISNUMBER($L697),$L697&lt;$J697,COUNTIFS(nrES_PID,$D697,nrES_Code,$F697,nrES_Att,2,nrES_Raw,"&gt;=0")=0),"Yes","No")))</f>
        <v/>
      </c>
      <c r="R697" s="17">
        <f>IF($C697="","",IF($L697="","",IF(AND($K697=2,ISNUMBER($L697),$L697&lt;$J697),"Yes","No")))</f>
        <v/>
      </c>
      <c r="S697" s="18" t="n"/>
      <c r="T697" s="19">
        <f>IF($Q697&lt;&gt;"Yes","",IF($S697="","(enter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IF(OR($C697="",$L697="",$K697&lt;&gt;1,NOT(ISNUMBER($L697)),$L697&gt;=$J697),"",IF(COUNTIFS(nrES_PID,$D697,nrES_Code,$F697,nrES_Att,2,nrES_Raw,"&gt;=0")&gt;0,"Retested",IF(NOT(ISNUMBER($T697)),"CHECK DATE",IF(TODAY()&gt;$T697,"OVERDUE","Due "&amp;TEXT($T697,"mm/dd")))))</f>
        <v/>
      </c>
      <c r="V697" s="16" t="n"/>
      <c r="W697" s="16" t="n"/>
      <c r="X697" s="17">
        <f>IF($C697="","",IF(AND($L697&lt;&gt;"",NOT(ISNUMBER($L697))),"RAW SCORE NOT A NUMBER",IF(AND(ISNUMBER($L697),OR($L697&lt;0,$L697&gt;100)),"RAW SCORE OUT OF RANGE",IF(COUNTIF(nrES_RecID,$B697)&gt;1,"DUPLICATE RECORD",IF(AND($K697=2,COUNTIFS(nrES_PID,$D697,nrES_Code,$F697,nrES_Att,1)=0),"ATTEMPT 2 WITHOUT ATTEMPT 1",IF(AND($K697=2,$L697=""),"RETEST ROW HAS NO SCORE","OK"))))))</f>
        <v/>
      </c>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IF($C698="","",IF($K698="","",IF(COUNTIFS(nrES_PID,$D698,nrES_Code,$F698,nrES_Att,"&gt;"&amp;$K698,nrES_Raw,"&gt;=0")=0,"Yes","No")))</f>
        <v/>
      </c>
      <c r="Q698" s="17">
        <f>IF($C698="","",IF($L698="","",IF(AND($K698=1,ISNUMBER($L698),$L698&lt;$J698,COUNTIFS(nrES_PID,$D698,nrES_Code,$F698,nrES_Att,2,nrES_Raw,"&gt;=0")=0),"Yes","No")))</f>
        <v/>
      </c>
      <c r="R698" s="17">
        <f>IF($C698="","",IF($L698="","",IF(AND($K698=2,ISNUMBER($L698),$L698&lt;$J698),"Yes","No")))</f>
        <v/>
      </c>
      <c r="S698" s="18" t="n"/>
      <c r="T698" s="19">
        <f>IF($Q698&lt;&gt;"Yes","",IF($S698="","(enter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IF(OR($C698="",$L698="",$K698&lt;&gt;1,NOT(ISNUMBER($L698)),$L698&gt;=$J698),"",IF(COUNTIFS(nrES_PID,$D698,nrES_Code,$F698,nrES_Att,2,nrES_Raw,"&gt;=0")&gt;0,"Retested",IF(NOT(ISNUMBER($T698)),"CHECK DATE",IF(TODAY()&gt;$T698,"OVERDUE","Due "&amp;TEXT($T698,"mm/dd")))))</f>
        <v/>
      </c>
      <c r="V698" s="16" t="n"/>
      <c r="W698" s="16" t="n"/>
      <c r="X698" s="17">
        <f>IF($C698="","",IF(AND($L698&lt;&gt;"",NOT(ISNUMBER($L698))),"RAW SCORE NOT A NUMBER",IF(AND(ISNUMBER($L698),OR($L698&lt;0,$L698&gt;100)),"RAW SCORE OUT OF RANGE",IF(COUNTIF(nrES_RecID,$B698)&gt;1,"DUPLICATE RECORD",IF(AND($K698=2,COUNTIFS(nrES_PID,$D698,nrES_Code,$F698,nrES_Att,1)=0),"ATTEMPT 2 WITHOUT ATTEMPT 1",IF(AND($K698=2,$L698=""),"RETEST ROW HAS NO SCORE","OK"))))))</f>
        <v/>
      </c>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IF($C699="","",IF($K699="","",IF(COUNTIFS(nrES_PID,$D699,nrES_Code,$F699,nrES_Att,"&gt;"&amp;$K699,nrES_Raw,"&gt;=0")=0,"Yes","No")))</f>
        <v/>
      </c>
      <c r="Q699" s="17">
        <f>IF($C699="","",IF($L699="","",IF(AND($K699=1,ISNUMBER($L699),$L699&lt;$J699,COUNTIFS(nrES_PID,$D699,nrES_Code,$F699,nrES_Att,2,nrES_Raw,"&gt;=0")=0),"Yes","No")))</f>
        <v/>
      </c>
      <c r="R699" s="17">
        <f>IF($C699="","",IF($L699="","",IF(AND($K699=2,ISNUMBER($L699),$L699&lt;$J699),"Yes","No")))</f>
        <v/>
      </c>
      <c r="S699" s="18" t="n"/>
      <c r="T699" s="19">
        <f>IF($Q699&lt;&gt;"Yes","",IF($S699="","(enter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IF(OR($C699="",$L699="",$K699&lt;&gt;1,NOT(ISNUMBER($L699)),$L699&gt;=$J699),"",IF(COUNTIFS(nrES_PID,$D699,nrES_Code,$F699,nrES_Att,2,nrES_Raw,"&gt;=0")&gt;0,"Retested",IF(NOT(ISNUMBER($T699)),"CHECK DATE",IF(TODAY()&gt;$T699,"OVERDUE","Due "&amp;TEXT($T699,"mm/dd")))))</f>
        <v/>
      </c>
      <c r="V699" s="16" t="n"/>
      <c r="W699" s="16" t="n"/>
      <c r="X699" s="17">
        <f>IF($C699="","",IF(AND($L699&lt;&gt;"",NOT(ISNUMBER($L699))),"RAW SCORE NOT A NUMBER",IF(AND(ISNUMBER($L699),OR($L699&lt;0,$L699&gt;100)),"RAW SCORE OUT OF RANGE",IF(COUNTIF(nrES_RecID,$B699)&gt;1,"DUPLICATE RECORD",IF(AND($K699=2,COUNTIFS(nrES_PID,$D699,nrES_Code,$F699,nrES_Att,1)=0),"ATTEMPT 2 WITHOUT ATTEMPT 1",IF(AND($K699=2,$L699=""),"RETEST ROW HAS NO SCORE","OK"))))))</f>
        <v/>
      </c>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IF($C700="","",IF($K700="","",IF(COUNTIFS(nrES_PID,$D700,nrES_Code,$F700,nrES_Att,"&gt;"&amp;$K700,nrES_Raw,"&gt;=0")=0,"Yes","No")))</f>
        <v/>
      </c>
      <c r="Q700" s="17">
        <f>IF($C700="","",IF($L700="","",IF(AND($K700=1,ISNUMBER($L700),$L700&lt;$J700,COUNTIFS(nrES_PID,$D700,nrES_Code,$F700,nrES_Att,2,nrES_Raw,"&gt;=0")=0),"Yes","No")))</f>
        <v/>
      </c>
      <c r="R700" s="17">
        <f>IF($C700="","",IF($L700="","",IF(AND($K700=2,ISNUMBER($L700),$L700&lt;$J700),"Yes","No")))</f>
        <v/>
      </c>
      <c r="S700" s="18" t="n"/>
      <c r="T700" s="19">
        <f>IF($Q700&lt;&gt;"Yes","",IF($S700="","(enter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IF(OR($C700="",$L700="",$K700&lt;&gt;1,NOT(ISNUMBER($L700)),$L700&gt;=$J700),"",IF(COUNTIFS(nrES_PID,$D700,nrES_Code,$F700,nrES_Att,2,nrES_Raw,"&gt;=0")&gt;0,"Retested",IF(NOT(ISNUMBER($T700)),"CHECK DATE",IF(TODAY()&gt;$T700,"OVERDUE","Due "&amp;TEXT($T700,"mm/dd")))))</f>
        <v/>
      </c>
      <c r="V700" s="16" t="n"/>
      <c r="W700" s="16" t="n"/>
      <c r="X700" s="17">
        <f>IF($C700="","",IF(AND($L700&lt;&gt;"",NOT(ISNUMBER($L700))),"RAW SCORE NOT A NUMBER",IF(AND(ISNUMBER($L700),OR($L700&lt;0,$L700&gt;100)),"RAW SCORE OUT OF RANGE",IF(COUNTIF(nrES_RecID,$B700)&gt;1,"DUPLICATE RECORD",IF(AND($K700=2,COUNTIFS(nrES_PID,$D700,nrES_Code,$F700,nrES_Att,1)=0),"ATTEMPT 2 WITHOUT ATTEMPT 1",IF(AND($K700=2,$L700=""),"RETEST ROW HAS NO SCORE","OK"))))))</f>
        <v/>
      </c>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IF($C701="","",IF($K701="","",IF(COUNTIFS(nrES_PID,$D701,nrES_Code,$F701,nrES_Att,"&gt;"&amp;$K701,nrES_Raw,"&gt;=0")=0,"Yes","No")))</f>
        <v/>
      </c>
      <c r="Q701" s="17">
        <f>IF($C701="","",IF($L701="","",IF(AND($K701=1,ISNUMBER($L701),$L701&lt;$J701,COUNTIFS(nrES_PID,$D701,nrES_Code,$F701,nrES_Att,2,nrES_Raw,"&gt;=0")=0),"Yes","No")))</f>
        <v/>
      </c>
      <c r="R701" s="17">
        <f>IF($C701="","",IF($L701="","",IF(AND($K701=2,ISNUMBER($L701),$L701&lt;$J701),"Yes","No")))</f>
        <v/>
      </c>
      <c r="S701" s="18" t="n"/>
      <c r="T701" s="19">
        <f>IF($Q701&lt;&gt;"Yes","",IF($S701="","(enter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IF(OR($C701="",$L701="",$K701&lt;&gt;1,NOT(ISNUMBER($L701)),$L701&gt;=$J701),"",IF(COUNTIFS(nrES_PID,$D701,nrES_Code,$F701,nrES_Att,2,nrES_Raw,"&gt;=0")&gt;0,"Retested",IF(NOT(ISNUMBER($T701)),"CHECK DATE",IF(TODAY()&gt;$T701,"OVERDUE","Due "&amp;TEXT($T701,"mm/dd")))))</f>
        <v/>
      </c>
      <c r="V701" s="16" t="n"/>
      <c r="W701" s="16" t="n"/>
      <c r="X701" s="17">
        <f>IF($C701="","",IF(AND($L701&lt;&gt;"",NOT(ISNUMBER($L701))),"RAW SCORE NOT A NUMBER",IF(AND(ISNUMBER($L701),OR($L701&lt;0,$L701&gt;100)),"RAW SCORE OUT OF RANGE",IF(COUNTIF(nrES_RecID,$B701)&gt;1,"DUPLICATE RECORD",IF(AND($K701=2,COUNTIFS(nrES_PID,$D701,nrES_Code,$F701,nrES_Att,1)=0),"ATTEMPT 2 WITHOUT ATTEMPT 1",IF(AND($K701=2,$L701=""),"RETEST ROW HAS NO SCORE","OK"))))))</f>
        <v/>
      </c>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IF($C702="","",IF($K702="","",IF(COUNTIFS(nrES_PID,$D702,nrES_Code,$F702,nrES_Att,"&gt;"&amp;$K702,nrES_Raw,"&gt;=0")=0,"Yes","No")))</f>
        <v/>
      </c>
      <c r="Q702" s="17">
        <f>IF($C702="","",IF($L702="","",IF(AND($K702=1,ISNUMBER($L702),$L702&lt;$J702,COUNTIFS(nrES_PID,$D702,nrES_Code,$F702,nrES_Att,2,nrES_Raw,"&gt;=0")=0),"Yes","No")))</f>
        <v/>
      </c>
      <c r="R702" s="17">
        <f>IF($C702="","",IF($L702="","",IF(AND($K702=2,ISNUMBER($L702),$L702&lt;$J702),"Yes","No")))</f>
        <v/>
      </c>
      <c r="S702" s="18" t="n"/>
      <c r="T702" s="19">
        <f>IF($Q702&lt;&gt;"Yes","",IF($S702="","(enter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IF(OR($C702="",$L702="",$K702&lt;&gt;1,NOT(ISNUMBER($L702)),$L702&gt;=$J702),"",IF(COUNTIFS(nrES_PID,$D702,nrES_Code,$F702,nrES_Att,2,nrES_Raw,"&gt;=0")&gt;0,"Retested",IF(NOT(ISNUMBER($T702)),"CHECK DATE",IF(TODAY()&gt;$T702,"OVERDUE","Due "&amp;TEXT($T702,"mm/dd")))))</f>
        <v/>
      </c>
      <c r="V702" s="16" t="n"/>
      <c r="W702" s="16" t="n"/>
      <c r="X702" s="17">
        <f>IF($C702="","",IF(AND($L702&lt;&gt;"",NOT(ISNUMBER($L702))),"RAW SCORE NOT A NUMBER",IF(AND(ISNUMBER($L702),OR($L702&lt;0,$L702&gt;100)),"RAW SCORE OUT OF RANGE",IF(COUNTIF(nrES_RecID,$B702)&gt;1,"DUPLICATE RECORD",IF(AND($K702=2,COUNTIFS(nrES_PID,$D702,nrES_Code,$F702,nrES_Att,1)=0),"ATTEMPT 2 WITHOUT ATTEMPT 1",IF(AND($K702=2,$L702=""),"RETEST ROW HAS NO SCORE","OK"))))))</f>
        <v/>
      </c>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IF($C703="","",IF($K703="","",IF(COUNTIFS(nrES_PID,$D703,nrES_Code,$F703,nrES_Att,"&gt;"&amp;$K703,nrES_Raw,"&gt;=0")=0,"Yes","No")))</f>
        <v/>
      </c>
      <c r="Q703" s="17">
        <f>IF($C703="","",IF($L703="","",IF(AND($K703=1,ISNUMBER($L703),$L703&lt;$J703,COUNTIFS(nrES_PID,$D703,nrES_Code,$F703,nrES_Att,2,nrES_Raw,"&gt;=0")=0),"Yes","No")))</f>
        <v/>
      </c>
      <c r="R703" s="17">
        <f>IF($C703="","",IF($L703="","",IF(AND($K703=2,ISNUMBER($L703),$L703&lt;$J703),"Yes","No")))</f>
        <v/>
      </c>
      <c r="S703" s="18" t="n"/>
      <c r="T703" s="19">
        <f>IF($Q703&lt;&gt;"Yes","",IF($S703="","(enter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IF(OR($C703="",$L703="",$K703&lt;&gt;1,NOT(ISNUMBER($L703)),$L703&gt;=$J703),"",IF(COUNTIFS(nrES_PID,$D703,nrES_Code,$F703,nrES_Att,2,nrES_Raw,"&gt;=0")&gt;0,"Retested",IF(NOT(ISNUMBER($T703)),"CHECK DATE",IF(TODAY()&gt;$T703,"OVERDUE","Due "&amp;TEXT($T703,"mm/dd")))))</f>
        <v/>
      </c>
      <c r="V703" s="16" t="n"/>
      <c r="W703" s="16" t="n"/>
      <c r="X703" s="17">
        <f>IF($C703="","",IF(AND($L703&lt;&gt;"",NOT(ISNUMBER($L703))),"RAW SCORE NOT A NUMBER",IF(AND(ISNUMBER($L703),OR($L703&lt;0,$L703&gt;100)),"RAW SCORE OUT OF RANGE",IF(COUNTIF(nrES_RecID,$B703)&gt;1,"DUPLICATE RECORD",IF(AND($K703=2,COUNTIFS(nrES_PID,$D703,nrES_Code,$F703,nrES_Att,1)=0),"ATTEMPT 2 WITHOUT ATTEMPT 1",IF(AND($K703=2,$L703=""),"RETEST ROW HAS NO SCORE","OK"))))))</f>
        <v/>
      </c>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IF($C704="","",IF($K704="","",IF(COUNTIFS(nrES_PID,$D704,nrES_Code,$F704,nrES_Att,"&gt;"&amp;$K704,nrES_Raw,"&gt;=0")=0,"Yes","No")))</f>
        <v/>
      </c>
      <c r="Q704" s="17">
        <f>IF($C704="","",IF($L704="","",IF(AND($K704=1,ISNUMBER($L704),$L704&lt;$J704,COUNTIFS(nrES_PID,$D704,nrES_Code,$F704,nrES_Att,2,nrES_Raw,"&gt;=0")=0),"Yes","No")))</f>
        <v/>
      </c>
      <c r="R704" s="17">
        <f>IF($C704="","",IF($L704="","",IF(AND($K704=2,ISNUMBER($L704),$L704&lt;$J704),"Yes","No")))</f>
        <v/>
      </c>
      <c r="S704" s="18" t="n"/>
      <c r="T704" s="19">
        <f>IF($Q704&lt;&gt;"Yes","",IF($S704="","(enter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IF(OR($C704="",$L704="",$K704&lt;&gt;1,NOT(ISNUMBER($L704)),$L704&gt;=$J704),"",IF(COUNTIFS(nrES_PID,$D704,nrES_Code,$F704,nrES_Att,2,nrES_Raw,"&gt;=0")&gt;0,"Retested",IF(NOT(ISNUMBER($T704)),"CHECK DATE",IF(TODAY()&gt;$T704,"OVERDUE","Due "&amp;TEXT($T704,"mm/dd")))))</f>
        <v/>
      </c>
      <c r="V704" s="16" t="n"/>
      <c r="W704" s="16" t="n"/>
      <c r="X704" s="17">
        <f>IF($C704="","",IF(AND($L704&lt;&gt;"",NOT(ISNUMBER($L704))),"RAW SCORE NOT A NUMBER",IF(AND(ISNUMBER($L704),OR($L704&lt;0,$L704&gt;100)),"RAW SCORE OUT OF RANGE",IF(COUNTIF(nrES_RecID,$B704)&gt;1,"DUPLICATE RECORD",IF(AND($K704=2,COUNTIFS(nrES_PID,$D704,nrES_Code,$F704,nrES_Att,1)=0),"ATTEMPT 2 WITHOUT ATTEMPT 1",IF(AND($K704=2,$L704=""),"RETEST ROW HAS NO SCORE","OK"))))))</f>
        <v/>
      </c>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IF($C705="","",IF($K705="","",IF(COUNTIFS(nrES_PID,$D705,nrES_Code,$F705,nrES_Att,"&gt;"&amp;$K705,nrES_Raw,"&gt;=0")=0,"Yes","No")))</f>
        <v/>
      </c>
      <c r="Q705" s="17">
        <f>IF($C705="","",IF($L705="","",IF(AND($K705=1,ISNUMBER($L705),$L705&lt;$J705,COUNTIFS(nrES_PID,$D705,nrES_Code,$F705,nrES_Att,2,nrES_Raw,"&gt;=0")=0),"Yes","No")))</f>
        <v/>
      </c>
      <c r="R705" s="17">
        <f>IF($C705="","",IF($L705="","",IF(AND($K705=2,ISNUMBER($L705),$L705&lt;$J705),"Yes","No")))</f>
        <v/>
      </c>
      <c r="S705" s="18" t="n"/>
      <c r="T705" s="19">
        <f>IF($Q705&lt;&gt;"Yes","",IF($S705="","(enter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IF(OR($C705="",$L705="",$K705&lt;&gt;1,NOT(ISNUMBER($L705)),$L705&gt;=$J705),"",IF(COUNTIFS(nrES_PID,$D705,nrES_Code,$F705,nrES_Att,2,nrES_Raw,"&gt;=0")&gt;0,"Retested",IF(NOT(ISNUMBER($T705)),"CHECK DATE",IF(TODAY()&gt;$T705,"OVERDUE","Due "&amp;TEXT($T705,"mm/dd")))))</f>
        <v/>
      </c>
      <c r="V705" s="16" t="n"/>
      <c r="W705" s="16" t="n"/>
      <c r="X705" s="17">
        <f>IF($C705="","",IF(AND($L705&lt;&gt;"",NOT(ISNUMBER($L705))),"RAW SCORE NOT A NUMBER",IF(AND(ISNUMBER($L705),OR($L705&lt;0,$L705&gt;100)),"RAW SCORE OUT OF RANGE",IF(COUNTIF(nrES_RecID,$B705)&gt;1,"DUPLICATE RECORD",IF(AND($K705=2,COUNTIFS(nrES_PID,$D705,nrES_Code,$F705,nrES_Att,1)=0),"ATTEMPT 2 WITHOUT ATTEMPT 1",IF(AND($K705=2,$L705=""),"RETEST ROW HAS NO SCORE","OK"))))))</f>
        <v/>
      </c>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IF($C706="","",IF($K706="","",IF(COUNTIFS(nrES_PID,$D706,nrES_Code,$F706,nrES_Att,"&gt;"&amp;$K706,nrES_Raw,"&gt;=0")=0,"Yes","No")))</f>
        <v/>
      </c>
      <c r="Q706" s="17">
        <f>IF($C706="","",IF($L706="","",IF(AND($K706=1,ISNUMBER($L706),$L706&lt;$J706,COUNTIFS(nrES_PID,$D706,nrES_Code,$F706,nrES_Att,2,nrES_Raw,"&gt;=0")=0),"Yes","No")))</f>
        <v/>
      </c>
      <c r="R706" s="17">
        <f>IF($C706="","",IF($L706="","",IF(AND($K706=2,ISNUMBER($L706),$L706&lt;$J706),"Yes","No")))</f>
        <v/>
      </c>
      <c r="S706" s="18" t="n"/>
      <c r="T706" s="19">
        <f>IF($Q706&lt;&gt;"Yes","",IF($S706="","(enter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IF(OR($C706="",$L706="",$K706&lt;&gt;1,NOT(ISNUMBER($L706)),$L706&gt;=$J706),"",IF(COUNTIFS(nrES_PID,$D706,nrES_Code,$F706,nrES_Att,2,nrES_Raw,"&gt;=0")&gt;0,"Retested",IF(NOT(ISNUMBER($T706)),"CHECK DATE",IF(TODAY()&gt;$T706,"OVERDUE","Due "&amp;TEXT($T706,"mm/dd")))))</f>
        <v/>
      </c>
      <c r="V706" s="16" t="n"/>
      <c r="W706" s="16" t="n"/>
      <c r="X706" s="17">
        <f>IF($C706="","",IF(AND($L706&lt;&gt;"",NOT(ISNUMBER($L706))),"RAW SCORE NOT A NUMBER",IF(AND(ISNUMBER($L706),OR($L706&lt;0,$L706&gt;100)),"RAW SCORE OUT OF RANGE",IF(COUNTIF(nrES_RecID,$B706)&gt;1,"DUPLICATE RECORD",IF(AND($K706=2,COUNTIFS(nrES_PID,$D706,nrES_Code,$F706,nrES_Att,1)=0),"ATTEMPT 2 WITHOUT ATTEMPT 1",IF(AND($K706=2,$L706=""),"RETEST ROW HAS NO SCORE","OK"))))))</f>
        <v/>
      </c>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IF($C707="","",IF($K707="","",IF(COUNTIFS(nrES_PID,$D707,nrES_Code,$F707,nrES_Att,"&gt;"&amp;$K707,nrES_Raw,"&gt;=0")=0,"Yes","No")))</f>
        <v/>
      </c>
      <c r="Q707" s="17">
        <f>IF($C707="","",IF($L707="","",IF(AND($K707=1,ISNUMBER($L707),$L707&lt;$J707,COUNTIFS(nrES_PID,$D707,nrES_Code,$F707,nrES_Att,2,nrES_Raw,"&gt;=0")=0),"Yes","No")))</f>
        <v/>
      </c>
      <c r="R707" s="17">
        <f>IF($C707="","",IF($L707="","",IF(AND($K707=2,ISNUMBER($L707),$L707&lt;$J707),"Yes","No")))</f>
        <v/>
      </c>
      <c r="S707" s="18" t="n"/>
      <c r="T707" s="19">
        <f>IF($Q707&lt;&gt;"Yes","",IF($S707="","(enter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IF(OR($C707="",$L707="",$K707&lt;&gt;1,NOT(ISNUMBER($L707)),$L707&gt;=$J707),"",IF(COUNTIFS(nrES_PID,$D707,nrES_Code,$F707,nrES_Att,2,nrES_Raw,"&gt;=0")&gt;0,"Retested",IF(NOT(ISNUMBER($T707)),"CHECK DATE",IF(TODAY()&gt;$T707,"OVERDUE","Due "&amp;TEXT($T707,"mm/dd")))))</f>
        <v/>
      </c>
      <c r="V707" s="16" t="n"/>
      <c r="W707" s="16" t="n"/>
      <c r="X707" s="17">
        <f>IF($C707="","",IF(AND($L707&lt;&gt;"",NOT(ISNUMBER($L707))),"RAW SCORE NOT A NUMBER",IF(AND(ISNUMBER($L707),OR($L707&lt;0,$L707&gt;100)),"RAW SCORE OUT OF RANGE",IF(COUNTIF(nrES_RecID,$B707)&gt;1,"DUPLICATE RECORD",IF(AND($K707=2,COUNTIFS(nrES_PID,$D707,nrES_Code,$F707,nrES_Att,1)=0),"ATTEMPT 2 WITHOUT ATTEMPT 1",IF(AND($K707=2,$L707=""),"RETEST ROW HAS NO SCORE","OK"))))))</f>
        <v/>
      </c>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IF($C708="","",IF($K708="","",IF(COUNTIFS(nrES_PID,$D708,nrES_Code,$F708,nrES_Att,"&gt;"&amp;$K708,nrES_Raw,"&gt;=0")=0,"Yes","No")))</f>
        <v/>
      </c>
      <c r="Q708" s="17">
        <f>IF($C708="","",IF($L708="","",IF(AND($K708=1,ISNUMBER($L708),$L708&lt;$J708,COUNTIFS(nrES_PID,$D708,nrES_Code,$F708,nrES_Att,2,nrES_Raw,"&gt;=0")=0),"Yes","No")))</f>
        <v/>
      </c>
      <c r="R708" s="17">
        <f>IF($C708="","",IF($L708="","",IF(AND($K708=2,ISNUMBER($L708),$L708&lt;$J708),"Yes","No")))</f>
        <v/>
      </c>
      <c r="S708" s="18" t="n"/>
      <c r="T708" s="19">
        <f>IF($Q708&lt;&gt;"Yes","",IF($S708="","(enter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IF(OR($C708="",$L708="",$K708&lt;&gt;1,NOT(ISNUMBER($L708)),$L708&gt;=$J708),"",IF(COUNTIFS(nrES_PID,$D708,nrES_Code,$F708,nrES_Att,2,nrES_Raw,"&gt;=0")&gt;0,"Retested",IF(NOT(ISNUMBER($T708)),"CHECK DATE",IF(TODAY()&gt;$T708,"OVERDUE","Due "&amp;TEXT($T708,"mm/dd")))))</f>
        <v/>
      </c>
      <c r="V708" s="16" t="n"/>
      <c r="W708" s="16" t="n"/>
      <c r="X708" s="17">
        <f>IF($C708="","",IF(AND($L708&lt;&gt;"",NOT(ISNUMBER($L708))),"RAW SCORE NOT A NUMBER",IF(AND(ISNUMBER($L708),OR($L708&lt;0,$L708&gt;100)),"RAW SCORE OUT OF RANGE",IF(COUNTIF(nrES_RecID,$B708)&gt;1,"DUPLICATE RECORD",IF(AND($K708=2,COUNTIFS(nrES_PID,$D708,nrES_Code,$F708,nrES_Att,1)=0),"ATTEMPT 2 WITHOUT ATTEMPT 1",IF(AND($K708=2,$L708=""),"RETEST ROW HAS NO SCORE","OK"))))))</f>
        <v/>
      </c>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IF($C709="","",IF($K709="","",IF(COUNTIFS(nrES_PID,$D709,nrES_Code,$F709,nrES_Att,"&gt;"&amp;$K709,nrES_Raw,"&gt;=0")=0,"Yes","No")))</f>
        <v/>
      </c>
      <c r="Q709" s="17">
        <f>IF($C709="","",IF($L709="","",IF(AND($K709=1,ISNUMBER($L709),$L709&lt;$J709,COUNTIFS(nrES_PID,$D709,nrES_Code,$F709,nrES_Att,2,nrES_Raw,"&gt;=0")=0),"Yes","No")))</f>
        <v/>
      </c>
      <c r="R709" s="17">
        <f>IF($C709="","",IF($L709="","",IF(AND($K709=2,ISNUMBER($L709),$L709&lt;$J709),"Yes","No")))</f>
        <v/>
      </c>
      <c r="S709" s="18" t="n"/>
      <c r="T709" s="19">
        <f>IF($Q709&lt;&gt;"Yes","",IF($S709="","(enter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IF(OR($C709="",$L709="",$K709&lt;&gt;1,NOT(ISNUMBER($L709)),$L709&gt;=$J709),"",IF(COUNTIFS(nrES_PID,$D709,nrES_Code,$F709,nrES_Att,2,nrES_Raw,"&gt;=0")&gt;0,"Retested",IF(NOT(ISNUMBER($T709)),"CHECK DATE",IF(TODAY()&gt;$T709,"OVERDUE","Due "&amp;TEXT($T709,"mm/dd")))))</f>
        <v/>
      </c>
      <c r="V709" s="16" t="n"/>
      <c r="W709" s="16" t="n"/>
      <c r="X709" s="17">
        <f>IF($C709="","",IF(AND($L709&lt;&gt;"",NOT(ISNUMBER($L709))),"RAW SCORE NOT A NUMBER",IF(AND(ISNUMBER($L709),OR($L709&lt;0,$L709&gt;100)),"RAW SCORE OUT OF RANGE",IF(COUNTIF(nrES_RecID,$B709)&gt;1,"DUPLICATE RECORD",IF(AND($K709=2,COUNTIFS(nrES_PID,$D709,nrES_Code,$F709,nrES_Att,1)=0),"ATTEMPT 2 WITHOUT ATTEMPT 1",IF(AND($K709=2,$L709=""),"RETEST ROW HAS NO SCORE","OK"))))))</f>
        <v/>
      </c>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IF($C710="","",IF($K710="","",IF(COUNTIFS(nrES_PID,$D710,nrES_Code,$F710,nrES_Att,"&gt;"&amp;$K710,nrES_Raw,"&gt;=0")=0,"Yes","No")))</f>
        <v/>
      </c>
      <c r="Q710" s="17">
        <f>IF($C710="","",IF($L710="","",IF(AND($K710=1,ISNUMBER($L710),$L710&lt;$J710,COUNTIFS(nrES_PID,$D710,nrES_Code,$F710,nrES_Att,2,nrES_Raw,"&gt;=0")=0),"Yes","No")))</f>
        <v/>
      </c>
      <c r="R710" s="17">
        <f>IF($C710="","",IF($L710="","",IF(AND($K710=2,ISNUMBER($L710),$L710&lt;$J710),"Yes","No")))</f>
        <v/>
      </c>
      <c r="S710" s="18" t="n"/>
      <c r="T710" s="19">
        <f>IF($Q710&lt;&gt;"Yes","",IF($S710="","(enter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IF(OR($C710="",$L710="",$K710&lt;&gt;1,NOT(ISNUMBER($L710)),$L710&gt;=$J710),"",IF(COUNTIFS(nrES_PID,$D710,nrES_Code,$F710,nrES_Att,2,nrES_Raw,"&gt;=0")&gt;0,"Retested",IF(NOT(ISNUMBER($T710)),"CHECK DATE",IF(TODAY()&gt;$T710,"OVERDUE","Due "&amp;TEXT($T710,"mm/dd")))))</f>
        <v/>
      </c>
      <c r="V710" s="16" t="n"/>
      <c r="W710" s="16" t="n"/>
      <c r="X710" s="17">
        <f>IF($C710="","",IF(AND($L710&lt;&gt;"",NOT(ISNUMBER($L710))),"RAW SCORE NOT A NUMBER",IF(AND(ISNUMBER($L710),OR($L710&lt;0,$L710&gt;100)),"RAW SCORE OUT OF RANGE",IF(COUNTIF(nrES_RecID,$B710)&gt;1,"DUPLICATE RECORD",IF(AND($K710=2,COUNTIFS(nrES_PID,$D710,nrES_Code,$F710,nrES_Att,1)=0),"ATTEMPT 2 WITHOUT ATTEMPT 1",IF(AND($K710=2,$L710=""),"RETEST ROW HAS NO SCORE","OK"))))))</f>
        <v/>
      </c>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IF($C711="","",IF($K711="","",IF(COUNTIFS(nrES_PID,$D711,nrES_Code,$F711,nrES_Att,"&gt;"&amp;$K711,nrES_Raw,"&gt;=0")=0,"Yes","No")))</f>
        <v/>
      </c>
      <c r="Q711" s="17">
        <f>IF($C711="","",IF($L711="","",IF(AND($K711=1,ISNUMBER($L711),$L711&lt;$J711,COUNTIFS(nrES_PID,$D711,nrES_Code,$F711,nrES_Att,2,nrES_Raw,"&gt;=0")=0),"Yes","No")))</f>
        <v/>
      </c>
      <c r="R711" s="17">
        <f>IF($C711="","",IF($L711="","",IF(AND($K711=2,ISNUMBER($L711),$L711&lt;$J711),"Yes","No")))</f>
        <v/>
      </c>
      <c r="S711" s="18" t="n"/>
      <c r="T711" s="19">
        <f>IF($Q711&lt;&gt;"Yes","",IF($S711="","(enter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IF(OR($C711="",$L711="",$K711&lt;&gt;1,NOT(ISNUMBER($L711)),$L711&gt;=$J711),"",IF(COUNTIFS(nrES_PID,$D711,nrES_Code,$F711,nrES_Att,2,nrES_Raw,"&gt;=0")&gt;0,"Retested",IF(NOT(ISNUMBER($T711)),"CHECK DATE",IF(TODAY()&gt;$T711,"OVERDUE","Due "&amp;TEXT($T711,"mm/dd")))))</f>
        <v/>
      </c>
      <c r="V711" s="16" t="n"/>
      <c r="W711" s="16" t="n"/>
      <c r="X711" s="17">
        <f>IF($C711="","",IF(AND($L711&lt;&gt;"",NOT(ISNUMBER($L711))),"RAW SCORE NOT A NUMBER",IF(AND(ISNUMBER($L711),OR($L711&lt;0,$L711&gt;100)),"RAW SCORE OUT OF RANGE",IF(COUNTIF(nrES_RecID,$B711)&gt;1,"DUPLICATE RECORD",IF(AND($K711=2,COUNTIFS(nrES_PID,$D711,nrES_Code,$F711,nrES_Att,1)=0),"ATTEMPT 2 WITHOUT ATTEMPT 1",IF(AND($K711=2,$L711=""),"RETEST ROW HAS NO SCORE","OK"))))))</f>
        <v/>
      </c>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IF($C712="","",IF($K712="","",IF(COUNTIFS(nrES_PID,$D712,nrES_Code,$F712,nrES_Att,"&gt;"&amp;$K712,nrES_Raw,"&gt;=0")=0,"Yes","No")))</f>
        <v/>
      </c>
      <c r="Q712" s="17">
        <f>IF($C712="","",IF($L712="","",IF(AND($K712=1,ISNUMBER($L712),$L712&lt;$J712,COUNTIFS(nrES_PID,$D712,nrES_Code,$F712,nrES_Att,2,nrES_Raw,"&gt;=0")=0),"Yes","No")))</f>
        <v/>
      </c>
      <c r="R712" s="17">
        <f>IF($C712="","",IF($L712="","",IF(AND($K712=2,ISNUMBER($L712),$L712&lt;$J712),"Yes","No")))</f>
        <v/>
      </c>
      <c r="S712" s="18" t="n"/>
      <c r="T712" s="19">
        <f>IF($Q712&lt;&gt;"Yes","",IF($S712="","(enter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IF(OR($C712="",$L712="",$K712&lt;&gt;1,NOT(ISNUMBER($L712)),$L712&gt;=$J712),"",IF(COUNTIFS(nrES_PID,$D712,nrES_Code,$F712,nrES_Att,2,nrES_Raw,"&gt;=0")&gt;0,"Retested",IF(NOT(ISNUMBER($T712)),"CHECK DATE",IF(TODAY()&gt;$T712,"OVERDUE","Due "&amp;TEXT($T712,"mm/dd")))))</f>
        <v/>
      </c>
      <c r="V712" s="16" t="n"/>
      <c r="W712" s="16" t="n"/>
      <c r="X712" s="17">
        <f>IF($C712="","",IF(AND($L712&lt;&gt;"",NOT(ISNUMBER($L712))),"RAW SCORE NOT A NUMBER",IF(AND(ISNUMBER($L712),OR($L712&lt;0,$L712&gt;100)),"RAW SCORE OUT OF RANGE",IF(COUNTIF(nrES_RecID,$B712)&gt;1,"DUPLICATE RECORD",IF(AND($K712=2,COUNTIFS(nrES_PID,$D712,nrES_Code,$F712,nrES_Att,1)=0),"ATTEMPT 2 WITHOUT ATTEMPT 1",IF(AND($K712=2,$L712=""),"RETEST ROW HAS NO SCORE","OK"))))))</f>
        <v/>
      </c>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IF($C713="","",IF($K713="","",IF(COUNTIFS(nrES_PID,$D713,nrES_Code,$F713,nrES_Att,"&gt;"&amp;$K713,nrES_Raw,"&gt;=0")=0,"Yes","No")))</f>
        <v/>
      </c>
      <c r="Q713" s="17">
        <f>IF($C713="","",IF($L713="","",IF(AND($K713=1,ISNUMBER($L713),$L713&lt;$J713,COUNTIFS(nrES_PID,$D713,nrES_Code,$F713,nrES_Att,2,nrES_Raw,"&gt;=0")=0),"Yes","No")))</f>
        <v/>
      </c>
      <c r="R713" s="17">
        <f>IF($C713="","",IF($L713="","",IF(AND($K713=2,ISNUMBER($L713),$L713&lt;$J713),"Yes","No")))</f>
        <v/>
      </c>
      <c r="S713" s="18" t="n"/>
      <c r="T713" s="19">
        <f>IF($Q713&lt;&gt;"Yes","",IF($S713="","(enter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IF(OR($C713="",$L713="",$K713&lt;&gt;1,NOT(ISNUMBER($L713)),$L713&gt;=$J713),"",IF(COUNTIFS(nrES_PID,$D713,nrES_Code,$F713,nrES_Att,2,nrES_Raw,"&gt;=0")&gt;0,"Retested",IF(NOT(ISNUMBER($T713)),"CHECK DATE",IF(TODAY()&gt;$T713,"OVERDUE","Due "&amp;TEXT($T713,"mm/dd")))))</f>
        <v/>
      </c>
      <c r="V713" s="16" t="n"/>
      <c r="W713" s="16" t="n"/>
      <c r="X713" s="17">
        <f>IF($C713="","",IF(AND($L713&lt;&gt;"",NOT(ISNUMBER($L713))),"RAW SCORE NOT A NUMBER",IF(AND(ISNUMBER($L713),OR($L713&lt;0,$L713&gt;100)),"RAW SCORE OUT OF RANGE",IF(COUNTIF(nrES_RecID,$B713)&gt;1,"DUPLICATE RECORD",IF(AND($K713=2,COUNTIFS(nrES_PID,$D713,nrES_Code,$F713,nrES_Att,1)=0),"ATTEMPT 2 WITHOUT ATTEMPT 1",IF(AND($K713=2,$L713=""),"RETEST ROW HAS NO SCORE","OK"))))))</f>
        <v/>
      </c>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IF($C714="","",IF($K714="","",IF(COUNTIFS(nrES_PID,$D714,nrES_Code,$F714,nrES_Att,"&gt;"&amp;$K714,nrES_Raw,"&gt;=0")=0,"Yes","No")))</f>
        <v/>
      </c>
      <c r="Q714" s="17">
        <f>IF($C714="","",IF($L714="","",IF(AND($K714=1,ISNUMBER($L714),$L714&lt;$J714,COUNTIFS(nrES_PID,$D714,nrES_Code,$F714,nrES_Att,2,nrES_Raw,"&gt;=0")=0),"Yes","No")))</f>
        <v/>
      </c>
      <c r="R714" s="17">
        <f>IF($C714="","",IF($L714="","",IF(AND($K714=2,ISNUMBER($L714),$L714&lt;$J714),"Yes","No")))</f>
        <v/>
      </c>
      <c r="S714" s="18" t="n"/>
      <c r="T714" s="19">
        <f>IF($Q714&lt;&gt;"Yes","",IF($S714="","(enter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IF(OR($C714="",$L714="",$K714&lt;&gt;1,NOT(ISNUMBER($L714)),$L714&gt;=$J714),"",IF(COUNTIFS(nrES_PID,$D714,nrES_Code,$F714,nrES_Att,2,nrES_Raw,"&gt;=0")&gt;0,"Retested",IF(NOT(ISNUMBER($T714)),"CHECK DATE",IF(TODAY()&gt;$T714,"OVERDUE","Due "&amp;TEXT($T714,"mm/dd")))))</f>
        <v/>
      </c>
      <c r="V714" s="16" t="n"/>
      <c r="W714" s="16" t="n"/>
      <c r="X714" s="17">
        <f>IF($C714="","",IF(AND($L714&lt;&gt;"",NOT(ISNUMBER($L714))),"RAW SCORE NOT A NUMBER",IF(AND(ISNUMBER($L714),OR($L714&lt;0,$L714&gt;100)),"RAW SCORE OUT OF RANGE",IF(COUNTIF(nrES_RecID,$B714)&gt;1,"DUPLICATE RECORD",IF(AND($K714=2,COUNTIFS(nrES_PID,$D714,nrES_Code,$F714,nrES_Att,1)=0),"ATTEMPT 2 WITHOUT ATTEMPT 1",IF(AND($K714=2,$L714=""),"RETEST ROW HAS NO SCORE","OK"))))))</f>
        <v/>
      </c>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IF($C715="","",IF($K715="","",IF(COUNTIFS(nrES_PID,$D715,nrES_Code,$F715,nrES_Att,"&gt;"&amp;$K715,nrES_Raw,"&gt;=0")=0,"Yes","No")))</f>
        <v/>
      </c>
      <c r="Q715" s="17">
        <f>IF($C715="","",IF($L715="","",IF(AND($K715=1,ISNUMBER($L715),$L715&lt;$J715,COUNTIFS(nrES_PID,$D715,nrES_Code,$F715,nrES_Att,2,nrES_Raw,"&gt;=0")=0),"Yes","No")))</f>
        <v/>
      </c>
      <c r="R715" s="17">
        <f>IF($C715="","",IF($L715="","",IF(AND($K715=2,ISNUMBER($L715),$L715&lt;$J715),"Yes","No")))</f>
        <v/>
      </c>
      <c r="S715" s="18" t="n"/>
      <c r="T715" s="19">
        <f>IF($Q715&lt;&gt;"Yes","",IF($S715="","(enter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IF(OR($C715="",$L715="",$K715&lt;&gt;1,NOT(ISNUMBER($L715)),$L715&gt;=$J715),"",IF(COUNTIFS(nrES_PID,$D715,nrES_Code,$F715,nrES_Att,2,nrES_Raw,"&gt;=0")&gt;0,"Retested",IF(NOT(ISNUMBER($T715)),"CHECK DATE",IF(TODAY()&gt;$T715,"OVERDUE","Due "&amp;TEXT($T715,"mm/dd")))))</f>
        <v/>
      </c>
      <c r="V715" s="16" t="n"/>
      <c r="W715" s="16" t="n"/>
      <c r="X715" s="17">
        <f>IF($C715="","",IF(AND($L715&lt;&gt;"",NOT(ISNUMBER($L715))),"RAW SCORE NOT A NUMBER",IF(AND(ISNUMBER($L715),OR($L715&lt;0,$L715&gt;100)),"RAW SCORE OUT OF RANGE",IF(COUNTIF(nrES_RecID,$B715)&gt;1,"DUPLICATE RECORD",IF(AND($K715=2,COUNTIFS(nrES_PID,$D715,nrES_Code,$F715,nrES_Att,1)=0),"ATTEMPT 2 WITHOUT ATTEMPT 1",IF(AND($K715=2,$L715=""),"RETEST ROW HAS NO SCORE","OK"))))))</f>
        <v/>
      </c>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IF($C716="","",IF($K716="","",IF(COUNTIFS(nrES_PID,$D716,nrES_Code,$F716,nrES_Att,"&gt;"&amp;$K716,nrES_Raw,"&gt;=0")=0,"Yes","No")))</f>
        <v/>
      </c>
      <c r="Q716" s="17">
        <f>IF($C716="","",IF($L716="","",IF(AND($K716=1,ISNUMBER($L716),$L716&lt;$J716,COUNTIFS(nrES_PID,$D716,nrES_Code,$F716,nrES_Att,2,nrES_Raw,"&gt;=0")=0),"Yes","No")))</f>
        <v/>
      </c>
      <c r="R716" s="17">
        <f>IF($C716="","",IF($L716="","",IF(AND($K716=2,ISNUMBER($L716),$L716&lt;$J716),"Yes","No")))</f>
        <v/>
      </c>
      <c r="S716" s="18" t="n"/>
      <c r="T716" s="19">
        <f>IF($Q716&lt;&gt;"Yes","",IF($S716="","(enter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IF(OR($C716="",$L716="",$K716&lt;&gt;1,NOT(ISNUMBER($L716)),$L716&gt;=$J716),"",IF(COUNTIFS(nrES_PID,$D716,nrES_Code,$F716,nrES_Att,2,nrES_Raw,"&gt;=0")&gt;0,"Retested",IF(NOT(ISNUMBER($T716)),"CHECK DATE",IF(TODAY()&gt;$T716,"OVERDUE","Due "&amp;TEXT($T716,"mm/dd")))))</f>
        <v/>
      </c>
      <c r="V716" s="16" t="n"/>
      <c r="W716" s="16" t="n"/>
      <c r="X716" s="17">
        <f>IF($C716="","",IF(AND($L716&lt;&gt;"",NOT(ISNUMBER($L716))),"RAW SCORE NOT A NUMBER",IF(AND(ISNUMBER($L716),OR($L716&lt;0,$L716&gt;100)),"RAW SCORE OUT OF RANGE",IF(COUNTIF(nrES_RecID,$B716)&gt;1,"DUPLICATE RECORD",IF(AND($K716=2,COUNTIFS(nrES_PID,$D716,nrES_Code,$F716,nrES_Att,1)=0),"ATTEMPT 2 WITHOUT ATTEMPT 1",IF(AND($K716=2,$L716=""),"RETEST ROW HAS NO SCORE","OK"))))))</f>
        <v/>
      </c>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IF($C717="","",IF($K717="","",IF(COUNTIFS(nrES_PID,$D717,nrES_Code,$F717,nrES_Att,"&gt;"&amp;$K717,nrES_Raw,"&gt;=0")=0,"Yes","No")))</f>
        <v/>
      </c>
      <c r="Q717" s="17">
        <f>IF($C717="","",IF($L717="","",IF(AND($K717=1,ISNUMBER($L717),$L717&lt;$J717,COUNTIFS(nrES_PID,$D717,nrES_Code,$F717,nrES_Att,2,nrES_Raw,"&gt;=0")=0),"Yes","No")))</f>
        <v/>
      </c>
      <c r="R717" s="17">
        <f>IF($C717="","",IF($L717="","",IF(AND($K717=2,ISNUMBER($L717),$L717&lt;$J717),"Yes","No")))</f>
        <v/>
      </c>
      <c r="S717" s="18" t="n"/>
      <c r="T717" s="19">
        <f>IF($Q717&lt;&gt;"Yes","",IF($S717="","(enter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IF(OR($C717="",$L717="",$K717&lt;&gt;1,NOT(ISNUMBER($L717)),$L717&gt;=$J717),"",IF(COUNTIFS(nrES_PID,$D717,nrES_Code,$F717,nrES_Att,2,nrES_Raw,"&gt;=0")&gt;0,"Retested",IF(NOT(ISNUMBER($T717)),"CHECK DATE",IF(TODAY()&gt;$T717,"OVERDUE","Due "&amp;TEXT($T717,"mm/dd")))))</f>
        <v/>
      </c>
      <c r="V717" s="16" t="n"/>
      <c r="W717" s="16" t="n"/>
      <c r="X717" s="17">
        <f>IF($C717="","",IF(AND($L717&lt;&gt;"",NOT(ISNUMBER($L717))),"RAW SCORE NOT A NUMBER",IF(AND(ISNUMBER($L717),OR($L717&lt;0,$L717&gt;100)),"RAW SCORE OUT OF RANGE",IF(COUNTIF(nrES_RecID,$B717)&gt;1,"DUPLICATE RECORD",IF(AND($K717=2,COUNTIFS(nrES_PID,$D717,nrES_Code,$F717,nrES_Att,1)=0),"ATTEMPT 2 WITHOUT ATTEMPT 1",IF(AND($K717=2,$L717=""),"RETEST ROW HAS NO SCORE","OK"))))))</f>
        <v/>
      </c>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IF($C718="","",IF($K718="","",IF(COUNTIFS(nrES_PID,$D718,nrES_Code,$F718,nrES_Att,"&gt;"&amp;$K718,nrES_Raw,"&gt;=0")=0,"Yes","No")))</f>
        <v/>
      </c>
      <c r="Q718" s="17">
        <f>IF($C718="","",IF($L718="","",IF(AND($K718=1,ISNUMBER($L718),$L718&lt;$J718,COUNTIFS(nrES_PID,$D718,nrES_Code,$F718,nrES_Att,2,nrES_Raw,"&gt;=0")=0),"Yes","No")))</f>
        <v/>
      </c>
      <c r="R718" s="17">
        <f>IF($C718="","",IF($L718="","",IF(AND($K718=2,ISNUMBER($L718),$L718&lt;$J718),"Yes","No")))</f>
        <v/>
      </c>
      <c r="S718" s="18" t="n"/>
      <c r="T718" s="19">
        <f>IF($Q718&lt;&gt;"Yes","",IF($S718="","(enter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IF(OR($C718="",$L718="",$K718&lt;&gt;1,NOT(ISNUMBER($L718)),$L718&gt;=$J718),"",IF(COUNTIFS(nrES_PID,$D718,nrES_Code,$F718,nrES_Att,2,nrES_Raw,"&gt;=0")&gt;0,"Retested",IF(NOT(ISNUMBER($T718)),"CHECK DATE",IF(TODAY()&gt;$T718,"OVERDUE","Due "&amp;TEXT($T718,"mm/dd")))))</f>
        <v/>
      </c>
      <c r="V718" s="16" t="n"/>
      <c r="W718" s="16" t="n"/>
      <c r="X718" s="17">
        <f>IF($C718="","",IF(AND($L718&lt;&gt;"",NOT(ISNUMBER($L718))),"RAW SCORE NOT A NUMBER",IF(AND(ISNUMBER($L718),OR($L718&lt;0,$L718&gt;100)),"RAW SCORE OUT OF RANGE",IF(COUNTIF(nrES_RecID,$B718)&gt;1,"DUPLICATE RECORD",IF(AND($K718=2,COUNTIFS(nrES_PID,$D718,nrES_Code,$F718,nrES_Att,1)=0),"ATTEMPT 2 WITHOUT ATTEMPT 1",IF(AND($K718=2,$L718=""),"RETEST ROW HAS NO SCORE","OK"))))))</f>
        <v/>
      </c>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IF($C719="","",IF($K719="","",IF(COUNTIFS(nrES_PID,$D719,nrES_Code,$F719,nrES_Att,"&gt;"&amp;$K719,nrES_Raw,"&gt;=0")=0,"Yes","No")))</f>
        <v/>
      </c>
      <c r="Q719" s="17">
        <f>IF($C719="","",IF($L719="","",IF(AND($K719=1,ISNUMBER($L719),$L719&lt;$J719,COUNTIFS(nrES_PID,$D719,nrES_Code,$F719,nrES_Att,2,nrES_Raw,"&gt;=0")=0),"Yes","No")))</f>
        <v/>
      </c>
      <c r="R719" s="17">
        <f>IF($C719="","",IF($L719="","",IF(AND($K719=2,ISNUMBER($L719),$L719&lt;$J719),"Yes","No")))</f>
        <v/>
      </c>
      <c r="S719" s="18" t="n"/>
      <c r="T719" s="19">
        <f>IF($Q719&lt;&gt;"Yes","",IF($S719="","(enter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IF(OR($C719="",$L719="",$K719&lt;&gt;1,NOT(ISNUMBER($L719)),$L719&gt;=$J719),"",IF(COUNTIFS(nrES_PID,$D719,nrES_Code,$F719,nrES_Att,2,nrES_Raw,"&gt;=0")&gt;0,"Retested",IF(NOT(ISNUMBER($T719)),"CHECK DATE",IF(TODAY()&gt;$T719,"OVERDUE","Due "&amp;TEXT($T719,"mm/dd")))))</f>
        <v/>
      </c>
      <c r="V719" s="16" t="n"/>
      <c r="W719" s="16" t="n"/>
      <c r="X719" s="17">
        <f>IF($C719="","",IF(AND($L719&lt;&gt;"",NOT(ISNUMBER($L719))),"RAW SCORE NOT A NUMBER",IF(AND(ISNUMBER($L719),OR($L719&lt;0,$L719&gt;100)),"RAW SCORE OUT OF RANGE",IF(COUNTIF(nrES_RecID,$B719)&gt;1,"DUPLICATE RECORD",IF(AND($K719=2,COUNTIFS(nrES_PID,$D719,nrES_Code,$F719,nrES_Att,1)=0),"ATTEMPT 2 WITHOUT ATTEMPT 1",IF(AND($K719=2,$L719=""),"RETEST ROW HAS NO SCORE","OK"))))))</f>
        <v/>
      </c>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IF($C720="","",IF($K720="","",IF(COUNTIFS(nrES_PID,$D720,nrES_Code,$F720,nrES_Att,"&gt;"&amp;$K720,nrES_Raw,"&gt;=0")=0,"Yes","No")))</f>
        <v/>
      </c>
      <c r="Q720" s="17">
        <f>IF($C720="","",IF($L720="","",IF(AND($K720=1,ISNUMBER($L720),$L720&lt;$J720,COUNTIFS(nrES_PID,$D720,nrES_Code,$F720,nrES_Att,2,nrES_Raw,"&gt;=0")=0),"Yes","No")))</f>
        <v/>
      </c>
      <c r="R720" s="17">
        <f>IF($C720="","",IF($L720="","",IF(AND($K720=2,ISNUMBER($L720),$L720&lt;$J720),"Yes","No")))</f>
        <v/>
      </c>
      <c r="S720" s="18" t="n"/>
      <c r="T720" s="19">
        <f>IF($Q720&lt;&gt;"Yes","",IF($S720="","(enter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IF(OR($C720="",$L720="",$K720&lt;&gt;1,NOT(ISNUMBER($L720)),$L720&gt;=$J720),"",IF(COUNTIFS(nrES_PID,$D720,nrES_Code,$F720,nrES_Att,2,nrES_Raw,"&gt;=0")&gt;0,"Retested",IF(NOT(ISNUMBER($T720)),"CHECK DATE",IF(TODAY()&gt;$T720,"OVERDUE","Due "&amp;TEXT($T720,"mm/dd")))))</f>
        <v/>
      </c>
      <c r="V720" s="16" t="n"/>
      <c r="W720" s="16" t="n"/>
      <c r="X720" s="17">
        <f>IF($C720="","",IF(AND($L720&lt;&gt;"",NOT(ISNUMBER($L720))),"RAW SCORE NOT A NUMBER",IF(AND(ISNUMBER($L720),OR($L720&lt;0,$L720&gt;100)),"RAW SCORE OUT OF RANGE",IF(COUNTIF(nrES_RecID,$B720)&gt;1,"DUPLICATE RECORD",IF(AND($K720=2,COUNTIFS(nrES_PID,$D720,nrES_Code,$F720,nrES_Att,1)=0),"ATTEMPT 2 WITHOUT ATTEMPT 1",IF(AND($K720=2,$L720=""),"RETEST ROW HAS NO SCORE","OK"))))))</f>
        <v/>
      </c>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IF($C721="","",IF($K721="","",IF(COUNTIFS(nrES_PID,$D721,nrES_Code,$F721,nrES_Att,"&gt;"&amp;$K721,nrES_Raw,"&gt;=0")=0,"Yes","No")))</f>
        <v/>
      </c>
      <c r="Q721" s="17">
        <f>IF($C721="","",IF($L721="","",IF(AND($K721=1,ISNUMBER($L721),$L721&lt;$J721,COUNTIFS(nrES_PID,$D721,nrES_Code,$F721,nrES_Att,2,nrES_Raw,"&gt;=0")=0),"Yes","No")))</f>
        <v/>
      </c>
      <c r="R721" s="17">
        <f>IF($C721="","",IF($L721="","",IF(AND($K721=2,ISNUMBER($L721),$L721&lt;$J721),"Yes","No")))</f>
        <v/>
      </c>
      <c r="S721" s="18" t="n"/>
      <c r="T721" s="19">
        <f>IF($Q721&lt;&gt;"Yes","",IF($S721="","(enter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IF(OR($C721="",$L721="",$K721&lt;&gt;1,NOT(ISNUMBER($L721)),$L721&gt;=$J721),"",IF(COUNTIFS(nrES_PID,$D721,nrES_Code,$F721,nrES_Att,2,nrES_Raw,"&gt;=0")&gt;0,"Retested",IF(NOT(ISNUMBER($T721)),"CHECK DATE",IF(TODAY()&gt;$T721,"OVERDUE","Due "&amp;TEXT($T721,"mm/dd")))))</f>
        <v/>
      </c>
      <c r="V721" s="16" t="n"/>
      <c r="W721" s="16" t="n"/>
      <c r="X721" s="17">
        <f>IF($C721="","",IF(AND($L721&lt;&gt;"",NOT(ISNUMBER($L721))),"RAW SCORE NOT A NUMBER",IF(AND(ISNUMBER($L721),OR($L721&lt;0,$L721&gt;100)),"RAW SCORE OUT OF RANGE",IF(COUNTIF(nrES_RecID,$B721)&gt;1,"DUPLICATE RECORD",IF(AND($K721=2,COUNTIFS(nrES_PID,$D721,nrES_Code,$F721,nrES_Att,1)=0),"ATTEMPT 2 WITHOUT ATTEMPT 1",IF(AND($K721=2,$L721=""),"RETEST ROW HAS NO SCORE","OK"))))))</f>
        <v/>
      </c>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IF($C722="","",IF($K722="","",IF(COUNTIFS(nrES_PID,$D722,nrES_Code,$F722,nrES_Att,"&gt;"&amp;$K722,nrES_Raw,"&gt;=0")=0,"Yes","No")))</f>
        <v/>
      </c>
      <c r="Q722" s="17">
        <f>IF($C722="","",IF($L722="","",IF(AND($K722=1,ISNUMBER($L722),$L722&lt;$J722,COUNTIFS(nrES_PID,$D722,nrES_Code,$F722,nrES_Att,2,nrES_Raw,"&gt;=0")=0),"Yes","No")))</f>
        <v/>
      </c>
      <c r="R722" s="17">
        <f>IF($C722="","",IF($L722="","",IF(AND($K722=2,ISNUMBER($L722),$L722&lt;$J722),"Yes","No")))</f>
        <v/>
      </c>
      <c r="S722" s="18" t="n"/>
      <c r="T722" s="19">
        <f>IF($Q722&lt;&gt;"Yes","",IF($S722="","(enter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IF(OR($C722="",$L722="",$K722&lt;&gt;1,NOT(ISNUMBER($L722)),$L722&gt;=$J722),"",IF(COUNTIFS(nrES_PID,$D722,nrES_Code,$F722,nrES_Att,2,nrES_Raw,"&gt;=0")&gt;0,"Retested",IF(NOT(ISNUMBER($T722)),"CHECK DATE",IF(TODAY()&gt;$T722,"OVERDUE","Due "&amp;TEXT($T722,"mm/dd")))))</f>
        <v/>
      </c>
      <c r="V722" s="16" t="n"/>
      <c r="W722" s="16" t="n"/>
      <c r="X722" s="17">
        <f>IF($C722="","",IF(AND($L722&lt;&gt;"",NOT(ISNUMBER($L722))),"RAW SCORE NOT A NUMBER",IF(AND(ISNUMBER($L722),OR($L722&lt;0,$L722&gt;100)),"RAW SCORE OUT OF RANGE",IF(COUNTIF(nrES_RecID,$B722)&gt;1,"DUPLICATE RECORD",IF(AND($K722=2,COUNTIFS(nrES_PID,$D722,nrES_Code,$F722,nrES_Att,1)=0),"ATTEMPT 2 WITHOUT ATTEMPT 1",IF(AND($K722=2,$L722=""),"RETEST ROW HAS NO SCORE","OK"))))))</f>
        <v/>
      </c>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IF($C723="","",IF($K723="","",IF(COUNTIFS(nrES_PID,$D723,nrES_Code,$F723,nrES_Att,"&gt;"&amp;$K723,nrES_Raw,"&gt;=0")=0,"Yes","No")))</f>
        <v/>
      </c>
      <c r="Q723" s="17">
        <f>IF($C723="","",IF($L723="","",IF(AND($K723=1,ISNUMBER($L723),$L723&lt;$J723,COUNTIFS(nrES_PID,$D723,nrES_Code,$F723,nrES_Att,2,nrES_Raw,"&gt;=0")=0),"Yes","No")))</f>
        <v/>
      </c>
      <c r="R723" s="17">
        <f>IF($C723="","",IF($L723="","",IF(AND($K723=2,ISNUMBER($L723),$L723&lt;$J723),"Yes","No")))</f>
        <v/>
      </c>
      <c r="S723" s="18" t="n"/>
      <c r="T723" s="19">
        <f>IF($Q723&lt;&gt;"Yes","",IF($S723="","(enter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IF(OR($C723="",$L723="",$K723&lt;&gt;1,NOT(ISNUMBER($L723)),$L723&gt;=$J723),"",IF(COUNTIFS(nrES_PID,$D723,nrES_Code,$F723,nrES_Att,2,nrES_Raw,"&gt;=0")&gt;0,"Retested",IF(NOT(ISNUMBER($T723)),"CHECK DATE",IF(TODAY()&gt;$T723,"OVERDUE","Due "&amp;TEXT($T723,"mm/dd")))))</f>
        <v/>
      </c>
      <c r="V723" s="16" t="n"/>
      <c r="W723" s="16" t="n"/>
      <c r="X723" s="17">
        <f>IF($C723="","",IF(AND($L723&lt;&gt;"",NOT(ISNUMBER($L723))),"RAW SCORE NOT A NUMBER",IF(AND(ISNUMBER($L723),OR($L723&lt;0,$L723&gt;100)),"RAW SCORE OUT OF RANGE",IF(COUNTIF(nrES_RecID,$B723)&gt;1,"DUPLICATE RECORD",IF(AND($K723=2,COUNTIFS(nrES_PID,$D723,nrES_Code,$F723,nrES_Att,1)=0),"ATTEMPT 2 WITHOUT ATTEMPT 1",IF(AND($K723=2,$L723=""),"RETEST ROW HAS NO SCORE","OK"))))))</f>
        <v/>
      </c>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IF($C724="","",IF($K724="","",IF(COUNTIFS(nrES_PID,$D724,nrES_Code,$F724,nrES_Att,"&gt;"&amp;$K724,nrES_Raw,"&gt;=0")=0,"Yes","No")))</f>
        <v/>
      </c>
      <c r="Q724" s="17">
        <f>IF($C724="","",IF($L724="","",IF(AND($K724=1,ISNUMBER($L724),$L724&lt;$J724,COUNTIFS(nrES_PID,$D724,nrES_Code,$F724,nrES_Att,2,nrES_Raw,"&gt;=0")=0),"Yes","No")))</f>
        <v/>
      </c>
      <c r="R724" s="17">
        <f>IF($C724="","",IF($L724="","",IF(AND($K724=2,ISNUMBER($L724),$L724&lt;$J724),"Yes","No")))</f>
        <v/>
      </c>
      <c r="S724" s="18" t="n"/>
      <c r="T724" s="19">
        <f>IF($Q724&lt;&gt;"Yes","",IF($S724="","(enter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IF(OR($C724="",$L724="",$K724&lt;&gt;1,NOT(ISNUMBER($L724)),$L724&gt;=$J724),"",IF(COUNTIFS(nrES_PID,$D724,nrES_Code,$F724,nrES_Att,2,nrES_Raw,"&gt;=0")&gt;0,"Retested",IF(NOT(ISNUMBER($T724)),"CHECK DATE",IF(TODAY()&gt;$T724,"OVERDUE","Due "&amp;TEXT($T724,"mm/dd")))))</f>
        <v/>
      </c>
      <c r="V724" s="16" t="n"/>
      <c r="W724" s="16" t="n"/>
      <c r="X724" s="17">
        <f>IF($C724="","",IF(AND($L724&lt;&gt;"",NOT(ISNUMBER($L724))),"RAW SCORE NOT A NUMBER",IF(AND(ISNUMBER($L724),OR($L724&lt;0,$L724&gt;100)),"RAW SCORE OUT OF RANGE",IF(COUNTIF(nrES_RecID,$B724)&gt;1,"DUPLICATE RECORD",IF(AND($K724=2,COUNTIFS(nrES_PID,$D724,nrES_Code,$F724,nrES_Att,1)=0),"ATTEMPT 2 WITHOUT ATTEMPT 1",IF(AND($K724=2,$L724=""),"RETEST ROW HAS NO SCORE","OK"))))))</f>
        <v/>
      </c>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IF($C725="","",IF($K725="","",IF(COUNTIFS(nrES_PID,$D725,nrES_Code,$F725,nrES_Att,"&gt;"&amp;$K725,nrES_Raw,"&gt;=0")=0,"Yes","No")))</f>
        <v/>
      </c>
      <c r="Q725" s="17">
        <f>IF($C725="","",IF($L725="","",IF(AND($K725=1,ISNUMBER($L725),$L725&lt;$J725,COUNTIFS(nrES_PID,$D725,nrES_Code,$F725,nrES_Att,2,nrES_Raw,"&gt;=0")=0),"Yes","No")))</f>
        <v/>
      </c>
      <c r="R725" s="17">
        <f>IF($C725="","",IF($L725="","",IF(AND($K725=2,ISNUMBER($L725),$L725&lt;$J725),"Yes","No")))</f>
        <v/>
      </c>
      <c r="S725" s="18" t="n"/>
      <c r="T725" s="19">
        <f>IF($Q725&lt;&gt;"Yes","",IF($S725="","(enter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IF(OR($C725="",$L725="",$K725&lt;&gt;1,NOT(ISNUMBER($L725)),$L725&gt;=$J725),"",IF(COUNTIFS(nrES_PID,$D725,nrES_Code,$F725,nrES_Att,2,nrES_Raw,"&gt;=0")&gt;0,"Retested",IF(NOT(ISNUMBER($T725)),"CHECK DATE",IF(TODAY()&gt;$T725,"OVERDUE","Due "&amp;TEXT($T725,"mm/dd")))))</f>
        <v/>
      </c>
      <c r="V725" s="16" t="n"/>
      <c r="W725" s="16" t="n"/>
      <c r="X725" s="17">
        <f>IF($C725="","",IF(AND($L725&lt;&gt;"",NOT(ISNUMBER($L725))),"RAW SCORE NOT A NUMBER",IF(AND(ISNUMBER($L725),OR($L725&lt;0,$L725&gt;100)),"RAW SCORE OUT OF RANGE",IF(COUNTIF(nrES_RecID,$B725)&gt;1,"DUPLICATE RECORD",IF(AND($K725=2,COUNTIFS(nrES_PID,$D725,nrES_Code,$F725,nrES_Att,1)=0),"ATTEMPT 2 WITHOUT ATTEMPT 1",IF(AND($K725=2,$L725=""),"RETEST ROW HAS NO SCORE","OK"))))))</f>
        <v/>
      </c>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IF($C726="","",IF($K726="","",IF(COUNTIFS(nrES_PID,$D726,nrES_Code,$F726,nrES_Att,"&gt;"&amp;$K726,nrES_Raw,"&gt;=0")=0,"Yes","No")))</f>
        <v/>
      </c>
      <c r="Q726" s="17">
        <f>IF($C726="","",IF($L726="","",IF(AND($K726=1,ISNUMBER($L726),$L726&lt;$J726,COUNTIFS(nrES_PID,$D726,nrES_Code,$F726,nrES_Att,2,nrES_Raw,"&gt;=0")=0),"Yes","No")))</f>
        <v/>
      </c>
      <c r="R726" s="17">
        <f>IF($C726="","",IF($L726="","",IF(AND($K726=2,ISNUMBER($L726),$L726&lt;$J726),"Yes","No")))</f>
        <v/>
      </c>
      <c r="S726" s="18" t="n"/>
      <c r="T726" s="19">
        <f>IF($Q726&lt;&gt;"Yes","",IF($S726="","(enter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IF(OR($C726="",$L726="",$K726&lt;&gt;1,NOT(ISNUMBER($L726)),$L726&gt;=$J726),"",IF(COUNTIFS(nrES_PID,$D726,nrES_Code,$F726,nrES_Att,2,nrES_Raw,"&gt;=0")&gt;0,"Retested",IF(NOT(ISNUMBER($T726)),"CHECK DATE",IF(TODAY()&gt;$T726,"OVERDUE","Due "&amp;TEXT($T726,"mm/dd")))))</f>
        <v/>
      </c>
      <c r="V726" s="16" t="n"/>
      <c r="W726" s="16" t="n"/>
      <c r="X726" s="17">
        <f>IF($C726="","",IF(AND($L726&lt;&gt;"",NOT(ISNUMBER($L726))),"RAW SCORE NOT A NUMBER",IF(AND(ISNUMBER($L726),OR($L726&lt;0,$L726&gt;100)),"RAW SCORE OUT OF RANGE",IF(COUNTIF(nrES_RecID,$B726)&gt;1,"DUPLICATE RECORD",IF(AND($K726=2,COUNTIFS(nrES_PID,$D726,nrES_Code,$F726,nrES_Att,1)=0),"ATTEMPT 2 WITHOUT ATTEMPT 1",IF(AND($K726=2,$L726=""),"RETEST ROW HAS NO SCORE","OK"))))))</f>
        <v/>
      </c>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IF($C727="","",IF($K727="","",IF(COUNTIFS(nrES_PID,$D727,nrES_Code,$F727,nrES_Att,"&gt;"&amp;$K727,nrES_Raw,"&gt;=0")=0,"Yes","No")))</f>
        <v/>
      </c>
      <c r="Q727" s="17">
        <f>IF($C727="","",IF($L727="","",IF(AND($K727=1,ISNUMBER($L727),$L727&lt;$J727,COUNTIFS(nrES_PID,$D727,nrES_Code,$F727,nrES_Att,2,nrES_Raw,"&gt;=0")=0),"Yes","No")))</f>
        <v/>
      </c>
      <c r="R727" s="17">
        <f>IF($C727="","",IF($L727="","",IF(AND($K727=2,ISNUMBER($L727),$L727&lt;$J727),"Yes","No")))</f>
        <v/>
      </c>
      <c r="S727" s="18" t="n"/>
      <c r="T727" s="19">
        <f>IF($Q727&lt;&gt;"Yes","",IF($S727="","(enter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IF(OR($C727="",$L727="",$K727&lt;&gt;1,NOT(ISNUMBER($L727)),$L727&gt;=$J727),"",IF(COUNTIFS(nrES_PID,$D727,nrES_Code,$F727,nrES_Att,2,nrES_Raw,"&gt;=0")&gt;0,"Retested",IF(NOT(ISNUMBER($T727)),"CHECK DATE",IF(TODAY()&gt;$T727,"OVERDUE","Due "&amp;TEXT($T727,"mm/dd")))))</f>
        <v/>
      </c>
      <c r="V727" s="16" t="n"/>
      <c r="W727" s="16" t="n"/>
      <c r="X727" s="17">
        <f>IF($C727="","",IF(AND($L727&lt;&gt;"",NOT(ISNUMBER($L727))),"RAW SCORE NOT A NUMBER",IF(AND(ISNUMBER($L727),OR($L727&lt;0,$L727&gt;100)),"RAW SCORE OUT OF RANGE",IF(COUNTIF(nrES_RecID,$B727)&gt;1,"DUPLICATE RECORD",IF(AND($K727=2,COUNTIFS(nrES_PID,$D727,nrES_Code,$F727,nrES_Att,1)=0),"ATTEMPT 2 WITHOUT ATTEMPT 1",IF(AND($K727=2,$L727=""),"RETEST ROW HAS NO SCORE","OK"))))))</f>
        <v/>
      </c>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IF($C728="","",IF($K728="","",IF(COUNTIFS(nrES_PID,$D728,nrES_Code,$F728,nrES_Att,"&gt;"&amp;$K728,nrES_Raw,"&gt;=0")=0,"Yes","No")))</f>
        <v/>
      </c>
      <c r="Q728" s="17">
        <f>IF($C728="","",IF($L728="","",IF(AND($K728=1,ISNUMBER($L728),$L728&lt;$J728,COUNTIFS(nrES_PID,$D728,nrES_Code,$F728,nrES_Att,2,nrES_Raw,"&gt;=0")=0),"Yes","No")))</f>
        <v/>
      </c>
      <c r="R728" s="17">
        <f>IF($C728="","",IF($L728="","",IF(AND($K728=2,ISNUMBER($L728),$L728&lt;$J728),"Yes","No")))</f>
        <v/>
      </c>
      <c r="S728" s="18" t="n"/>
      <c r="T728" s="19">
        <f>IF($Q728&lt;&gt;"Yes","",IF($S728="","(enter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IF(OR($C728="",$L728="",$K728&lt;&gt;1,NOT(ISNUMBER($L728)),$L728&gt;=$J728),"",IF(COUNTIFS(nrES_PID,$D728,nrES_Code,$F728,nrES_Att,2,nrES_Raw,"&gt;=0")&gt;0,"Retested",IF(NOT(ISNUMBER($T728)),"CHECK DATE",IF(TODAY()&gt;$T728,"OVERDUE","Due "&amp;TEXT($T728,"mm/dd")))))</f>
        <v/>
      </c>
      <c r="V728" s="16" t="n"/>
      <c r="W728" s="16" t="n"/>
      <c r="X728" s="17">
        <f>IF($C728="","",IF(AND($L728&lt;&gt;"",NOT(ISNUMBER($L728))),"RAW SCORE NOT A NUMBER",IF(AND(ISNUMBER($L728),OR($L728&lt;0,$L728&gt;100)),"RAW SCORE OUT OF RANGE",IF(COUNTIF(nrES_RecID,$B728)&gt;1,"DUPLICATE RECORD",IF(AND($K728=2,COUNTIFS(nrES_PID,$D728,nrES_Code,$F728,nrES_Att,1)=0),"ATTEMPT 2 WITHOUT ATTEMPT 1",IF(AND($K728=2,$L728=""),"RETEST ROW HAS NO SCORE","OK"))))))</f>
        <v/>
      </c>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IF($C729="","",IF($K729="","",IF(COUNTIFS(nrES_PID,$D729,nrES_Code,$F729,nrES_Att,"&gt;"&amp;$K729,nrES_Raw,"&gt;=0")=0,"Yes","No")))</f>
        <v/>
      </c>
      <c r="Q729" s="17">
        <f>IF($C729="","",IF($L729="","",IF(AND($K729=1,ISNUMBER($L729),$L729&lt;$J729,COUNTIFS(nrES_PID,$D729,nrES_Code,$F729,nrES_Att,2,nrES_Raw,"&gt;=0")=0),"Yes","No")))</f>
        <v/>
      </c>
      <c r="R729" s="17">
        <f>IF($C729="","",IF($L729="","",IF(AND($K729=2,ISNUMBER($L729),$L729&lt;$J729),"Yes","No")))</f>
        <v/>
      </c>
      <c r="S729" s="18" t="n"/>
      <c r="T729" s="19">
        <f>IF($Q729&lt;&gt;"Yes","",IF($S729="","(enter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IF(OR($C729="",$L729="",$K729&lt;&gt;1,NOT(ISNUMBER($L729)),$L729&gt;=$J729),"",IF(COUNTIFS(nrES_PID,$D729,nrES_Code,$F729,nrES_Att,2,nrES_Raw,"&gt;=0")&gt;0,"Retested",IF(NOT(ISNUMBER($T729)),"CHECK DATE",IF(TODAY()&gt;$T729,"OVERDUE","Due "&amp;TEXT($T729,"mm/dd")))))</f>
        <v/>
      </c>
      <c r="V729" s="16" t="n"/>
      <c r="W729" s="16" t="n"/>
      <c r="X729" s="17">
        <f>IF($C729="","",IF(AND($L729&lt;&gt;"",NOT(ISNUMBER($L729))),"RAW SCORE NOT A NUMBER",IF(AND(ISNUMBER($L729),OR($L729&lt;0,$L729&gt;100)),"RAW SCORE OUT OF RANGE",IF(COUNTIF(nrES_RecID,$B729)&gt;1,"DUPLICATE RECORD",IF(AND($K729=2,COUNTIFS(nrES_PID,$D729,nrES_Code,$F729,nrES_Att,1)=0),"ATTEMPT 2 WITHOUT ATTEMPT 1",IF(AND($K729=2,$L729=""),"RETEST ROW HAS NO SCORE","OK"))))))</f>
        <v/>
      </c>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IF($C730="","",IF($K730="","",IF(COUNTIFS(nrES_PID,$D730,nrES_Code,$F730,nrES_Att,"&gt;"&amp;$K730,nrES_Raw,"&gt;=0")=0,"Yes","No")))</f>
        <v/>
      </c>
      <c r="Q730" s="17">
        <f>IF($C730="","",IF($L730="","",IF(AND($K730=1,ISNUMBER($L730),$L730&lt;$J730,COUNTIFS(nrES_PID,$D730,nrES_Code,$F730,nrES_Att,2,nrES_Raw,"&gt;=0")=0),"Yes","No")))</f>
        <v/>
      </c>
      <c r="R730" s="17">
        <f>IF($C730="","",IF($L730="","",IF(AND($K730=2,ISNUMBER($L730),$L730&lt;$J730),"Yes","No")))</f>
        <v/>
      </c>
      <c r="S730" s="18" t="n"/>
      <c r="T730" s="19">
        <f>IF($Q730&lt;&gt;"Yes","",IF($S730="","(enter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IF(OR($C730="",$L730="",$K730&lt;&gt;1,NOT(ISNUMBER($L730)),$L730&gt;=$J730),"",IF(COUNTIFS(nrES_PID,$D730,nrES_Code,$F730,nrES_Att,2,nrES_Raw,"&gt;=0")&gt;0,"Retested",IF(NOT(ISNUMBER($T730)),"CHECK DATE",IF(TODAY()&gt;$T730,"OVERDUE","Due "&amp;TEXT($T730,"mm/dd")))))</f>
        <v/>
      </c>
      <c r="V730" s="16" t="n"/>
      <c r="W730" s="16" t="n"/>
      <c r="X730" s="17">
        <f>IF($C730="","",IF(AND($L730&lt;&gt;"",NOT(ISNUMBER($L730))),"RAW SCORE NOT A NUMBER",IF(AND(ISNUMBER($L730),OR($L730&lt;0,$L730&gt;100)),"RAW SCORE OUT OF RANGE",IF(COUNTIF(nrES_RecID,$B730)&gt;1,"DUPLICATE RECORD",IF(AND($K730=2,COUNTIFS(nrES_PID,$D730,nrES_Code,$F730,nrES_Att,1)=0),"ATTEMPT 2 WITHOUT ATTEMPT 1",IF(AND($K730=2,$L730=""),"RETEST ROW HAS NO SCORE","OK"))))))</f>
        <v/>
      </c>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IF($C731="","",IF($K731="","",IF(COUNTIFS(nrES_PID,$D731,nrES_Code,$F731,nrES_Att,"&gt;"&amp;$K731,nrES_Raw,"&gt;=0")=0,"Yes","No")))</f>
        <v/>
      </c>
      <c r="Q731" s="17">
        <f>IF($C731="","",IF($L731="","",IF(AND($K731=1,ISNUMBER($L731),$L731&lt;$J731,COUNTIFS(nrES_PID,$D731,nrES_Code,$F731,nrES_Att,2,nrES_Raw,"&gt;=0")=0),"Yes","No")))</f>
        <v/>
      </c>
      <c r="R731" s="17">
        <f>IF($C731="","",IF($L731="","",IF(AND($K731=2,ISNUMBER($L731),$L731&lt;$J731),"Yes","No")))</f>
        <v/>
      </c>
      <c r="S731" s="18" t="n"/>
      <c r="T731" s="19">
        <f>IF($Q731&lt;&gt;"Yes","",IF($S731="","(enter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IF(OR($C731="",$L731="",$K731&lt;&gt;1,NOT(ISNUMBER($L731)),$L731&gt;=$J731),"",IF(COUNTIFS(nrES_PID,$D731,nrES_Code,$F731,nrES_Att,2,nrES_Raw,"&gt;=0")&gt;0,"Retested",IF(NOT(ISNUMBER($T731)),"CHECK DATE",IF(TODAY()&gt;$T731,"OVERDUE","Due "&amp;TEXT($T731,"mm/dd")))))</f>
        <v/>
      </c>
      <c r="V731" s="16" t="n"/>
      <c r="W731" s="16" t="n"/>
      <c r="X731" s="17">
        <f>IF($C731="","",IF(AND($L731&lt;&gt;"",NOT(ISNUMBER($L731))),"RAW SCORE NOT A NUMBER",IF(AND(ISNUMBER($L731),OR($L731&lt;0,$L731&gt;100)),"RAW SCORE OUT OF RANGE",IF(COUNTIF(nrES_RecID,$B731)&gt;1,"DUPLICATE RECORD",IF(AND($K731=2,COUNTIFS(nrES_PID,$D731,nrES_Code,$F731,nrES_Att,1)=0),"ATTEMPT 2 WITHOUT ATTEMPT 1",IF(AND($K731=2,$L731=""),"RETEST ROW HAS NO SCORE","OK"))))))</f>
        <v/>
      </c>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IF($C732="","",IF($K732="","",IF(COUNTIFS(nrES_PID,$D732,nrES_Code,$F732,nrES_Att,"&gt;"&amp;$K732,nrES_Raw,"&gt;=0")=0,"Yes","No")))</f>
        <v/>
      </c>
      <c r="Q732" s="17">
        <f>IF($C732="","",IF($L732="","",IF(AND($K732=1,ISNUMBER($L732),$L732&lt;$J732,COUNTIFS(nrES_PID,$D732,nrES_Code,$F732,nrES_Att,2,nrES_Raw,"&gt;=0")=0),"Yes","No")))</f>
        <v/>
      </c>
      <c r="R732" s="17">
        <f>IF($C732="","",IF($L732="","",IF(AND($K732=2,ISNUMBER($L732),$L732&lt;$J732),"Yes","No")))</f>
        <v/>
      </c>
      <c r="S732" s="18" t="n"/>
      <c r="T732" s="19">
        <f>IF($Q732&lt;&gt;"Yes","",IF($S732="","(enter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IF(OR($C732="",$L732="",$K732&lt;&gt;1,NOT(ISNUMBER($L732)),$L732&gt;=$J732),"",IF(COUNTIFS(nrES_PID,$D732,nrES_Code,$F732,nrES_Att,2,nrES_Raw,"&gt;=0")&gt;0,"Retested",IF(NOT(ISNUMBER($T732)),"CHECK DATE",IF(TODAY()&gt;$T732,"OVERDUE","Due "&amp;TEXT($T732,"mm/dd")))))</f>
        <v/>
      </c>
      <c r="V732" s="16" t="n"/>
      <c r="W732" s="16" t="n"/>
      <c r="X732" s="17">
        <f>IF($C732="","",IF(AND($L732&lt;&gt;"",NOT(ISNUMBER($L732))),"RAW SCORE NOT A NUMBER",IF(AND(ISNUMBER($L732),OR($L732&lt;0,$L732&gt;100)),"RAW SCORE OUT OF RANGE",IF(COUNTIF(nrES_RecID,$B732)&gt;1,"DUPLICATE RECORD",IF(AND($K732=2,COUNTIFS(nrES_PID,$D732,nrES_Code,$F732,nrES_Att,1)=0),"ATTEMPT 2 WITHOUT ATTEMPT 1",IF(AND($K732=2,$L732=""),"RETEST ROW HAS NO SCORE","OK"))))))</f>
        <v/>
      </c>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IF($C733="","",IF($K733="","",IF(COUNTIFS(nrES_PID,$D733,nrES_Code,$F733,nrES_Att,"&gt;"&amp;$K733,nrES_Raw,"&gt;=0")=0,"Yes","No")))</f>
        <v/>
      </c>
      <c r="Q733" s="17">
        <f>IF($C733="","",IF($L733="","",IF(AND($K733=1,ISNUMBER($L733),$L733&lt;$J733,COUNTIFS(nrES_PID,$D733,nrES_Code,$F733,nrES_Att,2,nrES_Raw,"&gt;=0")=0),"Yes","No")))</f>
        <v/>
      </c>
      <c r="R733" s="17">
        <f>IF($C733="","",IF($L733="","",IF(AND($K733=2,ISNUMBER($L733),$L733&lt;$J733),"Yes","No")))</f>
        <v/>
      </c>
      <c r="S733" s="18" t="n"/>
      <c r="T733" s="19">
        <f>IF($Q733&lt;&gt;"Yes","",IF($S733="","(enter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IF(OR($C733="",$L733="",$K733&lt;&gt;1,NOT(ISNUMBER($L733)),$L733&gt;=$J733),"",IF(COUNTIFS(nrES_PID,$D733,nrES_Code,$F733,nrES_Att,2,nrES_Raw,"&gt;=0")&gt;0,"Retested",IF(NOT(ISNUMBER($T733)),"CHECK DATE",IF(TODAY()&gt;$T733,"OVERDUE","Due "&amp;TEXT($T733,"mm/dd")))))</f>
        <v/>
      </c>
      <c r="V733" s="16" t="n"/>
      <c r="W733" s="16" t="n"/>
      <c r="X733" s="17">
        <f>IF($C733="","",IF(AND($L733&lt;&gt;"",NOT(ISNUMBER($L733))),"RAW SCORE NOT A NUMBER",IF(AND(ISNUMBER($L733),OR($L733&lt;0,$L733&gt;100)),"RAW SCORE OUT OF RANGE",IF(COUNTIF(nrES_RecID,$B733)&gt;1,"DUPLICATE RECORD",IF(AND($K733=2,COUNTIFS(nrES_PID,$D733,nrES_Code,$F733,nrES_Att,1)=0),"ATTEMPT 2 WITHOUT ATTEMPT 1",IF(AND($K733=2,$L733=""),"RETEST ROW HAS NO SCORE","OK"))))))</f>
        <v/>
      </c>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IF($C734="","",IF($K734="","",IF(COUNTIFS(nrES_PID,$D734,nrES_Code,$F734,nrES_Att,"&gt;"&amp;$K734,nrES_Raw,"&gt;=0")=0,"Yes","No")))</f>
        <v/>
      </c>
      <c r="Q734" s="17">
        <f>IF($C734="","",IF($L734="","",IF(AND($K734=1,ISNUMBER($L734),$L734&lt;$J734,COUNTIFS(nrES_PID,$D734,nrES_Code,$F734,nrES_Att,2,nrES_Raw,"&gt;=0")=0),"Yes","No")))</f>
        <v/>
      </c>
      <c r="R734" s="17">
        <f>IF($C734="","",IF($L734="","",IF(AND($K734=2,ISNUMBER($L734),$L734&lt;$J734),"Yes","No")))</f>
        <v/>
      </c>
      <c r="S734" s="18" t="n"/>
      <c r="T734" s="19">
        <f>IF($Q734&lt;&gt;"Yes","",IF($S734="","(enter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IF(OR($C734="",$L734="",$K734&lt;&gt;1,NOT(ISNUMBER($L734)),$L734&gt;=$J734),"",IF(COUNTIFS(nrES_PID,$D734,nrES_Code,$F734,nrES_Att,2,nrES_Raw,"&gt;=0")&gt;0,"Retested",IF(NOT(ISNUMBER($T734)),"CHECK DATE",IF(TODAY()&gt;$T734,"OVERDUE","Due "&amp;TEXT($T734,"mm/dd")))))</f>
        <v/>
      </c>
      <c r="V734" s="16" t="n"/>
      <c r="W734" s="16" t="n"/>
      <c r="X734" s="17">
        <f>IF($C734="","",IF(AND($L734&lt;&gt;"",NOT(ISNUMBER($L734))),"RAW SCORE NOT A NUMBER",IF(AND(ISNUMBER($L734),OR($L734&lt;0,$L734&gt;100)),"RAW SCORE OUT OF RANGE",IF(COUNTIF(nrES_RecID,$B734)&gt;1,"DUPLICATE RECORD",IF(AND($K734=2,COUNTIFS(nrES_PID,$D734,nrES_Code,$F734,nrES_Att,1)=0),"ATTEMPT 2 WITHOUT ATTEMPT 1",IF(AND($K734=2,$L734=""),"RETEST ROW HAS NO SCORE","OK"))))))</f>
        <v/>
      </c>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IF($C735="","",IF($K735="","",IF(COUNTIFS(nrES_PID,$D735,nrES_Code,$F735,nrES_Att,"&gt;"&amp;$K735,nrES_Raw,"&gt;=0")=0,"Yes","No")))</f>
        <v/>
      </c>
      <c r="Q735" s="17">
        <f>IF($C735="","",IF($L735="","",IF(AND($K735=1,ISNUMBER($L735),$L735&lt;$J735,COUNTIFS(nrES_PID,$D735,nrES_Code,$F735,nrES_Att,2,nrES_Raw,"&gt;=0")=0),"Yes","No")))</f>
        <v/>
      </c>
      <c r="R735" s="17">
        <f>IF($C735="","",IF($L735="","",IF(AND($K735=2,ISNUMBER($L735),$L735&lt;$J735),"Yes","No")))</f>
        <v/>
      </c>
      <c r="S735" s="18" t="n"/>
      <c r="T735" s="19">
        <f>IF($Q735&lt;&gt;"Yes","",IF($S735="","(enter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IF(OR($C735="",$L735="",$K735&lt;&gt;1,NOT(ISNUMBER($L735)),$L735&gt;=$J735),"",IF(COUNTIFS(nrES_PID,$D735,nrES_Code,$F735,nrES_Att,2,nrES_Raw,"&gt;=0")&gt;0,"Retested",IF(NOT(ISNUMBER($T735)),"CHECK DATE",IF(TODAY()&gt;$T735,"OVERDUE","Due "&amp;TEXT($T735,"mm/dd")))))</f>
        <v/>
      </c>
      <c r="V735" s="16" t="n"/>
      <c r="W735" s="16" t="n"/>
      <c r="X735" s="17">
        <f>IF($C735="","",IF(AND($L735&lt;&gt;"",NOT(ISNUMBER($L735))),"RAW SCORE NOT A NUMBER",IF(AND(ISNUMBER($L735),OR($L735&lt;0,$L735&gt;100)),"RAW SCORE OUT OF RANGE",IF(COUNTIF(nrES_RecID,$B735)&gt;1,"DUPLICATE RECORD",IF(AND($K735=2,COUNTIFS(nrES_PID,$D735,nrES_Code,$F735,nrES_Att,1)=0),"ATTEMPT 2 WITHOUT ATTEMPT 1",IF(AND($K735=2,$L735=""),"RETEST ROW HAS NO SCORE","OK"))))))</f>
        <v/>
      </c>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IF($C736="","",IF($K736="","",IF(COUNTIFS(nrES_PID,$D736,nrES_Code,$F736,nrES_Att,"&gt;"&amp;$K736,nrES_Raw,"&gt;=0")=0,"Yes","No")))</f>
        <v/>
      </c>
      <c r="Q736" s="17">
        <f>IF($C736="","",IF($L736="","",IF(AND($K736=1,ISNUMBER($L736),$L736&lt;$J736,COUNTIFS(nrES_PID,$D736,nrES_Code,$F736,nrES_Att,2,nrES_Raw,"&gt;=0")=0),"Yes","No")))</f>
        <v/>
      </c>
      <c r="R736" s="17">
        <f>IF($C736="","",IF($L736="","",IF(AND($K736=2,ISNUMBER($L736),$L736&lt;$J736),"Yes","No")))</f>
        <v/>
      </c>
      <c r="S736" s="18" t="n"/>
      <c r="T736" s="19">
        <f>IF($Q736&lt;&gt;"Yes","",IF($S736="","(enter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IF(OR($C736="",$L736="",$K736&lt;&gt;1,NOT(ISNUMBER($L736)),$L736&gt;=$J736),"",IF(COUNTIFS(nrES_PID,$D736,nrES_Code,$F736,nrES_Att,2,nrES_Raw,"&gt;=0")&gt;0,"Retested",IF(NOT(ISNUMBER($T736)),"CHECK DATE",IF(TODAY()&gt;$T736,"OVERDUE","Due "&amp;TEXT($T736,"mm/dd")))))</f>
        <v/>
      </c>
      <c r="V736" s="16" t="n"/>
      <c r="W736" s="16" t="n"/>
      <c r="X736" s="17">
        <f>IF($C736="","",IF(AND($L736&lt;&gt;"",NOT(ISNUMBER($L736))),"RAW SCORE NOT A NUMBER",IF(AND(ISNUMBER($L736),OR($L736&lt;0,$L736&gt;100)),"RAW SCORE OUT OF RANGE",IF(COUNTIF(nrES_RecID,$B736)&gt;1,"DUPLICATE RECORD",IF(AND($K736=2,COUNTIFS(nrES_PID,$D736,nrES_Code,$F736,nrES_Att,1)=0),"ATTEMPT 2 WITHOUT ATTEMPT 1",IF(AND($K736=2,$L736=""),"RETEST ROW HAS NO SCORE","OK"))))))</f>
        <v/>
      </c>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IF($C737="","",IF($K737="","",IF(COUNTIFS(nrES_PID,$D737,nrES_Code,$F737,nrES_Att,"&gt;"&amp;$K737,nrES_Raw,"&gt;=0")=0,"Yes","No")))</f>
        <v/>
      </c>
      <c r="Q737" s="17">
        <f>IF($C737="","",IF($L737="","",IF(AND($K737=1,ISNUMBER($L737),$L737&lt;$J737,COUNTIFS(nrES_PID,$D737,nrES_Code,$F737,nrES_Att,2,nrES_Raw,"&gt;=0")=0),"Yes","No")))</f>
        <v/>
      </c>
      <c r="R737" s="17">
        <f>IF($C737="","",IF($L737="","",IF(AND($K737=2,ISNUMBER($L737),$L737&lt;$J737),"Yes","No")))</f>
        <v/>
      </c>
      <c r="S737" s="18" t="n"/>
      <c r="T737" s="19">
        <f>IF($Q737&lt;&gt;"Yes","",IF($S737="","(enter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IF(OR($C737="",$L737="",$K737&lt;&gt;1,NOT(ISNUMBER($L737)),$L737&gt;=$J737),"",IF(COUNTIFS(nrES_PID,$D737,nrES_Code,$F737,nrES_Att,2,nrES_Raw,"&gt;=0")&gt;0,"Retested",IF(NOT(ISNUMBER($T737)),"CHECK DATE",IF(TODAY()&gt;$T737,"OVERDUE","Due "&amp;TEXT($T737,"mm/dd")))))</f>
        <v/>
      </c>
      <c r="V737" s="16" t="n"/>
      <c r="W737" s="16" t="n"/>
      <c r="X737" s="17">
        <f>IF($C737="","",IF(AND($L737&lt;&gt;"",NOT(ISNUMBER($L737))),"RAW SCORE NOT A NUMBER",IF(AND(ISNUMBER($L737),OR($L737&lt;0,$L737&gt;100)),"RAW SCORE OUT OF RANGE",IF(COUNTIF(nrES_RecID,$B737)&gt;1,"DUPLICATE RECORD",IF(AND($K737=2,COUNTIFS(nrES_PID,$D737,nrES_Code,$F737,nrES_Att,1)=0),"ATTEMPT 2 WITHOUT ATTEMPT 1",IF(AND($K737=2,$L737=""),"RETEST ROW HAS NO SCORE","OK"))))))</f>
        <v/>
      </c>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IF($C738="","",IF($K738="","",IF(COUNTIFS(nrES_PID,$D738,nrES_Code,$F738,nrES_Att,"&gt;"&amp;$K738,nrES_Raw,"&gt;=0")=0,"Yes","No")))</f>
        <v/>
      </c>
      <c r="Q738" s="17">
        <f>IF($C738="","",IF($L738="","",IF(AND($K738=1,ISNUMBER($L738),$L738&lt;$J738,COUNTIFS(nrES_PID,$D738,nrES_Code,$F738,nrES_Att,2,nrES_Raw,"&gt;=0")=0),"Yes","No")))</f>
        <v/>
      </c>
      <c r="R738" s="17">
        <f>IF($C738="","",IF($L738="","",IF(AND($K738=2,ISNUMBER($L738),$L738&lt;$J738),"Yes","No")))</f>
        <v/>
      </c>
      <c r="S738" s="18" t="n"/>
      <c r="T738" s="19">
        <f>IF($Q738&lt;&gt;"Yes","",IF($S738="","(enter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IF(OR($C738="",$L738="",$K738&lt;&gt;1,NOT(ISNUMBER($L738)),$L738&gt;=$J738),"",IF(COUNTIFS(nrES_PID,$D738,nrES_Code,$F738,nrES_Att,2,nrES_Raw,"&gt;=0")&gt;0,"Retested",IF(NOT(ISNUMBER($T738)),"CHECK DATE",IF(TODAY()&gt;$T738,"OVERDUE","Due "&amp;TEXT($T738,"mm/dd")))))</f>
        <v/>
      </c>
      <c r="V738" s="16" t="n"/>
      <c r="W738" s="16" t="n"/>
      <c r="X738" s="17">
        <f>IF($C738="","",IF(AND($L738&lt;&gt;"",NOT(ISNUMBER($L738))),"RAW SCORE NOT A NUMBER",IF(AND(ISNUMBER($L738),OR($L738&lt;0,$L738&gt;100)),"RAW SCORE OUT OF RANGE",IF(COUNTIF(nrES_RecID,$B738)&gt;1,"DUPLICATE RECORD",IF(AND($K738=2,COUNTIFS(nrES_PID,$D738,nrES_Code,$F738,nrES_Att,1)=0),"ATTEMPT 2 WITHOUT ATTEMPT 1",IF(AND($K738=2,$L738=""),"RETEST ROW HAS NO SCORE","OK"))))))</f>
        <v/>
      </c>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IF($C739="","",IF($K739="","",IF(COUNTIFS(nrES_PID,$D739,nrES_Code,$F739,nrES_Att,"&gt;"&amp;$K739,nrES_Raw,"&gt;=0")=0,"Yes","No")))</f>
        <v/>
      </c>
      <c r="Q739" s="17">
        <f>IF($C739="","",IF($L739="","",IF(AND($K739=1,ISNUMBER($L739),$L739&lt;$J739,COUNTIFS(nrES_PID,$D739,nrES_Code,$F739,nrES_Att,2,nrES_Raw,"&gt;=0")=0),"Yes","No")))</f>
        <v/>
      </c>
      <c r="R739" s="17">
        <f>IF($C739="","",IF($L739="","",IF(AND($K739=2,ISNUMBER($L739),$L739&lt;$J739),"Yes","No")))</f>
        <v/>
      </c>
      <c r="S739" s="18" t="n"/>
      <c r="T739" s="19">
        <f>IF($Q739&lt;&gt;"Yes","",IF($S739="","(enter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IF(OR($C739="",$L739="",$K739&lt;&gt;1,NOT(ISNUMBER($L739)),$L739&gt;=$J739),"",IF(COUNTIFS(nrES_PID,$D739,nrES_Code,$F739,nrES_Att,2,nrES_Raw,"&gt;=0")&gt;0,"Retested",IF(NOT(ISNUMBER($T739)),"CHECK DATE",IF(TODAY()&gt;$T739,"OVERDUE","Due "&amp;TEXT($T739,"mm/dd")))))</f>
        <v/>
      </c>
      <c r="V739" s="16" t="n"/>
      <c r="W739" s="16" t="n"/>
      <c r="X739" s="17">
        <f>IF($C739="","",IF(AND($L739&lt;&gt;"",NOT(ISNUMBER($L739))),"RAW SCORE NOT A NUMBER",IF(AND(ISNUMBER($L739),OR($L739&lt;0,$L739&gt;100)),"RAW SCORE OUT OF RANGE",IF(COUNTIF(nrES_RecID,$B739)&gt;1,"DUPLICATE RECORD",IF(AND($K739=2,COUNTIFS(nrES_PID,$D739,nrES_Code,$F739,nrES_Att,1)=0),"ATTEMPT 2 WITHOUT ATTEMPT 1",IF(AND($K739=2,$L739=""),"RETEST ROW HAS NO SCORE","OK"))))))</f>
        <v/>
      </c>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IF($C740="","",IF($K740="","",IF(COUNTIFS(nrES_PID,$D740,nrES_Code,$F740,nrES_Att,"&gt;"&amp;$K740,nrES_Raw,"&gt;=0")=0,"Yes","No")))</f>
        <v/>
      </c>
      <c r="Q740" s="17">
        <f>IF($C740="","",IF($L740="","",IF(AND($K740=1,ISNUMBER($L740),$L740&lt;$J740,COUNTIFS(nrES_PID,$D740,nrES_Code,$F740,nrES_Att,2,nrES_Raw,"&gt;=0")=0),"Yes","No")))</f>
        <v/>
      </c>
      <c r="R740" s="17">
        <f>IF($C740="","",IF($L740="","",IF(AND($K740=2,ISNUMBER($L740),$L740&lt;$J740),"Yes","No")))</f>
        <v/>
      </c>
      <c r="S740" s="18" t="n"/>
      <c r="T740" s="19">
        <f>IF($Q740&lt;&gt;"Yes","",IF($S740="","(enter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IF(OR($C740="",$L740="",$K740&lt;&gt;1,NOT(ISNUMBER($L740)),$L740&gt;=$J740),"",IF(COUNTIFS(nrES_PID,$D740,nrES_Code,$F740,nrES_Att,2,nrES_Raw,"&gt;=0")&gt;0,"Retested",IF(NOT(ISNUMBER($T740)),"CHECK DATE",IF(TODAY()&gt;$T740,"OVERDUE","Due "&amp;TEXT($T740,"mm/dd")))))</f>
        <v/>
      </c>
      <c r="V740" s="16" t="n"/>
      <c r="W740" s="16" t="n"/>
      <c r="X740" s="17">
        <f>IF($C740="","",IF(AND($L740&lt;&gt;"",NOT(ISNUMBER($L740))),"RAW SCORE NOT A NUMBER",IF(AND(ISNUMBER($L740),OR($L740&lt;0,$L740&gt;100)),"RAW SCORE OUT OF RANGE",IF(COUNTIF(nrES_RecID,$B740)&gt;1,"DUPLICATE RECORD",IF(AND($K740=2,COUNTIFS(nrES_PID,$D740,nrES_Code,$F740,nrES_Att,1)=0),"ATTEMPT 2 WITHOUT ATTEMPT 1",IF(AND($K740=2,$L740=""),"RETEST ROW HAS NO SCORE","OK"))))))</f>
        <v/>
      </c>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IF($C741="","",IF($K741="","",IF(COUNTIFS(nrES_PID,$D741,nrES_Code,$F741,nrES_Att,"&gt;"&amp;$K741,nrES_Raw,"&gt;=0")=0,"Yes","No")))</f>
        <v/>
      </c>
      <c r="Q741" s="17">
        <f>IF($C741="","",IF($L741="","",IF(AND($K741=1,ISNUMBER($L741),$L741&lt;$J741,COUNTIFS(nrES_PID,$D741,nrES_Code,$F741,nrES_Att,2,nrES_Raw,"&gt;=0")=0),"Yes","No")))</f>
        <v/>
      </c>
      <c r="R741" s="17">
        <f>IF($C741="","",IF($L741="","",IF(AND($K741=2,ISNUMBER($L741),$L741&lt;$J741),"Yes","No")))</f>
        <v/>
      </c>
      <c r="S741" s="18" t="n"/>
      <c r="T741" s="19">
        <f>IF($Q741&lt;&gt;"Yes","",IF($S741="","(enter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IF(OR($C741="",$L741="",$K741&lt;&gt;1,NOT(ISNUMBER($L741)),$L741&gt;=$J741),"",IF(COUNTIFS(nrES_PID,$D741,nrES_Code,$F741,nrES_Att,2,nrES_Raw,"&gt;=0")&gt;0,"Retested",IF(NOT(ISNUMBER($T741)),"CHECK DATE",IF(TODAY()&gt;$T741,"OVERDUE","Due "&amp;TEXT($T741,"mm/dd")))))</f>
        <v/>
      </c>
      <c r="V741" s="16" t="n"/>
      <c r="W741" s="16" t="n"/>
      <c r="X741" s="17">
        <f>IF($C741="","",IF(AND($L741&lt;&gt;"",NOT(ISNUMBER($L741))),"RAW SCORE NOT A NUMBER",IF(AND(ISNUMBER($L741),OR($L741&lt;0,$L741&gt;100)),"RAW SCORE OUT OF RANGE",IF(COUNTIF(nrES_RecID,$B741)&gt;1,"DUPLICATE RECORD",IF(AND($K741=2,COUNTIFS(nrES_PID,$D741,nrES_Code,$F741,nrES_Att,1)=0),"ATTEMPT 2 WITHOUT ATTEMPT 1",IF(AND($K741=2,$L741=""),"RETEST ROW HAS NO SCORE","OK"))))))</f>
        <v/>
      </c>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IF($C742="","",IF($K742="","",IF(COUNTIFS(nrES_PID,$D742,nrES_Code,$F742,nrES_Att,"&gt;"&amp;$K742,nrES_Raw,"&gt;=0")=0,"Yes","No")))</f>
        <v/>
      </c>
      <c r="Q742" s="17">
        <f>IF($C742="","",IF($L742="","",IF(AND($K742=1,ISNUMBER($L742),$L742&lt;$J742,COUNTIFS(nrES_PID,$D742,nrES_Code,$F742,nrES_Att,2,nrES_Raw,"&gt;=0")=0),"Yes","No")))</f>
        <v/>
      </c>
      <c r="R742" s="17">
        <f>IF($C742="","",IF($L742="","",IF(AND($K742=2,ISNUMBER($L742),$L742&lt;$J742),"Yes","No")))</f>
        <v/>
      </c>
      <c r="S742" s="18" t="n"/>
      <c r="T742" s="19">
        <f>IF($Q742&lt;&gt;"Yes","",IF($S742="","(enter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IF(OR($C742="",$L742="",$K742&lt;&gt;1,NOT(ISNUMBER($L742)),$L742&gt;=$J742),"",IF(COUNTIFS(nrES_PID,$D742,nrES_Code,$F742,nrES_Att,2,nrES_Raw,"&gt;=0")&gt;0,"Retested",IF(NOT(ISNUMBER($T742)),"CHECK DATE",IF(TODAY()&gt;$T742,"OVERDUE","Due "&amp;TEXT($T742,"mm/dd")))))</f>
        <v/>
      </c>
      <c r="V742" s="16" t="n"/>
      <c r="W742" s="16" t="n"/>
      <c r="X742" s="17">
        <f>IF($C742="","",IF(AND($L742&lt;&gt;"",NOT(ISNUMBER($L742))),"RAW SCORE NOT A NUMBER",IF(AND(ISNUMBER($L742),OR($L742&lt;0,$L742&gt;100)),"RAW SCORE OUT OF RANGE",IF(COUNTIF(nrES_RecID,$B742)&gt;1,"DUPLICATE RECORD",IF(AND($K742=2,COUNTIFS(nrES_PID,$D742,nrES_Code,$F742,nrES_Att,1)=0),"ATTEMPT 2 WITHOUT ATTEMPT 1",IF(AND($K742=2,$L742=""),"RETEST ROW HAS NO SCORE","OK"))))))</f>
        <v/>
      </c>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IF($C743="","",IF($K743="","",IF(COUNTIFS(nrES_PID,$D743,nrES_Code,$F743,nrES_Att,"&gt;"&amp;$K743,nrES_Raw,"&gt;=0")=0,"Yes","No")))</f>
        <v/>
      </c>
      <c r="Q743" s="17">
        <f>IF($C743="","",IF($L743="","",IF(AND($K743=1,ISNUMBER($L743),$L743&lt;$J743,COUNTIFS(nrES_PID,$D743,nrES_Code,$F743,nrES_Att,2,nrES_Raw,"&gt;=0")=0),"Yes","No")))</f>
        <v/>
      </c>
      <c r="R743" s="17">
        <f>IF($C743="","",IF($L743="","",IF(AND($K743=2,ISNUMBER($L743),$L743&lt;$J743),"Yes","No")))</f>
        <v/>
      </c>
      <c r="S743" s="18" t="n"/>
      <c r="T743" s="19">
        <f>IF($Q743&lt;&gt;"Yes","",IF($S743="","(enter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IF(OR($C743="",$L743="",$K743&lt;&gt;1,NOT(ISNUMBER($L743)),$L743&gt;=$J743),"",IF(COUNTIFS(nrES_PID,$D743,nrES_Code,$F743,nrES_Att,2,nrES_Raw,"&gt;=0")&gt;0,"Retested",IF(NOT(ISNUMBER($T743)),"CHECK DATE",IF(TODAY()&gt;$T743,"OVERDUE","Due "&amp;TEXT($T743,"mm/dd")))))</f>
        <v/>
      </c>
      <c r="V743" s="16" t="n"/>
      <c r="W743" s="16" t="n"/>
      <c r="X743" s="17">
        <f>IF($C743="","",IF(AND($L743&lt;&gt;"",NOT(ISNUMBER($L743))),"RAW SCORE NOT A NUMBER",IF(AND(ISNUMBER($L743),OR($L743&lt;0,$L743&gt;100)),"RAW SCORE OUT OF RANGE",IF(COUNTIF(nrES_RecID,$B743)&gt;1,"DUPLICATE RECORD",IF(AND($K743=2,COUNTIFS(nrES_PID,$D743,nrES_Code,$F743,nrES_Att,1)=0),"ATTEMPT 2 WITHOUT ATTEMPT 1",IF(AND($K743=2,$L743=""),"RETEST ROW HAS NO SCORE","OK"))))))</f>
        <v/>
      </c>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IF($C744="","",IF($K744="","",IF(COUNTIFS(nrES_PID,$D744,nrES_Code,$F744,nrES_Att,"&gt;"&amp;$K744,nrES_Raw,"&gt;=0")=0,"Yes","No")))</f>
        <v/>
      </c>
      <c r="Q744" s="17">
        <f>IF($C744="","",IF($L744="","",IF(AND($K744=1,ISNUMBER($L744),$L744&lt;$J744,COUNTIFS(nrES_PID,$D744,nrES_Code,$F744,nrES_Att,2,nrES_Raw,"&gt;=0")=0),"Yes","No")))</f>
        <v/>
      </c>
      <c r="R744" s="17">
        <f>IF($C744="","",IF($L744="","",IF(AND($K744=2,ISNUMBER($L744),$L744&lt;$J744),"Yes","No")))</f>
        <v/>
      </c>
      <c r="S744" s="18" t="n"/>
      <c r="T744" s="19">
        <f>IF($Q744&lt;&gt;"Yes","",IF($S744="","(enter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IF(OR($C744="",$L744="",$K744&lt;&gt;1,NOT(ISNUMBER($L744)),$L744&gt;=$J744),"",IF(COUNTIFS(nrES_PID,$D744,nrES_Code,$F744,nrES_Att,2,nrES_Raw,"&gt;=0")&gt;0,"Retested",IF(NOT(ISNUMBER($T744)),"CHECK DATE",IF(TODAY()&gt;$T744,"OVERDUE","Due "&amp;TEXT($T744,"mm/dd")))))</f>
        <v/>
      </c>
      <c r="V744" s="16" t="n"/>
      <c r="W744" s="16" t="n"/>
      <c r="X744" s="17">
        <f>IF($C744="","",IF(AND($L744&lt;&gt;"",NOT(ISNUMBER($L744))),"RAW SCORE NOT A NUMBER",IF(AND(ISNUMBER($L744),OR($L744&lt;0,$L744&gt;100)),"RAW SCORE OUT OF RANGE",IF(COUNTIF(nrES_RecID,$B744)&gt;1,"DUPLICATE RECORD",IF(AND($K744=2,COUNTIFS(nrES_PID,$D744,nrES_Code,$F744,nrES_Att,1)=0),"ATTEMPT 2 WITHOUT ATTEMPT 1",IF(AND($K744=2,$L744=""),"RETEST ROW HAS NO SCORE","OK"))))))</f>
        <v/>
      </c>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IF($C745="","",IF($K745="","",IF(COUNTIFS(nrES_PID,$D745,nrES_Code,$F745,nrES_Att,"&gt;"&amp;$K745,nrES_Raw,"&gt;=0")=0,"Yes","No")))</f>
        <v/>
      </c>
      <c r="Q745" s="17">
        <f>IF($C745="","",IF($L745="","",IF(AND($K745=1,ISNUMBER($L745),$L745&lt;$J745,COUNTIFS(nrES_PID,$D745,nrES_Code,$F745,nrES_Att,2,nrES_Raw,"&gt;=0")=0),"Yes","No")))</f>
        <v/>
      </c>
      <c r="R745" s="17">
        <f>IF($C745="","",IF($L745="","",IF(AND($K745=2,ISNUMBER($L745),$L745&lt;$J745),"Yes","No")))</f>
        <v/>
      </c>
      <c r="S745" s="18" t="n"/>
      <c r="T745" s="19">
        <f>IF($Q745&lt;&gt;"Yes","",IF($S745="","(enter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IF(OR($C745="",$L745="",$K745&lt;&gt;1,NOT(ISNUMBER($L745)),$L745&gt;=$J745),"",IF(COUNTIFS(nrES_PID,$D745,nrES_Code,$F745,nrES_Att,2,nrES_Raw,"&gt;=0")&gt;0,"Retested",IF(NOT(ISNUMBER($T745)),"CHECK DATE",IF(TODAY()&gt;$T745,"OVERDUE","Due "&amp;TEXT($T745,"mm/dd")))))</f>
        <v/>
      </c>
      <c r="V745" s="16" t="n"/>
      <c r="W745" s="16" t="n"/>
      <c r="X745" s="17">
        <f>IF($C745="","",IF(AND($L745&lt;&gt;"",NOT(ISNUMBER($L745))),"RAW SCORE NOT A NUMBER",IF(AND(ISNUMBER($L745),OR($L745&lt;0,$L745&gt;100)),"RAW SCORE OUT OF RANGE",IF(COUNTIF(nrES_RecID,$B745)&gt;1,"DUPLICATE RECORD",IF(AND($K745=2,COUNTIFS(nrES_PID,$D745,nrES_Code,$F745,nrES_Att,1)=0),"ATTEMPT 2 WITHOUT ATTEMPT 1",IF(AND($K745=2,$L745=""),"RETEST ROW HAS NO SCORE","OK"))))))</f>
        <v/>
      </c>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IF($C746="","",IF($K746="","",IF(COUNTIFS(nrES_PID,$D746,nrES_Code,$F746,nrES_Att,"&gt;"&amp;$K746,nrES_Raw,"&gt;=0")=0,"Yes","No")))</f>
        <v/>
      </c>
      <c r="Q746" s="17">
        <f>IF($C746="","",IF($L746="","",IF(AND($K746=1,ISNUMBER($L746),$L746&lt;$J746,COUNTIFS(nrES_PID,$D746,nrES_Code,$F746,nrES_Att,2,nrES_Raw,"&gt;=0")=0),"Yes","No")))</f>
        <v/>
      </c>
      <c r="R746" s="17">
        <f>IF($C746="","",IF($L746="","",IF(AND($K746=2,ISNUMBER($L746),$L746&lt;$J746),"Yes","No")))</f>
        <v/>
      </c>
      <c r="S746" s="18" t="n"/>
      <c r="T746" s="19">
        <f>IF($Q746&lt;&gt;"Yes","",IF($S746="","(enter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IF(OR($C746="",$L746="",$K746&lt;&gt;1,NOT(ISNUMBER($L746)),$L746&gt;=$J746),"",IF(COUNTIFS(nrES_PID,$D746,nrES_Code,$F746,nrES_Att,2,nrES_Raw,"&gt;=0")&gt;0,"Retested",IF(NOT(ISNUMBER($T746)),"CHECK DATE",IF(TODAY()&gt;$T746,"OVERDUE","Due "&amp;TEXT($T746,"mm/dd")))))</f>
        <v/>
      </c>
      <c r="V746" s="16" t="n"/>
      <c r="W746" s="16" t="n"/>
      <c r="X746" s="17">
        <f>IF($C746="","",IF(AND($L746&lt;&gt;"",NOT(ISNUMBER($L746))),"RAW SCORE NOT A NUMBER",IF(AND(ISNUMBER($L746),OR($L746&lt;0,$L746&gt;100)),"RAW SCORE OUT OF RANGE",IF(COUNTIF(nrES_RecID,$B746)&gt;1,"DUPLICATE RECORD",IF(AND($K746=2,COUNTIFS(nrES_PID,$D746,nrES_Code,$F746,nrES_Att,1)=0),"ATTEMPT 2 WITHOUT ATTEMPT 1",IF(AND($K746=2,$L746=""),"RETEST ROW HAS NO SCORE","OK"))))))</f>
        <v/>
      </c>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IF($C747="","",IF($K747="","",IF(COUNTIFS(nrES_PID,$D747,nrES_Code,$F747,nrES_Att,"&gt;"&amp;$K747,nrES_Raw,"&gt;=0")=0,"Yes","No")))</f>
        <v/>
      </c>
      <c r="Q747" s="17">
        <f>IF($C747="","",IF($L747="","",IF(AND($K747=1,ISNUMBER($L747),$L747&lt;$J747,COUNTIFS(nrES_PID,$D747,nrES_Code,$F747,nrES_Att,2,nrES_Raw,"&gt;=0")=0),"Yes","No")))</f>
        <v/>
      </c>
      <c r="R747" s="17">
        <f>IF($C747="","",IF($L747="","",IF(AND($K747=2,ISNUMBER($L747),$L747&lt;$J747),"Yes","No")))</f>
        <v/>
      </c>
      <c r="S747" s="18" t="n"/>
      <c r="T747" s="19">
        <f>IF($Q747&lt;&gt;"Yes","",IF($S747="","(enter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IF(OR($C747="",$L747="",$K747&lt;&gt;1,NOT(ISNUMBER($L747)),$L747&gt;=$J747),"",IF(COUNTIFS(nrES_PID,$D747,nrES_Code,$F747,nrES_Att,2,nrES_Raw,"&gt;=0")&gt;0,"Retested",IF(NOT(ISNUMBER($T747)),"CHECK DATE",IF(TODAY()&gt;$T747,"OVERDUE","Due "&amp;TEXT($T747,"mm/dd")))))</f>
        <v/>
      </c>
      <c r="V747" s="16" t="n"/>
      <c r="W747" s="16" t="n"/>
      <c r="X747" s="17">
        <f>IF($C747="","",IF(AND($L747&lt;&gt;"",NOT(ISNUMBER($L747))),"RAW SCORE NOT A NUMBER",IF(AND(ISNUMBER($L747),OR($L747&lt;0,$L747&gt;100)),"RAW SCORE OUT OF RANGE",IF(COUNTIF(nrES_RecID,$B747)&gt;1,"DUPLICATE RECORD",IF(AND($K747=2,COUNTIFS(nrES_PID,$D747,nrES_Code,$F747,nrES_Att,1)=0),"ATTEMPT 2 WITHOUT ATTEMPT 1",IF(AND($K747=2,$L747=""),"RETEST ROW HAS NO SCORE","OK"))))))</f>
        <v/>
      </c>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IF($C748="","",IF($K748="","",IF(COUNTIFS(nrES_PID,$D748,nrES_Code,$F748,nrES_Att,"&gt;"&amp;$K748,nrES_Raw,"&gt;=0")=0,"Yes","No")))</f>
        <v/>
      </c>
      <c r="Q748" s="17">
        <f>IF($C748="","",IF($L748="","",IF(AND($K748=1,ISNUMBER($L748),$L748&lt;$J748,COUNTIFS(nrES_PID,$D748,nrES_Code,$F748,nrES_Att,2,nrES_Raw,"&gt;=0")=0),"Yes","No")))</f>
        <v/>
      </c>
      <c r="R748" s="17">
        <f>IF($C748="","",IF($L748="","",IF(AND($K748=2,ISNUMBER($L748),$L748&lt;$J748),"Yes","No")))</f>
        <v/>
      </c>
      <c r="S748" s="18" t="n"/>
      <c r="T748" s="19">
        <f>IF($Q748&lt;&gt;"Yes","",IF($S748="","(enter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IF(OR($C748="",$L748="",$K748&lt;&gt;1,NOT(ISNUMBER($L748)),$L748&gt;=$J748),"",IF(COUNTIFS(nrES_PID,$D748,nrES_Code,$F748,nrES_Att,2,nrES_Raw,"&gt;=0")&gt;0,"Retested",IF(NOT(ISNUMBER($T748)),"CHECK DATE",IF(TODAY()&gt;$T748,"OVERDUE","Due "&amp;TEXT($T748,"mm/dd")))))</f>
        <v/>
      </c>
      <c r="V748" s="16" t="n"/>
      <c r="W748" s="16" t="n"/>
      <c r="X748" s="17">
        <f>IF($C748="","",IF(AND($L748&lt;&gt;"",NOT(ISNUMBER($L748))),"RAW SCORE NOT A NUMBER",IF(AND(ISNUMBER($L748),OR($L748&lt;0,$L748&gt;100)),"RAW SCORE OUT OF RANGE",IF(COUNTIF(nrES_RecID,$B748)&gt;1,"DUPLICATE RECORD",IF(AND($K748=2,COUNTIFS(nrES_PID,$D748,nrES_Code,$F748,nrES_Att,1)=0),"ATTEMPT 2 WITHOUT ATTEMPT 1",IF(AND($K748=2,$L748=""),"RETEST ROW HAS NO SCORE","OK"))))))</f>
        <v/>
      </c>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IF($C749="","",IF($K749="","",IF(COUNTIFS(nrES_PID,$D749,nrES_Code,$F749,nrES_Att,"&gt;"&amp;$K749,nrES_Raw,"&gt;=0")=0,"Yes","No")))</f>
        <v/>
      </c>
      <c r="Q749" s="17">
        <f>IF($C749="","",IF($L749="","",IF(AND($K749=1,ISNUMBER($L749),$L749&lt;$J749,COUNTIFS(nrES_PID,$D749,nrES_Code,$F749,nrES_Att,2,nrES_Raw,"&gt;=0")=0),"Yes","No")))</f>
        <v/>
      </c>
      <c r="R749" s="17">
        <f>IF($C749="","",IF($L749="","",IF(AND($K749=2,ISNUMBER($L749),$L749&lt;$J749),"Yes","No")))</f>
        <v/>
      </c>
      <c r="S749" s="18" t="n"/>
      <c r="T749" s="19">
        <f>IF($Q749&lt;&gt;"Yes","",IF($S749="","(enter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IF(OR($C749="",$L749="",$K749&lt;&gt;1,NOT(ISNUMBER($L749)),$L749&gt;=$J749),"",IF(COUNTIFS(nrES_PID,$D749,nrES_Code,$F749,nrES_Att,2,nrES_Raw,"&gt;=0")&gt;0,"Retested",IF(NOT(ISNUMBER($T749)),"CHECK DATE",IF(TODAY()&gt;$T749,"OVERDUE","Due "&amp;TEXT($T749,"mm/dd")))))</f>
        <v/>
      </c>
      <c r="V749" s="16" t="n"/>
      <c r="W749" s="16" t="n"/>
      <c r="X749" s="17">
        <f>IF($C749="","",IF(AND($L749&lt;&gt;"",NOT(ISNUMBER($L749))),"RAW SCORE NOT A NUMBER",IF(AND(ISNUMBER($L749),OR($L749&lt;0,$L749&gt;100)),"RAW SCORE OUT OF RANGE",IF(COUNTIF(nrES_RecID,$B749)&gt;1,"DUPLICATE RECORD",IF(AND($K749=2,COUNTIFS(nrES_PID,$D749,nrES_Code,$F749,nrES_Att,1)=0),"ATTEMPT 2 WITHOUT ATTEMPT 1",IF(AND($K749=2,$L749=""),"RETEST ROW HAS NO SCORE","OK"))))))</f>
        <v/>
      </c>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IF($C750="","",IF($K750="","",IF(COUNTIFS(nrES_PID,$D750,nrES_Code,$F750,nrES_Att,"&gt;"&amp;$K750,nrES_Raw,"&gt;=0")=0,"Yes","No")))</f>
        <v/>
      </c>
      <c r="Q750" s="17">
        <f>IF($C750="","",IF($L750="","",IF(AND($K750=1,ISNUMBER($L750),$L750&lt;$J750,COUNTIFS(nrES_PID,$D750,nrES_Code,$F750,nrES_Att,2,nrES_Raw,"&gt;=0")=0),"Yes","No")))</f>
        <v/>
      </c>
      <c r="R750" s="17">
        <f>IF($C750="","",IF($L750="","",IF(AND($K750=2,ISNUMBER($L750),$L750&lt;$J750),"Yes","No")))</f>
        <v/>
      </c>
      <c r="S750" s="18" t="n"/>
      <c r="T750" s="19">
        <f>IF($Q750&lt;&gt;"Yes","",IF($S750="","(enter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IF(OR($C750="",$L750="",$K750&lt;&gt;1,NOT(ISNUMBER($L750)),$L750&gt;=$J750),"",IF(COUNTIFS(nrES_PID,$D750,nrES_Code,$F750,nrES_Att,2,nrES_Raw,"&gt;=0")&gt;0,"Retested",IF(NOT(ISNUMBER($T750)),"CHECK DATE",IF(TODAY()&gt;$T750,"OVERDUE","Due "&amp;TEXT($T750,"mm/dd")))))</f>
        <v/>
      </c>
      <c r="V750" s="16" t="n"/>
      <c r="W750" s="16" t="n"/>
      <c r="X750" s="17">
        <f>IF($C750="","",IF(AND($L750&lt;&gt;"",NOT(ISNUMBER($L750))),"RAW SCORE NOT A NUMBER",IF(AND(ISNUMBER($L750),OR($L750&lt;0,$L750&gt;100)),"RAW SCORE OUT OF RANGE",IF(COUNTIF(nrES_RecID,$B750)&gt;1,"DUPLICATE RECORD",IF(AND($K750=2,COUNTIFS(nrES_PID,$D750,nrES_Code,$F750,nrES_Att,1)=0),"ATTEMPT 2 WITHOUT ATTEMPT 1",IF(AND($K750=2,$L750=""),"RETEST ROW HAS NO SCORE","OK"))))))</f>
        <v/>
      </c>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IF($C751="","",IF($K751="","",IF(COUNTIFS(nrES_PID,$D751,nrES_Code,$F751,nrES_Att,"&gt;"&amp;$K751,nrES_Raw,"&gt;=0")=0,"Yes","No")))</f>
        <v/>
      </c>
      <c r="Q751" s="17">
        <f>IF($C751="","",IF($L751="","",IF(AND($K751=1,ISNUMBER($L751),$L751&lt;$J751,COUNTIFS(nrES_PID,$D751,nrES_Code,$F751,nrES_Att,2,nrES_Raw,"&gt;=0")=0),"Yes","No")))</f>
        <v/>
      </c>
      <c r="R751" s="17">
        <f>IF($C751="","",IF($L751="","",IF(AND($K751=2,ISNUMBER($L751),$L751&lt;$J751),"Yes","No")))</f>
        <v/>
      </c>
      <c r="S751" s="18" t="n"/>
      <c r="T751" s="19">
        <f>IF($Q751&lt;&gt;"Yes","",IF($S751="","(enter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IF(OR($C751="",$L751="",$K751&lt;&gt;1,NOT(ISNUMBER($L751)),$L751&gt;=$J751),"",IF(COUNTIFS(nrES_PID,$D751,nrES_Code,$F751,nrES_Att,2,nrES_Raw,"&gt;=0")&gt;0,"Retested",IF(NOT(ISNUMBER($T751)),"CHECK DATE",IF(TODAY()&gt;$T751,"OVERDUE","Due "&amp;TEXT($T751,"mm/dd")))))</f>
        <v/>
      </c>
      <c r="V751" s="16" t="n"/>
      <c r="W751" s="16" t="n"/>
      <c r="X751" s="17">
        <f>IF($C751="","",IF(AND($L751&lt;&gt;"",NOT(ISNUMBER($L751))),"RAW SCORE NOT A NUMBER",IF(AND(ISNUMBER($L751),OR($L751&lt;0,$L751&gt;100)),"RAW SCORE OUT OF RANGE",IF(COUNTIF(nrES_RecID,$B751)&gt;1,"DUPLICATE RECORD",IF(AND($K751=2,COUNTIFS(nrES_PID,$D751,nrES_Code,$F751,nrES_Att,1)=0),"ATTEMPT 2 WITHOUT ATTEMPT 1",IF(AND($K751=2,$L751=""),"RETEST ROW HAS NO SCORE","OK"))))))</f>
        <v/>
      </c>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IF($C752="","",IF($K752="","",IF(COUNTIFS(nrES_PID,$D752,nrES_Code,$F752,nrES_Att,"&gt;"&amp;$K752,nrES_Raw,"&gt;=0")=0,"Yes","No")))</f>
        <v/>
      </c>
      <c r="Q752" s="17">
        <f>IF($C752="","",IF($L752="","",IF(AND($K752=1,ISNUMBER($L752),$L752&lt;$J752,COUNTIFS(nrES_PID,$D752,nrES_Code,$F752,nrES_Att,2,nrES_Raw,"&gt;=0")=0),"Yes","No")))</f>
        <v/>
      </c>
      <c r="R752" s="17">
        <f>IF($C752="","",IF($L752="","",IF(AND($K752=2,ISNUMBER($L752),$L752&lt;$J752),"Yes","No")))</f>
        <v/>
      </c>
      <c r="S752" s="18" t="n"/>
      <c r="T752" s="19">
        <f>IF($Q752&lt;&gt;"Yes","",IF($S752="","(enter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IF(OR($C752="",$L752="",$K752&lt;&gt;1,NOT(ISNUMBER($L752)),$L752&gt;=$J752),"",IF(COUNTIFS(nrES_PID,$D752,nrES_Code,$F752,nrES_Att,2,nrES_Raw,"&gt;=0")&gt;0,"Retested",IF(NOT(ISNUMBER($T752)),"CHECK DATE",IF(TODAY()&gt;$T752,"OVERDUE","Due "&amp;TEXT($T752,"mm/dd")))))</f>
        <v/>
      </c>
      <c r="V752" s="16" t="n"/>
      <c r="W752" s="16" t="n"/>
      <c r="X752" s="17">
        <f>IF($C752="","",IF(AND($L752&lt;&gt;"",NOT(ISNUMBER($L752))),"RAW SCORE NOT A NUMBER",IF(AND(ISNUMBER($L752),OR($L752&lt;0,$L752&gt;100)),"RAW SCORE OUT OF RANGE",IF(COUNTIF(nrES_RecID,$B752)&gt;1,"DUPLICATE RECORD",IF(AND($K752=2,COUNTIFS(nrES_PID,$D752,nrES_Code,$F752,nrES_Att,1)=0),"ATTEMPT 2 WITHOUT ATTEMPT 1",IF(AND($K752=2,$L752=""),"RETEST ROW HAS NO SCORE","OK"))))))</f>
        <v/>
      </c>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IF($C753="","",IF($K753="","",IF(COUNTIFS(nrES_PID,$D753,nrES_Code,$F753,nrES_Att,"&gt;"&amp;$K753,nrES_Raw,"&gt;=0")=0,"Yes","No")))</f>
        <v/>
      </c>
      <c r="Q753" s="17">
        <f>IF($C753="","",IF($L753="","",IF(AND($K753=1,ISNUMBER($L753),$L753&lt;$J753,COUNTIFS(nrES_PID,$D753,nrES_Code,$F753,nrES_Att,2,nrES_Raw,"&gt;=0")=0),"Yes","No")))</f>
        <v/>
      </c>
      <c r="R753" s="17">
        <f>IF($C753="","",IF($L753="","",IF(AND($K753=2,ISNUMBER($L753),$L753&lt;$J753),"Yes","No")))</f>
        <v/>
      </c>
      <c r="S753" s="18" t="n"/>
      <c r="T753" s="19">
        <f>IF($Q753&lt;&gt;"Yes","",IF($S753="","(enter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IF(OR($C753="",$L753="",$K753&lt;&gt;1,NOT(ISNUMBER($L753)),$L753&gt;=$J753),"",IF(COUNTIFS(nrES_PID,$D753,nrES_Code,$F753,nrES_Att,2,nrES_Raw,"&gt;=0")&gt;0,"Retested",IF(NOT(ISNUMBER($T753)),"CHECK DATE",IF(TODAY()&gt;$T753,"OVERDUE","Due "&amp;TEXT($T753,"mm/dd")))))</f>
        <v/>
      </c>
      <c r="V753" s="16" t="n"/>
      <c r="W753" s="16" t="n"/>
      <c r="X753" s="17">
        <f>IF($C753="","",IF(AND($L753&lt;&gt;"",NOT(ISNUMBER($L753))),"RAW SCORE NOT A NUMBER",IF(AND(ISNUMBER($L753),OR($L753&lt;0,$L753&gt;100)),"RAW SCORE OUT OF RANGE",IF(COUNTIF(nrES_RecID,$B753)&gt;1,"DUPLICATE RECORD",IF(AND($K753=2,COUNTIFS(nrES_PID,$D753,nrES_Code,$F753,nrES_Att,1)=0),"ATTEMPT 2 WITHOUT ATTEMPT 1",IF(AND($K753=2,$L753=""),"RETEST ROW HAS NO SCORE","OK"))))))</f>
        <v/>
      </c>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IF($C754="","",IF($K754="","",IF(COUNTIFS(nrES_PID,$D754,nrES_Code,$F754,nrES_Att,"&gt;"&amp;$K754,nrES_Raw,"&gt;=0")=0,"Yes","No")))</f>
        <v/>
      </c>
      <c r="Q754" s="17">
        <f>IF($C754="","",IF($L754="","",IF(AND($K754=1,ISNUMBER($L754),$L754&lt;$J754,COUNTIFS(nrES_PID,$D754,nrES_Code,$F754,nrES_Att,2,nrES_Raw,"&gt;=0")=0),"Yes","No")))</f>
        <v/>
      </c>
      <c r="R754" s="17">
        <f>IF($C754="","",IF($L754="","",IF(AND($K754=2,ISNUMBER($L754),$L754&lt;$J754),"Yes","No")))</f>
        <v/>
      </c>
      <c r="S754" s="18" t="n"/>
      <c r="T754" s="19">
        <f>IF($Q754&lt;&gt;"Yes","",IF($S754="","(enter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IF(OR($C754="",$L754="",$K754&lt;&gt;1,NOT(ISNUMBER($L754)),$L754&gt;=$J754),"",IF(COUNTIFS(nrES_PID,$D754,nrES_Code,$F754,nrES_Att,2,nrES_Raw,"&gt;=0")&gt;0,"Retested",IF(NOT(ISNUMBER($T754)),"CHECK DATE",IF(TODAY()&gt;$T754,"OVERDUE","Due "&amp;TEXT($T754,"mm/dd")))))</f>
        <v/>
      </c>
      <c r="V754" s="16" t="n"/>
      <c r="W754" s="16" t="n"/>
      <c r="X754" s="17">
        <f>IF($C754="","",IF(AND($L754&lt;&gt;"",NOT(ISNUMBER($L754))),"RAW SCORE NOT A NUMBER",IF(AND(ISNUMBER($L754),OR($L754&lt;0,$L754&gt;100)),"RAW SCORE OUT OF RANGE",IF(COUNTIF(nrES_RecID,$B754)&gt;1,"DUPLICATE RECORD",IF(AND($K754=2,COUNTIFS(nrES_PID,$D754,nrES_Code,$F754,nrES_Att,1)=0),"ATTEMPT 2 WITHOUT ATTEMPT 1",IF(AND($K754=2,$L754=""),"RETEST ROW HAS NO SCORE","OK"))))))</f>
        <v/>
      </c>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IF($C755="","",IF($K755="","",IF(COUNTIFS(nrES_PID,$D755,nrES_Code,$F755,nrES_Att,"&gt;"&amp;$K755,nrES_Raw,"&gt;=0")=0,"Yes","No")))</f>
        <v/>
      </c>
      <c r="Q755" s="17">
        <f>IF($C755="","",IF($L755="","",IF(AND($K755=1,ISNUMBER($L755),$L755&lt;$J755,COUNTIFS(nrES_PID,$D755,nrES_Code,$F755,nrES_Att,2,nrES_Raw,"&gt;=0")=0),"Yes","No")))</f>
        <v/>
      </c>
      <c r="R755" s="17">
        <f>IF($C755="","",IF($L755="","",IF(AND($K755=2,ISNUMBER($L755),$L755&lt;$J755),"Yes","No")))</f>
        <v/>
      </c>
      <c r="S755" s="18" t="n"/>
      <c r="T755" s="19">
        <f>IF($Q755&lt;&gt;"Yes","",IF($S755="","(enter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IF(OR($C755="",$L755="",$K755&lt;&gt;1,NOT(ISNUMBER($L755)),$L755&gt;=$J755),"",IF(COUNTIFS(nrES_PID,$D755,nrES_Code,$F755,nrES_Att,2,nrES_Raw,"&gt;=0")&gt;0,"Retested",IF(NOT(ISNUMBER($T755)),"CHECK DATE",IF(TODAY()&gt;$T755,"OVERDUE","Due "&amp;TEXT($T755,"mm/dd")))))</f>
        <v/>
      </c>
      <c r="V755" s="16" t="n"/>
      <c r="W755" s="16" t="n"/>
      <c r="X755" s="17">
        <f>IF($C755="","",IF(AND($L755&lt;&gt;"",NOT(ISNUMBER($L755))),"RAW SCORE NOT A NUMBER",IF(AND(ISNUMBER($L755),OR($L755&lt;0,$L755&gt;100)),"RAW SCORE OUT OF RANGE",IF(COUNTIF(nrES_RecID,$B755)&gt;1,"DUPLICATE RECORD",IF(AND($K755=2,COUNTIFS(nrES_PID,$D755,nrES_Code,$F755,nrES_Att,1)=0),"ATTEMPT 2 WITHOUT ATTEMPT 1",IF(AND($K755=2,$L755=""),"RETEST ROW HAS NO SCORE","OK"))))))</f>
        <v/>
      </c>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IF($C756="","",IF($K756="","",IF(COUNTIFS(nrES_PID,$D756,nrES_Code,$F756,nrES_Att,"&gt;"&amp;$K756,nrES_Raw,"&gt;=0")=0,"Yes","No")))</f>
        <v/>
      </c>
      <c r="Q756" s="17">
        <f>IF($C756="","",IF($L756="","",IF(AND($K756=1,ISNUMBER($L756),$L756&lt;$J756,COUNTIFS(nrES_PID,$D756,nrES_Code,$F756,nrES_Att,2,nrES_Raw,"&gt;=0")=0),"Yes","No")))</f>
        <v/>
      </c>
      <c r="R756" s="17">
        <f>IF($C756="","",IF($L756="","",IF(AND($K756=2,ISNUMBER($L756),$L756&lt;$J756),"Yes","No")))</f>
        <v/>
      </c>
      <c r="S756" s="18" t="n"/>
      <c r="T756" s="19">
        <f>IF($Q756&lt;&gt;"Yes","",IF($S756="","(enter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IF(OR($C756="",$L756="",$K756&lt;&gt;1,NOT(ISNUMBER($L756)),$L756&gt;=$J756),"",IF(COUNTIFS(nrES_PID,$D756,nrES_Code,$F756,nrES_Att,2,nrES_Raw,"&gt;=0")&gt;0,"Retested",IF(NOT(ISNUMBER($T756)),"CHECK DATE",IF(TODAY()&gt;$T756,"OVERDUE","Due "&amp;TEXT($T756,"mm/dd")))))</f>
        <v/>
      </c>
      <c r="V756" s="16" t="n"/>
      <c r="W756" s="16" t="n"/>
      <c r="X756" s="17">
        <f>IF($C756="","",IF(AND($L756&lt;&gt;"",NOT(ISNUMBER($L756))),"RAW SCORE NOT A NUMBER",IF(AND(ISNUMBER($L756),OR($L756&lt;0,$L756&gt;100)),"RAW SCORE OUT OF RANGE",IF(COUNTIF(nrES_RecID,$B756)&gt;1,"DUPLICATE RECORD",IF(AND($K756=2,COUNTIFS(nrES_PID,$D756,nrES_Code,$F756,nrES_Att,1)=0),"ATTEMPT 2 WITHOUT ATTEMPT 1",IF(AND($K756=2,$L756=""),"RETEST ROW HAS NO SCORE","OK"))))))</f>
        <v/>
      </c>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IF($C757="","",IF($K757="","",IF(COUNTIFS(nrES_PID,$D757,nrES_Code,$F757,nrES_Att,"&gt;"&amp;$K757,nrES_Raw,"&gt;=0")=0,"Yes","No")))</f>
        <v/>
      </c>
      <c r="Q757" s="17">
        <f>IF($C757="","",IF($L757="","",IF(AND($K757=1,ISNUMBER($L757),$L757&lt;$J757,COUNTIFS(nrES_PID,$D757,nrES_Code,$F757,nrES_Att,2,nrES_Raw,"&gt;=0")=0),"Yes","No")))</f>
        <v/>
      </c>
      <c r="R757" s="17">
        <f>IF($C757="","",IF($L757="","",IF(AND($K757=2,ISNUMBER($L757),$L757&lt;$J757),"Yes","No")))</f>
        <v/>
      </c>
      <c r="S757" s="18" t="n"/>
      <c r="T757" s="19">
        <f>IF($Q757&lt;&gt;"Yes","",IF($S757="","(enter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IF(OR($C757="",$L757="",$K757&lt;&gt;1,NOT(ISNUMBER($L757)),$L757&gt;=$J757),"",IF(COUNTIFS(nrES_PID,$D757,nrES_Code,$F757,nrES_Att,2,nrES_Raw,"&gt;=0")&gt;0,"Retested",IF(NOT(ISNUMBER($T757)),"CHECK DATE",IF(TODAY()&gt;$T757,"OVERDUE","Due "&amp;TEXT($T757,"mm/dd")))))</f>
        <v/>
      </c>
      <c r="V757" s="16" t="n"/>
      <c r="W757" s="16" t="n"/>
      <c r="X757" s="17">
        <f>IF($C757="","",IF(AND($L757&lt;&gt;"",NOT(ISNUMBER($L757))),"RAW SCORE NOT A NUMBER",IF(AND(ISNUMBER($L757),OR($L757&lt;0,$L757&gt;100)),"RAW SCORE OUT OF RANGE",IF(COUNTIF(nrES_RecID,$B757)&gt;1,"DUPLICATE RECORD",IF(AND($K757=2,COUNTIFS(nrES_PID,$D757,nrES_Code,$F757,nrES_Att,1)=0),"ATTEMPT 2 WITHOUT ATTEMPT 1",IF(AND($K757=2,$L757=""),"RETEST ROW HAS NO SCORE","OK"))))))</f>
        <v/>
      </c>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IF($C758="","",IF($K758="","",IF(COUNTIFS(nrES_PID,$D758,nrES_Code,$F758,nrES_Att,"&gt;"&amp;$K758,nrES_Raw,"&gt;=0")=0,"Yes","No")))</f>
        <v/>
      </c>
      <c r="Q758" s="17">
        <f>IF($C758="","",IF($L758="","",IF(AND($K758=1,ISNUMBER($L758),$L758&lt;$J758,COUNTIFS(nrES_PID,$D758,nrES_Code,$F758,nrES_Att,2,nrES_Raw,"&gt;=0")=0),"Yes","No")))</f>
        <v/>
      </c>
      <c r="R758" s="17">
        <f>IF($C758="","",IF($L758="","",IF(AND($K758=2,ISNUMBER($L758),$L758&lt;$J758),"Yes","No")))</f>
        <v/>
      </c>
      <c r="S758" s="18" t="n"/>
      <c r="T758" s="19">
        <f>IF($Q758&lt;&gt;"Yes","",IF($S758="","(enter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IF(OR($C758="",$L758="",$K758&lt;&gt;1,NOT(ISNUMBER($L758)),$L758&gt;=$J758),"",IF(COUNTIFS(nrES_PID,$D758,nrES_Code,$F758,nrES_Att,2,nrES_Raw,"&gt;=0")&gt;0,"Retested",IF(NOT(ISNUMBER($T758)),"CHECK DATE",IF(TODAY()&gt;$T758,"OVERDUE","Due "&amp;TEXT($T758,"mm/dd")))))</f>
        <v/>
      </c>
      <c r="V758" s="16" t="n"/>
      <c r="W758" s="16" t="n"/>
      <c r="X758" s="17">
        <f>IF($C758="","",IF(AND($L758&lt;&gt;"",NOT(ISNUMBER($L758))),"RAW SCORE NOT A NUMBER",IF(AND(ISNUMBER($L758),OR($L758&lt;0,$L758&gt;100)),"RAW SCORE OUT OF RANGE",IF(COUNTIF(nrES_RecID,$B758)&gt;1,"DUPLICATE RECORD",IF(AND($K758=2,COUNTIFS(nrES_PID,$D758,nrES_Code,$F758,nrES_Att,1)=0),"ATTEMPT 2 WITHOUT ATTEMPT 1",IF(AND($K758=2,$L758=""),"RETEST ROW HAS NO SCORE","OK"))))))</f>
        <v/>
      </c>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IF($C759="","",IF($K759="","",IF(COUNTIFS(nrES_PID,$D759,nrES_Code,$F759,nrES_Att,"&gt;"&amp;$K759,nrES_Raw,"&gt;=0")=0,"Yes","No")))</f>
        <v/>
      </c>
      <c r="Q759" s="17">
        <f>IF($C759="","",IF($L759="","",IF(AND($K759=1,ISNUMBER($L759),$L759&lt;$J759,COUNTIFS(nrES_PID,$D759,nrES_Code,$F759,nrES_Att,2,nrES_Raw,"&gt;=0")=0),"Yes","No")))</f>
        <v/>
      </c>
      <c r="R759" s="17">
        <f>IF($C759="","",IF($L759="","",IF(AND($K759=2,ISNUMBER($L759),$L759&lt;$J759),"Yes","No")))</f>
        <v/>
      </c>
      <c r="S759" s="18" t="n"/>
      <c r="T759" s="19">
        <f>IF($Q759&lt;&gt;"Yes","",IF($S759="","(enter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IF(OR($C759="",$L759="",$K759&lt;&gt;1,NOT(ISNUMBER($L759)),$L759&gt;=$J759),"",IF(COUNTIFS(nrES_PID,$D759,nrES_Code,$F759,nrES_Att,2,nrES_Raw,"&gt;=0")&gt;0,"Retested",IF(NOT(ISNUMBER($T759)),"CHECK DATE",IF(TODAY()&gt;$T759,"OVERDUE","Due "&amp;TEXT($T759,"mm/dd")))))</f>
        <v/>
      </c>
      <c r="V759" s="16" t="n"/>
      <c r="W759" s="16" t="n"/>
      <c r="X759" s="17">
        <f>IF($C759="","",IF(AND($L759&lt;&gt;"",NOT(ISNUMBER($L759))),"RAW SCORE NOT A NUMBER",IF(AND(ISNUMBER($L759),OR($L759&lt;0,$L759&gt;100)),"RAW SCORE OUT OF RANGE",IF(COUNTIF(nrES_RecID,$B759)&gt;1,"DUPLICATE RECORD",IF(AND($K759=2,COUNTIFS(nrES_PID,$D759,nrES_Code,$F759,nrES_Att,1)=0),"ATTEMPT 2 WITHOUT ATTEMPT 1",IF(AND($K759=2,$L759=""),"RETEST ROW HAS NO SCORE","OK"))))))</f>
        <v/>
      </c>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IF($C760="","",IF($K760="","",IF(COUNTIFS(nrES_PID,$D760,nrES_Code,$F760,nrES_Att,"&gt;"&amp;$K760,nrES_Raw,"&gt;=0")=0,"Yes","No")))</f>
        <v/>
      </c>
      <c r="Q760" s="17">
        <f>IF($C760="","",IF($L760="","",IF(AND($K760=1,ISNUMBER($L760),$L760&lt;$J760,COUNTIFS(nrES_PID,$D760,nrES_Code,$F760,nrES_Att,2,nrES_Raw,"&gt;=0")=0),"Yes","No")))</f>
        <v/>
      </c>
      <c r="R760" s="17">
        <f>IF($C760="","",IF($L760="","",IF(AND($K760=2,ISNUMBER($L760),$L760&lt;$J760),"Yes","No")))</f>
        <v/>
      </c>
      <c r="S760" s="18" t="n"/>
      <c r="T760" s="19">
        <f>IF($Q760&lt;&gt;"Yes","",IF($S760="","(enter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IF(OR($C760="",$L760="",$K760&lt;&gt;1,NOT(ISNUMBER($L760)),$L760&gt;=$J760),"",IF(COUNTIFS(nrES_PID,$D760,nrES_Code,$F760,nrES_Att,2,nrES_Raw,"&gt;=0")&gt;0,"Retested",IF(NOT(ISNUMBER($T760)),"CHECK DATE",IF(TODAY()&gt;$T760,"OVERDUE","Due "&amp;TEXT($T760,"mm/dd")))))</f>
        <v/>
      </c>
      <c r="V760" s="16" t="n"/>
      <c r="W760" s="16" t="n"/>
      <c r="X760" s="17">
        <f>IF($C760="","",IF(AND($L760&lt;&gt;"",NOT(ISNUMBER($L760))),"RAW SCORE NOT A NUMBER",IF(AND(ISNUMBER($L760),OR($L760&lt;0,$L760&gt;100)),"RAW SCORE OUT OF RANGE",IF(COUNTIF(nrES_RecID,$B760)&gt;1,"DUPLICATE RECORD",IF(AND($K760=2,COUNTIFS(nrES_PID,$D760,nrES_Code,$F760,nrES_Att,1)=0),"ATTEMPT 2 WITHOUT ATTEMPT 1",IF(AND($K760=2,$L760=""),"RETEST ROW HAS NO SCORE","OK"))))))</f>
        <v/>
      </c>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IF($C761="","",IF($K761="","",IF(COUNTIFS(nrES_PID,$D761,nrES_Code,$F761,nrES_Att,"&gt;"&amp;$K761,nrES_Raw,"&gt;=0")=0,"Yes","No")))</f>
        <v/>
      </c>
      <c r="Q761" s="17">
        <f>IF($C761="","",IF($L761="","",IF(AND($K761=1,ISNUMBER($L761),$L761&lt;$J761,COUNTIFS(nrES_PID,$D761,nrES_Code,$F761,nrES_Att,2,nrES_Raw,"&gt;=0")=0),"Yes","No")))</f>
        <v/>
      </c>
      <c r="R761" s="17">
        <f>IF($C761="","",IF($L761="","",IF(AND($K761=2,ISNUMBER($L761),$L761&lt;$J761),"Yes","No")))</f>
        <v/>
      </c>
      <c r="S761" s="18" t="n"/>
      <c r="T761" s="19">
        <f>IF($Q761&lt;&gt;"Yes","",IF($S761="","(enter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IF(OR($C761="",$L761="",$K761&lt;&gt;1,NOT(ISNUMBER($L761)),$L761&gt;=$J761),"",IF(COUNTIFS(nrES_PID,$D761,nrES_Code,$F761,nrES_Att,2,nrES_Raw,"&gt;=0")&gt;0,"Retested",IF(NOT(ISNUMBER($T761)),"CHECK DATE",IF(TODAY()&gt;$T761,"OVERDUE","Due "&amp;TEXT($T761,"mm/dd")))))</f>
        <v/>
      </c>
      <c r="V761" s="16" t="n"/>
      <c r="W761" s="16" t="n"/>
      <c r="X761" s="17">
        <f>IF($C761="","",IF(AND($L761&lt;&gt;"",NOT(ISNUMBER($L761))),"RAW SCORE NOT A NUMBER",IF(AND(ISNUMBER($L761),OR($L761&lt;0,$L761&gt;100)),"RAW SCORE OUT OF RANGE",IF(COUNTIF(nrES_RecID,$B761)&gt;1,"DUPLICATE RECORD",IF(AND($K761=2,COUNTIFS(nrES_PID,$D761,nrES_Code,$F761,nrES_Att,1)=0),"ATTEMPT 2 WITHOUT ATTEMPT 1",IF(AND($K761=2,$L761=""),"RETEST ROW HAS NO SCORE","OK"))))))</f>
        <v/>
      </c>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IF($C762="","",IF($K762="","",IF(COUNTIFS(nrES_PID,$D762,nrES_Code,$F762,nrES_Att,"&gt;"&amp;$K762,nrES_Raw,"&gt;=0")=0,"Yes","No")))</f>
        <v/>
      </c>
      <c r="Q762" s="17">
        <f>IF($C762="","",IF($L762="","",IF(AND($K762=1,ISNUMBER($L762),$L762&lt;$J762,COUNTIFS(nrES_PID,$D762,nrES_Code,$F762,nrES_Att,2,nrES_Raw,"&gt;=0")=0),"Yes","No")))</f>
        <v/>
      </c>
      <c r="R762" s="17">
        <f>IF($C762="","",IF($L762="","",IF(AND($K762=2,ISNUMBER($L762),$L762&lt;$J762),"Yes","No")))</f>
        <v/>
      </c>
      <c r="S762" s="18" t="n"/>
      <c r="T762" s="19">
        <f>IF($Q762&lt;&gt;"Yes","",IF($S762="","(enter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IF(OR($C762="",$L762="",$K762&lt;&gt;1,NOT(ISNUMBER($L762)),$L762&gt;=$J762),"",IF(COUNTIFS(nrES_PID,$D762,nrES_Code,$F762,nrES_Att,2,nrES_Raw,"&gt;=0")&gt;0,"Retested",IF(NOT(ISNUMBER($T762)),"CHECK DATE",IF(TODAY()&gt;$T762,"OVERDUE","Due "&amp;TEXT($T762,"mm/dd")))))</f>
        <v/>
      </c>
      <c r="V762" s="16" t="n"/>
      <c r="W762" s="16" t="n"/>
      <c r="X762" s="17">
        <f>IF($C762="","",IF(AND($L762&lt;&gt;"",NOT(ISNUMBER($L762))),"RAW SCORE NOT A NUMBER",IF(AND(ISNUMBER($L762),OR($L762&lt;0,$L762&gt;100)),"RAW SCORE OUT OF RANGE",IF(COUNTIF(nrES_RecID,$B762)&gt;1,"DUPLICATE RECORD",IF(AND($K762=2,COUNTIFS(nrES_PID,$D762,nrES_Code,$F762,nrES_Att,1)=0),"ATTEMPT 2 WITHOUT ATTEMPT 1",IF(AND($K762=2,$L762=""),"RETEST ROW HAS NO SCORE","OK"))))))</f>
        <v/>
      </c>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IF($C763="","",IF($K763="","",IF(COUNTIFS(nrES_PID,$D763,nrES_Code,$F763,nrES_Att,"&gt;"&amp;$K763,nrES_Raw,"&gt;=0")=0,"Yes","No")))</f>
        <v/>
      </c>
      <c r="Q763" s="17">
        <f>IF($C763="","",IF($L763="","",IF(AND($K763=1,ISNUMBER($L763),$L763&lt;$J763,COUNTIFS(nrES_PID,$D763,nrES_Code,$F763,nrES_Att,2,nrES_Raw,"&gt;=0")=0),"Yes","No")))</f>
        <v/>
      </c>
      <c r="R763" s="17">
        <f>IF($C763="","",IF($L763="","",IF(AND($K763=2,ISNUMBER($L763),$L763&lt;$J763),"Yes","No")))</f>
        <v/>
      </c>
      <c r="S763" s="18" t="n"/>
      <c r="T763" s="19">
        <f>IF($Q763&lt;&gt;"Yes","",IF($S763="","(enter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IF(OR($C763="",$L763="",$K763&lt;&gt;1,NOT(ISNUMBER($L763)),$L763&gt;=$J763),"",IF(COUNTIFS(nrES_PID,$D763,nrES_Code,$F763,nrES_Att,2,nrES_Raw,"&gt;=0")&gt;0,"Retested",IF(NOT(ISNUMBER($T763)),"CHECK DATE",IF(TODAY()&gt;$T763,"OVERDUE","Due "&amp;TEXT($T763,"mm/dd")))))</f>
        <v/>
      </c>
      <c r="V763" s="16" t="n"/>
      <c r="W763" s="16" t="n"/>
      <c r="X763" s="17">
        <f>IF($C763="","",IF(AND($L763&lt;&gt;"",NOT(ISNUMBER($L763))),"RAW SCORE NOT A NUMBER",IF(AND(ISNUMBER($L763),OR($L763&lt;0,$L763&gt;100)),"RAW SCORE OUT OF RANGE",IF(COUNTIF(nrES_RecID,$B763)&gt;1,"DUPLICATE RECORD",IF(AND($K763=2,COUNTIFS(nrES_PID,$D763,nrES_Code,$F763,nrES_Att,1)=0),"ATTEMPT 2 WITHOUT ATTEMPT 1",IF(AND($K763=2,$L763=""),"RETEST ROW HAS NO SCORE","OK"))))))</f>
        <v/>
      </c>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IF($C764="","",IF($K764="","",IF(COUNTIFS(nrES_PID,$D764,nrES_Code,$F764,nrES_Att,"&gt;"&amp;$K764,nrES_Raw,"&gt;=0")=0,"Yes","No")))</f>
        <v/>
      </c>
      <c r="Q764" s="17">
        <f>IF($C764="","",IF($L764="","",IF(AND($K764=1,ISNUMBER($L764),$L764&lt;$J764,COUNTIFS(nrES_PID,$D764,nrES_Code,$F764,nrES_Att,2,nrES_Raw,"&gt;=0")=0),"Yes","No")))</f>
        <v/>
      </c>
      <c r="R764" s="17">
        <f>IF($C764="","",IF($L764="","",IF(AND($K764=2,ISNUMBER($L764),$L764&lt;$J764),"Yes","No")))</f>
        <v/>
      </c>
      <c r="S764" s="18" t="n"/>
      <c r="T764" s="19">
        <f>IF($Q764&lt;&gt;"Yes","",IF($S764="","(enter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IF(OR($C764="",$L764="",$K764&lt;&gt;1,NOT(ISNUMBER($L764)),$L764&gt;=$J764),"",IF(COUNTIFS(nrES_PID,$D764,nrES_Code,$F764,nrES_Att,2,nrES_Raw,"&gt;=0")&gt;0,"Retested",IF(NOT(ISNUMBER($T764)),"CHECK DATE",IF(TODAY()&gt;$T764,"OVERDUE","Due "&amp;TEXT($T764,"mm/dd")))))</f>
        <v/>
      </c>
      <c r="V764" s="16" t="n"/>
      <c r="W764" s="16" t="n"/>
      <c r="X764" s="17">
        <f>IF($C764="","",IF(AND($L764&lt;&gt;"",NOT(ISNUMBER($L764))),"RAW SCORE NOT A NUMBER",IF(AND(ISNUMBER($L764),OR($L764&lt;0,$L764&gt;100)),"RAW SCORE OUT OF RANGE",IF(COUNTIF(nrES_RecID,$B764)&gt;1,"DUPLICATE RECORD",IF(AND($K764=2,COUNTIFS(nrES_PID,$D764,nrES_Code,$F764,nrES_Att,1)=0),"ATTEMPT 2 WITHOUT ATTEMPT 1",IF(AND($K764=2,$L764=""),"RETEST ROW HAS NO SCORE","OK"))))))</f>
        <v/>
      </c>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IF($C765="","",IF($K765="","",IF(COUNTIFS(nrES_PID,$D765,nrES_Code,$F765,nrES_Att,"&gt;"&amp;$K765,nrES_Raw,"&gt;=0")=0,"Yes","No")))</f>
        <v/>
      </c>
      <c r="Q765" s="17">
        <f>IF($C765="","",IF($L765="","",IF(AND($K765=1,ISNUMBER($L765),$L765&lt;$J765,COUNTIFS(nrES_PID,$D765,nrES_Code,$F765,nrES_Att,2,nrES_Raw,"&gt;=0")=0),"Yes","No")))</f>
        <v/>
      </c>
      <c r="R765" s="17">
        <f>IF($C765="","",IF($L765="","",IF(AND($K765=2,ISNUMBER($L765),$L765&lt;$J765),"Yes","No")))</f>
        <v/>
      </c>
      <c r="S765" s="18" t="n"/>
      <c r="T765" s="19">
        <f>IF($Q765&lt;&gt;"Yes","",IF($S765="","(enter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IF(OR($C765="",$L765="",$K765&lt;&gt;1,NOT(ISNUMBER($L765)),$L765&gt;=$J765),"",IF(COUNTIFS(nrES_PID,$D765,nrES_Code,$F765,nrES_Att,2,nrES_Raw,"&gt;=0")&gt;0,"Retested",IF(NOT(ISNUMBER($T765)),"CHECK DATE",IF(TODAY()&gt;$T765,"OVERDUE","Due "&amp;TEXT($T765,"mm/dd")))))</f>
        <v/>
      </c>
      <c r="V765" s="16" t="n"/>
      <c r="W765" s="16" t="n"/>
      <c r="X765" s="17">
        <f>IF($C765="","",IF(AND($L765&lt;&gt;"",NOT(ISNUMBER($L765))),"RAW SCORE NOT A NUMBER",IF(AND(ISNUMBER($L765),OR($L765&lt;0,$L765&gt;100)),"RAW SCORE OUT OF RANGE",IF(COUNTIF(nrES_RecID,$B765)&gt;1,"DUPLICATE RECORD",IF(AND($K765=2,COUNTIFS(nrES_PID,$D765,nrES_Code,$F765,nrES_Att,1)=0),"ATTEMPT 2 WITHOUT ATTEMPT 1",IF(AND($K765=2,$L765=""),"RETEST ROW HAS NO SCORE","OK"))))))</f>
        <v/>
      </c>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IF($C766="","",IF($K766="","",IF(COUNTIFS(nrES_PID,$D766,nrES_Code,$F766,nrES_Att,"&gt;"&amp;$K766,nrES_Raw,"&gt;=0")=0,"Yes","No")))</f>
        <v/>
      </c>
      <c r="Q766" s="17">
        <f>IF($C766="","",IF($L766="","",IF(AND($K766=1,ISNUMBER($L766),$L766&lt;$J766,COUNTIFS(nrES_PID,$D766,nrES_Code,$F766,nrES_Att,2,nrES_Raw,"&gt;=0")=0),"Yes","No")))</f>
        <v/>
      </c>
      <c r="R766" s="17">
        <f>IF($C766="","",IF($L766="","",IF(AND($K766=2,ISNUMBER($L766),$L766&lt;$J766),"Yes","No")))</f>
        <v/>
      </c>
      <c r="S766" s="18" t="n"/>
      <c r="T766" s="19">
        <f>IF($Q766&lt;&gt;"Yes","",IF($S766="","(enter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IF(OR($C766="",$L766="",$K766&lt;&gt;1,NOT(ISNUMBER($L766)),$L766&gt;=$J766),"",IF(COUNTIFS(nrES_PID,$D766,nrES_Code,$F766,nrES_Att,2,nrES_Raw,"&gt;=0")&gt;0,"Retested",IF(NOT(ISNUMBER($T766)),"CHECK DATE",IF(TODAY()&gt;$T766,"OVERDUE","Due "&amp;TEXT($T766,"mm/dd")))))</f>
        <v/>
      </c>
      <c r="V766" s="16" t="n"/>
      <c r="W766" s="16" t="n"/>
      <c r="X766" s="17">
        <f>IF($C766="","",IF(AND($L766&lt;&gt;"",NOT(ISNUMBER($L766))),"RAW SCORE NOT A NUMBER",IF(AND(ISNUMBER($L766),OR($L766&lt;0,$L766&gt;100)),"RAW SCORE OUT OF RANGE",IF(COUNTIF(nrES_RecID,$B766)&gt;1,"DUPLICATE RECORD",IF(AND($K766=2,COUNTIFS(nrES_PID,$D766,nrES_Code,$F766,nrES_Att,1)=0),"ATTEMPT 2 WITHOUT ATTEMPT 1",IF(AND($K766=2,$L766=""),"RETEST ROW HAS NO SCORE","OK"))))))</f>
        <v/>
      </c>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IF($C767="","",IF($K767="","",IF(COUNTIFS(nrES_PID,$D767,nrES_Code,$F767,nrES_Att,"&gt;"&amp;$K767,nrES_Raw,"&gt;=0")=0,"Yes","No")))</f>
        <v/>
      </c>
      <c r="Q767" s="17">
        <f>IF($C767="","",IF($L767="","",IF(AND($K767=1,ISNUMBER($L767),$L767&lt;$J767,COUNTIFS(nrES_PID,$D767,nrES_Code,$F767,nrES_Att,2,nrES_Raw,"&gt;=0")=0),"Yes","No")))</f>
        <v/>
      </c>
      <c r="R767" s="17">
        <f>IF($C767="","",IF($L767="","",IF(AND($K767=2,ISNUMBER($L767),$L767&lt;$J767),"Yes","No")))</f>
        <v/>
      </c>
      <c r="S767" s="18" t="n"/>
      <c r="T767" s="19">
        <f>IF($Q767&lt;&gt;"Yes","",IF($S767="","(enter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IF(OR($C767="",$L767="",$K767&lt;&gt;1,NOT(ISNUMBER($L767)),$L767&gt;=$J767),"",IF(COUNTIFS(nrES_PID,$D767,nrES_Code,$F767,nrES_Att,2,nrES_Raw,"&gt;=0")&gt;0,"Retested",IF(NOT(ISNUMBER($T767)),"CHECK DATE",IF(TODAY()&gt;$T767,"OVERDUE","Due "&amp;TEXT($T767,"mm/dd")))))</f>
        <v/>
      </c>
      <c r="V767" s="16" t="n"/>
      <c r="W767" s="16" t="n"/>
      <c r="X767" s="17">
        <f>IF($C767="","",IF(AND($L767&lt;&gt;"",NOT(ISNUMBER($L767))),"RAW SCORE NOT A NUMBER",IF(AND(ISNUMBER($L767),OR($L767&lt;0,$L767&gt;100)),"RAW SCORE OUT OF RANGE",IF(COUNTIF(nrES_RecID,$B767)&gt;1,"DUPLICATE RECORD",IF(AND($K767=2,COUNTIFS(nrES_PID,$D767,nrES_Code,$F767,nrES_Att,1)=0),"ATTEMPT 2 WITHOUT ATTEMPT 1",IF(AND($K767=2,$L767=""),"RETEST ROW HAS NO SCORE","OK"))))))</f>
        <v/>
      </c>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IF($C768="","",IF($K768="","",IF(COUNTIFS(nrES_PID,$D768,nrES_Code,$F768,nrES_Att,"&gt;"&amp;$K768,nrES_Raw,"&gt;=0")=0,"Yes","No")))</f>
        <v/>
      </c>
      <c r="Q768" s="17">
        <f>IF($C768="","",IF($L768="","",IF(AND($K768=1,ISNUMBER($L768),$L768&lt;$J768,COUNTIFS(nrES_PID,$D768,nrES_Code,$F768,nrES_Att,2,nrES_Raw,"&gt;=0")=0),"Yes","No")))</f>
        <v/>
      </c>
      <c r="R768" s="17">
        <f>IF($C768="","",IF($L768="","",IF(AND($K768=2,ISNUMBER($L768),$L768&lt;$J768),"Yes","No")))</f>
        <v/>
      </c>
      <c r="S768" s="18" t="n"/>
      <c r="T768" s="19">
        <f>IF($Q768&lt;&gt;"Yes","",IF($S768="","(enter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IF(OR($C768="",$L768="",$K768&lt;&gt;1,NOT(ISNUMBER($L768)),$L768&gt;=$J768),"",IF(COUNTIFS(nrES_PID,$D768,nrES_Code,$F768,nrES_Att,2,nrES_Raw,"&gt;=0")&gt;0,"Retested",IF(NOT(ISNUMBER($T768)),"CHECK DATE",IF(TODAY()&gt;$T768,"OVERDUE","Due "&amp;TEXT($T768,"mm/dd")))))</f>
        <v/>
      </c>
      <c r="V768" s="16" t="n"/>
      <c r="W768" s="16" t="n"/>
      <c r="X768" s="17">
        <f>IF($C768="","",IF(AND($L768&lt;&gt;"",NOT(ISNUMBER($L768))),"RAW SCORE NOT A NUMBER",IF(AND(ISNUMBER($L768),OR($L768&lt;0,$L768&gt;100)),"RAW SCORE OUT OF RANGE",IF(COUNTIF(nrES_RecID,$B768)&gt;1,"DUPLICATE RECORD",IF(AND($K768=2,COUNTIFS(nrES_PID,$D768,nrES_Code,$F768,nrES_Att,1)=0),"ATTEMPT 2 WITHOUT ATTEMPT 1",IF(AND($K768=2,$L768=""),"RETEST ROW HAS NO SCORE","OK"))))))</f>
        <v/>
      </c>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IF($C769="","",IF($K769="","",IF(COUNTIFS(nrES_PID,$D769,nrES_Code,$F769,nrES_Att,"&gt;"&amp;$K769,nrES_Raw,"&gt;=0")=0,"Yes","No")))</f>
        <v/>
      </c>
      <c r="Q769" s="17">
        <f>IF($C769="","",IF($L769="","",IF(AND($K769=1,ISNUMBER($L769),$L769&lt;$J769,COUNTIFS(nrES_PID,$D769,nrES_Code,$F769,nrES_Att,2,nrES_Raw,"&gt;=0")=0),"Yes","No")))</f>
        <v/>
      </c>
      <c r="R769" s="17">
        <f>IF($C769="","",IF($L769="","",IF(AND($K769=2,ISNUMBER($L769),$L769&lt;$J769),"Yes","No")))</f>
        <v/>
      </c>
      <c r="S769" s="18" t="n"/>
      <c r="T769" s="19">
        <f>IF($Q769&lt;&gt;"Yes","",IF($S769="","(enter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IF(OR($C769="",$L769="",$K769&lt;&gt;1,NOT(ISNUMBER($L769)),$L769&gt;=$J769),"",IF(COUNTIFS(nrES_PID,$D769,nrES_Code,$F769,nrES_Att,2,nrES_Raw,"&gt;=0")&gt;0,"Retested",IF(NOT(ISNUMBER($T769)),"CHECK DATE",IF(TODAY()&gt;$T769,"OVERDUE","Due "&amp;TEXT($T769,"mm/dd")))))</f>
        <v/>
      </c>
      <c r="V769" s="16" t="n"/>
      <c r="W769" s="16" t="n"/>
      <c r="X769" s="17">
        <f>IF($C769="","",IF(AND($L769&lt;&gt;"",NOT(ISNUMBER($L769))),"RAW SCORE NOT A NUMBER",IF(AND(ISNUMBER($L769),OR($L769&lt;0,$L769&gt;100)),"RAW SCORE OUT OF RANGE",IF(COUNTIF(nrES_RecID,$B769)&gt;1,"DUPLICATE RECORD",IF(AND($K769=2,COUNTIFS(nrES_PID,$D769,nrES_Code,$F769,nrES_Att,1)=0),"ATTEMPT 2 WITHOUT ATTEMPT 1",IF(AND($K769=2,$L769=""),"RETEST ROW HAS NO SCORE","OK"))))))</f>
        <v/>
      </c>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IF($C770="","",IF($K770="","",IF(COUNTIFS(nrES_PID,$D770,nrES_Code,$F770,nrES_Att,"&gt;"&amp;$K770,nrES_Raw,"&gt;=0")=0,"Yes","No")))</f>
        <v/>
      </c>
      <c r="Q770" s="17">
        <f>IF($C770="","",IF($L770="","",IF(AND($K770=1,ISNUMBER($L770),$L770&lt;$J770,COUNTIFS(nrES_PID,$D770,nrES_Code,$F770,nrES_Att,2,nrES_Raw,"&gt;=0")=0),"Yes","No")))</f>
        <v/>
      </c>
      <c r="R770" s="17">
        <f>IF($C770="","",IF($L770="","",IF(AND($K770=2,ISNUMBER($L770),$L770&lt;$J770),"Yes","No")))</f>
        <v/>
      </c>
      <c r="S770" s="18" t="n"/>
      <c r="T770" s="19">
        <f>IF($Q770&lt;&gt;"Yes","",IF($S770="","(enter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IF(OR($C770="",$L770="",$K770&lt;&gt;1,NOT(ISNUMBER($L770)),$L770&gt;=$J770),"",IF(COUNTIFS(nrES_PID,$D770,nrES_Code,$F770,nrES_Att,2,nrES_Raw,"&gt;=0")&gt;0,"Retested",IF(NOT(ISNUMBER($T770)),"CHECK DATE",IF(TODAY()&gt;$T770,"OVERDUE","Due "&amp;TEXT($T770,"mm/dd")))))</f>
        <v/>
      </c>
      <c r="V770" s="16" t="n"/>
      <c r="W770" s="16" t="n"/>
      <c r="X770" s="17">
        <f>IF($C770="","",IF(AND($L770&lt;&gt;"",NOT(ISNUMBER($L770))),"RAW SCORE NOT A NUMBER",IF(AND(ISNUMBER($L770),OR($L770&lt;0,$L770&gt;100)),"RAW SCORE OUT OF RANGE",IF(COUNTIF(nrES_RecID,$B770)&gt;1,"DUPLICATE RECORD",IF(AND($K770=2,COUNTIFS(nrES_PID,$D770,nrES_Code,$F770,nrES_Att,1)=0),"ATTEMPT 2 WITHOUT ATTEMPT 1",IF(AND($K770=2,$L770=""),"RETEST ROW HAS NO SCORE","OK"))))))</f>
        <v/>
      </c>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IF($C771="","",IF($K771="","",IF(COUNTIFS(nrES_PID,$D771,nrES_Code,$F771,nrES_Att,"&gt;"&amp;$K771,nrES_Raw,"&gt;=0")=0,"Yes","No")))</f>
        <v/>
      </c>
      <c r="Q771" s="17">
        <f>IF($C771="","",IF($L771="","",IF(AND($K771=1,ISNUMBER($L771),$L771&lt;$J771,COUNTIFS(nrES_PID,$D771,nrES_Code,$F771,nrES_Att,2,nrES_Raw,"&gt;=0")=0),"Yes","No")))</f>
        <v/>
      </c>
      <c r="R771" s="17">
        <f>IF($C771="","",IF($L771="","",IF(AND($K771=2,ISNUMBER($L771),$L771&lt;$J771),"Yes","No")))</f>
        <v/>
      </c>
      <c r="S771" s="18" t="n"/>
      <c r="T771" s="19">
        <f>IF($Q771&lt;&gt;"Yes","",IF($S771="","(enter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IF(OR($C771="",$L771="",$K771&lt;&gt;1,NOT(ISNUMBER($L771)),$L771&gt;=$J771),"",IF(COUNTIFS(nrES_PID,$D771,nrES_Code,$F771,nrES_Att,2,nrES_Raw,"&gt;=0")&gt;0,"Retested",IF(NOT(ISNUMBER($T771)),"CHECK DATE",IF(TODAY()&gt;$T771,"OVERDUE","Due "&amp;TEXT($T771,"mm/dd")))))</f>
        <v/>
      </c>
      <c r="V771" s="16" t="n"/>
      <c r="W771" s="16" t="n"/>
      <c r="X771" s="17">
        <f>IF($C771="","",IF(AND($L771&lt;&gt;"",NOT(ISNUMBER($L771))),"RAW SCORE NOT A NUMBER",IF(AND(ISNUMBER($L771),OR($L771&lt;0,$L771&gt;100)),"RAW SCORE OUT OF RANGE",IF(COUNTIF(nrES_RecID,$B771)&gt;1,"DUPLICATE RECORD",IF(AND($K771=2,COUNTIFS(nrES_PID,$D771,nrES_Code,$F771,nrES_Att,1)=0),"ATTEMPT 2 WITHOUT ATTEMPT 1",IF(AND($K771=2,$L771=""),"RETEST ROW HAS NO SCORE","OK"))))))</f>
        <v/>
      </c>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IF($C772="","",IF($K772="","",IF(COUNTIFS(nrES_PID,$D772,nrES_Code,$F772,nrES_Att,"&gt;"&amp;$K772,nrES_Raw,"&gt;=0")=0,"Yes","No")))</f>
        <v/>
      </c>
      <c r="Q772" s="17">
        <f>IF($C772="","",IF($L772="","",IF(AND($K772=1,ISNUMBER($L772),$L772&lt;$J772,COUNTIFS(nrES_PID,$D772,nrES_Code,$F772,nrES_Att,2,nrES_Raw,"&gt;=0")=0),"Yes","No")))</f>
        <v/>
      </c>
      <c r="R772" s="17">
        <f>IF($C772="","",IF($L772="","",IF(AND($K772=2,ISNUMBER($L772),$L772&lt;$J772),"Yes","No")))</f>
        <v/>
      </c>
      <c r="S772" s="18" t="n"/>
      <c r="T772" s="19">
        <f>IF($Q772&lt;&gt;"Yes","",IF($S772="","(enter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IF(OR($C772="",$L772="",$K772&lt;&gt;1,NOT(ISNUMBER($L772)),$L772&gt;=$J772),"",IF(COUNTIFS(nrES_PID,$D772,nrES_Code,$F772,nrES_Att,2,nrES_Raw,"&gt;=0")&gt;0,"Retested",IF(NOT(ISNUMBER($T772)),"CHECK DATE",IF(TODAY()&gt;$T772,"OVERDUE","Due "&amp;TEXT($T772,"mm/dd")))))</f>
        <v/>
      </c>
      <c r="V772" s="16" t="n"/>
      <c r="W772" s="16" t="n"/>
      <c r="X772" s="17">
        <f>IF($C772="","",IF(AND($L772&lt;&gt;"",NOT(ISNUMBER($L772))),"RAW SCORE NOT A NUMBER",IF(AND(ISNUMBER($L772),OR($L772&lt;0,$L772&gt;100)),"RAW SCORE OUT OF RANGE",IF(COUNTIF(nrES_RecID,$B772)&gt;1,"DUPLICATE RECORD",IF(AND($K772=2,COUNTIFS(nrES_PID,$D772,nrES_Code,$F772,nrES_Att,1)=0),"ATTEMPT 2 WITHOUT ATTEMPT 1",IF(AND($K772=2,$L772=""),"RETEST ROW HAS NO SCORE","OK"))))))</f>
        <v/>
      </c>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IF($C773="","",IF($K773="","",IF(COUNTIFS(nrES_PID,$D773,nrES_Code,$F773,nrES_Att,"&gt;"&amp;$K773,nrES_Raw,"&gt;=0")=0,"Yes","No")))</f>
        <v/>
      </c>
      <c r="Q773" s="17">
        <f>IF($C773="","",IF($L773="","",IF(AND($K773=1,ISNUMBER($L773),$L773&lt;$J773,COUNTIFS(nrES_PID,$D773,nrES_Code,$F773,nrES_Att,2,nrES_Raw,"&gt;=0")=0),"Yes","No")))</f>
        <v/>
      </c>
      <c r="R773" s="17">
        <f>IF($C773="","",IF($L773="","",IF(AND($K773=2,ISNUMBER($L773),$L773&lt;$J773),"Yes","No")))</f>
        <v/>
      </c>
      <c r="S773" s="18" t="n"/>
      <c r="T773" s="19">
        <f>IF($Q773&lt;&gt;"Yes","",IF($S773="","(enter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IF(OR($C773="",$L773="",$K773&lt;&gt;1,NOT(ISNUMBER($L773)),$L773&gt;=$J773),"",IF(COUNTIFS(nrES_PID,$D773,nrES_Code,$F773,nrES_Att,2,nrES_Raw,"&gt;=0")&gt;0,"Retested",IF(NOT(ISNUMBER($T773)),"CHECK DATE",IF(TODAY()&gt;$T773,"OVERDUE","Due "&amp;TEXT($T773,"mm/dd")))))</f>
        <v/>
      </c>
      <c r="V773" s="16" t="n"/>
      <c r="W773" s="16" t="n"/>
      <c r="X773" s="17">
        <f>IF($C773="","",IF(AND($L773&lt;&gt;"",NOT(ISNUMBER($L773))),"RAW SCORE NOT A NUMBER",IF(AND(ISNUMBER($L773),OR($L773&lt;0,$L773&gt;100)),"RAW SCORE OUT OF RANGE",IF(COUNTIF(nrES_RecID,$B773)&gt;1,"DUPLICATE RECORD",IF(AND($K773=2,COUNTIFS(nrES_PID,$D773,nrES_Code,$F773,nrES_Att,1)=0),"ATTEMPT 2 WITHOUT ATTEMPT 1",IF(AND($K773=2,$L773=""),"RETEST ROW HAS NO SCORE","OK"))))))</f>
        <v/>
      </c>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IF($C774="","",IF($K774="","",IF(COUNTIFS(nrES_PID,$D774,nrES_Code,$F774,nrES_Att,"&gt;"&amp;$K774,nrES_Raw,"&gt;=0")=0,"Yes","No")))</f>
        <v/>
      </c>
      <c r="Q774" s="17">
        <f>IF($C774="","",IF($L774="","",IF(AND($K774=1,ISNUMBER($L774),$L774&lt;$J774,COUNTIFS(nrES_PID,$D774,nrES_Code,$F774,nrES_Att,2,nrES_Raw,"&gt;=0")=0),"Yes","No")))</f>
        <v/>
      </c>
      <c r="R774" s="17">
        <f>IF($C774="","",IF($L774="","",IF(AND($K774=2,ISNUMBER($L774),$L774&lt;$J774),"Yes","No")))</f>
        <v/>
      </c>
      <c r="S774" s="18" t="n"/>
      <c r="T774" s="19">
        <f>IF($Q774&lt;&gt;"Yes","",IF($S774="","(enter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IF(OR($C774="",$L774="",$K774&lt;&gt;1,NOT(ISNUMBER($L774)),$L774&gt;=$J774),"",IF(COUNTIFS(nrES_PID,$D774,nrES_Code,$F774,nrES_Att,2,nrES_Raw,"&gt;=0")&gt;0,"Retested",IF(NOT(ISNUMBER($T774)),"CHECK DATE",IF(TODAY()&gt;$T774,"OVERDUE","Due "&amp;TEXT($T774,"mm/dd")))))</f>
        <v/>
      </c>
      <c r="V774" s="16" t="n"/>
      <c r="W774" s="16" t="n"/>
      <c r="X774" s="17">
        <f>IF($C774="","",IF(AND($L774&lt;&gt;"",NOT(ISNUMBER($L774))),"RAW SCORE NOT A NUMBER",IF(AND(ISNUMBER($L774),OR($L774&lt;0,$L774&gt;100)),"RAW SCORE OUT OF RANGE",IF(COUNTIF(nrES_RecID,$B774)&gt;1,"DUPLICATE RECORD",IF(AND($K774=2,COUNTIFS(nrES_PID,$D774,nrES_Code,$F774,nrES_Att,1)=0),"ATTEMPT 2 WITHOUT ATTEMPT 1",IF(AND($K774=2,$L774=""),"RETEST ROW HAS NO SCORE","OK"))))))</f>
        <v/>
      </c>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IF($C775="","",IF($K775="","",IF(COUNTIFS(nrES_PID,$D775,nrES_Code,$F775,nrES_Att,"&gt;"&amp;$K775,nrES_Raw,"&gt;=0")=0,"Yes","No")))</f>
        <v/>
      </c>
      <c r="Q775" s="17">
        <f>IF($C775="","",IF($L775="","",IF(AND($K775=1,ISNUMBER($L775),$L775&lt;$J775,COUNTIFS(nrES_PID,$D775,nrES_Code,$F775,nrES_Att,2,nrES_Raw,"&gt;=0")=0),"Yes","No")))</f>
        <v/>
      </c>
      <c r="R775" s="17">
        <f>IF($C775="","",IF($L775="","",IF(AND($K775=2,ISNUMBER($L775),$L775&lt;$J775),"Yes","No")))</f>
        <v/>
      </c>
      <c r="S775" s="18" t="n"/>
      <c r="T775" s="19">
        <f>IF($Q775&lt;&gt;"Yes","",IF($S775="","(enter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IF(OR($C775="",$L775="",$K775&lt;&gt;1,NOT(ISNUMBER($L775)),$L775&gt;=$J775),"",IF(COUNTIFS(nrES_PID,$D775,nrES_Code,$F775,nrES_Att,2,nrES_Raw,"&gt;=0")&gt;0,"Retested",IF(NOT(ISNUMBER($T775)),"CHECK DATE",IF(TODAY()&gt;$T775,"OVERDUE","Due "&amp;TEXT($T775,"mm/dd")))))</f>
        <v/>
      </c>
      <c r="V775" s="16" t="n"/>
      <c r="W775" s="16" t="n"/>
      <c r="X775" s="17">
        <f>IF($C775="","",IF(AND($L775&lt;&gt;"",NOT(ISNUMBER($L775))),"RAW SCORE NOT A NUMBER",IF(AND(ISNUMBER($L775),OR($L775&lt;0,$L775&gt;100)),"RAW SCORE OUT OF RANGE",IF(COUNTIF(nrES_RecID,$B775)&gt;1,"DUPLICATE RECORD",IF(AND($K775=2,COUNTIFS(nrES_PID,$D775,nrES_Code,$F775,nrES_Att,1)=0),"ATTEMPT 2 WITHOUT ATTEMPT 1",IF(AND($K775=2,$L775=""),"RETEST ROW HAS NO SCORE","OK"))))))</f>
        <v/>
      </c>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IF($C776="","",IF($K776="","",IF(COUNTIFS(nrES_PID,$D776,nrES_Code,$F776,nrES_Att,"&gt;"&amp;$K776,nrES_Raw,"&gt;=0")=0,"Yes","No")))</f>
        <v/>
      </c>
      <c r="Q776" s="17">
        <f>IF($C776="","",IF($L776="","",IF(AND($K776=1,ISNUMBER($L776),$L776&lt;$J776,COUNTIFS(nrES_PID,$D776,nrES_Code,$F776,nrES_Att,2,nrES_Raw,"&gt;=0")=0),"Yes","No")))</f>
        <v/>
      </c>
      <c r="R776" s="17">
        <f>IF($C776="","",IF($L776="","",IF(AND($K776=2,ISNUMBER($L776),$L776&lt;$J776),"Yes","No")))</f>
        <v/>
      </c>
      <c r="S776" s="18" t="n"/>
      <c r="T776" s="19">
        <f>IF($Q776&lt;&gt;"Yes","",IF($S776="","(enter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IF(OR($C776="",$L776="",$K776&lt;&gt;1,NOT(ISNUMBER($L776)),$L776&gt;=$J776),"",IF(COUNTIFS(nrES_PID,$D776,nrES_Code,$F776,nrES_Att,2,nrES_Raw,"&gt;=0")&gt;0,"Retested",IF(NOT(ISNUMBER($T776)),"CHECK DATE",IF(TODAY()&gt;$T776,"OVERDUE","Due "&amp;TEXT($T776,"mm/dd")))))</f>
        <v/>
      </c>
      <c r="V776" s="16" t="n"/>
      <c r="W776" s="16" t="n"/>
      <c r="X776" s="17">
        <f>IF($C776="","",IF(AND($L776&lt;&gt;"",NOT(ISNUMBER($L776))),"RAW SCORE NOT A NUMBER",IF(AND(ISNUMBER($L776),OR($L776&lt;0,$L776&gt;100)),"RAW SCORE OUT OF RANGE",IF(COUNTIF(nrES_RecID,$B776)&gt;1,"DUPLICATE RECORD",IF(AND($K776=2,COUNTIFS(nrES_PID,$D776,nrES_Code,$F776,nrES_Att,1)=0),"ATTEMPT 2 WITHOUT ATTEMPT 1",IF(AND($K776=2,$L776=""),"RETEST ROW HAS NO SCORE","OK"))))))</f>
        <v/>
      </c>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IF($C777="","",IF($K777="","",IF(COUNTIFS(nrES_PID,$D777,nrES_Code,$F777,nrES_Att,"&gt;"&amp;$K777,nrES_Raw,"&gt;=0")=0,"Yes","No")))</f>
        <v/>
      </c>
      <c r="Q777" s="17">
        <f>IF($C777="","",IF($L777="","",IF(AND($K777=1,ISNUMBER($L777),$L777&lt;$J777,COUNTIFS(nrES_PID,$D777,nrES_Code,$F777,nrES_Att,2,nrES_Raw,"&gt;=0")=0),"Yes","No")))</f>
        <v/>
      </c>
      <c r="R777" s="17">
        <f>IF($C777="","",IF($L777="","",IF(AND($K777=2,ISNUMBER($L777),$L777&lt;$J777),"Yes","No")))</f>
        <v/>
      </c>
      <c r="S777" s="18" t="n"/>
      <c r="T777" s="19">
        <f>IF($Q777&lt;&gt;"Yes","",IF($S777="","(enter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IF(OR($C777="",$L777="",$K777&lt;&gt;1,NOT(ISNUMBER($L777)),$L777&gt;=$J777),"",IF(COUNTIFS(nrES_PID,$D777,nrES_Code,$F777,nrES_Att,2,nrES_Raw,"&gt;=0")&gt;0,"Retested",IF(NOT(ISNUMBER($T777)),"CHECK DATE",IF(TODAY()&gt;$T777,"OVERDUE","Due "&amp;TEXT($T777,"mm/dd")))))</f>
        <v/>
      </c>
      <c r="V777" s="16" t="n"/>
      <c r="W777" s="16" t="n"/>
      <c r="X777" s="17">
        <f>IF($C777="","",IF(AND($L777&lt;&gt;"",NOT(ISNUMBER($L777))),"RAW SCORE NOT A NUMBER",IF(AND(ISNUMBER($L777),OR($L777&lt;0,$L777&gt;100)),"RAW SCORE OUT OF RANGE",IF(COUNTIF(nrES_RecID,$B777)&gt;1,"DUPLICATE RECORD",IF(AND($K777=2,COUNTIFS(nrES_PID,$D777,nrES_Code,$F777,nrES_Att,1)=0),"ATTEMPT 2 WITHOUT ATTEMPT 1",IF(AND($K777=2,$L777=""),"RETEST ROW HAS NO SCORE","OK"))))))</f>
        <v/>
      </c>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IF($C778="","",IF($K778="","",IF(COUNTIFS(nrES_PID,$D778,nrES_Code,$F778,nrES_Att,"&gt;"&amp;$K778,nrES_Raw,"&gt;=0")=0,"Yes","No")))</f>
        <v/>
      </c>
      <c r="Q778" s="17">
        <f>IF($C778="","",IF($L778="","",IF(AND($K778=1,ISNUMBER($L778),$L778&lt;$J778,COUNTIFS(nrES_PID,$D778,nrES_Code,$F778,nrES_Att,2,nrES_Raw,"&gt;=0")=0),"Yes","No")))</f>
        <v/>
      </c>
      <c r="R778" s="17">
        <f>IF($C778="","",IF($L778="","",IF(AND($K778=2,ISNUMBER($L778),$L778&lt;$J778),"Yes","No")))</f>
        <v/>
      </c>
      <c r="S778" s="18" t="n"/>
      <c r="T778" s="19">
        <f>IF($Q778&lt;&gt;"Yes","",IF($S778="","(enter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IF(OR($C778="",$L778="",$K778&lt;&gt;1,NOT(ISNUMBER($L778)),$L778&gt;=$J778),"",IF(COUNTIFS(nrES_PID,$D778,nrES_Code,$F778,nrES_Att,2,nrES_Raw,"&gt;=0")&gt;0,"Retested",IF(NOT(ISNUMBER($T778)),"CHECK DATE",IF(TODAY()&gt;$T778,"OVERDUE","Due "&amp;TEXT($T778,"mm/dd")))))</f>
        <v/>
      </c>
      <c r="V778" s="16" t="n"/>
      <c r="W778" s="16" t="n"/>
      <c r="X778" s="17">
        <f>IF($C778="","",IF(AND($L778&lt;&gt;"",NOT(ISNUMBER($L778))),"RAW SCORE NOT A NUMBER",IF(AND(ISNUMBER($L778),OR($L778&lt;0,$L778&gt;100)),"RAW SCORE OUT OF RANGE",IF(COUNTIF(nrES_RecID,$B778)&gt;1,"DUPLICATE RECORD",IF(AND($K778=2,COUNTIFS(nrES_PID,$D778,nrES_Code,$F778,nrES_Att,1)=0),"ATTEMPT 2 WITHOUT ATTEMPT 1",IF(AND($K778=2,$L778=""),"RETEST ROW HAS NO SCORE","OK"))))))</f>
        <v/>
      </c>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IF($C779="","",IF($K779="","",IF(COUNTIFS(nrES_PID,$D779,nrES_Code,$F779,nrES_Att,"&gt;"&amp;$K779,nrES_Raw,"&gt;=0")=0,"Yes","No")))</f>
        <v/>
      </c>
      <c r="Q779" s="17">
        <f>IF($C779="","",IF($L779="","",IF(AND($K779=1,ISNUMBER($L779),$L779&lt;$J779,COUNTIFS(nrES_PID,$D779,nrES_Code,$F779,nrES_Att,2,nrES_Raw,"&gt;=0")=0),"Yes","No")))</f>
        <v/>
      </c>
      <c r="R779" s="17">
        <f>IF($C779="","",IF($L779="","",IF(AND($K779=2,ISNUMBER($L779),$L779&lt;$J779),"Yes","No")))</f>
        <v/>
      </c>
      <c r="S779" s="18" t="n"/>
      <c r="T779" s="19">
        <f>IF($Q779&lt;&gt;"Yes","",IF($S779="","(enter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IF(OR($C779="",$L779="",$K779&lt;&gt;1,NOT(ISNUMBER($L779)),$L779&gt;=$J779),"",IF(COUNTIFS(nrES_PID,$D779,nrES_Code,$F779,nrES_Att,2,nrES_Raw,"&gt;=0")&gt;0,"Retested",IF(NOT(ISNUMBER($T779)),"CHECK DATE",IF(TODAY()&gt;$T779,"OVERDUE","Due "&amp;TEXT($T779,"mm/dd")))))</f>
        <v/>
      </c>
      <c r="V779" s="16" t="n"/>
      <c r="W779" s="16" t="n"/>
      <c r="X779" s="17">
        <f>IF($C779="","",IF(AND($L779&lt;&gt;"",NOT(ISNUMBER($L779))),"RAW SCORE NOT A NUMBER",IF(AND(ISNUMBER($L779),OR($L779&lt;0,$L779&gt;100)),"RAW SCORE OUT OF RANGE",IF(COUNTIF(nrES_RecID,$B779)&gt;1,"DUPLICATE RECORD",IF(AND($K779=2,COUNTIFS(nrES_PID,$D779,nrES_Code,$F779,nrES_Att,1)=0),"ATTEMPT 2 WITHOUT ATTEMPT 1",IF(AND($K779=2,$L779=""),"RETEST ROW HAS NO SCORE","OK"))))))</f>
        <v/>
      </c>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IF($C780="","",IF($K780="","",IF(COUNTIFS(nrES_PID,$D780,nrES_Code,$F780,nrES_Att,"&gt;"&amp;$K780,nrES_Raw,"&gt;=0")=0,"Yes","No")))</f>
        <v/>
      </c>
      <c r="Q780" s="17">
        <f>IF($C780="","",IF($L780="","",IF(AND($K780=1,ISNUMBER($L780),$L780&lt;$J780,COUNTIFS(nrES_PID,$D780,nrES_Code,$F780,nrES_Att,2,nrES_Raw,"&gt;=0")=0),"Yes","No")))</f>
        <v/>
      </c>
      <c r="R780" s="17">
        <f>IF($C780="","",IF($L780="","",IF(AND($K780=2,ISNUMBER($L780),$L780&lt;$J780),"Yes","No")))</f>
        <v/>
      </c>
      <c r="S780" s="18" t="n"/>
      <c r="T780" s="19">
        <f>IF($Q780&lt;&gt;"Yes","",IF($S780="","(enter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IF(OR($C780="",$L780="",$K780&lt;&gt;1,NOT(ISNUMBER($L780)),$L780&gt;=$J780),"",IF(COUNTIFS(nrES_PID,$D780,nrES_Code,$F780,nrES_Att,2,nrES_Raw,"&gt;=0")&gt;0,"Retested",IF(NOT(ISNUMBER($T780)),"CHECK DATE",IF(TODAY()&gt;$T780,"OVERDUE","Due "&amp;TEXT($T780,"mm/dd")))))</f>
        <v/>
      </c>
      <c r="V780" s="16" t="n"/>
      <c r="W780" s="16" t="n"/>
      <c r="X780" s="17">
        <f>IF($C780="","",IF(AND($L780&lt;&gt;"",NOT(ISNUMBER($L780))),"RAW SCORE NOT A NUMBER",IF(AND(ISNUMBER($L780),OR($L780&lt;0,$L780&gt;100)),"RAW SCORE OUT OF RANGE",IF(COUNTIF(nrES_RecID,$B780)&gt;1,"DUPLICATE RECORD",IF(AND($K780=2,COUNTIFS(nrES_PID,$D780,nrES_Code,$F780,nrES_Att,1)=0),"ATTEMPT 2 WITHOUT ATTEMPT 1",IF(AND($K780=2,$L780=""),"RETEST ROW HAS NO SCORE","OK"))))))</f>
        <v/>
      </c>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IF($C781="","",IF($K781="","",IF(COUNTIFS(nrES_PID,$D781,nrES_Code,$F781,nrES_Att,"&gt;"&amp;$K781,nrES_Raw,"&gt;=0")=0,"Yes","No")))</f>
        <v/>
      </c>
      <c r="Q781" s="17">
        <f>IF($C781="","",IF($L781="","",IF(AND($K781=1,ISNUMBER($L781),$L781&lt;$J781,COUNTIFS(nrES_PID,$D781,nrES_Code,$F781,nrES_Att,2,nrES_Raw,"&gt;=0")=0),"Yes","No")))</f>
        <v/>
      </c>
      <c r="R781" s="17">
        <f>IF($C781="","",IF($L781="","",IF(AND($K781=2,ISNUMBER($L781),$L781&lt;$J781),"Yes","No")))</f>
        <v/>
      </c>
      <c r="S781" s="18" t="n"/>
      <c r="T781" s="19">
        <f>IF($Q781&lt;&gt;"Yes","",IF($S781="","(enter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IF(OR($C781="",$L781="",$K781&lt;&gt;1,NOT(ISNUMBER($L781)),$L781&gt;=$J781),"",IF(COUNTIFS(nrES_PID,$D781,nrES_Code,$F781,nrES_Att,2,nrES_Raw,"&gt;=0")&gt;0,"Retested",IF(NOT(ISNUMBER($T781)),"CHECK DATE",IF(TODAY()&gt;$T781,"OVERDUE","Due "&amp;TEXT($T781,"mm/dd")))))</f>
        <v/>
      </c>
      <c r="V781" s="16" t="n"/>
      <c r="W781" s="16" t="n"/>
      <c r="X781" s="17">
        <f>IF($C781="","",IF(AND($L781&lt;&gt;"",NOT(ISNUMBER($L781))),"RAW SCORE NOT A NUMBER",IF(AND(ISNUMBER($L781),OR($L781&lt;0,$L781&gt;100)),"RAW SCORE OUT OF RANGE",IF(COUNTIF(nrES_RecID,$B781)&gt;1,"DUPLICATE RECORD",IF(AND($K781=2,COUNTIFS(nrES_PID,$D781,nrES_Code,$F781,nrES_Att,1)=0),"ATTEMPT 2 WITHOUT ATTEMPT 1",IF(AND($K781=2,$L781=""),"RETEST ROW HAS NO SCORE","OK"))))))</f>
        <v/>
      </c>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IF($C782="","",IF($K782="","",IF(COUNTIFS(nrES_PID,$D782,nrES_Code,$F782,nrES_Att,"&gt;"&amp;$K782,nrES_Raw,"&gt;=0")=0,"Yes","No")))</f>
        <v/>
      </c>
      <c r="Q782" s="17">
        <f>IF($C782="","",IF($L782="","",IF(AND($K782=1,ISNUMBER($L782),$L782&lt;$J782,COUNTIFS(nrES_PID,$D782,nrES_Code,$F782,nrES_Att,2,nrES_Raw,"&gt;=0")=0),"Yes","No")))</f>
        <v/>
      </c>
      <c r="R782" s="17">
        <f>IF($C782="","",IF($L782="","",IF(AND($K782=2,ISNUMBER($L782),$L782&lt;$J782),"Yes","No")))</f>
        <v/>
      </c>
      <c r="S782" s="18" t="n"/>
      <c r="T782" s="19">
        <f>IF($Q782&lt;&gt;"Yes","",IF($S782="","(enter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IF(OR($C782="",$L782="",$K782&lt;&gt;1,NOT(ISNUMBER($L782)),$L782&gt;=$J782),"",IF(COUNTIFS(nrES_PID,$D782,nrES_Code,$F782,nrES_Att,2,nrES_Raw,"&gt;=0")&gt;0,"Retested",IF(NOT(ISNUMBER($T782)),"CHECK DATE",IF(TODAY()&gt;$T782,"OVERDUE","Due "&amp;TEXT($T782,"mm/dd")))))</f>
        <v/>
      </c>
      <c r="V782" s="16" t="n"/>
      <c r="W782" s="16" t="n"/>
      <c r="X782" s="17">
        <f>IF($C782="","",IF(AND($L782&lt;&gt;"",NOT(ISNUMBER($L782))),"RAW SCORE NOT A NUMBER",IF(AND(ISNUMBER($L782),OR($L782&lt;0,$L782&gt;100)),"RAW SCORE OUT OF RANGE",IF(COUNTIF(nrES_RecID,$B782)&gt;1,"DUPLICATE RECORD",IF(AND($K782=2,COUNTIFS(nrES_PID,$D782,nrES_Code,$F782,nrES_Att,1)=0),"ATTEMPT 2 WITHOUT ATTEMPT 1",IF(AND($K782=2,$L782=""),"RETEST ROW HAS NO SCORE","OK"))))))</f>
        <v/>
      </c>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IF($C783="","",IF($K783="","",IF(COUNTIFS(nrES_PID,$D783,nrES_Code,$F783,nrES_Att,"&gt;"&amp;$K783,nrES_Raw,"&gt;=0")=0,"Yes","No")))</f>
        <v/>
      </c>
      <c r="Q783" s="17">
        <f>IF($C783="","",IF($L783="","",IF(AND($K783=1,ISNUMBER($L783),$L783&lt;$J783,COUNTIFS(nrES_PID,$D783,nrES_Code,$F783,nrES_Att,2,nrES_Raw,"&gt;=0")=0),"Yes","No")))</f>
        <v/>
      </c>
      <c r="R783" s="17">
        <f>IF($C783="","",IF($L783="","",IF(AND($K783=2,ISNUMBER($L783),$L783&lt;$J783),"Yes","No")))</f>
        <v/>
      </c>
      <c r="S783" s="18" t="n"/>
      <c r="T783" s="19">
        <f>IF($Q783&lt;&gt;"Yes","",IF($S783="","(enter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IF(OR($C783="",$L783="",$K783&lt;&gt;1,NOT(ISNUMBER($L783)),$L783&gt;=$J783),"",IF(COUNTIFS(nrES_PID,$D783,nrES_Code,$F783,nrES_Att,2,nrES_Raw,"&gt;=0")&gt;0,"Retested",IF(NOT(ISNUMBER($T783)),"CHECK DATE",IF(TODAY()&gt;$T783,"OVERDUE","Due "&amp;TEXT($T783,"mm/dd")))))</f>
        <v/>
      </c>
      <c r="V783" s="16" t="n"/>
      <c r="W783" s="16" t="n"/>
      <c r="X783" s="17">
        <f>IF($C783="","",IF(AND($L783&lt;&gt;"",NOT(ISNUMBER($L783))),"RAW SCORE NOT A NUMBER",IF(AND(ISNUMBER($L783),OR($L783&lt;0,$L783&gt;100)),"RAW SCORE OUT OF RANGE",IF(COUNTIF(nrES_RecID,$B783)&gt;1,"DUPLICATE RECORD",IF(AND($K783=2,COUNTIFS(nrES_PID,$D783,nrES_Code,$F783,nrES_Att,1)=0),"ATTEMPT 2 WITHOUT ATTEMPT 1",IF(AND($K783=2,$L783=""),"RETEST ROW HAS NO SCORE","OK"))))))</f>
        <v/>
      </c>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IF($C784="","",IF($K784="","",IF(COUNTIFS(nrES_PID,$D784,nrES_Code,$F784,nrES_Att,"&gt;"&amp;$K784,nrES_Raw,"&gt;=0")=0,"Yes","No")))</f>
        <v/>
      </c>
      <c r="Q784" s="17">
        <f>IF($C784="","",IF($L784="","",IF(AND($K784=1,ISNUMBER($L784),$L784&lt;$J784,COUNTIFS(nrES_PID,$D784,nrES_Code,$F784,nrES_Att,2,nrES_Raw,"&gt;=0")=0),"Yes","No")))</f>
        <v/>
      </c>
      <c r="R784" s="17">
        <f>IF($C784="","",IF($L784="","",IF(AND($K784=2,ISNUMBER($L784),$L784&lt;$J784),"Yes","No")))</f>
        <v/>
      </c>
      <c r="S784" s="18" t="n"/>
      <c r="T784" s="19">
        <f>IF($Q784&lt;&gt;"Yes","",IF($S784="","(enter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IF(OR($C784="",$L784="",$K784&lt;&gt;1,NOT(ISNUMBER($L784)),$L784&gt;=$J784),"",IF(COUNTIFS(nrES_PID,$D784,nrES_Code,$F784,nrES_Att,2,nrES_Raw,"&gt;=0")&gt;0,"Retested",IF(NOT(ISNUMBER($T784)),"CHECK DATE",IF(TODAY()&gt;$T784,"OVERDUE","Due "&amp;TEXT($T784,"mm/dd")))))</f>
        <v/>
      </c>
      <c r="V784" s="16" t="n"/>
      <c r="W784" s="16" t="n"/>
      <c r="X784" s="17">
        <f>IF($C784="","",IF(AND($L784&lt;&gt;"",NOT(ISNUMBER($L784))),"RAW SCORE NOT A NUMBER",IF(AND(ISNUMBER($L784),OR($L784&lt;0,$L784&gt;100)),"RAW SCORE OUT OF RANGE",IF(COUNTIF(nrES_RecID,$B784)&gt;1,"DUPLICATE RECORD",IF(AND($K784=2,COUNTIFS(nrES_PID,$D784,nrES_Code,$F784,nrES_Att,1)=0),"ATTEMPT 2 WITHOUT ATTEMPT 1",IF(AND($K784=2,$L784=""),"RETEST ROW HAS NO SCORE","OK"))))))</f>
        <v/>
      </c>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IF($C785="","",IF($K785="","",IF(COUNTIFS(nrES_PID,$D785,nrES_Code,$F785,nrES_Att,"&gt;"&amp;$K785,nrES_Raw,"&gt;=0")=0,"Yes","No")))</f>
        <v/>
      </c>
      <c r="Q785" s="17">
        <f>IF($C785="","",IF($L785="","",IF(AND($K785=1,ISNUMBER($L785),$L785&lt;$J785,COUNTIFS(nrES_PID,$D785,nrES_Code,$F785,nrES_Att,2,nrES_Raw,"&gt;=0")=0),"Yes","No")))</f>
        <v/>
      </c>
      <c r="R785" s="17">
        <f>IF($C785="","",IF($L785="","",IF(AND($K785=2,ISNUMBER($L785),$L785&lt;$J785),"Yes","No")))</f>
        <v/>
      </c>
      <c r="S785" s="18" t="n"/>
      <c r="T785" s="19">
        <f>IF($Q785&lt;&gt;"Yes","",IF($S785="","(enter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IF(OR($C785="",$L785="",$K785&lt;&gt;1,NOT(ISNUMBER($L785)),$L785&gt;=$J785),"",IF(COUNTIFS(nrES_PID,$D785,nrES_Code,$F785,nrES_Att,2,nrES_Raw,"&gt;=0")&gt;0,"Retested",IF(NOT(ISNUMBER($T785)),"CHECK DATE",IF(TODAY()&gt;$T785,"OVERDUE","Due "&amp;TEXT($T785,"mm/dd")))))</f>
        <v/>
      </c>
      <c r="V785" s="16" t="n"/>
      <c r="W785" s="16" t="n"/>
      <c r="X785" s="17">
        <f>IF($C785="","",IF(AND($L785&lt;&gt;"",NOT(ISNUMBER($L785))),"RAW SCORE NOT A NUMBER",IF(AND(ISNUMBER($L785),OR($L785&lt;0,$L785&gt;100)),"RAW SCORE OUT OF RANGE",IF(COUNTIF(nrES_RecID,$B785)&gt;1,"DUPLICATE RECORD",IF(AND($K785=2,COUNTIFS(nrES_PID,$D785,nrES_Code,$F785,nrES_Att,1)=0),"ATTEMPT 2 WITHOUT ATTEMPT 1",IF(AND($K785=2,$L785=""),"RETEST ROW HAS NO SCORE","OK"))))))</f>
        <v/>
      </c>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IF($C786="","",IF($K786="","",IF(COUNTIFS(nrES_PID,$D786,nrES_Code,$F786,nrES_Att,"&gt;"&amp;$K786,nrES_Raw,"&gt;=0")=0,"Yes","No")))</f>
        <v/>
      </c>
      <c r="Q786" s="17">
        <f>IF($C786="","",IF($L786="","",IF(AND($K786=1,ISNUMBER($L786),$L786&lt;$J786,COUNTIFS(nrES_PID,$D786,nrES_Code,$F786,nrES_Att,2,nrES_Raw,"&gt;=0")=0),"Yes","No")))</f>
        <v/>
      </c>
      <c r="R786" s="17">
        <f>IF($C786="","",IF($L786="","",IF(AND($K786=2,ISNUMBER($L786),$L786&lt;$J786),"Yes","No")))</f>
        <v/>
      </c>
      <c r="S786" s="18" t="n"/>
      <c r="T786" s="19">
        <f>IF($Q786&lt;&gt;"Yes","",IF($S786="","(enter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IF(OR($C786="",$L786="",$K786&lt;&gt;1,NOT(ISNUMBER($L786)),$L786&gt;=$J786),"",IF(COUNTIFS(nrES_PID,$D786,nrES_Code,$F786,nrES_Att,2,nrES_Raw,"&gt;=0")&gt;0,"Retested",IF(NOT(ISNUMBER($T786)),"CHECK DATE",IF(TODAY()&gt;$T786,"OVERDUE","Due "&amp;TEXT($T786,"mm/dd")))))</f>
        <v/>
      </c>
      <c r="V786" s="16" t="n"/>
      <c r="W786" s="16" t="n"/>
      <c r="X786" s="17">
        <f>IF($C786="","",IF(AND($L786&lt;&gt;"",NOT(ISNUMBER($L786))),"RAW SCORE NOT A NUMBER",IF(AND(ISNUMBER($L786),OR($L786&lt;0,$L786&gt;100)),"RAW SCORE OUT OF RANGE",IF(COUNTIF(nrES_RecID,$B786)&gt;1,"DUPLICATE RECORD",IF(AND($K786=2,COUNTIFS(nrES_PID,$D786,nrES_Code,$F786,nrES_Att,1)=0),"ATTEMPT 2 WITHOUT ATTEMPT 1",IF(AND($K786=2,$L786=""),"RETEST ROW HAS NO SCORE","OK"))))))</f>
        <v/>
      </c>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IF($C787="","",IF($K787="","",IF(COUNTIFS(nrES_PID,$D787,nrES_Code,$F787,nrES_Att,"&gt;"&amp;$K787,nrES_Raw,"&gt;=0")=0,"Yes","No")))</f>
        <v/>
      </c>
      <c r="Q787" s="17">
        <f>IF($C787="","",IF($L787="","",IF(AND($K787=1,ISNUMBER($L787),$L787&lt;$J787,COUNTIFS(nrES_PID,$D787,nrES_Code,$F787,nrES_Att,2,nrES_Raw,"&gt;=0")=0),"Yes","No")))</f>
        <v/>
      </c>
      <c r="R787" s="17">
        <f>IF($C787="","",IF($L787="","",IF(AND($K787=2,ISNUMBER($L787),$L787&lt;$J787),"Yes","No")))</f>
        <v/>
      </c>
      <c r="S787" s="18" t="n"/>
      <c r="T787" s="19">
        <f>IF($Q787&lt;&gt;"Yes","",IF($S787="","(enter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IF(OR($C787="",$L787="",$K787&lt;&gt;1,NOT(ISNUMBER($L787)),$L787&gt;=$J787),"",IF(COUNTIFS(nrES_PID,$D787,nrES_Code,$F787,nrES_Att,2,nrES_Raw,"&gt;=0")&gt;0,"Retested",IF(NOT(ISNUMBER($T787)),"CHECK DATE",IF(TODAY()&gt;$T787,"OVERDUE","Due "&amp;TEXT($T787,"mm/dd")))))</f>
        <v/>
      </c>
      <c r="V787" s="16" t="n"/>
      <c r="W787" s="16" t="n"/>
      <c r="X787" s="17">
        <f>IF($C787="","",IF(AND($L787&lt;&gt;"",NOT(ISNUMBER($L787))),"RAW SCORE NOT A NUMBER",IF(AND(ISNUMBER($L787),OR($L787&lt;0,$L787&gt;100)),"RAW SCORE OUT OF RANGE",IF(COUNTIF(nrES_RecID,$B787)&gt;1,"DUPLICATE RECORD",IF(AND($K787=2,COUNTIFS(nrES_PID,$D787,nrES_Code,$F787,nrES_Att,1)=0),"ATTEMPT 2 WITHOUT ATTEMPT 1",IF(AND($K787=2,$L787=""),"RETEST ROW HAS NO SCORE","OK"))))))</f>
        <v/>
      </c>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IF($C788="","",IF($K788="","",IF(COUNTIFS(nrES_PID,$D788,nrES_Code,$F788,nrES_Att,"&gt;"&amp;$K788,nrES_Raw,"&gt;=0")=0,"Yes","No")))</f>
        <v/>
      </c>
      <c r="Q788" s="17">
        <f>IF($C788="","",IF($L788="","",IF(AND($K788=1,ISNUMBER($L788),$L788&lt;$J788,COUNTIFS(nrES_PID,$D788,nrES_Code,$F788,nrES_Att,2,nrES_Raw,"&gt;=0")=0),"Yes","No")))</f>
        <v/>
      </c>
      <c r="R788" s="17">
        <f>IF($C788="","",IF($L788="","",IF(AND($K788=2,ISNUMBER($L788),$L788&lt;$J788),"Yes","No")))</f>
        <v/>
      </c>
      <c r="S788" s="18" t="n"/>
      <c r="T788" s="19">
        <f>IF($Q788&lt;&gt;"Yes","",IF($S788="","(enter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IF(OR($C788="",$L788="",$K788&lt;&gt;1,NOT(ISNUMBER($L788)),$L788&gt;=$J788),"",IF(COUNTIFS(nrES_PID,$D788,nrES_Code,$F788,nrES_Att,2,nrES_Raw,"&gt;=0")&gt;0,"Retested",IF(NOT(ISNUMBER($T788)),"CHECK DATE",IF(TODAY()&gt;$T788,"OVERDUE","Due "&amp;TEXT($T788,"mm/dd")))))</f>
        <v/>
      </c>
      <c r="V788" s="16" t="n"/>
      <c r="W788" s="16" t="n"/>
      <c r="X788" s="17">
        <f>IF($C788="","",IF(AND($L788&lt;&gt;"",NOT(ISNUMBER($L788))),"RAW SCORE NOT A NUMBER",IF(AND(ISNUMBER($L788),OR($L788&lt;0,$L788&gt;100)),"RAW SCORE OUT OF RANGE",IF(COUNTIF(nrES_RecID,$B788)&gt;1,"DUPLICATE RECORD",IF(AND($K788=2,COUNTIFS(nrES_PID,$D788,nrES_Code,$F788,nrES_Att,1)=0),"ATTEMPT 2 WITHOUT ATTEMPT 1",IF(AND($K788=2,$L788=""),"RETEST ROW HAS NO SCORE","OK"))))))</f>
        <v/>
      </c>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IF($C789="","",IF($K789="","",IF(COUNTIFS(nrES_PID,$D789,nrES_Code,$F789,nrES_Att,"&gt;"&amp;$K789,nrES_Raw,"&gt;=0")=0,"Yes","No")))</f>
        <v/>
      </c>
      <c r="Q789" s="17">
        <f>IF($C789="","",IF($L789="","",IF(AND($K789=1,ISNUMBER($L789),$L789&lt;$J789,COUNTIFS(nrES_PID,$D789,nrES_Code,$F789,nrES_Att,2,nrES_Raw,"&gt;=0")=0),"Yes","No")))</f>
        <v/>
      </c>
      <c r="R789" s="17">
        <f>IF($C789="","",IF($L789="","",IF(AND($K789=2,ISNUMBER($L789),$L789&lt;$J789),"Yes","No")))</f>
        <v/>
      </c>
      <c r="S789" s="18" t="n"/>
      <c r="T789" s="19">
        <f>IF($Q789&lt;&gt;"Yes","",IF($S789="","(enter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IF(OR($C789="",$L789="",$K789&lt;&gt;1,NOT(ISNUMBER($L789)),$L789&gt;=$J789),"",IF(COUNTIFS(nrES_PID,$D789,nrES_Code,$F789,nrES_Att,2,nrES_Raw,"&gt;=0")&gt;0,"Retested",IF(NOT(ISNUMBER($T789)),"CHECK DATE",IF(TODAY()&gt;$T789,"OVERDUE","Due "&amp;TEXT($T789,"mm/dd")))))</f>
        <v/>
      </c>
      <c r="V789" s="16" t="n"/>
      <c r="W789" s="16" t="n"/>
      <c r="X789" s="17">
        <f>IF($C789="","",IF(AND($L789&lt;&gt;"",NOT(ISNUMBER($L789))),"RAW SCORE NOT A NUMBER",IF(AND(ISNUMBER($L789),OR($L789&lt;0,$L789&gt;100)),"RAW SCORE OUT OF RANGE",IF(COUNTIF(nrES_RecID,$B789)&gt;1,"DUPLICATE RECORD",IF(AND($K789=2,COUNTIFS(nrES_PID,$D789,nrES_Code,$F789,nrES_Att,1)=0),"ATTEMPT 2 WITHOUT ATTEMPT 1",IF(AND($K789=2,$L789=""),"RETEST ROW HAS NO SCORE","OK"))))))</f>
        <v/>
      </c>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IF($C790="","",IF($K790="","",IF(COUNTIFS(nrES_PID,$D790,nrES_Code,$F790,nrES_Att,"&gt;"&amp;$K790,nrES_Raw,"&gt;=0")=0,"Yes","No")))</f>
        <v/>
      </c>
      <c r="Q790" s="17">
        <f>IF($C790="","",IF($L790="","",IF(AND($K790=1,ISNUMBER($L790),$L790&lt;$J790,COUNTIFS(nrES_PID,$D790,nrES_Code,$F790,nrES_Att,2,nrES_Raw,"&gt;=0")=0),"Yes","No")))</f>
        <v/>
      </c>
      <c r="R790" s="17">
        <f>IF($C790="","",IF($L790="","",IF(AND($K790=2,ISNUMBER($L790),$L790&lt;$J790),"Yes","No")))</f>
        <v/>
      </c>
      <c r="S790" s="18" t="n"/>
      <c r="T790" s="19">
        <f>IF($Q790&lt;&gt;"Yes","",IF($S790="","(enter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IF(OR($C790="",$L790="",$K790&lt;&gt;1,NOT(ISNUMBER($L790)),$L790&gt;=$J790),"",IF(COUNTIFS(nrES_PID,$D790,nrES_Code,$F790,nrES_Att,2,nrES_Raw,"&gt;=0")&gt;0,"Retested",IF(NOT(ISNUMBER($T790)),"CHECK DATE",IF(TODAY()&gt;$T790,"OVERDUE","Due "&amp;TEXT($T790,"mm/dd")))))</f>
        <v/>
      </c>
      <c r="V790" s="16" t="n"/>
      <c r="W790" s="16" t="n"/>
      <c r="X790" s="17">
        <f>IF($C790="","",IF(AND($L790&lt;&gt;"",NOT(ISNUMBER($L790))),"RAW SCORE NOT A NUMBER",IF(AND(ISNUMBER($L790),OR($L790&lt;0,$L790&gt;100)),"RAW SCORE OUT OF RANGE",IF(COUNTIF(nrES_RecID,$B790)&gt;1,"DUPLICATE RECORD",IF(AND($K790=2,COUNTIFS(nrES_PID,$D790,nrES_Code,$F790,nrES_Att,1)=0),"ATTEMPT 2 WITHOUT ATTEMPT 1",IF(AND($K790=2,$L790=""),"RETEST ROW HAS NO SCORE","OK"))))))</f>
        <v/>
      </c>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IF($C791="","",IF($K791="","",IF(COUNTIFS(nrES_PID,$D791,nrES_Code,$F791,nrES_Att,"&gt;"&amp;$K791,nrES_Raw,"&gt;=0")=0,"Yes","No")))</f>
        <v/>
      </c>
      <c r="Q791" s="17">
        <f>IF($C791="","",IF($L791="","",IF(AND($K791=1,ISNUMBER($L791),$L791&lt;$J791,COUNTIFS(nrES_PID,$D791,nrES_Code,$F791,nrES_Att,2,nrES_Raw,"&gt;=0")=0),"Yes","No")))</f>
        <v/>
      </c>
      <c r="R791" s="17">
        <f>IF($C791="","",IF($L791="","",IF(AND($K791=2,ISNUMBER($L791),$L791&lt;$J791),"Yes","No")))</f>
        <v/>
      </c>
      <c r="S791" s="18" t="n"/>
      <c r="T791" s="19">
        <f>IF($Q791&lt;&gt;"Yes","",IF($S791="","(enter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IF(OR($C791="",$L791="",$K791&lt;&gt;1,NOT(ISNUMBER($L791)),$L791&gt;=$J791),"",IF(COUNTIFS(nrES_PID,$D791,nrES_Code,$F791,nrES_Att,2,nrES_Raw,"&gt;=0")&gt;0,"Retested",IF(NOT(ISNUMBER($T791)),"CHECK DATE",IF(TODAY()&gt;$T791,"OVERDUE","Due "&amp;TEXT($T791,"mm/dd")))))</f>
        <v/>
      </c>
      <c r="V791" s="16" t="n"/>
      <c r="W791" s="16" t="n"/>
      <c r="X791" s="17">
        <f>IF($C791="","",IF(AND($L791&lt;&gt;"",NOT(ISNUMBER($L791))),"RAW SCORE NOT A NUMBER",IF(AND(ISNUMBER($L791),OR($L791&lt;0,$L791&gt;100)),"RAW SCORE OUT OF RANGE",IF(COUNTIF(nrES_RecID,$B791)&gt;1,"DUPLICATE RECORD",IF(AND($K791=2,COUNTIFS(nrES_PID,$D791,nrES_Code,$F791,nrES_Att,1)=0),"ATTEMPT 2 WITHOUT ATTEMPT 1",IF(AND($K791=2,$L791=""),"RETEST ROW HAS NO SCORE","OK"))))))</f>
        <v/>
      </c>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IF($C792="","",IF($K792="","",IF(COUNTIFS(nrES_PID,$D792,nrES_Code,$F792,nrES_Att,"&gt;"&amp;$K792,nrES_Raw,"&gt;=0")=0,"Yes","No")))</f>
        <v/>
      </c>
      <c r="Q792" s="17">
        <f>IF($C792="","",IF($L792="","",IF(AND($K792=1,ISNUMBER($L792),$L792&lt;$J792,COUNTIFS(nrES_PID,$D792,nrES_Code,$F792,nrES_Att,2,nrES_Raw,"&gt;=0")=0),"Yes","No")))</f>
        <v/>
      </c>
      <c r="R792" s="17">
        <f>IF($C792="","",IF($L792="","",IF(AND($K792=2,ISNUMBER($L792),$L792&lt;$J792),"Yes","No")))</f>
        <v/>
      </c>
      <c r="S792" s="18" t="n"/>
      <c r="T792" s="19">
        <f>IF($Q792&lt;&gt;"Yes","",IF($S792="","(enter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IF(OR($C792="",$L792="",$K792&lt;&gt;1,NOT(ISNUMBER($L792)),$L792&gt;=$J792),"",IF(COUNTIFS(nrES_PID,$D792,nrES_Code,$F792,nrES_Att,2,nrES_Raw,"&gt;=0")&gt;0,"Retested",IF(NOT(ISNUMBER($T792)),"CHECK DATE",IF(TODAY()&gt;$T792,"OVERDUE","Due "&amp;TEXT($T792,"mm/dd")))))</f>
        <v/>
      </c>
      <c r="V792" s="16" t="n"/>
      <c r="W792" s="16" t="n"/>
      <c r="X792" s="17">
        <f>IF($C792="","",IF(AND($L792&lt;&gt;"",NOT(ISNUMBER($L792))),"RAW SCORE NOT A NUMBER",IF(AND(ISNUMBER($L792),OR($L792&lt;0,$L792&gt;100)),"RAW SCORE OUT OF RANGE",IF(COUNTIF(nrES_RecID,$B792)&gt;1,"DUPLICATE RECORD",IF(AND($K792=2,COUNTIFS(nrES_PID,$D792,nrES_Code,$F792,nrES_Att,1)=0),"ATTEMPT 2 WITHOUT ATTEMPT 1",IF(AND($K792=2,$L792=""),"RETEST ROW HAS NO SCORE","OK"))))))</f>
        <v/>
      </c>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IF($C793="","",IF($K793="","",IF(COUNTIFS(nrES_PID,$D793,nrES_Code,$F793,nrES_Att,"&gt;"&amp;$K793,nrES_Raw,"&gt;=0")=0,"Yes","No")))</f>
        <v/>
      </c>
      <c r="Q793" s="17">
        <f>IF($C793="","",IF($L793="","",IF(AND($K793=1,ISNUMBER($L793),$L793&lt;$J793,COUNTIFS(nrES_PID,$D793,nrES_Code,$F793,nrES_Att,2,nrES_Raw,"&gt;=0")=0),"Yes","No")))</f>
        <v/>
      </c>
      <c r="R793" s="17">
        <f>IF($C793="","",IF($L793="","",IF(AND($K793=2,ISNUMBER($L793),$L793&lt;$J793),"Yes","No")))</f>
        <v/>
      </c>
      <c r="S793" s="18" t="n"/>
      <c r="T793" s="19">
        <f>IF($Q793&lt;&gt;"Yes","",IF($S793="","(enter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IF(OR($C793="",$L793="",$K793&lt;&gt;1,NOT(ISNUMBER($L793)),$L793&gt;=$J793),"",IF(COUNTIFS(nrES_PID,$D793,nrES_Code,$F793,nrES_Att,2,nrES_Raw,"&gt;=0")&gt;0,"Retested",IF(NOT(ISNUMBER($T793)),"CHECK DATE",IF(TODAY()&gt;$T793,"OVERDUE","Due "&amp;TEXT($T793,"mm/dd")))))</f>
        <v/>
      </c>
      <c r="V793" s="16" t="n"/>
      <c r="W793" s="16" t="n"/>
      <c r="X793" s="17">
        <f>IF($C793="","",IF(AND($L793&lt;&gt;"",NOT(ISNUMBER($L793))),"RAW SCORE NOT A NUMBER",IF(AND(ISNUMBER($L793),OR($L793&lt;0,$L793&gt;100)),"RAW SCORE OUT OF RANGE",IF(COUNTIF(nrES_RecID,$B793)&gt;1,"DUPLICATE RECORD",IF(AND($K793=2,COUNTIFS(nrES_PID,$D793,nrES_Code,$F793,nrES_Att,1)=0),"ATTEMPT 2 WITHOUT ATTEMPT 1",IF(AND($K793=2,$L793=""),"RETEST ROW HAS NO SCORE","OK"))))))</f>
        <v/>
      </c>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IF($C794="","",IF($K794="","",IF(COUNTIFS(nrES_PID,$D794,nrES_Code,$F794,nrES_Att,"&gt;"&amp;$K794,nrES_Raw,"&gt;=0")=0,"Yes","No")))</f>
        <v/>
      </c>
      <c r="Q794" s="17">
        <f>IF($C794="","",IF($L794="","",IF(AND($K794=1,ISNUMBER($L794),$L794&lt;$J794,COUNTIFS(nrES_PID,$D794,nrES_Code,$F794,nrES_Att,2,nrES_Raw,"&gt;=0")=0),"Yes","No")))</f>
        <v/>
      </c>
      <c r="R794" s="17">
        <f>IF($C794="","",IF($L794="","",IF(AND($K794=2,ISNUMBER($L794),$L794&lt;$J794),"Yes","No")))</f>
        <v/>
      </c>
      <c r="S794" s="18" t="n"/>
      <c r="T794" s="19">
        <f>IF($Q794&lt;&gt;"Yes","",IF($S794="","(enter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IF(OR($C794="",$L794="",$K794&lt;&gt;1,NOT(ISNUMBER($L794)),$L794&gt;=$J794),"",IF(COUNTIFS(nrES_PID,$D794,nrES_Code,$F794,nrES_Att,2,nrES_Raw,"&gt;=0")&gt;0,"Retested",IF(NOT(ISNUMBER($T794)),"CHECK DATE",IF(TODAY()&gt;$T794,"OVERDUE","Due "&amp;TEXT($T794,"mm/dd")))))</f>
        <v/>
      </c>
      <c r="V794" s="16" t="n"/>
      <c r="W794" s="16" t="n"/>
      <c r="X794" s="17">
        <f>IF($C794="","",IF(AND($L794&lt;&gt;"",NOT(ISNUMBER($L794))),"RAW SCORE NOT A NUMBER",IF(AND(ISNUMBER($L794),OR($L794&lt;0,$L794&gt;100)),"RAW SCORE OUT OF RANGE",IF(COUNTIF(nrES_RecID,$B794)&gt;1,"DUPLICATE RECORD",IF(AND($K794=2,COUNTIFS(nrES_PID,$D794,nrES_Code,$F794,nrES_Att,1)=0),"ATTEMPT 2 WITHOUT ATTEMPT 1",IF(AND($K794=2,$L794=""),"RETEST ROW HAS NO SCORE","OK"))))))</f>
        <v/>
      </c>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IF($C795="","",IF($K795="","",IF(COUNTIFS(nrES_PID,$D795,nrES_Code,$F795,nrES_Att,"&gt;"&amp;$K795,nrES_Raw,"&gt;=0")=0,"Yes","No")))</f>
        <v/>
      </c>
      <c r="Q795" s="17">
        <f>IF($C795="","",IF($L795="","",IF(AND($K795=1,ISNUMBER($L795),$L795&lt;$J795,COUNTIFS(nrES_PID,$D795,nrES_Code,$F795,nrES_Att,2,nrES_Raw,"&gt;=0")=0),"Yes","No")))</f>
        <v/>
      </c>
      <c r="R795" s="17">
        <f>IF($C795="","",IF($L795="","",IF(AND($K795=2,ISNUMBER($L795),$L795&lt;$J795),"Yes","No")))</f>
        <v/>
      </c>
      <c r="S795" s="18" t="n"/>
      <c r="T795" s="19">
        <f>IF($Q795&lt;&gt;"Yes","",IF($S795="","(enter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IF(OR($C795="",$L795="",$K795&lt;&gt;1,NOT(ISNUMBER($L795)),$L795&gt;=$J795),"",IF(COUNTIFS(nrES_PID,$D795,nrES_Code,$F795,nrES_Att,2,nrES_Raw,"&gt;=0")&gt;0,"Retested",IF(NOT(ISNUMBER($T795)),"CHECK DATE",IF(TODAY()&gt;$T795,"OVERDUE","Due "&amp;TEXT($T795,"mm/dd")))))</f>
        <v/>
      </c>
      <c r="V795" s="16" t="n"/>
      <c r="W795" s="16" t="n"/>
      <c r="X795" s="17">
        <f>IF($C795="","",IF(AND($L795&lt;&gt;"",NOT(ISNUMBER($L795))),"RAW SCORE NOT A NUMBER",IF(AND(ISNUMBER($L795),OR($L795&lt;0,$L795&gt;100)),"RAW SCORE OUT OF RANGE",IF(COUNTIF(nrES_RecID,$B795)&gt;1,"DUPLICATE RECORD",IF(AND($K795=2,COUNTIFS(nrES_PID,$D795,nrES_Code,$F795,nrES_Att,1)=0),"ATTEMPT 2 WITHOUT ATTEMPT 1",IF(AND($K795=2,$L795=""),"RETEST ROW HAS NO SCORE","OK"))))))</f>
        <v/>
      </c>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IF($C796="","",IF($K796="","",IF(COUNTIFS(nrES_PID,$D796,nrES_Code,$F796,nrES_Att,"&gt;"&amp;$K796,nrES_Raw,"&gt;=0")=0,"Yes","No")))</f>
        <v/>
      </c>
      <c r="Q796" s="17">
        <f>IF($C796="","",IF($L796="","",IF(AND($K796=1,ISNUMBER($L796),$L796&lt;$J796,COUNTIFS(nrES_PID,$D796,nrES_Code,$F796,nrES_Att,2,nrES_Raw,"&gt;=0")=0),"Yes","No")))</f>
        <v/>
      </c>
      <c r="R796" s="17">
        <f>IF($C796="","",IF($L796="","",IF(AND($K796=2,ISNUMBER($L796),$L796&lt;$J796),"Yes","No")))</f>
        <v/>
      </c>
      <c r="S796" s="18" t="n"/>
      <c r="T796" s="19">
        <f>IF($Q796&lt;&gt;"Yes","",IF($S796="","(enter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IF(OR($C796="",$L796="",$K796&lt;&gt;1,NOT(ISNUMBER($L796)),$L796&gt;=$J796),"",IF(COUNTIFS(nrES_PID,$D796,nrES_Code,$F796,nrES_Att,2,nrES_Raw,"&gt;=0")&gt;0,"Retested",IF(NOT(ISNUMBER($T796)),"CHECK DATE",IF(TODAY()&gt;$T796,"OVERDUE","Due "&amp;TEXT($T796,"mm/dd")))))</f>
        <v/>
      </c>
      <c r="V796" s="16" t="n"/>
      <c r="W796" s="16" t="n"/>
      <c r="X796" s="17">
        <f>IF($C796="","",IF(AND($L796&lt;&gt;"",NOT(ISNUMBER($L796))),"RAW SCORE NOT A NUMBER",IF(AND(ISNUMBER($L796),OR($L796&lt;0,$L796&gt;100)),"RAW SCORE OUT OF RANGE",IF(COUNTIF(nrES_RecID,$B796)&gt;1,"DUPLICATE RECORD",IF(AND($K796=2,COUNTIFS(nrES_PID,$D796,nrES_Code,$F796,nrES_Att,1)=0),"ATTEMPT 2 WITHOUT ATTEMPT 1",IF(AND($K796=2,$L796=""),"RETEST ROW HAS NO SCORE","OK"))))))</f>
        <v/>
      </c>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IF($C797="","",IF($K797="","",IF(COUNTIFS(nrES_PID,$D797,nrES_Code,$F797,nrES_Att,"&gt;"&amp;$K797,nrES_Raw,"&gt;=0")=0,"Yes","No")))</f>
        <v/>
      </c>
      <c r="Q797" s="17">
        <f>IF($C797="","",IF($L797="","",IF(AND($K797=1,ISNUMBER($L797),$L797&lt;$J797,COUNTIFS(nrES_PID,$D797,nrES_Code,$F797,nrES_Att,2,nrES_Raw,"&gt;=0")=0),"Yes","No")))</f>
        <v/>
      </c>
      <c r="R797" s="17">
        <f>IF($C797="","",IF($L797="","",IF(AND($K797=2,ISNUMBER($L797),$L797&lt;$J797),"Yes","No")))</f>
        <v/>
      </c>
      <c r="S797" s="18" t="n"/>
      <c r="T797" s="19">
        <f>IF($Q797&lt;&gt;"Yes","",IF($S797="","(enter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IF(OR($C797="",$L797="",$K797&lt;&gt;1,NOT(ISNUMBER($L797)),$L797&gt;=$J797),"",IF(COUNTIFS(nrES_PID,$D797,nrES_Code,$F797,nrES_Att,2,nrES_Raw,"&gt;=0")&gt;0,"Retested",IF(NOT(ISNUMBER($T797)),"CHECK DATE",IF(TODAY()&gt;$T797,"OVERDUE","Due "&amp;TEXT($T797,"mm/dd")))))</f>
        <v/>
      </c>
      <c r="V797" s="16" t="n"/>
      <c r="W797" s="16" t="n"/>
      <c r="X797" s="17">
        <f>IF($C797="","",IF(AND($L797&lt;&gt;"",NOT(ISNUMBER($L797))),"RAW SCORE NOT A NUMBER",IF(AND(ISNUMBER($L797),OR($L797&lt;0,$L797&gt;100)),"RAW SCORE OUT OF RANGE",IF(COUNTIF(nrES_RecID,$B797)&gt;1,"DUPLICATE RECORD",IF(AND($K797=2,COUNTIFS(nrES_PID,$D797,nrES_Code,$F797,nrES_Att,1)=0),"ATTEMPT 2 WITHOUT ATTEMPT 1",IF(AND($K797=2,$L797=""),"RETEST ROW HAS NO SCORE","OK"))))))</f>
        <v/>
      </c>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IF($C798="","",IF($K798="","",IF(COUNTIFS(nrES_PID,$D798,nrES_Code,$F798,nrES_Att,"&gt;"&amp;$K798,nrES_Raw,"&gt;=0")=0,"Yes","No")))</f>
        <v/>
      </c>
      <c r="Q798" s="17">
        <f>IF($C798="","",IF($L798="","",IF(AND($K798=1,ISNUMBER($L798),$L798&lt;$J798,COUNTIFS(nrES_PID,$D798,nrES_Code,$F798,nrES_Att,2,nrES_Raw,"&gt;=0")=0),"Yes","No")))</f>
        <v/>
      </c>
      <c r="R798" s="17">
        <f>IF($C798="","",IF($L798="","",IF(AND($K798=2,ISNUMBER($L798),$L798&lt;$J798),"Yes","No")))</f>
        <v/>
      </c>
      <c r="S798" s="18" t="n"/>
      <c r="T798" s="19">
        <f>IF($Q798&lt;&gt;"Yes","",IF($S798="","(enter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IF(OR($C798="",$L798="",$K798&lt;&gt;1,NOT(ISNUMBER($L798)),$L798&gt;=$J798),"",IF(COUNTIFS(nrES_PID,$D798,nrES_Code,$F798,nrES_Att,2,nrES_Raw,"&gt;=0")&gt;0,"Retested",IF(NOT(ISNUMBER($T798)),"CHECK DATE",IF(TODAY()&gt;$T798,"OVERDUE","Due "&amp;TEXT($T798,"mm/dd")))))</f>
        <v/>
      </c>
      <c r="V798" s="16" t="n"/>
      <c r="W798" s="16" t="n"/>
      <c r="X798" s="17">
        <f>IF($C798="","",IF(AND($L798&lt;&gt;"",NOT(ISNUMBER($L798))),"RAW SCORE NOT A NUMBER",IF(AND(ISNUMBER($L798),OR($L798&lt;0,$L798&gt;100)),"RAW SCORE OUT OF RANGE",IF(COUNTIF(nrES_RecID,$B798)&gt;1,"DUPLICATE RECORD",IF(AND($K798=2,COUNTIFS(nrES_PID,$D798,nrES_Code,$F798,nrES_Att,1)=0),"ATTEMPT 2 WITHOUT ATTEMPT 1",IF(AND($K798=2,$L798=""),"RETEST ROW HAS NO SCORE","OK"))))))</f>
        <v/>
      </c>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IF($C799="","",IF($K799="","",IF(COUNTIFS(nrES_PID,$D799,nrES_Code,$F799,nrES_Att,"&gt;"&amp;$K799,nrES_Raw,"&gt;=0")=0,"Yes","No")))</f>
        <v/>
      </c>
      <c r="Q799" s="17">
        <f>IF($C799="","",IF($L799="","",IF(AND($K799=1,ISNUMBER($L799),$L799&lt;$J799,COUNTIFS(nrES_PID,$D799,nrES_Code,$F799,nrES_Att,2,nrES_Raw,"&gt;=0")=0),"Yes","No")))</f>
        <v/>
      </c>
      <c r="R799" s="17">
        <f>IF($C799="","",IF($L799="","",IF(AND($K799=2,ISNUMBER($L799),$L799&lt;$J799),"Yes","No")))</f>
        <v/>
      </c>
      <c r="S799" s="18" t="n"/>
      <c r="T799" s="19">
        <f>IF($Q799&lt;&gt;"Yes","",IF($S799="","(enter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IF(OR($C799="",$L799="",$K799&lt;&gt;1,NOT(ISNUMBER($L799)),$L799&gt;=$J799),"",IF(COUNTIFS(nrES_PID,$D799,nrES_Code,$F799,nrES_Att,2,nrES_Raw,"&gt;=0")&gt;0,"Retested",IF(NOT(ISNUMBER($T799)),"CHECK DATE",IF(TODAY()&gt;$T799,"OVERDUE","Due "&amp;TEXT($T799,"mm/dd")))))</f>
        <v/>
      </c>
      <c r="V799" s="16" t="n"/>
      <c r="W799" s="16" t="n"/>
      <c r="X799" s="17">
        <f>IF($C799="","",IF(AND($L799&lt;&gt;"",NOT(ISNUMBER($L799))),"RAW SCORE NOT A NUMBER",IF(AND(ISNUMBER($L799),OR($L799&lt;0,$L799&gt;100)),"RAW SCORE OUT OF RANGE",IF(COUNTIF(nrES_RecID,$B799)&gt;1,"DUPLICATE RECORD",IF(AND($K799=2,COUNTIFS(nrES_PID,$D799,nrES_Code,$F799,nrES_Att,1)=0),"ATTEMPT 2 WITHOUT ATTEMPT 1",IF(AND($K799=2,$L799=""),"RETEST ROW HAS NO SCORE","OK"))))))</f>
        <v/>
      </c>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IF($C800="","",IF($K800="","",IF(COUNTIFS(nrES_PID,$D800,nrES_Code,$F800,nrES_Att,"&gt;"&amp;$K800,nrES_Raw,"&gt;=0")=0,"Yes","No")))</f>
        <v/>
      </c>
      <c r="Q800" s="17">
        <f>IF($C800="","",IF($L800="","",IF(AND($K800=1,ISNUMBER($L800),$L800&lt;$J800,COUNTIFS(nrES_PID,$D800,nrES_Code,$F800,nrES_Att,2,nrES_Raw,"&gt;=0")=0),"Yes","No")))</f>
        <v/>
      </c>
      <c r="R800" s="17">
        <f>IF($C800="","",IF($L800="","",IF(AND($K800=2,ISNUMBER($L800),$L800&lt;$J800),"Yes","No")))</f>
        <v/>
      </c>
      <c r="S800" s="18" t="n"/>
      <c r="T800" s="19">
        <f>IF($Q800&lt;&gt;"Yes","",IF($S800="","(enter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IF(OR($C800="",$L800="",$K800&lt;&gt;1,NOT(ISNUMBER($L800)),$L800&gt;=$J800),"",IF(COUNTIFS(nrES_PID,$D800,nrES_Code,$F800,nrES_Att,2,nrES_Raw,"&gt;=0")&gt;0,"Retested",IF(NOT(ISNUMBER($T800)),"CHECK DATE",IF(TODAY()&gt;$T800,"OVERDUE","Due "&amp;TEXT($T800,"mm/dd")))))</f>
        <v/>
      </c>
      <c r="V800" s="16" t="n"/>
      <c r="W800" s="16" t="n"/>
      <c r="X800" s="17">
        <f>IF($C800="","",IF(AND($L800&lt;&gt;"",NOT(ISNUMBER($L800))),"RAW SCORE NOT A NUMBER",IF(AND(ISNUMBER($L800),OR($L800&lt;0,$L800&gt;100)),"RAW SCORE OUT OF RANGE",IF(COUNTIF(nrES_RecID,$B800)&gt;1,"DUPLICATE RECORD",IF(AND($K800=2,COUNTIFS(nrES_PID,$D800,nrES_Code,$F800,nrES_Att,1)=0),"ATTEMPT 2 WITHOUT ATTEMPT 1",IF(AND($K800=2,$L800=""),"RETEST ROW HAS NO SCORE","OK"))))))</f>
        <v/>
      </c>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IF($C801="","",IF($K801="","",IF(COUNTIFS(nrES_PID,$D801,nrES_Code,$F801,nrES_Att,"&gt;"&amp;$K801,nrES_Raw,"&gt;=0")=0,"Yes","No")))</f>
        <v/>
      </c>
      <c r="Q801" s="17">
        <f>IF($C801="","",IF($L801="","",IF(AND($K801=1,ISNUMBER($L801),$L801&lt;$J801,COUNTIFS(nrES_PID,$D801,nrES_Code,$F801,nrES_Att,2,nrES_Raw,"&gt;=0")=0),"Yes","No")))</f>
        <v/>
      </c>
      <c r="R801" s="17">
        <f>IF($C801="","",IF($L801="","",IF(AND($K801=2,ISNUMBER($L801),$L801&lt;$J801),"Yes","No")))</f>
        <v/>
      </c>
      <c r="S801" s="18" t="n"/>
      <c r="T801" s="19">
        <f>IF($Q801&lt;&gt;"Yes","",IF($S801="","(enter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IF(OR($C801="",$L801="",$K801&lt;&gt;1,NOT(ISNUMBER($L801)),$L801&gt;=$J801),"",IF(COUNTIFS(nrES_PID,$D801,nrES_Code,$F801,nrES_Att,2,nrES_Raw,"&gt;=0")&gt;0,"Retested",IF(NOT(ISNUMBER($T801)),"CHECK DATE",IF(TODAY()&gt;$T801,"OVERDUE","Due "&amp;TEXT($T801,"mm/dd")))))</f>
        <v/>
      </c>
      <c r="V801" s="16" t="n"/>
      <c r="W801" s="16" t="n"/>
      <c r="X801" s="17">
        <f>IF($C801="","",IF(AND($L801&lt;&gt;"",NOT(ISNUMBER($L801))),"RAW SCORE NOT A NUMBER",IF(AND(ISNUMBER($L801),OR($L801&lt;0,$L801&gt;100)),"RAW SCORE OUT OF RANGE",IF(COUNTIF(nrES_RecID,$B801)&gt;1,"DUPLICATE RECORD",IF(AND($K801=2,COUNTIFS(nrES_PID,$D801,nrES_Code,$F801,nrES_Att,1)=0),"ATTEMPT 2 WITHOUT ATTEMPT 1",IF(AND($K801=2,$L801=""),"RETEST ROW HAS NO SCORE","OK"))))))</f>
        <v/>
      </c>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IF($C802="","",IF($K802="","",IF(COUNTIFS(nrES_PID,$D802,nrES_Code,$F802,nrES_Att,"&gt;"&amp;$K802,nrES_Raw,"&gt;=0")=0,"Yes","No")))</f>
        <v/>
      </c>
      <c r="Q802" s="17">
        <f>IF($C802="","",IF($L802="","",IF(AND($K802=1,ISNUMBER($L802),$L802&lt;$J802,COUNTIFS(nrES_PID,$D802,nrES_Code,$F802,nrES_Att,2,nrES_Raw,"&gt;=0")=0),"Yes","No")))</f>
        <v/>
      </c>
      <c r="R802" s="17">
        <f>IF($C802="","",IF($L802="","",IF(AND($K802=2,ISNUMBER($L802),$L802&lt;$J802),"Yes","No")))</f>
        <v/>
      </c>
      <c r="S802" s="18" t="n"/>
      <c r="T802" s="19">
        <f>IF($Q802&lt;&gt;"Yes","",IF($S802="","(enter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IF(OR($C802="",$L802="",$K802&lt;&gt;1,NOT(ISNUMBER($L802)),$L802&gt;=$J802),"",IF(COUNTIFS(nrES_PID,$D802,nrES_Code,$F802,nrES_Att,2,nrES_Raw,"&gt;=0")&gt;0,"Retested",IF(NOT(ISNUMBER($T802)),"CHECK DATE",IF(TODAY()&gt;$T802,"OVERDUE","Due "&amp;TEXT($T802,"mm/dd")))))</f>
        <v/>
      </c>
      <c r="V802" s="16" t="n"/>
      <c r="W802" s="16" t="n"/>
      <c r="X802" s="17">
        <f>IF($C802="","",IF(AND($L802&lt;&gt;"",NOT(ISNUMBER($L802))),"RAW SCORE NOT A NUMBER",IF(AND(ISNUMBER($L802),OR($L802&lt;0,$L802&gt;100)),"RAW SCORE OUT OF RANGE",IF(COUNTIF(nrES_RecID,$B802)&gt;1,"DUPLICATE RECORD",IF(AND($K802=2,COUNTIFS(nrES_PID,$D802,nrES_Code,$F802,nrES_Att,1)=0),"ATTEMPT 2 WITHOUT ATTEMPT 1",IF(AND($K802=2,$L802=""),"RETEST ROW HAS NO SCORE","OK"))))))</f>
        <v/>
      </c>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IF($C803="","",IF($K803="","",IF(COUNTIFS(nrES_PID,$D803,nrES_Code,$F803,nrES_Att,"&gt;"&amp;$K803,nrES_Raw,"&gt;=0")=0,"Yes","No")))</f>
        <v/>
      </c>
      <c r="Q803" s="17">
        <f>IF($C803="","",IF($L803="","",IF(AND($K803=1,ISNUMBER($L803),$L803&lt;$J803,COUNTIFS(nrES_PID,$D803,nrES_Code,$F803,nrES_Att,2,nrES_Raw,"&gt;=0")=0),"Yes","No")))</f>
        <v/>
      </c>
      <c r="R803" s="17">
        <f>IF($C803="","",IF($L803="","",IF(AND($K803=2,ISNUMBER($L803),$L803&lt;$J803),"Yes","No")))</f>
        <v/>
      </c>
      <c r="S803" s="18" t="n"/>
      <c r="T803" s="19">
        <f>IF($Q803&lt;&gt;"Yes","",IF($S803="","(enter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IF(OR($C803="",$L803="",$K803&lt;&gt;1,NOT(ISNUMBER($L803)),$L803&gt;=$J803),"",IF(COUNTIFS(nrES_PID,$D803,nrES_Code,$F803,nrES_Att,2,nrES_Raw,"&gt;=0")&gt;0,"Retested",IF(NOT(ISNUMBER($T803)),"CHECK DATE",IF(TODAY()&gt;$T803,"OVERDUE","Due "&amp;TEXT($T803,"mm/dd")))))</f>
        <v/>
      </c>
      <c r="V803" s="16" t="n"/>
      <c r="W803" s="16" t="n"/>
      <c r="X803" s="17">
        <f>IF($C803="","",IF(AND($L803&lt;&gt;"",NOT(ISNUMBER($L803))),"RAW SCORE NOT A NUMBER",IF(AND(ISNUMBER($L803),OR($L803&lt;0,$L803&gt;100)),"RAW SCORE OUT OF RANGE",IF(COUNTIF(nrES_RecID,$B803)&gt;1,"DUPLICATE RECORD",IF(AND($K803=2,COUNTIFS(nrES_PID,$D803,nrES_Code,$F803,nrES_Att,1)=0),"ATTEMPT 2 WITHOUT ATTEMPT 1",IF(AND($K803=2,$L803=""),"RETEST ROW HAS NO SCORE","OK"))))))</f>
        <v/>
      </c>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IF($C804="","",IF($K804="","",IF(COUNTIFS(nrES_PID,$D804,nrES_Code,$F804,nrES_Att,"&gt;"&amp;$K804,nrES_Raw,"&gt;=0")=0,"Yes","No")))</f>
        <v/>
      </c>
      <c r="Q804" s="17">
        <f>IF($C804="","",IF($L804="","",IF(AND($K804=1,ISNUMBER($L804),$L804&lt;$J804,COUNTIFS(nrES_PID,$D804,nrES_Code,$F804,nrES_Att,2,nrES_Raw,"&gt;=0")=0),"Yes","No")))</f>
        <v/>
      </c>
      <c r="R804" s="17">
        <f>IF($C804="","",IF($L804="","",IF(AND($K804=2,ISNUMBER($L804),$L804&lt;$J804),"Yes","No")))</f>
        <v/>
      </c>
      <c r="S804" s="18" t="n"/>
      <c r="T804" s="19">
        <f>IF($Q804&lt;&gt;"Yes","",IF($S804="","(enter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IF(OR($C804="",$L804="",$K804&lt;&gt;1,NOT(ISNUMBER($L804)),$L804&gt;=$J804),"",IF(COUNTIFS(nrES_PID,$D804,nrES_Code,$F804,nrES_Att,2,nrES_Raw,"&gt;=0")&gt;0,"Retested",IF(NOT(ISNUMBER($T804)),"CHECK DATE",IF(TODAY()&gt;$T804,"OVERDUE","Due "&amp;TEXT($T804,"mm/dd")))))</f>
        <v/>
      </c>
      <c r="V804" s="16" t="n"/>
      <c r="W804" s="16" t="n"/>
      <c r="X804" s="17">
        <f>IF($C804="","",IF(AND($L804&lt;&gt;"",NOT(ISNUMBER($L804))),"RAW SCORE NOT A NUMBER",IF(AND(ISNUMBER($L804),OR($L804&lt;0,$L804&gt;100)),"RAW SCORE OUT OF RANGE",IF(COUNTIF(nrES_RecID,$B804)&gt;1,"DUPLICATE RECORD",IF(AND($K804=2,COUNTIFS(nrES_PID,$D804,nrES_Code,$F804,nrES_Att,1)=0),"ATTEMPT 2 WITHOUT ATTEMPT 1",IF(AND($K804=2,$L804=""),"RETEST ROW HAS NO SCORE","OK"))))))</f>
        <v/>
      </c>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IF($C805="","",IF($K805="","",IF(COUNTIFS(nrES_PID,$D805,nrES_Code,$F805,nrES_Att,"&gt;"&amp;$K805,nrES_Raw,"&gt;=0")=0,"Yes","No")))</f>
        <v/>
      </c>
      <c r="Q805" s="17">
        <f>IF($C805="","",IF($L805="","",IF(AND($K805=1,ISNUMBER($L805),$L805&lt;$J805,COUNTIFS(nrES_PID,$D805,nrES_Code,$F805,nrES_Att,2,nrES_Raw,"&gt;=0")=0),"Yes","No")))</f>
        <v/>
      </c>
      <c r="R805" s="17">
        <f>IF($C805="","",IF($L805="","",IF(AND($K805=2,ISNUMBER($L805),$L805&lt;$J805),"Yes","No")))</f>
        <v/>
      </c>
      <c r="S805" s="18" t="n"/>
      <c r="T805" s="19">
        <f>IF($Q805&lt;&gt;"Yes","",IF($S805="","(enter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IF(OR($C805="",$L805="",$K805&lt;&gt;1,NOT(ISNUMBER($L805)),$L805&gt;=$J805),"",IF(COUNTIFS(nrES_PID,$D805,nrES_Code,$F805,nrES_Att,2,nrES_Raw,"&gt;=0")&gt;0,"Retested",IF(NOT(ISNUMBER($T805)),"CHECK DATE",IF(TODAY()&gt;$T805,"OVERDUE","Due "&amp;TEXT($T805,"mm/dd")))))</f>
        <v/>
      </c>
      <c r="V805" s="16" t="n"/>
      <c r="W805" s="16" t="n"/>
      <c r="X805" s="17">
        <f>IF($C805="","",IF(AND($L805&lt;&gt;"",NOT(ISNUMBER($L805))),"RAW SCORE NOT A NUMBER",IF(AND(ISNUMBER($L805),OR($L805&lt;0,$L805&gt;100)),"RAW SCORE OUT OF RANGE",IF(COUNTIF(nrES_RecID,$B805)&gt;1,"DUPLICATE RECORD",IF(AND($K805=2,COUNTIFS(nrES_PID,$D805,nrES_Code,$F805,nrES_Att,1)=0),"ATTEMPT 2 WITHOUT ATTEMPT 1",IF(AND($K805=2,$L805=""),"RETEST ROW HAS NO SCORE","OK"))))))</f>
        <v/>
      </c>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IF($C806="","",IF($K806="","",IF(COUNTIFS(nrES_PID,$D806,nrES_Code,$F806,nrES_Att,"&gt;"&amp;$K806,nrES_Raw,"&gt;=0")=0,"Yes","No")))</f>
        <v/>
      </c>
      <c r="Q806" s="17">
        <f>IF($C806="","",IF($L806="","",IF(AND($K806=1,ISNUMBER($L806),$L806&lt;$J806,COUNTIFS(nrES_PID,$D806,nrES_Code,$F806,nrES_Att,2,nrES_Raw,"&gt;=0")=0),"Yes","No")))</f>
        <v/>
      </c>
      <c r="R806" s="17">
        <f>IF($C806="","",IF($L806="","",IF(AND($K806=2,ISNUMBER($L806),$L806&lt;$J806),"Yes","No")))</f>
        <v/>
      </c>
      <c r="S806" s="18" t="n"/>
      <c r="T806" s="19">
        <f>IF($Q806&lt;&gt;"Yes","",IF($S806="","(enter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IF(OR($C806="",$L806="",$K806&lt;&gt;1,NOT(ISNUMBER($L806)),$L806&gt;=$J806),"",IF(COUNTIFS(nrES_PID,$D806,nrES_Code,$F806,nrES_Att,2,nrES_Raw,"&gt;=0")&gt;0,"Retested",IF(NOT(ISNUMBER($T806)),"CHECK DATE",IF(TODAY()&gt;$T806,"OVERDUE","Due "&amp;TEXT($T806,"mm/dd")))))</f>
        <v/>
      </c>
      <c r="V806" s="16" t="n"/>
      <c r="W806" s="16" t="n"/>
      <c r="X806" s="17">
        <f>IF($C806="","",IF(AND($L806&lt;&gt;"",NOT(ISNUMBER($L806))),"RAW SCORE NOT A NUMBER",IF(AND(ISNUMBER($L806),OR($L806&lt;0,$L806&gt;100)),"RAW SCORE OUT OF RANGE",IF(COUNTIF(nrES_RecID,$B806)&gt;1,"DUPLICATE RECORD",IF(AND($K806=2,COUNTIFS(nrES_PID,$D806,nrES_Code,$F806,nrES_Att,1)=0),"ATTEMPT 2 WITHOUT ATTEMPT 1",IF(AND($K806=2,$L806=""),"RETEST ROW HAS NO SCORE","OK"))))))</f>
        <v/>
      </c>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IF($C807="","",IF($K807="","",IF(COUNTIFS(nrES_PID,$D807,nrES_Code,$F807,nrES_Att,"&gt;"&amp;$K807,nrES_Raw,"&gt;=0")=0,"Yes","No")))</f>
        <v/>
      </c>
      <c r="Q807" s="17">
        <f>IF($C807="","",IF($L807="","",IF(AND($K807=1,ISNUMBER($L807),$L807&lt;$J807,COUNTIFS(nrES_PID,$D807,nrES_Code,$F807,nrES_Att,2,nrES_Raw,"&gt;=0")=0),"Yes","No")))</f>
        <v/>
      </c>
      <c r="R807" s="17">
        <f>IF($C807="","",IF($L807="","",IF(AND($K807=2,ISNUMBER($L807),$L807&lt;$J807),"Yes","No")))</f>
        <v/>
      </c>
      <c r="S807" s="18" t="n"/>
      <c r="T807" s="19">
        <f>IF($Q807&lt;&gt;"Yes","",IF($S807="","(enter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IF(OR($C807="",$L807="",$K807&lt;&gt;1,NOT(ISNUMBER($L807)),$L807&gt;=$J807),"",IF(COUNTIFS(nrES_PID,$D807,nrES_Code,$F807,nrES_Att,2,nrES_Raw,"&gt;=0")&gt;0,"Retested",IF(NOT(ISNUMBER($T807)),"CHECK DATE",IF(TODAY()&gt;$T807,"OVERDUE","Due "&amp;TEXT($T807,"mm/dd")))))</f>
        <v/>
      </c>
      <c r="V807" s="16" t="n"/>
      <c r="W807" s="16" t="n"/>
      <c r="X807" s="17">
        <f>IF($C807="","",IF(AND($L807&lt;&gt;"",NOT(ISNUMBER($L807))),"RAW SCORE NOT A NUMBER",IF(AND(ISNUMBER($L807),OR($L807&lt;0,$L807&gt;100)),"RAW SCORE OUT OF RANGE",IF(COUNTIF(nrES_RecID,$B807)&gt;1,"DUPLICATE RECORD",IF(AND($K807=2,COUNTIFS(nrES_PID,$D807,nrES_Code,$F807,nrES_Att,1)=0),"ATTEMPT 2 WITHOUT ATTEMPT 1",IF(AND($K807=2,$L807=""),"RETEST ROW HAS NO SCORE","OK"))))))</f>
        <v/>
      </c>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IF($C808="","",IF($K808="","",IF(COUNTIFS(nrES_PID,$D808,nrES_Code,$F808,nrES_Att,"&gt;"&amp;$K808,nrES_Raw,"&gt;=0")=0,"Yes","No")))</f>
        <v/>
      </c>
      <c r="Q808" s="17">
        <f>IF($C808="","",IF($L808="","",IF(AND($K808=1,ISNUMBER($L808),$L808&lt;$J808,COUNTIFS(nrES_PID,$D808,nrES_Code,$F808,nrES_Att,2,nrES_Raw,"&gt;=0")=0),"Yes","No")))</f>
        <v/>
      </c>
      <c r="R808" s="17">
        <f>IF($C808="","",IF($L808="","",IF(AND($K808=2,ISNUMBER($L808),$L808&lt;$J808),"Yes","No")))</f>
        <v/>
      </c>
      <c r="S808" s="18" t="n"/>
      <c r="T808" s="19">
        <f>IF($Q808&lt;&gt;"Yes","",IF($S808="","(enter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IF(OR($C808="",$L808="",$K808&lt;&gt;1,NOT(ISNUMBER($L808)),$L808&gt;=$J808),"",IF(COUNTIFS(nrES_PID,$D808,nrES_Code,$F808,nrES_Att,2,nrES_Raw,"&gt;=0")&gt;0,"Retested",IF(NOT(ISNUMBER($T808)),"CHECK DATE",IF(TODAY()&gt;$T808,"OVERDUE","Due "&amp;TEXT($T808,"mm/dd")))))</f>
        <v/>
      </c>
      <c r="V808" s="16" t="n"/>
      <c r="W808" s="16" t="n"/>
      <c r="X808" s="17">
        <f>IF($C808="","",IF(AND($L808&lt;&gt;"",NOT(ISNUMBER($L808))),"RAW SCORE NOT A NUMBER",IF(AND(ISNUMBER($L808),OR($L808&lt;0,$L808&gt;100)),"RAW SCORE OUT OF RANGE",IF(COUNTIF(nrES_RecID,$B808)&gt;1,"DUPLICATE RECORD",IF(AND($K808=2,COUNTIFS(nrES_PID,$D808,nrES_Code,$F808,nrES_Att,1)=0),"ATTEMPT 2 WITHOUT ATTEMPT 1",IF(AND($K808=2,$L808=""),"RETEST ROW HAS NO SCORE","OK"))))))</f>
        <v/>
      </c>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IF($C809="","",IF($K809="","",IF(COUNTIFS(nrES_PID,$D809,nrES_Code,$F809,nrES_Att,"&gt;"&amp;$K809,nrES_Raw,"&gt;=0")=0,"Yes","No")))</f>
        <v/>
      </c>
      <c r="Q809" s="17">
        <f>IF($C809="","",IF($L809="","",IF(AND($K809=1,ISNUMBER($L809),$L809&lt;$J809,COUNTIFS(nrES_PID,$D809,nrES_Code,$F809,nrES_Att,2,nrES_Raw,"&gt;=0")=0),"Yes","No")))</f>
        <v/>
      </c>
      <c r="R809" s="17">
        <f>IF($C809="","",IF($L809="","",IF(AND($K809=2,ISNUMBER($L809),$L809&lt;$J809),"Yes","No")))</f>
        <v/>
      </c>
      <c r="S809" s="18" t="n"/>
      <c r="T809" s="19">
        <f>IF($Q809&lt;&gt;"Yes","",IF($S809="","(enter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IF(OR($C809="",$L809="",$K809&lt;&gt;1,NOT(ISNUMBER($L809)),$L809&gt;=$J809),"",IF(COUNTIFS(nrES_PID,$D809,nrES_Code,$F809,nrES_Att,2,nrES_Raw,"&gt;=0")&gt;0,"Retested",IF(NOT(ISNUMBER($T809)),"CHECK DATE",IF(TODAY()&gt;$T809,"OVERDUE","Due "&amp;TEXT($T809,"mm/dd")))))</f>
        <v/>
      </c>
      <c r="V809" s="16" t="n"/>
      <c r="W809" s="16" t="n"/>
      <c r="X809" s="17">
        <f>IF($C809="","",IF(AND($L809&lt;&gt;"",NOT(ISNUMBER($L809))),"RAW SCORE NOT A NUMBER",IF(AND(ISNUMBER($L809),OR($L809&lt;0,$L809&gt;100)),"RAW SCORE OUT OF RANGE",IF(COUNTIF(nrES_RecID,$B809)&gt;1,"DUPLICATE RECORD",IF(AND($K809=2,COUNTIFS(nrES_PID,$D809,nrES_Code,$F809,nrES_Att,1)=0),"ATTEMPT 2 WITHOUT ATTEMPT 1",IF(AND($K809=2,$L809=""),"RETEST ROW HAS NO SCORE","OK"))))))</f>
        <v/>
      </c>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IF($C810="","",IF($K810="","",IF(COUNTIFS(nrES_PID,$D810,nrES_Code,$F810,nrES_Att,"&gt;"&amp;$K810,nrES_Raw,"&gt;=0")=0,"Yes","No")))</f>
        <v/>
      </c>
      <c r="Q810" s="17">
        <f>IF($C810="","",IF($L810="","",IF(AND($K810=1,ISNUMBER($L810),$L810&lt;$J810,COUNTIFS(nrES_PID,$D810,nrES_Code,$F810,nrES_Att,2,nrES_Raw,"&gt;=0")=0),"Yes","No")))</f>
        <v/>
      </c>
      <c r="R810" s="17">
        <f>IF($C810="","",IF($L810="","",IF(AND($K810=2,ISNUMBER($L810),$L810&lt;$J810),"Yes","No")))</f>
        <v/>
      </c>
      <c r="S810" s="18" t="n"/>
      <c r="T810" s="19">
        <f>IF($Q810&lt;&gt;"Yes","",IF($S810="","(enter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IF(OR($C810="",$L810="",$K810&lt;&gt;1,NOT(ISNUMBER($L810)),$L810&gt;=$J810),"",IF(COUNTIFS(nrES_PID,$D810,nrES_Code,$F810,nrES_Att,2,nrES_Raw,"&gt;=0")&gt;0,"Retested",IF(NOT(ISNUMBER($T810)),"CHECK DATE",IF(TODAY()&gt;$T810,"OVERDUE","Due "&amp;TEXT($T810,"mm/dd")))))</f>
        <v/>
      </c>
      <c r="V810" s="16" t="n"/>
      <c r="W810" s="16" t="n"/>
      <c r="X810" s="17">
        <f>IF($C810="","",IF(AND($L810&lt;&gt;"",NOT(ISNUMBER($L810))),"RAW SCORE NOT A NUMBER",IF(AND(ISNUMBER($L810),OR($L810&lt;0,$L810&gt;100)),"RAW SCORE OUT OF RANGE",IF(COUNTIF(nrES_RecID,$B810)&gt;1,"DUPLICATE RECORD",IF(AND($K810=2,COUNTIFS(nrES_PID,$D810,nrES_Code,$F810,nrES_Att,1)=0),"ATTEMPT 2 WITHOUT ATTEMPT 1",IF(AND($K810=2,$L810=""),"RETEST ROW HAS NO SCORE","OK"))))))</f>
        <v/>
      </c>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IF($C811="","",IF($K811="","",IF(COUNTIFS(nrES_PID,$D811,nrES_Code,$F811,nrES_Att,"&gt;"&amp;$K811,nrES_Raw,"&gt;=0")=0,"Yes","No")))</f>
        <v/>
      </c>
      <c r="Q811" s="17">
        <f>IF($C811="","",IF($L811="","",IF(AND($K811=1,ISNUMBER($L811),$L811&lt;$J811,COUNTIFS(nrES_PID,$D811,nrES_Code,$F811,nrES_Att,2,nrES_Raw,"&gt;=0")=0),"Yes","No")))</f>
        <v/>
      </c>
      <c r="R811" s="17">
        <f>IF($C811="","",IF($L811="","",IF(AND($K811=2,ISNUMBER($L811),$L811&lt;$J811),"Yes","No")))</f>
        <v/>
      </c>
      <c r="S811" s="18" t="n"/>
      <c r="T811" s="19">
        <f>IF($Q811&lt;&gt;"Yes","",IF($S811="","(enter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IF(OR($C811="",$L811="",$K811&lt;&gt;1,NOT(ISNUMBER($L811)),$L811&gt;=$J811),"",IF(COUNTIFS(nrES_PID,$D811,nrES_Code,$F811,nrES_Att,2,nrES_Raw,"&gt;=0")&gt;0,"Retested",IF(NOT(ISNUMBER($T811)),"CHECK DATE",IF(TODAY()&gt;$T811,"OVERDUE","Due "&amp;TEXT($T811,"mm/dd")))))</f>
        <v/>
      </c>
      <c r="V811" s="16" t="n"/>
      <c r="W811" s="16" t="n"/>
      <c r="X811" s="17">
        <f>IF($C811="","",IF(AND($L811&lt;&gt;"",NOT(ISNUMBER($L811))),"RAW SCORE NOT A NUMBER",IF(AND(ISNUMBER($L811),OR($L811&lt;0,$L811&gt;100)),"RAW SCORE OUT OF RANGE",IF(COUNTIF(nrES_RecID,$B811)&gt;1,"DUPLICATE RECORD",IF(AND($K811=2,COUNTIFS(nrES_PID,$D811,nrES_Code,$F811,nrES_Att,1)=0),"ATTEMPT 2 WITHOUT ATTEMPT 1",IF(AND($K811=2,$L811=""),"RETEST ROW HAS NO SCORE","OK"))))))</f>
        <v/>
      </c>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IF($C812="","",IF($K812="","",IF(COUNTIFS(nrES_PID,$D812,nrES_Code,$F812,nrES_Att,"&gt;"&amp;$K812,nrES_Raw,"&gt;=0")=0,"Yes","No")))</f>
        <v/>
      </c>
      <c r="Q812" s="17">
        <f>IF($C812="","",IF($L812="","",IF(AND($K812=1,ISNUMBER($L812),$L812&lt;$J812,COUNTIFS(nrES_PID,$D812,nrES_Code,$F812,nrES_Att,2,nrES_Raw,"&gt;=0")=0),"Yes","No")))</f>
        <v/>
      </c>
      <c r="R812" s="17">
        <f>IF($C812="","",IF($L812="","",IF(AND($K812=2,ISNUMBER($L812),$L812&lt;$J812),"Yes","No")))</f>
        <v/>
      </c>
      <c r="S812" s="18" t="n"/>
      <c r="T812" s="19">
        <f>IF($Q812&lt;&gt;"Yes","",IF($S812="","(enter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IF(OR($C812="",$L812="",$K812&lt;&gt;1,NOT(ISNUMBER($L812)),$L812&gt;=$J812),"",IF(COUNTIFS(nrES_PID,$D812,nrES_Code,$F812,nrES_Att,2,nrES_Raw,"&gt;=0")&gt;0,"Retested",IF(NOT(ISNUMBER($T812)),"CHECK DATE",IF(TODAY()&gt;$T812,"OVERDUE","Due "&amp;TEXT($T812,"mm/dd")))))</f>
        <v/>
      </c>
      <c r="V812" s="16" t="n"/>
      <c r="W812" s="16" t="n"/>
      <c r="X812" s="17">
        <f>IF($C812="","",IF(AND($L812&lt;&gt;"",NOT(ISNUMBER($L812))),"RAW SCORE NOT A NUMBER",IF(AND(ISNUMBER($L812),OR($L812&lt;0,$L812&gt;100)),"RAW SCORE OUT OF RANGE",IF(COUNTIF(nrES_RecID,$B812)&gt;1,"DUPLICATE RECORD",IF(AND($K812=2,COUNTIFS(nrES_PID,$D812,nrES_Code,$F812,nrES_Att,1)=0),"ATTEMPT 2 WITHOUT ATTEMPT 1",IF(AND($K812=2,$L812=""),"RETEST ROW HAS NO SCORE","OK"))))))</f>
        <v/>
      </c>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IF($C813="","",IF($K813="","",IF(COUNTIFS(nrES_PID,$D813,nrES_Code,$F813,nrES_Att,"&gt;"&amp;$K813,nrES_Raw,"&gt;=0")=0,"Yes","No")))</f>
        <v/>
      </c>
      <c r="Q813" s="17">
        <f>IF($C813="","",IF($L813="","",IF(AND($K813=1,ISNUMBER($L813),$L813&lt;$J813,COUNTIFS(nrES_PID,$D813,nrES_Code,$F813,nrES_Att,2,nrES_Raw,"&gt;=0")=0),"Yes","No")))</f>
        <v/>
      </c>
      <c r="R813" s="17">
        <f>IF($C813="","",IF($L813="","",IF(AND($K813=2,ISNUMBER($L813),$L813&lt;$J813),"Yes","No")))</f>
        <v/>
      </c>
      <c r="S813" s="18" t="n"/>
      <c r="T813" s="19">
        <f>IF($Q813&lt;&gt;"Yes","",IF($S813="","(enter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IF(OR($C813="",$L813="",$K813&lt;&gt;1,NOT(ISNUMBER($L813)),$L813&gt;=$J813),"",IF(COUNTIFS(nrES_PID,$D813,nrES_Code,$F813,nrES_Att,2,nrES_Raw,"&gt;=0")&gt;0,"Retested",IF(NOT(ISNUMBER($T813)),"CHECK DATE",IF(TODAY()&gt;$T813,"OVERDUE","Due "&amp;TEXT($T813,"mm/dd")))))</f>
        <v/>
      </c>
      <c r="V813" s="16" t="n"/>
      <c r="W813" s="16" t="n"/>
      <c r="X813" s="17">
        <f>IF($C813="","",IF(AND($L813&lt;&gt;"",NOT(ISNUMBER($L813))),"RAW SCORE NOT A NUMBER",IF(AND(ISNUMBER($L813),OR($L813&lt;0,$L813&gt;100)),"RAW SCORE OUT OF RANGE",IF(COUNTIF(nrES_RecID,$B813)&gt;1,"DUPLICATE RECORD",IF(AND($K813=2,COUNTIFS(nrES_PID,$D813,nrES_Code,$F813,nrES_Att,1)=0),"ATTEMPT 2 WITHOUT ATTEMPT 1",IF(AND($K813=2,$L813=""),"RETEST ROW HAS NO SCORE","OK"))))))</f>
        <v/>
      </c>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IF($C814="","",IF($K814="","",IF(COUNTIFS(nrES_PID,$D814,nrES_Code,$F814,nrES_Att,"&gt;"&amp;$K814,nrES_Raw,"&gt;=0")=0,"Yes","No")))</f>
        <v/>
      </c>
      <c r="Q814" s="17">
        <f>IF($C814="","",IF($L814="","",IF(AND($K814=1,ISNUMBER($L814),$L814&lt;$J814,COUNTIFS(nrES_PID,$D814,nrES_Code,$F814,nrES_Att,2,nrES_Raw,"&gt;=0")=0),"Yes","No")))</f>
        <v/>
      </c>
      <c r="R814" s="17">
        <f>IF($C814="","",IF($L814="","",IF(AND($K814=2,ISNUMBER($L814),$L814&lt;$J814),"Yes","No")))</f>
        <v/>
      </c>
      <c r="S814" s="18" t="n"/>
      <c r="T814" s="19">
        <f>IF($Q814&lt;&gt;"Yes","",IF($S814="","(enter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IF(OR($C814="",$L814="",$K814&lt;&gt;1,NOT(ISNUMBER($L814)),$L814&gt;=$J814),"",IF(COUNTIFS(nrES_PID,$D814,nrES_Code,$F814,nrES_Att,2,nrES_Raw,"&gt;=0")&gt;0,"Retested",IF(NOT(ISNUMBER($T814)),"CHECK DATE",IF(TODAY()&gt;$T814,"OVERDUE","Due "&amp;TEXT($T814,"mm/dd")))))</f>
        <v/>
      </c>
      <c r="V814" s="16" t="n"/>
      <c r="W814" s="16" t="n"/>
      <c r="X814" s="17">
        <f>IF($C814="","",IF(AND($L814&lt;&gt;"",NOT(ISNUMBER($L814))),"RAW SCORE NOT A NUMBER",IF(AND(ISNUMBER($L814),OR($L814&lt;0,$L814&gt;100)),"RAW SCORE OUT OF RANGE",IF(COUNTIF(nrES_RecID,$B814)&gt;1,"DUPLICATE RECORD",IF(AND($K814=2,COUNTIFS(nrES_PID,$D814,nrES_Code,$F814,nrES_Att,1)=0),"ATTEMPT 2 WITHOUT ATTEMPT 1",IF(AND($K814=2,$L814=""),"RETEST ROW HAS NO SCORE","OK"))))))</f>
        <v/>
      </c>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IF($C815="","",IF($K815="","",IF(COUNTIFS(nrES_PID,$D815,nrES_Code,$F815,nrES_Att,"&gt;"&amp;$K815,nrES_Raw,"&gt;=0")=0,"Yes","No")))</f>
        <v/>
      </c>
      <c r="Q815" s="17">
        <f>IF($C815="","",IF($L815="","",IF(AND($K815=1,ISNUMBER($L815),$L815&lt;$J815,COUNTIFS(nrES_PID,$D815,nrES_Code,$F815,nrES_Att,2,nrES_Raw,"&gt;=0")=0),"Yes","No")))</f>
        <v/>
      </c>
      <c r="R815" s="17">
        <f>IF($C815="","",IF($L815="","",IF(AND($K815=2,ISNUMBER($L815),$L815&lt;$J815),"Yes","No")))</f>
        <v/>
      </c>
      <c r="S815" s="18" t="n"/>
      <c r="T815" s="19">
        <f>IF($Q815&lt;&gt;"Yes","",IF($S815="","(enter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IF(OR($C815="",$L815="",$K815&lt;&gt;1,NOT(ISNUMBER($L815)),$L815&gt;=$J815),"",IF(COUNTIFS(nrES_PID,$D815,nrES_Code,$F815,nrES_Att,2,nrES_Raw,"&gt;=0")&gt;0,"Retested",IF(NOT(ISNUMBER($T815)),"CHECK DATE",IF(TODAY()&gt;$T815,"OVERDUE","Due "&amp;TEXT($T815,"mm/dd")))))</f>
        <v/>
      </c>
      <c r="V815" s="16" t="n"/>
      <c r="W815" s="16" t="n"/>
      <c r="X815" s="17">
        <f>IF($C815="","",IF(AND($L815&lt;&gt;"",NOT(ISNUMBER($L815))),"RAW SCORE NOT A NUMBER",IF(AND(ISNUMBER($L815),OR($L815&lt;0,$L815&gt;100)),"RAW SCORE OUT OF RANGE",IF(COUNTIF(nrES_RecID,$B815)&gt;1,"DUPLICATE RECORD",IF(AND($K815=2,COUNTIFS(nrES_PID,$D815,nrES_Code,$F815,nrES_Att,1)=0),"ATTEMPT 2 WITHOUT ATTEMPT 1",IF(AND($K815=2,$L815=""),"RETEST ROW HAS NO SCORE","OK"))))))</f>
        <v/>
      </c>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IF($C816="","",IF($K816="","",IF(COUNTIFS(nrES_PID,$D816,nrES_Code,$F816,nrES_Att,"&gt;"&amp;$K816,nrES_Raw,"&gt;=0")=0,"Yes","No")))</f>
        <v/>
      </c>
      <c r="Q816" s="17">
        <f>IF($C816="","",IF($L816="","",IF(AND($K816=1,ISNUMBER($L816),$L816&lt;$J816,COUNTIFS(nrES_PID,$D816,nrES_Code,$F816,nrES_Att,2,nrES_Raw,"&gt;=0")=0),"Yes","No")))</f>
        <v/>
      </c>
      <c r="R816" s="17">
        <f>IF($C816="","",IF($L816="","",IF(AND($K816=2,ISNUMBER($L816),$L816&lt;$J816),"Yes","No")))</f>
        <v/>
      </c>
      <c r="S816" s="18" t="n"/>
      <c r="T816" s="19">
        <f>IF($Q816&lt;&gt;"Yes","",IF($S816="","(enter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IF(OR($C816="",$L816="",$K816&lt;&gt;1,NOT(ISNUMBER($L816)),$L816&gt;=$J816),"",IF(COUNTIFS(nrES_PID,$D816,nrES_Code,$F816,nrES_Att,2,nrES_Raw,"&gt;=0")&gt;0,"Retested",IF(NOT(ISNUMBER($T816)),"CHECK DATE",IF(TODAY()&gt;$T816,"OVERDUE","Due "&amp;TEXT($T816,"mm/dd")))))</f>
        <v/>
      </c>
      <c r="V816" s="16" t="n"/>
      <c r="W816" s="16" t="n"/>
      <c r="X816" s="17">
        <f>IF($C816="","",IF(AND($L816&lt;&gt;"",NOT(ISNUMBER($L816))),"RAW SCORE NOT A NUMBER",IF(AND(ISNUMBER($L816),OR($L816&lt;0,$L816&gt;100)),"RAW SCORE OUT OF RANGE",IF(COUNTIF(nrES_RecID,$B816)&gt;1,"DUPLICATE RECORD",IF(AND($K816=2,COUNTIFS(nrES_PID,$D816,nrES_Code,$F816,nrES_Att,1)=0),"ATTEMPT 2 WITHOUT ATTEMPT 1",IF(AND($K816=2,$L816=""),"RETEST ROW HAS NO SCORE","OK"))))))</f>
        <v/>
      </c>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IF($C817="","",IF($K817="","",IF(COUNTIFS(nrES_PID,$D817,nrES_Code,$F817,nrES_Att,"&gt;"&amp;$K817,nrES_Raw,"&gt;=0")=0,"Yes","No")))</f>
        <v/>
      </c>
      <c r="Q817" s="17">
        <f>IF($C817="","",IF($L817="","",IF(AND($K817=1,ISNUMBER($L817),$L817&lt;$J817,COUNTIFS(nrES_PID,$D817,nrES_Code,$F817,nrES_Att,2,nrES_Raw,"&gt;=0")=0),"Yes","No")))</f>
        <v/>
      </c>
      <c r="R817" s="17">
        <f>IF($C817="","",IF($L817="","",IF(AND($K817=2,ISNUMBER($L817),$L817&lt;$J817),"Yes","No")))</f>
        <v/>
      </c>
      <c r="S817" s="18" t="n"/>
      <c r="T817" s="19">
        <f>IF($Q817&lt;&gt;"Yes","",IF($S817="","(enter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IF(OR($C817="",$L817="",$K817&lt;&gt;1,NOT(ISNUMBER($L817)),$L817&gt;=$J817),"",IF(COUNTIFS(nrES_PID,$D817,nrES_Code,$F817,nrES_Att,2,nrES_Raw,"&gt;=0")&gt;0,"Retested",IF(NOT(ISNUMBER($T817)),"CHECK DATE",IF(TODAY()&gt;$T817,"OVERDUE","Due "&amp;TEXT($T817,"mm/dd")))))</f>
        <v/>
      </c>
      <c r="V817" s="16" t="n"/>
      <c r="W817" s="16" t="n"/>
      <c r="X817" s="17">
        <f>IF($C817="","",IF(AND($L817&lt;&gt;"",NOT(ISNUMBER($L817))),"RAW SCORE NOT A NUMBER",IF(AND(ISNUMBER($L817),OR($L817&lt;0,$L817&gt;100)),"RAW SCORE OUT OF RANGE",IF(COUNTIF(nrES_RecID,$B817)&gt;1,"DUPLICATE RECORD",IF(AND($K817=2,COUNTIFS(nrES_PID,$D817,nrES_Code,$F817,nrES_Att,1)=0),"ATTEMPT 2 WITHOUT ATTEMPT 1",IF(AND($K817=2,$L817=""),"RETEST ROW HAS NO SCORE","OK"))))))</f>
        <v/>
      </c>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IF($C818="","",IF($K818="","",IF(COUNTIFS(nrES_PID,$D818,nrES_Code,$F818,nrES_Att,"&gt;"&amp;$K818,nrES_Raw,"&gt;=0")=0,"Yes","No")))</f>
        <v/>
      </c>
      <c r="Q818" s="17">
        <f>IF($C818="","",IF($L818="","",IF(AND($K818=1,ISNUMBER($L818),$L818&lt;$J818,COUNTIFS(nrES_PID,$D818,nrES_Code,$F818,nrES_Att,2,nrES_Raw,"&gt;=0")=0),"Yes","No")))</f>
        <v/>
      </c>
      <c r="R818" s="17">
        <f>IF($C818="","",IF($L818="","",IF(AND($K818=2,ISNUMBER($L818),$L818&lt;$J818),"Yes","No")))</f>
        <v/>
      </c>
      <c r="S818" s="18" t="n"/>
      <c r="T818" s="19">
        <f>IF($Q818&lt;&gt;"Yes","",IF($S818="","(enter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IF(OR($C818="",$L818="",$K818&lt;&gt;1,NOT(ISNUMBER($L818)),$L818&gt;=$J818),"",IF(COUNTIFS(nrES_PID,$D818,nrES_Code,$F818,nrES_Att,2,nrES_Raw,"&gt;=0")&gt;0,"Retested",IF(NOT(ISNUMBER($T818)),"CHECK DATE",IF(TODAY()&gt;$T818,"OVERDUE","Due "&amp;TEXT($T818,"mm/dd")))))</f>
        <v/>
      </c>
      <c r="V818" s="16" t="n"/>
      <c r="W818" s="16" t="n"/>
      <c r="X818" s="17">
        <f>IF($C818="","",IF(AND($L818&lt;&gt;"",NOT(ISNUMBER($L818))),"RAW SCORE NOT A NUMBER",IF(AND(ISNUMBER($L818),OR($L818&lt;0,$L818&gt;100)),"RAW SCORE OUT OF RANGE",IF(COUNTIF(nrES_RecID,$B818)&gt;1,"DUPLICATE RECORD",IF(AND($K818=2,COUNTIFS(nrES_PID,$D818,nrES_Code,$F818,nrES_Att,1)=0),"ATTEMPT 2 WITHOUT ATTEMPT 1",IF(AND($K818=2,$L818=""),"RETEST ROW HAS NO SCORE","OK"))))))</f>
        <v/>
      </c>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IF($C819="","",IF($K819="","",IF(COUNTIFS(nrES_PID,$D819,nrES_Code,$F819,nrES_Att,"&gt;"&amp;$K819,nrES_Raw,"&gt;=0")=0,"Yes","No")))</f>
        <v/>
      </c>
      <c r="Q819" s="17">
        <f>IF($C819="","",IF($L819="","",IF(AND($K819=1,ISNUMBER($L819),$L819&lt;$J819,COUNTIFS(nrES_PID,$D819,nrES_Code,$F819,nrES_Att,2,nrES_Raw,"&gt;=0")=0),"Yes","No")))</f>
        <v/>
      </c>
      <c r="R819" s="17">
        <f>IF($C819="","",IF($L819="","",IF(AND($K819=2,ISNUMBER($L819),$L819&lt;$J819),"Yes","No")))</f>
        <v/>
      </c>
      <c r="S819" s="18" t="n"/>
      <c r="T819" s="19">
        <f>IF($Q819&lt;&gt;"Yes","",IF($S819="","(enter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IF(OR($C819="",$L819="",$K819&lt;&gt;1,NOT(ISNUMBER($L819)),$L819&gt;=$J819),"",IF(COUNTIFS(nrES_PID,$D819,nrES_Code,$F819,nrES_Att,2,nrES_Raw,"&gt;=0")&gt;0,"Retested",IF(NOT(ISNUMBER($T819)),"CHECK DATE",IF(TODAY()&gt;$T819,"OVERDUE","Due "&amp;TEXT($T819,"mm/dd")))))</f>
        <v/>
      </c>
      <c r="V819" s="16" t="n"/>
      <c r="W819" s="16" t="n"/>
      <c r="X819" s="17">
        <f>IF($C819="","",IF(AND($L819&lt;&gt;"",NOT(ISNUMBER($L819))),"RAW SCORE NOT A NUMBER",IF(AND(ISNUMBER($L819),OR($L819&lt;0,$L819&gt;100)),"RAW SCORE OUT OF RANGE",IF(COUNTIF(nrES_RecID,$B819)&gt;1,"DUPLICATE RECORD",IF(AND($K819=2,COUNTIFS(nrES_PID,$D819,nrES_Code,$F819,nrES_Att,1)=0),"ATTEMPT 2 WITHOUT ATTEMPT 1",IF(AND($K819=2,$L819=""),"RETEST ROW HAS NO SCORE","OK"))))))</f>
        <v/>
      </c>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IF($C820="","",IF($K820="","",IF(COUNTIFS(nrES_PID,$D820,nrES_Code,$F820,nrES_Att,"&gt;"&amp;$K820,nrES_Raw,"&gt;=0")=0,"Yes","No")))</f>
        <v/>
      </c>
      <c r="Q820" s="17">
        <f>IF($C820="","",IF($L820="","",IF(AND($K820=1,ISNUMBER($L820),$L820&lt;$J820,COUNTIFS(nrES_PID,$D820,nrES_Code,$F820,nrES_Att,2,nrES_Raw,"&gt;=0")=0),"Yes","No")))</f>
        <v/>
      </c>
      <c r="R820" s="17">
        <f>IF($C820="","",IF($L820="","",IF(AND($K820=2,ISNUMBER($L820),$L820&lt;$J820),"Yes","No")))</f>
        <v/>
      </c>
      <c r="S820" s="18" t="n"/>
      <c r="T820" s="19">
        <f>IF($Q820&lt;&gt;"Yes","",IF($S820="","(enter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IF(OR($C820="",$L820="",$K820&lt;&gt;1,NOT(ISNUMBER($L820)),$L820&gt;=$J820),"",IF(COUNTIFS(nrES_PID,$D820,nrES_Code,$F820,nrES_Att,2,nrES_Raw,"&gt;=0")&gt;0,"Retested",IF(NOT(ISNUMBER($T820)),"CHECK DATE",IF(TODAY()&gt;$T820,"OVERDUE","Due "&amp;TEXT($T820,"mm/dd")))))</f>
        <v/>
      </c>
      <c r="V820" s="16" t="n"/>
      <c r="W820" s="16" t="n"/>
      <c r="X820" s="17">
        <f>IF($C820="","",IF(AND($L820&lt;&gt;"",NOT(ISNUMBER($L820))),"RAW SCORE NOT A NUMBER",IF(AND(ISNUMBER($L820),OR($L820&lt;0,$L820&gt;100)),"RAW SCORE OUT OF RANGE",IF(COUNTIF(nrES_RecID,$B820)&gt;1,"DUPLICATE RECORD",IF(AND($K820=2,COUNTIFS(nrES_PID,$D820,nrES_Code,$F820,nrES_Att,1)=0),"ATTEMPT 2 WITHOUT ATTEMPT 1",IF(AND($K820=2,$L820=""),"RETEST ROW HAS NO SCORE","OK"))))))</f>
        <v/>
      </c>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IF($C821="","",IF($K821="","",IF(COUNTIFS(nrES_PID,$D821,nrES_Code,$F821,nrES_Att,"&gt;"&amp;$K821,nrES_Raw,"&gt;=0")=0,"Yes","No")))</f>
        <v/>
      </c>
      <c r="Q821" s="17">
        <f>IF($C821="","",IF($L821="","",IF(AND($K821=1,ISNUMBER($L821),$L821&lt;$J821,COUNTIFS(nrES_PID,$D821,nrES_Code,$F821,nrES_Att,2,nrES_Raw,"&gt;=0")=0),"Yes","No")))</f>
        <v/>
      </c>
      <c r="R821" s="17">
        <f>IF($C821="","",IF($L821="","",IF(AND($K821=2,ISNUMBER($L821),$L821&lt;$J821),"Yes","No")))</f>
        <v/>
      </c>
      <c r="S821" s="18" t="n"/>
      <c r="T821" s="19">
        <f>IF($Q821&lt;&gt;"Yes","",IF($S821="","(enter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IF(OR($C821="",$L821="",$K821&lt;&gt;1,NOT(ISNUMBER($L821)),$L821&gt;=$J821),"",IF(COUNTIFS(nrES_PID,$D821,nrES_Code,$F821,nrES_Att,2,nrES_Raw,"&gt;=0")&gt;0,"Retested",IF(NOT(ISNUMBER($T821)),"CHECK DATE",IF(TODAY()&gt;$T821,"OVERDUE","Due "&amp;TEXT($T821,"mm/dd")))))</f>
        <v/>
      </c>
      <c r="V821" s="16" t="n"/>
      <c r="W821" s="16" t="n"/>
      <c r="X821" s="17">
        <f>IF($C821="","",IF(AND($L821&lt;&gt;"",NOT(ISNUMBER($L821))),"RAW SCORE NOT A NUMBER",IF(AND(ISNUMBER($L821),OR($L821&lt;0,$L821&gt;100)),"RAW SCORE OUT OF RANGE",IF(COUNTIF(nrES_RecID,$B821)&gt;1,"DUPLICATE RECORD",IF(AND($K821=2,COUNTIFS(nrES_PID,$D821,nrES_Code,$F821,nrES_Att,1)=0),"ATTEMPT 2 WITHOUT ATTEMPT 1",IF(AND($K821=2,$L821=""),"RETEST ROW HAS NO SCORE","OK"))))))</f>
        <v/>
      </c>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IF($C822="","",IF($K822="","",IF(COUNTIFS(nrES_PID,$D822,nrES_Code,$F822,nrES_Att,"&gt;"&amp;$K822,nrES_Raw,"&gt;=0")=0,"Yes","No")))</f>
        <v/>
      </c>
      <c r="Q822" s="17">
        <f>IF($C822="","",IF($L822="","",IF(AND($K822=1,ISNUMBER($L822),$L822&lt;$J822,COUNTIFS(nrES_PID,$D822,nrES_Code,$F822,nrES_Att,2,nrES_Raw,"&gt;=0")=0),"Yes","No")))</f>
        <v/>
      </c>
      <c r="R822" s="17">
        <f>IF($C822="","",IF($L822="","",IF(AND($K822=2,ISNUMBER($L822),$L822&lt;$J822),"Yes","No")))</f>
        <v/>
      </c>
      <c r="S822" s="18" t="n"/>
      <c r="T822" s="19">
        <f>IF($Q822&lt;&gt;"Yes","",IF($S822="","(enter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IF(OR($C822="",$L822="",$K822&lt;&gt;1,NOT(ISNUMBER($L822)),$L822&gt;=$J822),"",IF(COUNTIFS(nrES_PID,$D822,nrES_Code,$F822,nrES_Att,2,nrES_Raw,"&gt;=0")&gt;0,"Retested",IF(NOT(ISNUMBER($T822)),"CHECK DATE",IF(TODAY()&gt;$T822,"OVERDUE","Due "&amp;TEXT($T822,"mm/dd")))))</f>
        <v/>
      </c>
      <c r="V822" s="16" t="n"/>
      <c r="W822" s="16" t="n"/>
      <c r="X822" s="17">
        <f>IF($C822="","",IF(AND($L822&lt;&gt;"",NOT(ISNUMBER($L822))),"RAW SCORE NOT A NUMBER",IF(AND(ISNUMBER($L822),OR($L822&lt;0,$L822&gt;100)),"RAW SCORE OUT OF RANGE",IF(COUNTIF(nrES_RecID,$B822)&gt;1,"DUPLICATE RECORD",IF(AND($K822=2,COUNTIFS(nrES_PID,$D822,nrES_Code,$F822,nrES_Att,1)=0),"ATTEMPT 2 WITHOUT ATTEMPT 1",IF(AND($K822=2,$L822=""),"RETEST ROW HAS NO SCORE","OK"))))))</f>
        <v/>
      </c>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IF($C823="","",IF($K823="","",IF(COUNTIFS(nrES_PID,$D823,nrES_Code,$F823,nrES_Att,"&gt;"&amp;$K823,nrES_Raw,"&gt;=0")=0,"Yes","No")))</f>
        <v/>
      </c>
      <c r="Q823" s="17">
        <f>IF($C823="","",IF($L823="","",IF(AND($K823=1,ISNUMBER($L823),$L823&lt;$J823,COUNTIFS(nrES_PID,$D823,nrES_Code,$F823,nrES_Att,2,nrES_Raw,"&gt;=0")=0),"Yes","No")))</f>
        <v/>
      </c>
      <c r="R823" s="17">
        <f>IF($C823="","",IF($L823="","",IF(AND($K823=2,ISNUMBER($L823),$L823&lt;$J823),"Yes","No")))</f>
        <v/>
      </c>
      <c r="S823" s="18" t="n"/>
      <c r="T823" s="19">
        <f>IF($Q823&lt;&gt;"Yes","",IF($S823="","(enter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IF(OR($C823="",$L823="",$K823&lt;&gt;1,NOT(ISNUMBER($L823)),$L823&gt;=$J823),"",IF(COUNTIFS(nrES_PID,$D823,nrES_Code,$F823,nrES_Att,2,nrES_Raw,"&gt;=0")&gt;0,"Retested",IF(NOT(ISNUMBER($T823)),"CHECK DATE",IF(TODAY()&gt;$T823,"OVERDUE","Due "&amp;TEXT($T823,"mm/dd")))))</f>
        <v/>
      </c>
      <c r="V823" s="16" t="n"/>
      <c r="W823" s="16" t="n"/>
      <c r="X823" s="17">
        <f>IF($C823="","",IF(AND($L823&lt;&gt;"",NOT(ISNUMBER($L823))),"RAW SCORE NOT A NUMBER",IF(AND(ISNUMBER($L823),OR($L823&lt;0,$L823&gt;100)),"RAW SCORE OUT OF RANGE",IF(COUNTIF(nrES_RecID,$B823)&gt;1,"DUPLICATE RECORD",IF(AND($K823=2,COUNTIFS(nrES_PID,$D823,nrES_Code,$F823,nrES_Att,1)=0),"ATTEMPT 2 WITHOUT ATTEMPT 1",IF(AND($K823=2,$L823=""),"RETEST ROW HAS NO SCORE","OK"))))))</f>
        <v/>
      </c>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IF($C824="","",IF($K824="","",IF(COUNTIFS(nrES_PID,$D824,nrES_Code,$F824,nrES_Att,"&gt;"&amp;$K824,nrES_Raw,"&gt;=0")=0,"Yes","No")))</f>
        <v/>
      </c>
      <c r="Q824" s="17">
        <f>IF($C824="","",IF($L824="","",IF(AND($K824=1,ISNUMBER($L824),$L824&lt;$J824,COUNTIFS(nrES_PID,$D824,nrES_Code,$F824,nrES_Att,2,nrES_Raw,"&gt;=0")=0),"Yes","No")))</f>
        <v/>
      </c>
      <c r="R824" s="17">
        <f>IF($C824="","",IF($L824="","",IF(AND($K824=2,ISNUMBER($L824),$L824&lt;$J824),"Yes","No")))</f>
        <v/>
      </c>
      <c r="S824" s="18" t="n"/>
      <c r="T824" s="19">
        <f>IF($Q824&lt;&gt;"Yes","",IF($S824="","(enter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IF(OR($C824="",$L824="",$K824&lt;&gt;1,NOT(ISNUMBER($L824)),$L824&gt;=$J824),"",IF(COUNTIFS(nrES_PID,$D824,nrES_Code,$F824,nrES_Att,2,nrES_Raw,"&gt;=0")&gt;0,"Retested",IF(NOT(ISNUMBER($T824)),"CHECK DATE",IF(TODAY()&gt;$T824,"OVERDUE","Due "&amp;TEXT($T824,"mm/dd")))))</f>
        <v/>
      </c>
      <c r="V824" s="16" t="n"/>
      <c r="W824" s="16" t="n"/>
      <c r="X824" s="17">
        <f>IF($C824="","",IF(AND($L824&lt;&gt;"",NOT(ISNUMBER($L824))),"RAW SCORE NOT A NUMBER",IF(AND(ISNUMBER($L824),OR($L824&lt;0,$L824&gt;100)),"RAW SCORE OUT OF RANGE",IF(COUNTIF(nrES_RecID,$B824)&gt;1,"DUPLICATE RECORD",IF(AND($K824=2,COUNTIFS(nrES_PID,$D824,nrES_Code,$F824,nrES_Att,1)=0),"ATTEMPT 2 WITHOUT ATTEMPT 1",IF(AND($K824=2,$L824=""),"RETEST ROW HAS NO SCORE","OK"))))))</f>
        <v/>
      </c>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IF($C825="","",IF($K825="","",IF(COUNTIFS(nrES_PID,$D825,nrES_Code,$F825,nrES_Att,"&gt;"&amp;$K825,nrES_Raw,"&gt;=0")=0,"Yes","No")))</f>
        <v/>
      </c>
      <c r="Q825" s="17">
        <f>IF($C825="","",IF($L825="","",IF(AND($K825=1,ISNUMBER($L825),$L825&lt;$J825,COUNTIFS(nrES_PID,$D825,nrES_Code,$F825,nrES_Att,2,nrES_Raw,"&gt;=0")=0),"Yes","No")))</f>
        <v/>
      </c>
      <c r="R825" s="17">
        <f>IF($C825="","",IF($L825="","",IF(AND($K825=2,ISNUMBER($L825),$L825&lt;$J825),"Yes","No")))</f>
        <v/>
      </c>
      <c r="S825" s="18" t="n"/>
      <c r="T825" s="19">
        <f>IF($Q825&lt;&gt;"Yes","",IF($S825="","(enter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IF(OR($C825="",$L825="",$K825&lt;&gt;1,NOT(ISNUMBER($L825)),$L825&gt;=$J825),"",IF(COUNTIFS(nrES_PID,$D825,nrES_Code,$F825,nrES_Att,2,nrES_Raw,"&gt;=0")&gt;0,"Retested",IF(NOT(ISNUMBER($T825)),"CHECK DATE",IF(TODAY()&gt;$T825,"OVERDUE","Due "&amp;TEXT($T825,"mm/dd")))))</f>
        <v/>
      </c>
      <c r="V825" s="16" t="n"/>
      <c r="W825" s="16" t="n"/>
      <c r="X825" s="17">
        <f>IF($C825="","",IF(AND($L825&lt;&gt;"",NOT(ISNUMBER($L825))),"RAW SCORE NOT A NUMBER",IF(AND(ISNUMBER($L825),OR($L825&lt;0,$L825&gt;100)),"RAW SCORE OUT OF RANGE",IF(COUNTIF(nrES_RecID,$B825)&gt;1,"DUPLICATE RECORD",IF(AND($K825=2,COUNTIFS(nrES_PID,$D825,nrES_Code,$F825,nrES_Att,1)=0),"ATTEMPT 2 WITHOUT ATTEMPT 1",IF(AND($K825=2,$L825=""),"RETEST ROW HAS NO SCORE","OK"))))))</f>
        <v/>
      </c>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IF($C826="","",IF($K826="","",IF(COUNTIFS(nrES_PID,$D826,nrES_Code,$F826,nrES_Att,"&gt;"&amp;$K826,nrES_Raw,"&gt;=0")=0,"Yes","No")))</f>
        <v/>
      </c>
      <c r="Q826" s="17">
        <f>IF($C826="","",IF($L826="","",IF(AND($K826=1,ISNUMBER($L826),$L826&lt;$J826,COUNTIFS(nrES_PID,$D826,nrES_Code,$F826,nrES_Att,2,nrES_Raw,"&gt;=0")=0),"Yes","No")))</f>
        <v/>
      </c>
      <c r="R826" s="17">
        <f>IF($C826="","",IF($L826="","",IF(AND($K826=2,ISNUMBER($L826),$L826&lt;$J826),"Yes","No")))</f>
        <v/>
      </c>
      <c r="S826" s="18" t="n"/>
      <c r="T826" s="19">
        <f>IF($Q826&lt;&gt;"Yes","",IF($S826="","(enter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IF(OR($C826="",$L826="",$K826&lt;&gt;1,NOT(ISNUMBER($L826)),$L826&gt;=$J826),"",IF(COUNTIFS(nrES_PID,$D826,nrES_Code,$F826,nrES_Att,2,nrES_Raw,"&gt;=0")&gt;0,"Retested",IF(NOT(ISNUMBER($T826)),"CHECK DATE",IF(TODAY()&gt;$T826,"OVERDUE","Due "&amp;TEXT($T826,"mm/dd")))))</f>
        <v/>
      </c>
      <c r="V826" s="16" t="n"/>
      <c r="W826" s="16" t="n"/>
      <c r="X826" s="17">
        <f>IF($C826="","",IF(AND($L826&lt;&gt;"",NOT(ISNUMBER($L826))),"RAW SCORE NOT A NUMBER",IF(AND(ISNUMBER($L826),OR($L826&lt;0,$L826&gt;100)),"RAW SCORE OUT OF RANGE",IF(COUNTIF(nrES_RecID,$B826)&gt;1,"DUPLICATE RECORD",IF(AND($K826=2,COUNTIFS(nrES_PID,$D826,nrES_Code,$F826,nrES_Att,1)=0),"ATTEMPT 2 WITHOUT ATTEMPT 1",IF(AND($K826=2,$L826=""),"RETEST ROW HAS NO SCORE","OK"))))))</f>
        <v/>
      </c>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IF($C827="","",IF($K827="","",IF(COUNTIFS(nrES_PID,$D827,nrES_Code,$F827,nrES_Att,"&gt;"&amp;$K827,nrES_Raw,"&gt;=0")=0,"Yes","No")))</f>
        <v/>
      </c>
      <c r="Q827" s="17">
        <f>IF($C827="","",IF($L827="","",IF(AND($K827=1,ISNUMBER($L827),$L827&lt;$J827,COUNTIFS(nrES_PID,$D827,nrES_Code,$F827,nrES_Att,2,nrES_Raw,"&gt;=0")=0),"Yes","No")))</f>
        <v/>
      </c>
      <c r="R827" s="17">
        <f>IF($C827="","",IF($L827="","",IF(AND($K827=2,ISNUMBER($L827),$L827&lt;$J827),"Yes","No")))</f>
        <v/>
      </c>
      <c r="S827" s="18" t="n"/>
      <c r="T827" s="19">
        <f>IF($Q827&lt;&gt;"Yes","",IF($S827="","(enter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IF(OR($C827="",$L827="",$K827&lt;&gt;1,NOT(ISNUMBER($L827)),$L827&gt;=$J827),"",IF(COUNTIFS(nrES_PID,$D827,nrES_Code,$F827,nrES_Att,2,nrES_Raw,"&gt;=0")&gt;0,"Retested",IF(NOT(ISNUMBER($T827)),"CHECK DATE",IF(TODAY()&gt;$T827,"OVERDUE","Due "&amp;TEXT($T827,"mm/dd")))))</f>
        <v/>
      </c>
      <c r="V827" s="16" t="n"/>
      <c r="W827" s="16" t="n"/>
      <c r="X827" s="17">
        <f>IF($C827="","",IF(AND($L827&lt;&gt;"",NOT(ISNUMBER($L827))),"RAW SCORE NOT A NUMBER",IF(AND(ISNUMBER($L827),OR($L827&lt;0,$L827&gt;100)),"RAW SCORE OUT OF RANGE",IF(COUNTIF(nrES_RecID,$B827)&gt;1,"DUPLICATE RECORD",IF(AND($K827=2,COUNTIFS(nrES_PID,$D827,nrES_Code,$F827,nrES_Att,1)=0),"ATTEMPT 2 WITHOUT ATTEMPT 1",IF(AND($K827=2,$L827=""),"RETEST ROW HAS NO SCORE","OK"))))))</f>
        <v/>
      </c>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IF($C828="","",IF($K828="","",IF(COUNTIFS(nrES_PID,$D828,nrES_Code,$F828,nrES_Att,"&gt;"&amp;$K828,nrES_Raw,"&gt;=0")=0,"Yes","No")))</f>
        <v/>
      </c>
      <c r="Q828" s="17">
        <f>IF($C828="","",IF($L828="","",IF(AND($K828=1,ISNUMBER($L828),$L828&lt;$J828,COUNTIFS(nrES_PID,$D828,nrES_Code,$F828,nrES_Att,2,nrES_Raw,"&gt;=0")=0),"Yes","No")))</f>
        <v/>
      </c>
      <c r="R828" s="17">
        <f>IF($C828="","",IF($L828="","",IF(AND($K828=2,ISNUMBER($L828),$L828&lt;$J828),"Yes","No")))</f>
        <v/>
      </c>
      <c r="S828" s="18" t="n"/>
      <c r="T828" s="19">
        <f>IF($Q828&lt;&gt;"Yes","",IF($S828="","(enter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IF(OR($C828="",$L828="",$K828&lt;&gt;1,NOT(ISNUMBER($L828)),$L828&gt;=$J828),"",IF(COUNTIFS(nrES_PID,$D828,nrES_Code,$F828,nrES_Att,2,nrES_Raw,"&gt;=0")&gt;0,"Retested",IF(NOT(ISNUMBER($T828)),"CHECK DATE",IF(TODAY()&gt;$T828,"OVERDUE","Due "&amp;TEXT($T828,"mm/dd")))))</f>
        <v/>
      </c>
      <c r="V828" s="16" t="n"/>
      <c r="W828" s="16" t="n"/>
      <c r="X828" s="17">
        <f>IF($C828="","",IF(AND($L828&lt;&gt;"",NOT(ISNUMBER($L828))),"RAW SCORE NOT A NUMBER",IF(AND(ISNUMBER($L828),OR($L828&lt;0,$L828&gt;100)),"RAW SCORE OUT OF RANGE",IF(COUNTIF(nrES_RecID,$B828)&gt;1,"DUPLICATE RECORD",IF(AND($K828=2,COUNTIFS(nrES_PID,$D828,nrES_Code,$F828,nrES_Att,1)=0),"ATTEMPT 2 WITHOUT ATTEMPT 1",IF(AND($K828=2,$L828=""),"RETEST ROW HAS NO SCORE","OK"))))))</f>
        <v/>
      </c>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IF($C829="","",IF($K829="","",IF(COUNTIFS(nrES_PID,$D829,nrES_Code,$F829,nrES_Att,"&gt;"&amp;$K829,nrES_Raw,"&gt;=0")=0,"Yes","No")))</f>
        <v/>
      </c>
      <c r="Q829" s="17">
        <f>IF($C829="","",IF($L829="","",IF(AND($K829=1,ISNUMBER($L829),$L829&lt;$J829,COUNTIFS(nrES_PID,$D829,nrES_Code,$F829,nrES_Att,2,nrES_Raw,"&gt;=0")=0),"Yes","No")))</f>
        <v/>
      </c>
      <c r="R829" s="17">
        <f>IF($C829="","",IF($L829="","",IF(AND($K829=2,ISNUMBER($L829),$L829&lt;$J829),"Yes","No")))</f>
        <v/>
      </c>
      <c r="S829" s="18" t="n"/>
      <c r="T829" s="19">
        <f>IF($Q829&lt;&gt;"Yes","",IF($S829="","(enter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IF(OR($C829="",$L829="",$K829&lt;&gt;1,NOT(ISNUMBER($L829)),$L829&gt;=$J829),"",IF(COUNTIFS(nrES_PID,$D829,nrES_Code,$F829,nrES_Att,2,nrES_Raw,"&gt;=0")&gt;0,"Retested",IF(NOT(ISNUMBER($T829)),"CHECK DATE",IF(TODAY()&gt;$T829,"OVERDUE","Due "&amp;TEXT($T829,"mm/dd")))))</f>
        <v/>
      </c>
      <c r="V829" s="16" t="n"/>
      <c r="W829" s="16" t="n"/>
      <c r="X829" s="17">
        <f>IF($C829="","",IF(AND($L829&lt;&gt;"",NOT(ISNUMBER($L829))),"RAW SCORE NOT A NUMBER",IF(AND(ISNUMBER($L829),OR($L829&lt;0,$L829&gt;100)),"RAW SCORE OUT OF RANGE",IF(COUNTIF(nrES_RecID,$B829)&gt;1,"DUPLICATE RECORD",IF(AND($K829=2,COUNTIFS(nrES_PID,$D829,nrES_Code,$F829,nrES_Att,1)=0),"ATTEMPT 2 WITHOUT ATTEMPT 1",IF(AND($K829=2,$L829=""),"RETEST ROW HAS NO SCORE","OK"))))))</f>
        <v/>
      </c>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IF($C830="","",IF($K830="","",IF(COUNTIFS(nrES_PID,$D830,nrES_Code,$F830,nrES_Att,"&gt;"&amp;$K830,nrES_Raw,"&gt;=0")=0,"Yes","No")))</f>
        <v/>
      </c>
      <c r="Q830" s="17">
        <f>IF($C830="","",IF($L830="","",IF(AND($K830=1,ISNUMBER($L830),$L830&lt;$J830,COUNTIFS(nrES_PID,$D830,nrES_Code,$F830,nrES_Att,2,nrES_Raw,"&gt;=0")=0),"Yes","No")))</f>
        <v/>
      </c>
      <c r="R830" s="17">
        <f>IF($C830="","",IF($L830="","",IF(AND($K830=2,ISNUMBER($L830),$L830&lt;$J830),"Yes","No")))</f>
        <v/>
      </c>
      <c r="S830" s="18" t="n"/>
      <c r="T830" s="19">
        <f>IF($Q830&lt;&gt;"Yes","",IF($S830="","(enter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IF(OR($C830="",$L830="",$K830&lt;&gt;1,NOT(ISNUMBER($L830)),$L830&gt;=$J830),"",IF(COUNTIFS(nrES_PID,$D830,nrES_Code,$F830,nrES_Att,2,nrES_Raw,"&gt;=0")&gt;0,"Retested",IF(NOT(ISNUMBER($T830)),"CHECK DATE",IF(TODAY()&gt;$T830,"OVERDUE","Due "&amp;TEXT($T830,"mm/dd")))))</f>
        <v/>
      </c>
      <c r="V830" s="16" t="n"/>
      <c r="W830" s="16" t="n"/>
      <c r="X830" s="17">
        <f>IF($C830="","",IF(AND($L830&lt;&gt;"",NOT(ISNUMBER($L830))),"RAW SCORE NOT A NUMBER",IF(AND(ISNUMBER($L830),OR($L830&lt;0,$L830&gt;100)),"RAW SCORE OUT OF RANGE",IF(COUNTIF(nrES_RecID,$B830)&gt;1,"DUPLICATE RECORD",IF(AND($K830=2,COUNTIFS(nrES_PID,$D830,nrES_Code,$F830,nrES_Att,1)=0),"ATTEMPT 2 WITHOUT ATTEMPT 1",IF(AND($K830=2,$L830=""),"RETEST ROW HAS NO SCORE","OK"))))))</f>
        <v/>
      </c>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IF($C831="","",IF($K831="","",IF(COUNTIFS(nrES_PID,$D831,nrES_Code,$F831,nrES_Att,"&gt;"&amp;$K831,nrES_Raw,"&gt;=0")=0,"Yes","No")))</f>
        <v/>
      </c>
      <c r="Q831" s="17">
        <f>IF($C831="","",IF($L831="","",IF(AND($K831=1,ISNUMBER($L831),$L831&lt;$J831,COUNTIFS(nrES_PID,$D831,nrES_Code,$F831,nrES_Att,2,nrES_Raw,"&gt;=0")=0),"Yes","No")))</f>
        <v/>
      </c>
      <c r="R831" s="17">
        <f>IF($C831="","",IF($L831="","",IF(AND($K831=2,ISNUMBER($L831),$L831&lt;$J831),"Yes","No")))</f>
        <v/>
      </c>
      <c r="S831" s="18" t="n"/>
      <c r="T831" s="19">
        <f>IF($Q831&lt;&gt;"Yes","",IF($S831="","(enter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IF(OR($C831="",$L831="",$K831&lt;&gt;1,NOT(ISNUMBER($L831)),$L831&gt;=$J831),"",IF(COUNTIFS(nrES_PID,$D831,nrES_Code,$F831,nrES_Att,2,nrES_Raw,"&gt;=0")&gt;0,"Retested",IF(NOT(ISNUMBER($T831)),"CHECK DATE",IF(TODAY()&gt;$T831,"OVERDUE","Due "&amp;TEXT($T831,"mm/dd")))))</f>
        <v/>
      </c>
      <c r="V831" s="16" t="n"/>
      <c r="W831" s="16" t="n"/>
      <c r="X831" s="17">
        <f>IF($C831="","",IF(AND($L831&lt;&gt;"",NOT(ISNUMBER($L831))),"RAW SCORE NOT A NUMBER",IF(AND(ISNUMBER($L831),OR($L831&lt;0,$L831&gt;100)),"RAW SCORE OUT OF RANGE",IF(COUNTIF(nrES_RecID,$B831)&gt;1,"DUPLICATE RECORD",IF(AND($K831=2,COUNTIFS(nrES_PID,$D831,nrES_Code,$F831,nrES_Att,1)=0),"ATTEMPT 2 WITHOUT ATTEMPT 1",IF(AND($K831=2,$L831=""),"RETEST ROW HAS NO SCORE","OK"))))))</f>
        <v/>
      </c>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IF($C832="","",IF($K832="","",IF(COUNTIFS(nrES_PID,$D832,nrES_Code,$F832,nrES_Att,"&gt;"&amp;$K832,nrES_Raw,"&gt;=0")=0,"Yes","No")))</f>
        <v/>
      </c>
      <c r="Q832" s="17">
        <f>IF($C832="","",IF($L832="","",IF(AND($K832=1,ISNUMBER($L832),$L832&lt;$J832,COUNTIFS(nrES_PID,$D832,nrES_Code,$F832,nrES_Att,2,nrES_Raw,"&gt;=0")=0),"Yes","No")))</f>
        <v/>
      </c>
      <c r="R832" s="17">
        <f>IF($C832="","",IF($L832="","",IF(AND($K832=2,ISNUMBER($L832),$L832&lt;$J832),"Yes","No")))</f>
        <v/>
      </c>
      <c r="S832" s="18" t="n"/>
      <c r="T832" s="19">
        <f>IF($Q832&lt;&gt;"Yes","",IF($S832="","(enter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IF(OR($C832="",$L832="",$K832&lt;&gt;1,NOT(ISNUMBER($L832)),$L832&gt;=$J832),"",IF(COUNTIFS(nrES_PID,$D832,nrES_Code,$F832,nrES_Att,2,nrES_Raw,"&gt;=0")&gt;0,"Retested",IF(NOT(ISNUMBER($T832)),"CHECK DATE",IF(TODAY()&gt;$T832,"OVERDUE","Due "&amp;TEXT($T832,"mm/dd")))))</f>
        <v/>
      </c>
      <c r="V832" s="16" t="n"/>
      <c r="W832" s="16" t="n"/>
      <c r="X832" s="17">
        <f>IF($C832="","",IF(AND($L832&lt;&gt;"",NOT(ISNUMBER($L832))),"RAW SCORE NOT A NUMBER",IF(AND(ISNUMBER($L832),OR($L832&lt;0,$L832&gt;100)),"RAW SCORE OUT OF RANGE",IF(COUNTIF(nrES_RecID,$B832)&gt;1,"DUPLICATE RECORD",IF(AND($K832=2,COUNTIFS(nrES_PID,$D832,nrES_Code,$F832,nrES_Att,1)=0),"ATTEMPT 2 WITHOUT ATTEMPT 1",IF(AND($K832=2,$L832=""),"RETEST ROW HAS NO SCORE","OK"))))))</f>
        <v/>
      </c>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IF($C833="","",IF($K833="","",IF(COUNTIFS(nrES_PID,$D833,nrES_Code,$F833,nrES_Att,"&gt;"&amp;$K833,nrES_Raw,"&gt;=0")=0,"Yes","No")))</f>
        <v/>
      </c>
      <c r="Q833" s="17">
        <f>IF($C833="","",IF($L833="","",IF(AND($K833=1,ISNUMBER($L833),$L833&lt;$J833,COUNTIFS(nrES_PID,$D833,nrES_Code,$F833,nrES_Att,2,nrES_Raw,"&gt;=0")=0),"Yes","No")))</f>
        <v/>
      </c>
      <c r="R833" s="17">
        <f>IF($C833="","",IF($L833="","",IF(AND($K833=2,ISNUMBER($L833),$L833&lt;$J833),"Yes","No")))</f>
        <v/>
      </c>
      <c r="S833" s="18" t="n"/>
      <c r="T833" s="19">
        <f>IF($Q833&lt;&gt;"Yes","",IF($S833="","(enter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IF(OR($C833="",$L833="",$K833&lt;&gt;1,NOT(ISNUMBER($L833)),$L833&gt;=$J833),"",IF(COUNTIFS(nrES_PID,$D833,nrES_Code,$F833,nrES_Att,2,nrES_Raw,"&gt;=0")&gt;0,"Retested",IF(NOT(ISNUMBER($T833)),"CHECK DATE",IF(TODAY()&gt;$T833,"OVERDUE","Due "&amp;TEXT($T833,"mm/dd")))))</f>
        <v/>
      </c>
      <c r="V833" s="16" t="n"/>
      <c r="W833" s="16" t="n"/>
      <c r="X833" s="17">
        <f>IF($C833="","",IF(AND($L833&lt;&gt;"",NOT(ISNUMBER($L833))),"RAW SCORE NOT A NUMBER",IF(AND(ISNUMBER($L833),OR($L833&lt;0,$L833&gt;100)),"RAW SCORE OUT OF RANGE",IF(COUNTIF(nrES_RecID,$B833)&gt;1,"DUPLICATE RECORD",IF(AND($K833=2,COUNTIFS(nrES_PID,$D833,nrES_Code,$F833,nrES_Att,1)=0),"ATTEMPT 2 WITHOUT ATTEMPT 1",IF(AND($K833=2,$L833=""),"RETEST ROW HAS NO SCORE","OK"))))))</f>
        <v/>
      </c>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IF($C834="","",IF($K834="","",IF(COUNTIFS(nrES_PID,$D834,nrES_Code,$F834,nrES_Att,"&gt;"&amp;$K834,nrES_Raw,"&gt;=0")=0,"Yes","No")))</f>
        <v/>
      </c>
      <c r="Q834" s="17">
        <f>IF($C834="","",IF($L834="","",IF(AND($K834=1,ISNUMBER($L834),$L834&lt;$J834,COUNTIFS(nrES_PID,$D834,nrES_Code,$F834,nrES_Att,2,nrES_Raw,"&gt;=0")=0),"Yes","No")))</f>
        <v/>
      </c>
      <c r="R834" s="17">
        <f>IF($C834="","",IF($L834="","",IF(AND($K834=2,ISNUMBER($L834),$L834&lt;$J834),"Yes","No")))</f>
        <v/>
      </c>
      <c r="S834" s="18" t="n"/>
      <c r="T834" s="19">
        <f>IF($Q834&lt;&gt;"Yes","",IF($S834="","(enter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IF(OR($C834="",$L834="",$K834&lt;&gt;1,NOT(ISNUMBER($L834)),$L834&gt;=$J834),"",IF(COUNTIFS(nrES_PID,$D834,nrES_Code,$F834,nrES_Att,2,nrES_Raw,"&gt;=0")&gt;0,"Retested",IF(NOT(ISNUMBER($T834)),"CHECK DATE",IF(TODAY()&gt;$T834,"OVERDUE","Due "&amp;TEXT($T834,"mm/dd")))))</f>
        <v/>
      </c>
      <c r="V834" s="16" t="n"/>
      <c r="W834" s="16" t="n"/>
      <c r="X834" s="17">
        <f>IF($C834="","",IF(AND($L834&lt;&gt;"",NOT(ISNUMBER($L834))),"RAW SCORE NOT A NUMBER",IF(AND(ISNUMBER($L834),OR($L834&lt;0,$L834&gt;100)),"RAW SCORE OUT OF RANGE",IF(COUNTIF(nrES_RecID,$B834)&gt;1,"DUPLICATE RECORD",IF(AND($K834=2,COUNTIFS(nrES_PID,$D834,nrES_Code,$F834,nrES_Att,1)=0),"ATTEMPT 2 WITHOUT ATTEMPT 1",IF(AND($K834=2,$L834=""),"RETEST ROW HAS NO SCORE","OK"))))))</f>
        <v/>
      </c>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IF($C835="","",IF($K835="","",IF(COUNTIFS(nrES_PID,$D835,nrES_Code,$F835,nrES_Att,"&gt;"&amp;$K835,nrES_Raw,"&gt;=0")=0,"Yes","No")))</f>
        <v/>
      </c>
      <c r="Q835" s="17">
        <f>IF($C835="","",IF($L835="","",IF(AND($K835=1,ISNUMBER($L835),$L835&lt;$J835,COUNTIFS(nrES_PID,$D835,nrES_Code,$F835,nrES_Att,2,nrES_Raw,"&gt;=0")=0),"Yes","No")))</f>
        <v/>
      </c>
      <c r="R835" s="17">
        <f>IF($C835="","",IF($L835="","",IF(AND($K835=2,ISNUMBER($L835),$L835&lt;$J835),"Yes","No")))</f>
        <v/>
      </c>
      <c r="S835" s="18" t="n"/>
      <c r="T835" s="19">
        <f>IF($Q835&lt;&gt;"Yes","",IF($S835="","(enter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IF(OR($C835="",$L835="",$K835&lt;&gt;1,NOT(ISNUMBER($L835)),$L835&gt;=$J835),"",IF(COUNTIFS(nrES_PID,$D835,nrES_Code,$F835,nrES_Att,2,nrES_Raw,"&gt;=0")&gt;0,"Retested",IF(NOT(ISNUMBER($T835)),"CHECK DATE",IF(TODAY()&gt;$T835,"OVERDUE","Due "&amp;TEXT($T835,"mm/dd")))))</f>
        <v/>
      </c>
      <c r="V835" s="16" t="n"/>
      <c r="W835" s="16" t="n"/>
      <c r="X835" s="17">
        <f>IF($C835="","",IF(AND($L835&lt;&gt;"",NOT(ISNUMBER($L835))),"RAW SCORE NOT A NUMBER",IF(AND(ISNUMBER($L835),OR($L835&lt;0,$L835&gt;100)),"RAW SCORE OUT OF RANGE",IF(COUNTIF(nrES_RecID,$B835)&gt;1,"DUPLICATE RECORD",IF(AND($K835=2,COUNTIFS(nrES_PID,$D835,nrES_Code,$F835,nrES_Att,1)=0),"ATTEMPT 2 WITHOUT ATTEMPT 1",IF(AND($K835=2,$L835=""),"RETEST ROW HAS NO SCORE","OK"))))))</f>
        <v/>
      </c>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IF($C836="","",IF($K836="","",IF(COUNTIFS(nrES_PID,$D836,nrES_Code,$F836,nrES_Att,"&gt;"&amp;$K836,nrES_Raw,"&gt;=0")=0,"Yes","No")))</f>
        <v/>
      </c>
      <c r="Q836" s="17">
        <f>IF($C836="","",IF($L836="","",IF(AND($K836=1,ISNUMBER($L836),$L836&lt;$J836,COUNTIFS(nrES_PID,$D836,nrES_Code,$F836,nrES_Att,2,nrES_Raw,"&gt;=0")=0),"Yes","No")))</f>
        <v/>
      </c>
      <c r="R836" s="17">
        <f>IF($C836="","",IF($L836="","",IF(AND($K836=2,ISNUMBER($L836),$L836&lt;$J836),"Yes","No")))</f>
        <v/>
      </c>
      <c r="S836" s="18" t="n"/>
      <c r="T836" s="19">
        <f>IF($Q836&lt;&gt;"Yes","",IF($S836="","(enter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IF(OR($C836="",$L836="",$K836&lt;&gt;1,NOT(ISNUMBER($L836)),$L836&gt;=$J836),"",IF(COUNTIFS(nrES_PID,$D836,nrES_Code,$F836,nrES_Att,2,nrES_Raw,"&gt;=0")&gt;0,"Retested",IF(NOT(ISNUMBER($T836)),"CHECK DATE",IF(TODAY()&gt;$T836,"OVERDUE","Due "&amp;TEXT($T836,"mm/dd")))))</f>
        <v/>
      </c>
      <c r="V836" s="16" t="n"/>
      <c r="W836" s="16" t="n"/>
      <c r="X836" s="17">
        <f>IF($C836="","",IF(AND($L836&lt;&gt;"",NOT(ISNUMBER($L836))),"RAW SCORE NOT A NUMBER",IF(AND(ISNUMBER($L836),OR($L836&lt;0,$L836&gt;100)),"RAW SCORE OUT OF RANGE",IF(COUNTIF(nrES_RecID,$B836)&gt;1,"DUPLICATE RECORD",IF(AND($K836=2,COUNTIFS(nrES_PID,$D836,nrES_Code,$F836,nrES_Att,1)=0),"ATTEMPT 2 WITHOUT ATTEMPT 1",IF(AND($K836=2,$L836=""),"RETEST ROW HAS NO SCORE","OK"))))))</f>
        <v/>
      </c>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IF($C837="","",IF($K837="","",IF(COUNTIFS(nrES_PID,$D837,nrES_Code,$F837,nrES_Att,"&gt;"&amp;$K837,nrES_Raw,"&gt;=0")=0,"Yes","No")))</f>
        <v/>
      </c>
      <c r="Q837" s="17">
        <f>IF($C837="","",IF($L837="","",IF(AND($K837=1,ISNUMBER($L837),$L837&lt;$J837,COUNTIFS(nrES_PID,$D837,nrES_Code,$F837,nrES_Att,2,nrES_Raw,"&gt;=0")=0),"Yes","No")))</f>
        <v/>
      </c>
      <c r="R837" s="17">
        <f>IF($C837="","",IF($L837="","",IF(AND($K837=2,ISNUMBER($L837),$L837&lt;$J837),"Yes","No")))</f>
        <v/>
      </c>
      <c r="S837" s="18" t="n"/>
      <c r="T837" s="19">
        <f>IF($Q837&lt;&gt;"Yes","",IF($S837="","(enter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IF(OR($C837="",$L837="",$K837&lt;&gt;1,NOT(ISNUMBER($L837)),$L837&gt;=$J837),"",IF(COUNTIFS(nrES_PID,$D837,nrES_Code,$F837,nrES_Att,2,nrES_Raw,"&gt;=0")&gt;0,"Retested",IF(NOT(ISNUMBER($T837)),"CHECK DATE",IF(TODAY()&gt;$T837,"OVERDUE","Due "&amp;TEXT($T837,"mm/dd")))))</f>
        <v/>
      </c>
      <c r="V837" s="16" t="n"/>
      <c r="W837" s="16" t="n"/>
      <c r="X837" s="17">
        <f>IF($C837="","",IF(AND($L837&lt;&gt;"",NOT(ISNUMBER($L837))),"RAW SCORE NOT A NUMBER",IF(AND(ISNUMBER($L837),OR($L837&lt;0,$L837&gt;100)),"RAW SCORE OUT OF RANGE",IF(COUNTIF(nrES_RecID,$B837)&gt;1,"DUPLICATE RECORD",IF(AND($K837=2,COUNTIFS(nrES_PID,$D837,nrES_Code,$F837,nrES_Att,1)=0),"ATTEMPT 2 WITHOUT ATTEMPT 1",IF(AND($K837=2,$L837=""),"RETEST ROW HAS NO SCORE","OK"))))))</f>
        <v/>
      </c>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IF($C838="","",IF($K838="","",IF(COUNTIFS(nrES_PID,$D838,nrES_Code,$F838,nrES_Att,"&gt;"&amp;$K838,nrES_Raw,"&gt;=0")=0,"Yes","No")))</f>
        <v/>
      </c>
      <c r="Q838" s="17">
        <f>IF($C838="","",IF($L838="","",IF(AND($K838=1,ISNUMBER($L838),$L838&lt;$J838,COUNTIFS(nrES_PID,$D838,nrES_Code,$F838,nrES_Att,2,nrES_Raw,"&gt;=0")=0),"Yes","No")))</f>
        <v/>
      </c>
      <c r="R838" s="17">
        <f>IF($C838="","",IF($L838="","",IF(AND($K838=2,ISNUMBER($L838),$L838&lt;$J838),"Yes","No")))</f>
        <v/>
      </c>
      <c r="S838" s="18" t="n"/>
      <c r="T838" s="19">
        <f>IF($Q838&lt;&gt;"Yes","",IF($S838="","(enter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IF(OR($C838="",$L838="",$K838&lt;&gt;1,NOT(ISNUMBER($L838)),$L838&gt;=$J838),"",IF(COUNTIFS(nrES_PID,$D838,nrES_Code,$F838,nrES_Att,2,nrES_Raw,"&gt;=0")&gt;0,"Retested",IF(NOT(ISNUMBER($T838)),"CHECK DATE",IF(TODAY()&gt;$T838,"OVERDUE","Due "&amp;TEXT($T838,"mm/dd")))))</f>
        <v/>
      </c>
      <c r="V838" s="16" t="n"/>
      <c r="W838" s="16" t="n"/>
      <c r="X838" s="17">
        <f>IF($C838="","",IF(AND($L838&lt;&gt;"",NOT(ISNUMBER($L838))),"RAW SCORE NOT A NUMBER",IF(AND(ISNUMBER($L838),OR($L838&lt;0,$L838&gt;100)),"RAW SCORE OUT OF RANGE",IF(COUNTIF(nrES_RecID,$B838)&gt;1,"DUPLICATE RECORD",IF(AND($K838=2,COUNTIFS(nrES_PID,$D838,nrES_Code,$F838,nrES_Att,1)=0),"ATTEMPT 2 WITHOUT ATTEMPT 1",IF(AND($K838=2,$L838=""),"RETEST ROW HAS NO SCORE","OK"))))))</f>
        <v/>
      </c>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IF($C839="","",IF($K839="","",IF(COUNTIFS(nrES_PID,$D839,nrES_Code,$F839,nrES_Att,"&gt;"&amp;$K839,nrES_Raw,"&gt;=0")=0,"Yes","No")))</f>
        <v/>
      </c>
      <c r="Q839" s="17">
        <f>IF($C839="","",IF($L839="","",IF(AND($K839=1,ISNUMBER($L839),$L839&lt;$J839,COUNTIFS(nrES_PID,$D839,nrES_Code,$F839,nrES_Att,2,nrES_Raw,"&gt;=0")=0),"Yes","No")))</f>
        <v/>
      </c>
      <c r="R839" s="17">
        <f>IF($C839="","",IF($L839="","",IF(AND($K839=2,ISNUMBER($L839),$L839&lt;$J839),"Yes","No")))</f>
        <v/>
      </c>
      <c r="S839" s="18" t="n"/>
      <c r="T839" s="19">
        <f>IF($Q839&lt;&gt;"Yes","",IF($S839="","(enter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IF(OR($C839="",$L839="",$K839&lt;&gt;1,NOT(ISNUMBER($L839)),$L839&gt;=$J839),"",IF(COUNTIFS(nrES_PID,$D839,nrES_Code,$F839,nrES_Att,2,nrES_Raw,"&gt;=0")&gt;0,"Retested",IF(NOT(ISNUMBER($T839)),"CHECK DATE",IF(TODAY()&gt;$T839,"OVERDUE","Due "&amp;TEXT($T839,"mm/dd")))))</f>
        <v/>
      </c>
      <c r="V839" s="16" t="n"/>
      <c r="W839" s="16" t="n"/>
      <c r="X839" s="17">
        <f>IF($C839="","",IF(AND($L839&lt;&gt;"",NOT(ISNUMBER($L839))),"RAW SCORE NOT A NUMBER",IF(AND(ISNUMBER($L839),OR($L839&lt;0,$L839&gt;100)),"RAW SCORE OUT OF RANGE",IF(COUNTIF(nrES_RecID,$B839)&gt;1,"DUPLICATE RECORD",IF(AND($K839=2,COUNTIFS(nrES_PID,$D839,nrES_Code,$F839,nrES_Att,1)=0),"ATTEMPT 2 WITHOUT ATTEMPT 1",IF(AND($K839=2,$L839=""),"RETEST ROW HAS NO SCORE","OK"))))))</f>
        <v/>
      </c>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IF($C840="","",IF($K840="","",IF(COUNTIFS(nrES_PID,$D840,nrES_Code,$F840,nrES_Att,"&gt;"&amp;$K840,nrES_Raw,"&gt;=0")=0,"Yes","No")))</f>
        <v/>
      </c>
      <c r="Q840" s="17">
        <f>IF($C840="","",IF($L840="","",IF(AND($K840=1,ISNUMBER($L840),$L840&lt;$J840,COUNTIFS(nrES_PID,$D840,nrES_Code,$F840,nrES_Att,2,nrES_Raw,"&gt;=0")=0),"Yes","No")))</f>
        <v/>
      </c>
      <c r="R840" s="17">
        <f>IF($C840="","",IF($L840="","",IF(AND($K840=2,ISNUMBER($L840),$L840&lt;$J840),"Yes","No")))</f>
        <v/>
      </c>
      <c r="S840" s="18" t="n"/>
      <c r="T840" s="19">
        <f>IF($Q840&lt;&gt;"Yes","",IF($S840="","(enter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IF(OR($C840="",$L840="",$K840&lt;&gt;1,NOT(ISNUMBER($L840)),$L840&gt;=$J840),"",IF(COUNTIFS(nrES_PID,$D840,nrES_Code,$F840,nrES_Att,2,nrES_Raw,"&gt;=0")&gt;0,"Retested",IF(NOT(ISNUMBER($T840)),"CHECK DATE",IF(TODAY()&gt;$T840,"OVERDUE","Due "&amp;TEXT($T840,"mm/dd")))))</f>
        <v/>
      </c>
      <c r="V840" s="16" t="n"/>
      <c r="W840" s="16" t="n"/>
      <c r="X840" s="17">
        <f>IF($C840="","",IF(AND($L840&lt;&gt;"",NOT(ISNUMBER($L840))),"RAW SCORE NOT A NUMBER",IF(AND(ISNUMBER($L840),OR($L840&lt;0,$L840&gt;100)),"RAW SCORE OUT OF RANGE",IF(COUNTIF(nrES_RecID,$B840)&gt;1,"DUPLICATE RECORD",IF(AND($K840=2,COUNTIFS(nrES_PID,$D840,nrES_Code,$F840,nrES_Att,1)=0),"ATTEMPT 2 WITHOUT ATTEMPT 1",IF(AND($K840=2,$L840=""),"RETEST ROW HAS NO SCORE","OK"))))))</f>
        <v/>
      </c>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IF($C841="","",IF($K841="","",IF(COUNTIFS(nrES_PID,$D841,nrES_Code,$F841,nrES_Att,"&gt;"&amp;$K841,nrES_Raw,"&gt;=0")=0,"Yes","No")))</f>
        <v/>
      </c>
      <c r="Q841" s="17">
        <f>IF($C841="","",IF($L841="","",IF(AND($K841=1,ISNUMBER($L841),$L841&lt;$J841,COUNTIFS(nrES_PID,$D841,nrES_Code,$F841,nrES_Att,2,nrES_Raw,"&gt;=0")=0),"Yes","No")))</f>
        <v/>
      </c>
      <c r="R841" s="17">
        <f>IF($C841="","",IF($L841="","",IF(AND($K841=2,ISNUMBER($L841),$L841&lt;$J841),"Yes","No")))</f>
        <v/>
      </c>
      <c r="S841" s="18" t="n"/>
      <c r="T841" s="19">
        <f>IF($Q841&lt;&gt;"Yes","",IF($S841="","(enter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IF(OR($C841="",$L841="",$K841&lt;&gt;1,NOT(ISNUMBER($L841)),$L841&gt;=$J841),"",IF(COUNTIFS(nrES_PID,$D841,nrES_Code,$F841,nrES_Att,2,nrES_Raw,"&gt;=0")&gt;0,"Retested",IF(NOT(ISNUMBER($T841)),"CHECK DATE",IF(TODAY()&gt;$T841,"OVERDUE","Due "&amp;TEXT($T841,"mm/dd")))))</f>
        <v/>
      </c>
      <c r="V841" s="16" t="n"/>
      <c r="W841" s="16" t="n"/>
      <c r="X841" s="17">
        <f>IF($C841="","",IF(AND($L841&lt;&gt;"",NOT(ISNUMBER($L841))),"RAW SCORE NOT A NUMBER",IF(AND(ISNUMBER($L841),OR($L841&lt;0,$L841&gt;100)),"RAW SCORE OUT OF RANGE",IF(COUNTIF(nrES_RecID,$B841)&gt;1,"DUPLICATE RECORD",IF(AND($K841=2,COUNTIFS(nrES_PID,$D841,nrES_Code,$F841,nrES_Att,1)=0),"ATTEMPT 2 WITHOUT ATTEMPT 1",IF(AND($K841=2,$L841=""),"RETEST ROW HAS NO SCORE","OK"))))))</f>
        <v/>
      </c>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IF($C842="","",IF($K842="","",IF(COUNTIFS(nrES_PID,$D842,nrES_Code,$F842,nrES_Att,"&gt;"&amp;$K842,nrES_Raw,"&gt;=0")=0,"Yes","No")))</f>
        <v/>
      </c>
      <c r="Q842" s="17">
        <f>IF($C842="","",IF($L842="","",IF(AND($K842=1,ISNUMBER($L842),$L842&lt;$J842,COUNTIFS(nrES_PID,$D842,nrES_Code,$F842,nrES_Att,2,nrES_Raw,"&gt;=0")=0),"Yes","No")))</f>
        <v/>
      </c>
      <c r="R842" s="17">
        <f>IF($C842="","",IF($L842="","",IF(AND($K842=2,ISNUMBER($L842),$L842&lt;$J842),"Yes","No")))</f>
        <v/>
      </c>
      <c r="S842" s="18" t="n"/>
      <c r="T842" s="19">
        <f>IF($Q842&lt;&gt;"Yes","",IF($S842="","(enter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IF(OR($C842="",$L842="",$K842&lt;&gt;1,NOT(ISNUMBER($L842)),$L842&gt;=$J842),"",IF(COUNTIFS(nrES_PID,$D842,nrES_Code,$F842,nrES_Att,2,nrES_Raw,"&gt;=0")&gt;0,"Retested",IF(NOT(ISNUMBER($T842)),"CHECK DATE",IF(TODAY()&gt;$T842,"OVERDUE","Due "&amp;TEXT($T842,"mm/dd")))))</f>
        <v/>
      </c>
      <c r="V842" s="16" t="n"/>
      <c r="W842" s="16" t="n"/>
      <c r="X842" s="17">
        <f>IF($C842="","",IF(AND($L842&lt;&gt;"",NOT(ISNUMBER($L842))),"RAW SCORE NOT A NUMBER",IF(AND(ISNUMBER($L842),OR($L842&lt;0,$L842&gt;100)),"RAW SCORE OUT OF RANGE",IF(COUNTIF(nrES_RecID,$B842)&gt;1,"DUPLICATE RECORD",IF(AND($K842=2,COUNTIFS(nrES_PID,$D842,nrES_Code,$F842,nrES_Att,1)=0),"ATTEMPT 2 WITHOUT ATTEMPT 1",IF(AND($K842=2,$L842=""),"RETEST ROW HAS NO SCORE","OK"))))))</f>
        <v/>
      </c>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IF($C843="","",IF($K843="","",IF(COUNTIFS(nrES_PID,$D843,nrES_Code,$F843,nrES_Att,"&gt;"&amp;$K843,nrES_Raw,"&gt;=0")=0,"Yes","No")))</f>
        <v/>
      </c>
      <c r="Q843" s="17">
        <f>IF($C843="","",IF($L843="","",IF(AND($K843=1,ISNUMBER($L843),$L843&lt;$J843,COUNTIFS(nrES_PID,$D843,nrES_Code,$F843,nrES_Att,2,nrES_Raw,"&gt;=0")=0),"Yes","No")))</f>
        <v/>
      </c>
      <c r="R843" s="17">
        <f>IF($C843="","",IF($L843="","",IF(AND($K843=2,ISNUMBER($L843),$L843&lt;$J843),"Yes","No")))</f>
        <v/>
      </c>
      <c r="S843" s="18" t="n"/>
      <c r="T843" s="19">
        <f>IF($Q843&lt;&gt;"Yes","",IF($S843="","(enter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IF(OR($C843="",$L843="",$K843&lt;&gt;1,NOT(ISNUMBER($L843)),$L843&gt;=$J843),"",IF(COUNTIFS(nrES_PID,$D843,nrES_Code,$F843,nrES_Att,2,nrES_Raw,"&gt;=0")&gt;0,"Retested",IF(NOT(ISNUMBER($T843)),"CHECK DATE",IF(TODAY()&gt;$T843,"OVERDUE","Due "&amp;TEXT($T843,"mm/dd")))))</f>
        <v/>
      </c>
      <c r="V843" s="16" t="n"/>
      <c r="W843" s="16" t="n"/>
      <c r="X843" s="17">
        <f>IF($C843="","",IF(AND($L843&lt;&gt;"",NOT(ISNUMBER($L843))),"RAW SCORE NOT A NUMBER",IF(AND(ISNUMBER($L843),OR($L843&lt;0,$L843&gt;100)),"RAW SCORE OUT OF RANGE",IF(COUNTIF(nrES_RecID,$B843)&gt;1,"DUPLICATE RECORD",IF(AND($K843=2,COUNTIFS(nrES_PID,$D843,nrES_Code,$F843,nrES_Att,1)=0),"ATTEMPT 2 WITHOUT ATTEMPT 1",IF(AND($K843=2,$L843=""),"RETEST ROW HAS NO SCORE","OK"))))))</f>
        <v/>
      </c>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IF($C844="","",IF($K844="","",IF(COUNTIFS(nrES_PID,$D844,nrES_Code,$F844,nrES_Att,"&gt;"&amp;$K844,nrES_Raw,"&gt;=0")=0,"Yes","No")))</f>
        <v/>
      </c>
      <c r="Q844" s="17">
        <f>IF($C844="","",IF($L844="","",IF(AND($K844=1,ISNUMBER($L844),$L844&lt;$J844,COUNTIFS(nrES_PID,$D844,nrES_Code,$F844,nrES_Att,2,nrES_Raw,"&gt;=0")=0),"Yes","No")))</f>
        <v/>
      </c>
      <c r="R844" s="17">
        <f>IF($C844="","",IF($L844="","",IF(AND($K844=2,ISNUMBER($L844),$L844&lt;$J844),"Yes","No")))</f>
        <v/>
      </c>
      <c r="S844" s="18" t="n"/>
      <c r="T844" s="19">
        <f>IF($Q844&lt;&gt;"Yes","",IF($S844="","(enter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IF(OR($C844="",$L844="",$K844&lt;&gt;1,NOT(ISNUMBER($L844)),$L844&gt;=$J844),"",IF(COUNTIFS(nrES_PID,$D844,nrES_Code,$F844,nrES_Att,2,nrES_Raw,"&gt;=0")&gt;0,"Retested",IF(NOT(ISNUMBER($T844)),"CHECK DATE",IF(TODAY()&gt;$T844,"OVERDUE","Due "&amp;TEXT($T844,"mm/dd")))))</f>
        <v/>
      </c>
      <c r="V844" s="16" t="n"/>
      <c r="W844" s="16" t="n"/>
      <c r="X844" s="17">
        <f>IF($C844="","",IF(AND($L844&lt;&gt;"",NOT(ISNUMBER($L844))),"RAW SCORE NOT A NUMBER",IF(AND(ISNUMBER($L844),OR($L844&lt;0,$L844&gt;100)),"RAW SCORE OUT OF RANGE",IF(COUNTIF(nrES_RecID,$B844)&gt;1,"DUPLICATE RECORD",IF(AND($K844=2,COUNTIFS(nrES_PID,$D844,nrES_Code,$F844,nrES_Att,1)=0),"ATTEMPT 2 WITHOUT ATTEMPT 1",IF(AND($K844=2,$L844=""),"RETEST ROW HAS NO SCORE","OK"))))))</f>
        <v/>
      </c>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IF($C845="","",IF($K845="","",IF(COUNTIFS(nrES_PID,$D845,nrES_Code,$F845,nrES_Att,"&gt;"&amp;$K845,nrES_Raw,"&gt;=0")=0,"Yes","No")))</f>
        <v/>
      </c>
      <c r="Q845" s="17">
        <f>IF($C845="","",IF($L845="","",IF(AND($K845=1,ISNUMBER($L845),$L845&lt;$J845,COUNTIFS(nrES_PID,$D845,nrES_Code,$F845,nrES_Att,2,nrES_Raw,"&gt;=0")=0),"Yes","No")))</f>
        <v/>
      </c>
      <c r="R845" s="17">
        <f>IF($C845="","",IF($L845="","",IF(AND($K845=2,ISNUMBER($L845),$L845&lt;$J845),"Yes","No")))</f>
        <v/>
      </c>
      <c r="S845" s="18" t="n"/>
      <c r="T845" s="19">
        <f>IF($Q845&lt;&gt;"Yes","",IF($S845="","(enter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IF(OR($C845="",$L845="",$K845&lt;&gt;1,NOT(ISNUMBER($L845)),$L845&gt;=$J845),"",IF(COUNTIFS(nrES_PID,$D845,nrES_Code,$F845,nrES_Att,2,nrES_Raw,"&gt;=0")&gt;0,"Retested",IF(NOT(ISNUMBER($T845)),"CHECK DATE",IF(TODAY()&gt;$T845,"OVERDUE","Due "&amp;TEXT($T845,"mm/dd")))))</f>
        <v/>
      </c>
      <c r="V845" s="16" t="n"/>
      <c r="W845" s="16" t="n"/>
      <c r="X845" s="17">
        <f>IF($C845="","",IF(AND($L845&lt;&gt;"",NOT(ISNUMBER($L845))),"RAW SCORE NOT A NUMBER",IF(AND(ISNUMBER($L845),OR($L845&lt;0,$L845&gt;100)),"RAW SCORE OUT OF RANGE",IF(COUNTIF(nrES_RecID,$B845)&gt;1,"DUPLICATE RECORD",IF(AND($K845=2,COUNTIFS(nrES_PID,$D845,nrES_Code,$F845,nrES_Att,1)=0),"ATTEMPT 2 WITHOUT ATTEMPT 1",IF(AND($K845=2,$L845=""),"RETEST ROW HAS NO SCORE","OK"))))))</f>
        <v/>
      </c>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IF($C846="","",IF($K846="","",IF(COUNTIFS(nrES_PID,$D846,nrES_Code,$F846,nrES_Att,"&gt;"&amp;$K846,nrES_Raw,"&gt;=0")=0,"Yes","No")))</f>
        <v/>
      </c>
      <c r="Q846" s="17">
        <f>IF($C846="","",IF($L846="","",IF(AND($K846=1,ISNUMBER($L846),$L846&lt;$J846,COUNTIFS(nrES_PID,$D846,nrES_Code,$F846,nrES_Att,2,nrES_Raw,"&gt;=0")=0),"Yes","No")))</f>
        <v/>
      </c>
      <c r="R846" s="17">
        <f>IF($C846="","",IF($L846="","",IF(AND($K846=2,ISNUMBER($L846),$L846&lt;$J846),"Yes","No")))</f>
        <v/>
      </c>
      <c r="S846" s="18" t="n"/>
      <c r="T846" s="19">
        <f>IF($Q846&lt;&gt;"Yes","",IF($S846="","(enter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IF(OR($C846="",$L846="",$K846&lt;&gt;1,NOT(ISNUMBER($L846)),$L846&gt;=$J846),"",IF(COUNTIFS(nrES_PID,$D846,nrES_Code,$F846,nrES_Att,2,nrES_Raw,"&gt;=0")&gt;0,"Retested",IF(NOT(ISNUMBER($T846)),"CHECK DATE",IF(TODAY()&gt;$T846,"OVERDUE","Due "&amp;TEXT($T846,"mm/dd")))))</f>
        <v/>
      </c>
      <c r="V846" s="16" t="n"/>
      <c r="W846" s="16" t="n"/>
      <c r="X846" s="17">
        <f>IF($C846="","",IF(AND($L846&lt;&gt;"",NOT(ISNUMBER($L846))),"RAW SCORE NOT A NUMBER",IF(AND(ISNUMBER($L846),OR($L846&lt;0,$L846&gt;100)),"RAW SCORE OUT OF RANGE",IF(COUNTIF(nrES_RecID,$B846)&gt;1,"DUPLICATE RECORD",IF(AND($K846=2,COUNTIFS(nrES_PID,$D846,nrES_Code,$F846,nrES_Att,1)=0),"ATTEMPT 2 WITHOUT ATTEMPT 1",IF(AND($K846=2,$L846=""),"RETEST ROW HAS NO SCORE","OK"))))))</f>
        <v/>
      </c>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IF($C847="","",IF($K847="","",IF(COUNTIFS(nrES_PID,$D847,nrES_Code,$F847,nrES_Att,"&gt;"&amp;$K847,nrES_Raw,"&gt;=0")=0,"Yes","No")))</f>
        <v/>
      </c>
      <c r="Q847" s="17">
        <f>IF($C847="","",IF($L847="","",IF(AND($K847=1,ISNUMBER($L847),$L847&lt;$J847,COUNTIFS(nrES_PID,$D847,nrES_Code,$F847,nrES_Att,2,nrES_Raw,"&gt;=0")=0),"Yes","No")))</f>
        <v/>
      </c>
      <c r="R847" s="17">
        <f>IF($C847="","",IF($L847="","",IF(AND($K847=2,ISNUMBER($L847),$L847&lt;$J847),"Yes","No")))</f>
        <v/>
      </c>
      <c r="S847" s="18" t="n"/>
      <c r="T847" s="19">
        <f>IF($Q847&lt;&gt;"Yes","",IF($S847="","(enter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IF(OR($C847="",$L847="",$K847&lt;&gt;1,NOT(ISNUMBER($L847)),$L847&gt;=$J847),"",IF(COUNTIFS(nrES_PID,$D847,nrES_Code,$F847,nrES_Att,2,nrES_Raw,"&gt;=0")&gt;0,"Retested",IF(NOT(ISNUMBER($T847)),"CHECK DATE",IF(TODAY()&gt;$T847,"OVERDUE","Due "&amp;TEXT($T847,"mm/dd")))))</f>
        <v/>
      </c>
      <c r="V847" s="16" t="n"/>
      <c r="W847" s="16" t="n"/>
      <c r="X847" s="17">
        <f>IF($C847="","",IF(AND($L847&lt;&gt;"",NOT(ISNUMBER($L847))),"RAW SCORE NOT A NUMBER",IF(AND(ISNUMBER($L847),OR($L847&lt;0,$L847&gt;100)),"RAW SCORE OUT OF RANGE",IF(COUNTIF(nrES_RecID,$B847)&gt;1,"DUPLICATE RECORD",IF(AND($K847=2,COUNTIFS(nrES_PID,$D847,nrES_Code,$F847,nrES_Att,1)=0),"ATTEMPT 2 WITHOUT ATTEMPT 1",IF(AND($K847=2,$L847=""),"RETEST ROW HAS NO SCORE","OK"))))))</f>
        <v/>
      </c>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IF($C848="","",IF($K848="","",IF(COUNTIFS(nrES_PID,$D848,nrES_Code,$F848,nrES_Att,"&gt;"&amp;$K848,nrES_Raw,"&gt;=0")=0,"Yes","No")))</f>
        <v/>
      </c>
      <c r="Q848" s="17">
        <f>IF($C848="","",IF($L848="","",IF(AND($K848=1,ISNUMBER($L848),$L848&lt;$J848,COUNTIFS(nrES_PID,$D848,nrES_Code,$F848,nrES_Att,2,nrES_Raw,"&gt;=0")=0),"Yes","No")))</f>
        <v/>
      </c>
      <c r="R848" s="17">
        <f>IF($C848="","",IF($L848="","",IF(AND($K848=2,ISNUMBER($L848),$L848&lt;$J848),"Yes","No")))</f>
        <v/>
      </c>
      <c r="S848" s="18" t="n"/>
      <c r="T848" s="19">
        <f>IF($Q848&lt;&gt;"Yes","",IF($S848="","(enter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IF(OR($C848="",$L848="",$K848&lt;&gt;1,NOT(ISNUMBER($L848)),$L848&gt;=$J848),"",IF(COUNTIFS(nrES_PID,$D848,nrES_Code,$F848,nrES_Att,2,nrES_Raw,"&gt;=0")&gt;0,"Retested",IF(NOT(ISNUMBER($T848)),"CHECK DATE",IF(TODAY()&gt;$T848,"OVERDUE","Due "&amp;TEXT($T848,"mm/dd")))))</f>
        <v/>
      </c>
      <c r="V848" s="16" t="n"/>
      <c r="W848" s="16" t="n"/>
      <c r="X848" s="17">
        <f>IF($C848="","",IF(AND($L848&lt;&gt;"",NOT(ISNUMBER($L848))),"RAW SCORE NOT A NUMBER",IF(AND(ISNUMBER($L848),OR($L848&lt;0,$L848&gt;100)),"RAW SCORE OUT OF RANGE",IF(COUNTIF(nrES_RecID,$B848)&gt;1,"DUPLICATE RECORD",IF(AND($K848=2,COUNTIFS(nrES_PID,$D848,nrES_Code,$F848,nrES_Att,1)=0),"ATTEMPT 2 WITHOUT ATTEMPT 1",IF(AND($K848=2,$L848=""),"RETEST ROW HAS NO SCORE","OK"))))))</f>
        <v/>
      </c>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IF($C849="","",IF($K849="","",IF(COUNTIFS(nrES_PID,$D849,nrES_Code,$F849,nrES_Att,"&gt;"&amp;$K849,nrES_Raw,"&gt;=0")=0,"Yes","No")))</f>
        <v/>
      </c>
      <c r="Q849" s="17">
        <f>IF($C849="","",IF($L849="","",IF(AND($K849=1,ISNUMBER($L849),$L849&lt;$J849,COUNTIFS(nrES_PID,$D849,nrES_Code,$F849,nrES_Att,2,nrES_Raw,"&gt;=0")=0),"Yes","No")))</f>
        <v/>
      </c>
      <c r="R849" s="17">
        <f>IF($C849="","",IF($L849="","",IF(AND($K849=2,ISNUMBER($L849),$L849&lt;$J849),"Yes","No")))</f>
        <v/>
      </c>
      <c r="S849" s="18" t="n"/>
      <c r="T849" s="19">
        <f>IF($Q849&lt;&gt;"Yes","",IF($S849="","(enter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IF(OR($C849="",$L849="",$K849&lt;&gt;1,NOT(ISNUMBER($L849)),$L849&gt;=$J849),"",IF(COUNTIFS(nrES_PID,$D849,nrES_Code,$F849,nrES_Att,2,nrES_Raw,"&gt;=0")&gt;0,"Retested",IF(NOT(ISNUMBER($T849)),"CHECK DATE",IF(TODAY()&gt;$T849,"OVERDUE","Due "&amp;TEXT($T849,"mm/dd")))))</f>
        <v/>
      </c>
      <c r="V849" s="16" t="n"/>
      <c r="W849" s="16" t="n"/>
      <c r="X849" s="17">
        <f>IF($C849="","",IF(AND($L849&lt;&gt;"",NOT(ISNUMBER($L849))),"RAW SCORE NOT A NUMBER",IF(AND(ISNUMBER($L849),OR($L849&lt;0,$L849&gt;100)),"RAW SCORE OUT OF RANGE",IF(COUNTIF(nrES_RecID,$B849)&gt;1,"DUPLICATE RECORD",IF(AND($K849=2,COUNTIFS(nrES_PID,$D849,nrES_Code,$F849,nrES_Att,1)=0),"ATTEMPT 2 WITHOUT ATTEMPT 1",IF(AND($K849=2,$L849=""),"RETEST ROW HAS NO SCORE","OK"))))))</f>
        <v/>
      </c>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IF($C850="","",IF($K850="","",IF(COUNTIFS(nrES_PID,$D850,nrES_Code,$F850,nrES_Att,"&gt;"&amp;$K850,nrES_Raw,"&gt;=0")=0,"Yes","No")))</f>
        <v/>
      </c>
      <c r="Q850" s="17">
        <f>IF($C850="","",IF($L850="","",IF(AND($K850=1,ISNUMBER($L850),$L850&lt;$J850,COUNTIFS(nrES_PID,$D850,nrES_Code,$F850,nrES_Att,2,nrES_Raw,"&gt;=0")=0),"Yes","No")))</f>
        <v/>
      </c>
      <c r="R850" s="17">
        <f>IF($C850="","",IF($L850="","",IF(AND($K850=2,ISNUMBER($L850),$L850&lt;$J850),"Yes","No")))</f>
        <v/>
      </c>
      <c r="S850" s="18" t="n"/>
      <c r="T850" s="19">
        <f>IF($Q850&lt;&gt;"Yes","",IF($S850="","(enter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IF(OR($C850="",$L850="",$K850&lt;&gt;1,NOT(ISNUMBER($L850)),$L850&gt;=$J850),"",IF(COUNTIFS(nrES_PID,$D850,nrES_Code,$F850,nrES_Att,2,nrES_Raw,"&gt;=0")&gt;0,"Retested",IF(NOT(ISNUMBER($T850)),"CHECK DATE",IF(TODAY()&gt;$T850,"OVERDUE","Due "&amp;TEXT($T850,"mm/dd")))))</f>
        <v/>
      </c>
      <c r="V850" s="16" t="n"/>
      <c r="W850" s="16" t="n"/>
      <c r="X850" s="17">
        <f>IF($C850="","",IF(AND($L850&lt;&gt;"",NOT(ISNUMBER($L850))),"RAW SCORE NOT A NUMBER",IF(AND(ISNUMBER($L850),OR($L850&lt;0,$L850&gt;100)),"RAW SCORE OUT OF RANGE",IF(COUNTIF(nrES_RecID,$B850)&gt;1,"DUPLICATE RECORD",IF(AND($K850=2,COUNTIFS(nrES_PID,$D850,nrES_Code,$F850,nrES_Att,1)=0),"ATTEMPT 2 WITHOUT ATTEMPT 1",IF(AND($K850=2,$L850=""),"RETEST ROW HAS NO SCORE","OK"))))))</f>
        <v/>
      </c>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IF($C851="","",IF($K851="","",IF(COUNTIFS(nrES_PID,$D851,nrES_Code,$F851,nrES_Att,"&gt;"&amp;$K851,nrES_Raw,"&gt;=0")=0,"Yes","No")))</f>
        <v/>
      </c>
      <c r="Q851" s="17">
        <f>IF($C851="","",IF($L851="","",IF(AND($K851=1,ISNUMBER($L851),$L851&lt;$J851,COUNTIFS(nrES_PID,$D851,nrES_Code,$F851,nrES_Att,2,nrES_Raw,"&gt;=0")=0),"Yes","No")))</f>
        <v/>
      </c>
      <c r="R851" s="17">
        <f>IF($C851="","",IF($L851="","",IF(AND($K851=2,ISNUMBER($L851),$L851&lt;$J851),"Yes","No")))</f>
        <v/>
      </c>
      <c r="S851" s="18" t="n"/>
      <c r="T851" s="19">
        <f>IF($Q851&lt;&gt;"Yes","",IF($S851="","(enter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IF(OR($C851="",$L851="",$K851&lt;&gt;1,NOT(ISNUMBER($L851)),$L851&gt;=$J851),"",IF(COUNTIFS(nrES_PID,$D851,nrES_Code,$F851,nrES_Att,2,nrES_Raw,"&gt;=0")&gt;0,"Retested",IF(NOT(ISNUMBER($T851)),"CHECK DATE",IF(TODAY()&gt;$T851,"OVERDUE","Due "&amp;TEXT($T851,"mm/dd")))))</f>
        <v/>
      </c>
      <c r="V851" s="16" t="n"/>
      <c r="W851" s="16" t="n"/>
      <c r="X851" s="17">
        <f>IF($C851="","",IF(AND($L851&lt;&gt;"",NOT(ISNUMBER($L851))),"RAW SCORE NOT A NUMBER",IF(AND(ISNUMBER($L851),OR($L851&lt;0,$L851&gt;100)),"RAW SCORE OUT OF RANGE",IF(COUNTIF(nrES_RecID,$B851)&gt;1,"DUPLICATE RECORD",IF(AND($K851=2,COUNTIFS(nrES_PID,$D851,nrES_Code,$F851,nrES_Att,1)=0),"ATTEMPT 2 WITHOUT ATTEMPT 1",IF(AND($K851=2,$L851=""),"RETEST ROW HAS NO SCORE","OK"))))))</f>
        <v/>
      </c>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IF($C852="","",IF($K852="","",IF(COUNTIFS(nrES_PID,$D852,nrES_Code,$F852,nrES_Att,"&gt;"&amp;$K852,nrES_Raw,"&gt;=0")=0,"Yes","No")))</f>
        <v/>
      </c>
      <c r="Q852" s="17">
        <f>IF($C852="","",IF($L852="","",IF(AND($K852=1,ISNUMBER($L852),$L852&lt;$J852,COUNTIFS(nrES_PID,$D852,nrES_Code,$F852,nrES_Att,2,nrES_Raw,"&gt;=0")=0),"Yes","No")))</f>
        <v/>
      </c>
      <c r="R852" s="17">
        <f>IF($C852="","",IF($L852="","",IF(AND($K852=2,ISNUMBER($L852),$L852&lt;$J852),"Yes","No")))</f>
        <v/>
      </c>
      <c r="S852" s="18" t="n"/>
      <c r="T852" s="19">
        <f>IF($Q852&lt;&gt;"Yes","",IF($S852="","(enter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IF(OR($C852="",$L852="",$K852&lt;&gt;1,NOT(ISNUMBER($L852)),$L852&gt;=$J852),"",IF(COUNTIFS(nrES_PID,$D852,nrES_Code,$F852,nrES_Att,2,nrES_Raw,"&gt;=0")&gt;0,"Retested",IF(NOT(ISNUMBER($T852)),"CHECK DATE",IF(TODAY()&gt;$T852,"OVERDUE","Due "&amp;TEXT($T852,"mm/dd")))))</f>
        <v/>
      </c>
      <c r="V852" s="16" t="n"/>
      <c r="W852" s="16" t="n"/>
      <c r="X852" s="17">
        <f>IF($C852="","",IF(AND($L852&lt;&gt;"",NOT(ISNUMBER($L852))),"RAW SCORE NOT A NUMBER",IF(AND(ISNUMBER($L852),OR($L852&lt;0,$L852&gt;100)),"RAW SCORE OUT OF RANGE",IF(COUNTIF(nrES_RecID,$B852)&gt;1,"DUPLICATE RECORD",IF(AND($K852=2,COUNTIFS(nrES_PID,$D852,nrES_Code,$F852,nrES_Att,1)=0),"ATTEMPT 2 WITHOUT ATTEMPT 1",IF(AND($K852=2,$L852=""),"RETEST ROW HAS NO SCORE","OK"))))))</f>
        <v/>
      </c>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IF($C853="","",IF($K853="","",IF(COUNTIFS(nrES_PID,$D853,nrES_Code,$F853,nrES_Att,"&gt;"&amp;$K853,nrES_Raw,"&gt;=0")=0,"Yes","No")))</f>
        <v/>
      </c>
      <c r="Q853" s="17">
        <f>IF($C853="","",IF($L853="","",IF(AND($K853=1,ISNUMBER($L853),$L853&lt;$J853,COUNTIFS(nrES_PID,$D853,nrES_Code,$F853,nrES_Att,2,nrES_Raw,"&gt;=0")=0),"Yes","No")))</f>
        <v/>
      </c>
      <c r="R853" s="17">
        <f>IF($C853="","",IF($L853="","",IF(AND($K853=2,ISNUMBER($L853),$L853&lt;$J853),"Yes","No")))</f>
        <v/>
      </c>
      <c r="S853" s="18" t="n"/>
      <c r="T853" s="19">
        <f>IF($Q853&lt;&gt;"Yes","",IF($S853="","(enter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IF(OR($C853="",$L853="",$K853&lt;&gt;1,NOT(ISNUMBER($L853)),$L853&gt;=$J853),"",IF(COUNTIFS(nrES_PID,$D853,nrES_Code,$F853,nrES_Att,2,nrES_Raw,"&gt;=0")&gt;0,"Retested",IF(NOT(ISNUMBER($T853)),"CHECK DATE",IF(TODAY()&gt;$T853,"OVERDUE","Due "&amp;TEXT($T853,"mm/dd")))))</f>
        <v/>
      </c>
      <c r="V853" s="16" t="n"/>
      <c r="W853" s="16" t="n"/>
      <c r="X853" s="17">
        <f>IF($C853="","",IF(AND($L853&lt;&gt;"",NOT(ISNUMBER($L853))),"RAW SCORE NOT A NUMBER",IF(AND(ISNUMBER($L853),OR($L853&lt;0,$L853&gt;100)),"RAW SCORE OUT OF RANGE",IF(COUNTIF(nrES_RecID,$B853)&gt;1,"DUPLICATE RECORD",IF(AND($K853=2,COUNTIFS(nrES_PID,$D853,nrES_Code,$F853,nrES_Att,1)=0),"ATTEMPT 2 WITHOUT ATTEMPT 1",IF(AND($K853=2,$L853=""),"RETEST ROW HAS NO SCORE","OK"))))))</f>
        <v/>
      </c>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IF($C854="","",IF($K854="","",IF(COUNTIFS(nrES_PID,$D854,nrES_Code,$F854,nrES_Att,"&gt;"&amp;$K854,nrES_Raw,"&gt;=0")=0,"Yes","No")))</f>
        <v/>
      </c>
      <c r="Q854" s="17">
        <f>IF($C854="","",IF($L854="","",IF(AND($K854=1,ISNUMBER($L854),$L854&lt;$J854,COUNTIFS(nrES_PID,$D854,nrES_Code,$F854,nrES_Att,2,nrES_Raw,"&gt;=0")=0),"Yes","No")))</f>
        <v/>
      </c>
      <c r="R854" s="17">
        <f>IF($C854="","",IF($L854="","",IF(AND($K854=2,ISNUMBER($L854),$L854&lt;$J854),"Yes","No")))</f>
        <v/>
      </c>
      <c r="S854" s="18" t="n"/>
      <c r="T854" s="19">
        <f>IF($Q854&lt;&gt;"Yes","",IF($S854="","(enter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IF(OR($C854="",$L854="",$K854&lt;&gt;1,NOT(ISNUMBER($L854)),$L854&gt;=$J854),"",IF(COUNTIFS(nrES_PID,$D854,nrES_Code,$F854,nrES_Att,2,nrES_Raw,"&gt;=0")&gt;0,"Retested",IF(NOT(ISNUMBER($T854)),"CHECK DATE",IF(TODAY()&gt;$T854,"OVERDUE","Due "&amp;TEXT($T854,"mm/dd")))))</f>
        <v/>
      </c>
      <c r="V854" s="16" t="n"/>
      <c r="W854" s="16" t="n"/>
      <c r="X854" s="17">
        <f>IF($C854="","",IF(AND($L854&lt;&gt;"",NOT(ISNUMBER($L854))),"RAW SCORE NOT A NUMBER",IF(AND(ISNUMBER($L854),OR($L854&lt;0,$L854&gt;100)),"RAW SCORE OUT OF RANGE",IF(COUNTIF(nrES_RecID,$B854)&gt;1,"DUPLICATE RECORD",IF(AND($K854=2,COUNTIFS(nrES_PID,$D854,nrES_Code,$F854,nrES_Att,1)=0),"ATTEMPT 2 WITHOUT ATTEMPT 1",IF(AND($K854=2,$L854=""),"RETEST ROW HAS NO SCORE","OK"))))))</f>
        <v/>
      </c>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IF($C855="","",IF($K855="","",IF(COUNTIFS(nrES_PID,$D855,nrES_Code,$F855,nrES_Att,"&gt;"&amp;$K855,nrES_Raw,"&gt;=0")=0,"Yes","No")))</f>
        <v/>
      </c>
      <c r="Q855" s="17">
        <f>IF($C855="","",IF($L855="","",IF(AND($K855=1,ISNUMBER($L855),$L855&lt;$J855,COUNTIFS(nrES_PID,$D855,nrES_Code,$F855,nrES_Att,2,nrES_Raw,"&gt;=0")=0),"Yes","No")))</f>
        <v/>
      </c>
      <c r="R855" s="17">
        <f>IF($C855="","",IF($L855="","",IF(AND($K855=2,ISNUMBER($L855),$L855&lt;$J855),"Yes","No")))</f>
        <v/>
      </c>
      <c r="S855" s="18" t="n"/>
      <c r="T855" s="19">
        <f>IF($Q855&lt;&gt;"Yes","",IF($S855="","(enter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IF(OR($C855="",$L855="",$K855&lt;&gt;1,NOT(ISNUMBER($L855)),$L855&gt;=$J855),"",IF(COUNTIFS(nrES_PID,$D855,nrES_Code,$F855,nrES_Att,2,nrES_Raw,"&gt;=0")&gt;0,"Retested",IF(NOT(ISNUMBER($T855)),"CHECK DATE",IF(TODAY()&gt;$T855,"OVERDUE","Due "&amp;TEXT($T855,"mm/dd")))))</f>
        <v/>
      </c>
      <c r="V855" s="16" t="n"/>
      <c r="W855" s="16" t="n"/>
      <c r="X855" s="17">
        <f>IF($C855="","",IF(AND($L855&lt;&gt;"",NOT(ISNUMBER($L855))),"RAW SCORE NOT A NUMBER",IF(AND(ISNUMBER($L855),OR($L855&lt;0,$L855&gt;100)),"RAW SCORE OUT OF RANGE",IF(COUNTIF(nrES_RecID,$B855)&gt;1,"DUPLICATE RECORD",IF(AND($K855=2,COUNTIFS(nrES_PID,$D855,nrES_Code,$F855,nrES_Att,1)=0),"ATTEMPT 2 WITHOUT ATTEMPT 1",IF(AND($K855=2,$L855=""),"RETEST ROW HAS NO SCORE","OK"))))))</f>
        <v/>
      </c>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IF($C856="","",IF($K856="","",IF(COUNTIFS(nrES_PID,$D856,nrES_Code,$F856,nrES_Att,"&gt;"&amp;$K856,nrES_Raw,"&gt;=0")=0,"Yes","No")))</f>
        <v/>
      </c>
      <c r="Q856" s="17">
        <f>IF($C856="","",IF($L856="","",IF(AND($K856=1,ISNUMBER($L856),$L856&lt;$J856,COUNTIFS(nrES_PID,$D856,nrES_Code,$F856,nrES_Att,2,nrES_Raw,"&gt;=0")=0),"Yes","No")))</f>
        <v/>
      </c>
      <c r="R856" s="17">
        <f>IF($C856="","",IF($L856="","",IF(AND($K856=2,ISNUMBER($L856),$L856&lt;$J856),"Yes","No")))</f>
        <v/>
      </c>
      <c r="S856" s="18" t="n"/>
      <c r="T856" s="19">
        <f>IF($Q856&lt;&gt;"Yes","",IF($S856="","(enter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IF(OR($C856="",$L856="",$K856&lt;&gt;1,NOT(ISNUMBER($L856)),$L856&gt;=$J856),"",IF(COUNTIFS(nrES_PID,$D856,nrES_Code,$F856,nrES_Att,2,nrES_Raw,"&gt;=0")&gt;0,"Retested",IF(NOT(ISNUMBER($T856)),"CHECK DATE",IF(TODAY()&gt;$T856,"OVERDUE","Due "&amp;TEXT($T856,"mm/dd")))))</f>
        <v/>
      </c>
      <c r="V856" s="16" t="n"/>
      <c r="W856" s="16" t="n"/>
      <c r="X856" s="17">
        <f>IF($C856="","",IF(AND($L856&lt;&gt;"",NOT(ISNUMBER($L856))),"RAW SCORE NOT A NUMBER",IF(AND(ISNUMBER($L856),OR($L856&lt;0,$L856&gt;100)),"RAW SCORE OUT OF RANGE",IF(COUNTIF(nrES_RecID,$B856)&gt;1,"DUPLICATE RECORD",IF(AND($K856=2,COUNTIFS(nrES_PID,$D856,nrES_Code,$F856,nrES_Att,1)=0),"ATTEMPT 2 WITHOUT ATTEMPT 1",IF(AND($K856=2,$L856=""),"RETEST ROW HAS NO SCORE","OK"))))))</f>
        <v/>
      </c>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IF($C857="","",IF($K857="","",IF(COUNTIFS(nrES_PID,$D857,nrES_Code,$F857,nrES_Att,"&gt;"&amp;$K857,nrES_Raw,"&gt;=0")=0,"Yes","No")))</f>
        <v/>
      </c>
      <c r="Q857" s="17">
        <f>IF($C857="","",IF($L857="","",IF(AND($K857=1,ISNUMBER($L857),$L857&lt;$J857,COUNTIFS(nrES_PID,$D857,nrES_Code,$F857,nrES_Att,2,nrES_Raw,"&gt;=0")=0),"Yes","No")))</f>
        <v/>
      </c>
      <c r="R857" s="17">
        <f>IF($C857="","",IF($L857="","",IF(AND($K857=2,ISNUMBER($L857),$L857&lt;$J857),"Yes","No")))</f>
        <v/>
      </c>
      <c r="S857" s="18" t="n"/>
      <c r="T857" s="19">
        <f>IF($Q857&lt;&gt;"Yes","",IF($S857="","(enter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IF(OR($C857="",$L857="",$K857&lt;&gt;1,NOT(ISNUMBER($L857)),$L857&gt;=$J857),"",IF(COUNTIFS(nrES_PID,$D857,nrES_Code,$F857,nrES_Att,2,nrES_Raw,"&gt;=0")&gt;0,"Retested",IF(NOT(ISNUMBER($T857)),"CHECK DATE",IF(TODAY()&gt;$T857,"OVERDUE","Due "&amp;TEXT($T857,"mm/dd")))))</f>
        <v/>
      </c>
      <c r="V857" s="16" t="n"/>
      <c r="W857" s="16" t="n"/>
      <c r="X857" s="17">
        <f>IF($C857="","",IF(AND($L857&lt;&gt;"",NOT(ISNUMBER($L857))),"RAW SCORE NOT A NUMBER",IF(AND(ISNUMBER($L857),OR($L857&lt;0,$L857&gt;100)),"RAW SCORE OUT OF RANGE",IF(COUNTIF(nrES_RecID,$B857)&gt;1,"DUPLICATE RECORD",IF(AND($K857=2,COUNTIFS(nrES_PID,$D857,nrES_Code,$F857,nrES_Att,1)=0),"ATTEMPT 2 WITHOUT ATTEMPT 1",IF(AND($K857=2,$L857=""),"RETEST ROW HAS NO SCORE","OK"))))))</f>
        <v/>
      </c>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IF($C858="","",IF($K858="","",IF(COUNTIFS(nrES_PID,$D858,nrES_Code,$F858,nrES_Att,"&gt;"&amp;$K858,nrES_Raw,"&gt;=0")=0,"Yes","No")))</f>
        <v/>
      </c>
      <c r="Q858" s="17">
        <f>IF($C858="","",IF($L858="","",IF(AND($K858=1,ISNUMBER($L858),$L858&lt;$J858,COUNTIFS(nrES_PID,$D858,nrES_Code,$F858,nrES_Att,2,nrES_Raw,"&gt;=0")=0),"Yes","No")))</f>
        <v/>
      </c>
      <c r="R858" s="17">
        <f>IF($C858="","",IF($L858="","",IF(AND($K858=2,ISNUMBER($L858),$L858&lt;$J858),"Yes","No")))</f>
        <v/>
      </c>
      <c r="S858" s="18" t="n"/>
      <c r="T858" s="19">
        <f>IF($Q858&lt;&gt;"Yes","",IF($S858="","(enter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IF(OR($C858="",$L858="",$K858&lt;&gt;1,NOT(ISNUMBER($L858)),$L858&gt;=$J858),"",IF(COUNTIFS(nrES_PID,$D858,nrES_Code,$F858,nrES_Att,2,nrES_Raw,"&gt;=0")&gt;0,"Retested",IF(NOT(ISNUMBER($T858)),"CHECK DATE",IF(TODAY()&gt;$T858,"OVERDUE","Due "&amp;TEXT($T858,"mm/dd")))))</f>
        <v/>
      </c>
      <c r="V858" s="16" t="n"/>
      <c r="W858" s="16" t="n"/>
      <c r="X858" s="17">
        <f>IF($C858="","",IF(AND($L858&lt;&gt;"",NOT(ISNUMBER($L858))),"RAW SCORE NOT A NUMBER",IF(AND(ISNUMBER($L858),OR($L858&lt;0,$L858&gt;100)),"RAW SCORE OUT OF RANGE",IF(COUNTIF(nrES_RecID,$B858)&gt;1,"DUPLICATE RECORD",IF(AND($K858=2,COUNTIFS(nrES_PID,$D858,nrES_Code,$F858,nrES_Att,1)=0),"ATTEMPT 2 WITHOUT ATTEMPT 1",IF(AND($K858=2,$L858=""),"RETEST ROW HAS NO SCORE","OK"))))))</f>
        <v/>
      </c>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IF($C859="","",IF($K859="","",IF(COUNTIFS(nrES_PID,$D859,nrES_Code,$F859,nrES_Att,"&gt;"&amp;$K859,nrES_Raw,"&gt;=0")=0,"Yes","No")))</f>
        <v/>
      </c>
      <c r="Q859" s="17">
        <f>IF($C859="","",IF($L859="","",IF(AND($K859=1,ISNUMBER($L859),$L859&lt;$J859,COUNTIFS(nrES_PID,$D859,nrES_Code,$F859,nrES_Att,2,nrES_Raw,"&gt;=0")=0),"Yes","No")))</f>
        <v/>
      </c>
      <c r="R859" s="17">
        <f>IF($C859="","",IF($L859="","",IF(AND($K859=2,ISNUMBER($L859),$L859&lt;$J859),"Yes","No")))</f>
        <v/>
      </c>
      <c r="S859" s="18" t="n"/>
      <c r="T859" s="19">
        <f>IF($Q859&lt;&gt;"Yes","",IF($S859="","(enter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IF(OR($C859="",$L859="",$K859&lt;&gt;1,NOT(ISNUMBER($L859)),$L859&gt;=$J859),"",IF(COUNTIFS(nrES_PID,$D859,nrES_Code,$F859,nrES_Att,2,nrES_Raw,"&gt;=0")&gt;0,"Retested",IF(NOT(ISNUMBER($T859)),"CHECK DATE",IF(TODAY()&gt;$T859,"OVERDUE","Due "&amp;TEXT($T859,"mm/dd")))))</f>
        <v/>
      </c>
      <c r="V859" s="16" t="n"/>
      <c r="W859" s="16" t="n"/>
      <c r="X859" s="17">
        <f>IF($C859="","",IF(AND($L859&lt;&gt;"",NOT(ISNUMBER($L859))),"RAW SCORE NOT A NUMBER",IF(AND(ISNUMBER($L859),OR($L859&lt;0,$L859&gt;100)),"RAW SCORE OUT OF RANGE",IF(COUNTIF(nrES_RecID,$B859)&gt;1,"DUPLICATE RECORD",IF(AND($K859=2,COUNTIFS(nrES_PID,$D859,nrES_Code,$F859,nrES_Att,1)=0),"ATTEMPT 2 WITHOUT ATTEMPT 1",IF(AND($K859=2,$L859=""),"RETEST ROW HAS NO SCORE","OK"))))))</f>
        <v/>
      </c>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IF($C860="","",IF($K860="","",IF(COUNTIFS(nrES_PID,$D860,nrES_Code,$F860,nrES_Att,"&gt;"&amp;$K860,nrES_Raw,"&gt;=0")=0,"Yes","No")))</f>
        <v/>
      </c>
      <c r="Q860" s="17">
        <f>IF($C860="","",IF($L860="","",IF(AND($K860=1,ISNUMBER($L860),$L860&lt;$J860,COUNTIFS(nrES_PID,$D860,nrES_Code,$F860,nrES_Att,2,nrES_Raw,"&gt;=0")=0),"Yes","No")))</f>
        <v/>
      </c>
      <c r="R860" s="17">
        <f>IF($C860="","",IF($L860="","",IF(AND($K860=2,ISNUMBER($L860),$L860&lt;$J860),"Yes","No")))</f>
        <v/>
      </c>
      <c r="S860" s="18" t="n"/>
      <c r="T860" s="19">
        <f>IF($Q860&lt;&gt;"Yes","",IF($S860="","(enter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IF(OR($C860="",$L860="",$K860&lt;&gt;1,NOT(ISNUMBER($L860)),$L860&gt;=$J860),"",IF(COUNTIFS(nrES_PID,$D860,nrES_Code,$F860,nrES_Att,2,nrES_Raw,"&gt;=0")&gt;0,"Retested",IF(NOT(ISNUMBER($T860)),"CHECK DATE",IF(TODAY()&gt;$T860,"OVERDUE","Due "&amp;TEXT($T860,"mm/dd")))))</f>
        <v/>
      </c>
      <c r="V860" s="16" t="n"/>
      <c r="W860" s="16" t="n"/>
      <c r="X860" s="17">
        <f>IF($C860="","",IF(AND($L860&lt;&gt;"",NOT(ISNUMBER($L860))),"RAW SCORE NOT A NUMBER",IF(AND(ISNUMBER($L860),OR($L860&lt;0,$L860&gt;100)),"RAW SCORE OUT OF RANGE",IF(COUNTIF(nrES_RecID,$B860)&gt;1,"DUPLICATE RECORD",IF(AND($K860=2,COUNTIFS(nrES_PID,$D860,nrES_Code,$F860,nrES_Att,1)=0),"ATTEMPT 2 WITHOUT ATTEMPT 1",IF(AND($K860=2,$L860=""),"RETEST ROW HAS NO SCORE","OK"))))))</f>
        <v/>
      </c>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IF($C861="","",IF($K861="","",IF(COUNTIFS(nrES_PID,$D861,nrES_Code,$F861,nrES_Att,"&gt;"&amp;$K861,nrES_Raw,"&gt;=0")=0,"Yes","No")))</f>
        <v/>
      </c>
      <c r="Q861" s="17">
        <f>IF($C861="","",IF($L861="","",IF(AND($K861=1,ISNUMBER($L861),$L861&lt;$J861,COUNTIFS(nrES_PID,$D861,nrES_Code,$F861,nrES_Att,2,nrES_Raw,"&gt;=0")=0),"Yes","No")))</f>
        <v/>
      </c>
      <c r="R861" s="17">
        <f>IF($C861="","",IF($L861="","",IF(AND($K861=2,ISNUMBER($L861),$L861&lt;$J861),"Yes","No")))</f>
        <v/>
      </c>
      <c r="S861" s="18" t="n"/>
      <c r="T861" s="19">
        <f>IF($Q861&lt;&gt;"Yes","",IF($S861="","(enter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IF(OR($C861="",$L861="",$K861&lt;&gt;1,NOT(ISNUMBER($L861)),$L861&gt;=$J861),"",IF(COUNTIFS(nrES_PID,$D861,nrES_Code,$F861,nrES_Att,2,nrES_Raw,"&gt;=0")&gt;0,"Retested",IF(NOT(ISNUMBER($T861)),"CHECK DATE",IF(TODAY()&gt;$T861,"OVERDUE","Due "&amp;TEXT($T861,"mm/dd")))))</f>
        <v/>
      </c>
      <c r="V861" s="16" t="n"/>
      <c r="W861" s="16" t="n"/>
      <c r="X861" s="17">
        <f>IF($C861="","",IF(AND($L861&lt;&gt;"",NOT(ISNUMBER($L861))),"RAW SCORE NOT A NUMBER",IF(AND(ISNUMBER($L861),OR($L861&lt;0,$L861&gt;100)),"RAW SCORE OUT OF RANGE",IF(COUNTIF(nrES_RecID,$B861)&gt;1,"DUPLICATE RECORD",IF(AND($K861=2,COUNTIFS(nrES_PID,$D861,nrES_Code,$F861,nrES_Att,1)=0),"ATTEMPT 2 WITHOUT ATTEMPT 1",IF(AND($K861=2,$L861=""),"RETEST ROW HAS NO SCORE","OK"))))))</f>
        <v/>
      </c>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IF($C862="","",IF($K862="","",IF(COUNTIFS(nrES_PID,$D862,nrES_Code,$F862,nrES_Att,"&gt;"&amp;$K862,nrES_Raw,"&gt;=0")=0,"Yes","No")))</f>
        <v/>
      </c>
      <c r="Q862" s="17">
        <f>IF($C862="","",IF($L862="","",IF(AND($K862=1,ISNUMBER($L862),$L862&lt;$J862,COUNTIFS(nrES_PID,$D862,nrES_Code,$F862,nrES_Att,2,nrES_Raw,"&gt;=0")=0),"Yes","No")))</f>
        <v/>
      </c>
      <c r="R862" s="17">
        <f>IF($C862="","",IF($L862="","",IF(AND($K862=2,ISNUMBER($L862),$L862&lt;$J862),"Yes","No")))</f>
        <v/>
      </c>
      <c r="S862" s="18" t="n"/>
      <c r="T862" s="19">
        <f>IF($Q862&lt;&gt;"Yes","",IF($S862="","(enter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IF(OR($C862="",$L862="",$K862&lt;&gt;1,NOT(ISNUMBER($L862)),$L862&gt;=$J862),"",IF(COUNTIFS(nrES_PID,$D862,nrES_Code,$F862,nrES_Att,2,nrES_Raw,"&gt;=0")&gt;0,"Retested",IF(NOT(ISNUMBER($T862)),"CHECK DATE",IF(TODAY()&gt;$T862,"OVERDUE","Due "&amp;TEXT($T862,"mm/dd")))))</f>
        <v/>
      </c>
      <c r="V862" s="16" t="n"/>
      <c r="W862" s="16" t="n"/>
      <c r="X862" s="17">
        <f>IF($C862="","",IF(AND($L862&lt;&gt;"",NOT(ISNUMBER($L862))),"RAW SCORE NOT A NUMBER",IF(AND(ISNUMBER($L862),OR($L862&lt;0,$L862&gt;100)),"RAW SCORE OUT OF RANGE",IF(COUNTIF(nrES_RecID,$B862)&gt;1,"DUPLICATE RECORD",IF(AND($K862=2,COUNTIFS(nrES_PID,$D862,nrES_Code,$F862,nrES_Att,1)=0),"ATTEMPT 2 WITHOUT ATTEMPT 1",IF(AND($K862=2,$L862=""),"RETEST ROW HAS NO SCORE","OK"))))))</f>
        <v/>
      </c>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IF($C863="","",IF($K863="","",IF(COUNTIFS(nrES_PID,$D863,nrES_Code,$F863,nrES_Att,"&gt;"&amp;$K863,nrES_Raw,"&gt;=0")=0,"Yes","No")))</f>
        <v/>
      </c>
      <c r="Q863" s="17">
        <f>IF($C863="","",IF($L863="","",IF(AND($K863=1,ISNUMBER($L863),$L863&lt;$J863,COUNTIFS(nrES_PID,$D863,nrES_Code,$F863,nrES_Att,2,nrES_Raw,"&gt;=0")=0),"Yes","No")))</f>
        <v/>
      </c>
      <c r="R863" s="17">
        <f>IF($C863="","",IF($L863="","",IF(AND($K863=2,ISNUMBER($L863),$L863&lt;$J863),"Yes","No")))</f>
        <v/>
      </c>
      <c r="S863" s="18" t="n"/>
      <c r="T863" s="19">
        <f>IF($Q863&lt;&gt;"Yes","",IF($S863="","(enter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IF(OR($C863="",$L863="",$K863&lt;&gt;1,NOT(ISNUMBER($L863)),$L863&gt;=$J863),"",IF(COUNTIFS(nrES_PID,$D863,nrES_Code,$F863,nrES_Att,2,nrES_Raw,"&gt;=0")&gt;0,"Retested",IF(NOT(ISNUMBER($T863)),"CHECK DATE",IF(TODAY()&gt;$T863,"OVERDUE","Due "&amp;TEXT($T863,"mm/dd")))))</f>
        <v/>
      </c>
      <c r="V863" s="16" t="n"/>
      <c r="W863" s="16" t="n"/>
      <c r="X863" s="17">
        <f>IF($C863="","",IF(AND($L863&lt;&gt;"",NOT(ISNUMBER($L863))),"RAW SCORE NOT A NUMBER",IF(AND(ISNUMBER($L863),OR($L863&lt;0,$L863&gt;100)),"RAW SCORE OUT OF RANGE",IF(COUNTIF(nrES_RecID,$B863)&gt;1,"DUPLICATE RECORD",IF(AND($K863=2,COUNTIFS(nrES_PID,$D863,nrES_Code,$F863,nrES_Att,1)=0),"ATTEMPT 2 WITHOUT ATTEMPT 1",IF(AND($K863=2,$L863=""),"RETEST ROW HAS NO SCORE","OK"))))))</f>
        <v/>
      </c>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IF($C864="","",IF($K864="","",IF(COUNTIFS(nrES_PID,$D864,nrES_Code,$F864,nrES_Att,"&gt;"&amp;$K864,nrES_Raw,"&gt;=0")=0,"Yes","No")))</f>
        <v/>
      </c>
      <c r="Q864" s="17">
        <f>IF($C864="","",IF($L864="","",IF(AND($K864=1,ISNUMBER($L864),$L864&lt;$J864,COUNTIFS(nrES_PID,$D864,nrES_Code,$F864,nrES_Att,2,nrES_Raw,"&gt;=0")=0),"Yes","No")))</f>
        <v/>
      </c>
      <c r="R864" s="17">
        <f>IF($C864="","",IF($L864="","",IF(AND($K864=2,ISNUMBER($L864),$L864&lt;$J864),"Yes","No")))</f>
        <v/>
      </c>
      <c r="S864" s="18" t="n"/>
      <c r="T864" s="19">
        <f>IF($Q864&lt;&gt;"Yes","",IF($S864="","(enter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IF(OR($C864="",$L864="",$K864&lt;&gt;1,NOT(ISNUMBER($L864)),$L864&gt;=$J864),"",IF(COUNTIFS(nrES_PID,$D864,nrES_Code,$F864,nrES_Att,2,nrES_Raw,"&gt;=0")&gt;0,"Retested",IF(NOT(ISNUMBER($T864)),"CHECK DATE",IF(TODAY()&gt;$T864,"OVERDUE","Due "&amp;TEXT($T864,"mm/dd")))))</f>
        <v/>
      </c>
      <c r="V864" s="16" t="n"/>
      <c r="W864" s="16" t="n"/>
      <c r="X864" s="17">
        <f>IF($C864="","",IF(AND($L864&lt;&gt;"",NOT(ISNUMBER($L864))),"RAW SCORE NOT A NUMBER",IF(AND(ISNUMBER($L864),OR($L864&lt;0,$L864&gt;100)),"RAW SCORE OUT OF RANGE",IF(COUNTIF(nrES_RecID,$B864)&gt;1,"DUPLICATE RECORD",IF(AND($K864=2,COUNTIFS(nrES_PID,$D864,nrES_Code,$F864,nrES_Att,1)=0),"ATTEMPT 2 WITHOUT ATTEMPT 1",IF(AND($K864=2,$L864=""),"RETEST ROW HAS NO SCORE","OK"))))))</f>
        <v/>
      </c>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IF($C865="","",IF($K865="","",IF(COUNTIFS(nrES_PID,$D865,nrES_Code,$F865,nrES_Att,"&gt;"&amp;$K865,nrES_Raw,"&gt;=0")=0,"Yes","No")))</f>
        <v/>
      </c>
      <c r="Q865" s="17">
        <f>IF($C865="","",IF($L865="","",IF(AND($K865=1,ISNUMBER($L865),$L865&lt;$J865,COUNTIFS(nrES_PID,$D865,nrES_Code,$F865,nrES_Att,2,nrES_Raw,"&gt;=0")=0),"Yes","No")))</f>
        <v/>
      </c>
      <c r="R865" s="17">
        <f>IF($C865="","",IF($L865="","",IF(AND($K865=2,ISNUMBER($L865),$L865&lt;$J865),"Yes","No")))</f>
        <v/>
      </c>
      <c r="S865" s="18" t="n"/>
      <c r="T865" s="19">
        <f>IF($Q865&lt;&gt;"Yes","",IF($S865="","(enter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IF(OR($C865="",$L865="",$K865&lt;&gt;1,NOT(ISNUMBER($L865)),$L865&gt;=$J865),"",IF(COUNTIFS(nrES_PID,$D865,nrES_Code,$F865,nrES_Att,2,nrES_Raw,"&gt;=0")&gt;0,"Retested",IF(NOT(ISNUMBER($T865)),"CHECK DATE",IF(TODAY()&gt;$T865,"OVERDUE","Due "&amp;TEXT($T865,"mm/dd")))))</f>
        <v/>
      </c>
      <c r="V865" s="16" t="n"/>
      <c r="W865" s="16" t="n"/>
      <c r="X865" s="17">
        <f>IF($C865="","",IF(AND($L865&lt;&gt;"",NOT(ISNUMBER($L865))),"RAW SCORE NOT A NUMBER",IF(AND(ISNUMBER($L865),OR($L865&lt;0,$L865&gt;100)),"RAW SCORE OUT OF RANGE",IF(COUNTIF(nrES_RecID,$B865)&gt;1,"DUPLICATE RECORD",IF(AND($K865=2,COUNTIFS(nrES_PID,$D865,nrES_Code,$F865,nrES_Att,1)=0),"ATTEMPT 2 WITHOUT ATTEMPT 1",IF(AND($K865=2,$L865=""),"RETEST ROW HAS NO SCORE","OK"))))))</f>
        <v/>
      </c>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IF($C866="","",IF($K866="","",IF(COUNTIFS(nrES_PID,$D866,nrES_Code,$F866,nrES_Att,"&gt;"&amp;$K866,nrES_Raw,"&gt;=0")=0,"Yes","No")))</f>
        <v/>
      </c>
      <c r="Q866" s="17">
        <f>IF($C866="","",IF($L866="","",IF(AND($K866=1,ISNUMBER($L866),$L866&lt;$J866,COUNTIFS(nrES_PID,$D866,nrES_Code,$F866,nrES_Att,2,nrES_Raw,"&gt;=0")=0),"Yes","No")))</f>
        <v/>
      </c>
      <c r="R866" s="17">
        <f>IF($C866="","",IF($L866="","",IF(AND($K866=2,ISNUMBER($L866),$L866&lt;$J866),"Yes","No")))</f>
        <v/>
      </c>
      <c r="S866" s="18" t="n"/>
      <c r="T866" s="19">
        <f>IF($Q866&lt;&gt;"Yes","",IF($S866="","(enter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IF(OR($C866="",$L866="",$K866&lt;&gt;1,NOT(ISNUMBER($L866)),$L866&gt;=$J866),"",IF(COUNTIFS(nrES_PID,$D866,nrES_Code,$F866,nrES_Att,2,nrES_Raw,"&gt;=0")&gt;0,"Retested",IF(NOT(ISNUMBER($T866)),"CHECK DATE",IF(TODAY()&gt;$T866,"OVERDUE","Due "&amp;TEXT($T866,"mm/dd")))))</f>
        <v/>
      </c>
      <c r="V866" s="16" t="n"/>
      <c r="W866" s="16" t="n"/>
      <c r="X866" s="17">
        <f>IF($C866="","",IF(AND($L866&lt;&gt;"",NOT(ISNUMBER($L866))),"RAW SCORE NOT A NUMBER",IF(AND(ISNUMBER($L866),OR($L866&lt;0,$L866&gt;100)),"RAW SCORE OUT OF RANGE",IF(COUNTIF(nrES_RecID,$B866)&gt;1,"DUPLICATE RECORD",IF(AND($K866=2,COUNTIFS(nrES_PID,$D866,nrES_Code,$F866,nrES_Att,1)=0),"ATTEMPT 2 WITHOUT ATTEMPT 1",IF(AND($K866=2,$L866=""),"RETEST ROW HAS NO SCORE","OK"))))))</f>
        <v/>
      </c>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IF($C867="","",IF($K867="","",IF(COUNTIFS(nrES_PID,$D867,nrES_Code,$F867,nrES_Att,"&gt;"&amp;$K867,nrES_Raw,"&gt;=0")=0,"Yes","No")))</f>
        <v/>
      </c>
      <c r="Q867" s="17">
        <f>IF($C867="","",IF($L867="","",IF(AND($K867=1,ISNUMBER($L867),$L867&lt;$J867,COUNTIFS(nrES_PID,$D867,nrES_Code,$F867,nrES_Att,2,nrES_Raw,"&gt;=0")=0),"Yes","No")))</f>
        <v/>
      </c>
      <c r="R867" s="17">
        <f>IF($C867="","",IF($L867="","",IF(AND($K867=2,ISNUMBER($L867),$L867&lt;$J867),"Yes","No")))</f>
        <v/>
      </c>
      <c r="S867" s="18" t="n"/>
      <c r="T867" s="19">
        <f>IF($Q867&lt;&gt;"Yes","",IF($S867="","(enter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IF(OR($C867="",$L867="",$K867&lt;&gt;1,NOT(ISNUMBER($L867)),$L867&gt;=$J867),"",IF(COUNTIFS(nrES_PID,$D867,nrES_Code,$F867,nrES_Att,2,nrES_Raw,"&gt;=0")&gt;0,"Retested",IF(NOT(ISNUMBER($T867)),"CHECK DATE",IF(TODAY()&gt;$T867,"OVERDUE","Due "&amp;TEXT($T867,"mm/dd")))))</f>
        <v/>
      </c>
      <c r="V867" s="16" t="n"/>
      <c r="W867" s="16" t="n"/>
      <c r="X867" s="17">
        <f>IF($C867="","",IF(AND($L867&lt;&gt;"",NOT(ISNUMBER($L867))),"RAW SCORE NOT A NUMBER",IF(AND(ISNUMBER($L867),OR($L867&lt;0,$L867&gt;100)),"RAW SCORE OUT OF RANGE",IF(COUNTIF(nrES_RecID,$B867)&gt;1,"DUPLICATE RECORD",IF(AND($K867=2,COUNTIFS(nrES_PID,$D867,nrES_Code,$F867,nrES_Att,1)=0),"ATTEMPT 2 WITHOUT ATTEMPT 1",IF(AND($K867=2,$L867=""),"RETEST ROW HAS NO SCORE","OK"))))))</f>
        <v/>
      </c>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IF($C868="","",IF($K868="","",IF(COUNTIFS(nrES_PID,$D868,nrES_Code,$F868,nrES_Att,"&gt;"&amp;$K868,nrES_Raw,"&gt;=0")=0,"Yes","No")))</f>
        <v/>
      </c>
      <c r="Q868" s="17">
        <f>IF($C868="","",IF($L868="","",IF(AND($K868=1,ISNUMBER($L868),$L868&lt;$J868,COUNTIFS(nrES_PID,$D868,nrES_Code,$F868,nrES_Att,2,nrES_Raw,"&gt;=0")=0),"Yes","No")))</f>
        <v/>
      </c>
      <c r="R868" s="17">
        <f>IF($C868="","",IF($L868="","",IF(AND($K868=2,ISNUMBER($L868),$L868&lt;$J868),"Yes","No")))</f>
        <v/>
      </c>
      <c r="S868" s="18" t="n"/>
      <c r="T868" s="19">
        <f>IF($Q868&lt;&gt;"Yes","",IF($S868="","(enter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IF(OR($C868="",$L868="",$K868&lt;&gt;1,NOT(ISNUMBER($L868)),$L868&gt;=$J868),"",IF(COUNTIFS(nrES_PID,$D868,nrES_Code,$F868,nrES_Att,2,nrES_Raw,"&gt;=0")&gt;0,"Retested",IF(NOT(ISNUMBER($T868)),"CHECK DATE",IF(TODAY()&gt;$T868,"OVERDUE","Due "&amp;TEXT($T868,"mm/dd")))))</f>
        <v/>
      </c>
      <c r="V868" s="16" t="n"/>
      <c r="W868" s="16" t="n"/>
      <c r="X868" s="17">
        <f>IF($C868="","",IF(AND($L868&lt;&gt;"",NOT(ISNUMBER($L868))),"RAW SCORE NOT A NUMBER",IF(AND(ISNUMBER($L868),OR($L868&lt;0,$L868&gt;100)),"RAW SCORE OUT OF RANGE",IF(COUNTIF(nrES_RecID,$B868)&gt;1,"DUPLICATE RECORD",IF(AND($K868=2,COUNTIFS(nrES_PID,$D868,nrES_Code,$F868,nrES_Att,1)=0),"ATTEMPT 2 WITHOUT ATTEMPT 1",IF(AND($K868=2,$L868=""),"RETEST ROW HAS NO SCORE","OK"))))))</f>
        <v/>
      </c>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IF($C869="","",IF($K869="","",IF(COUNTIFS(nrES_PID,$D869,nrES_Code,$F869,nrES_Att,"&gt;"&amp;$K869,nrES_Raw,"&gt;=0")=0,"Yes","No")))</f>
        <v/>
      </c>
      <c r="Q869" s="17">
        <f>IF($C869="","",IF($L869="","",IF(AND($K869=1,ISNUMBER($L869),$L869&lt;$J869,COUNTIFS(nrES_PID,$D869,nrES_Code,$F869,nrES_Att,2,nrES_Raw,"&gt;=0")=0),"Yes","No")))</f>
        <v/>
      </c>
      <c r="R869" s="17">
        <f>IF($C869="","",IF($L869="","",IF(AND($K869=2,ISNUMBER($L869),$L869&lt;$J869),"Yes","No")))</f>
        <v/>
      </c>
      <c r="S869" s="18" t="n"/>
      <c r="T869" s="19">
        <f>IF($Q869&lt;&gt;"Yes","",IF($S869="","(enter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IF(OR($C869="",$L869="",$K869&lt;&gt;1,NOT(ISNUMBER($L869)),$L869&gt;=$J869),"",IF(COUNTIFS(nrES_PID,$D869,nrES_Code,$F869,nrES_Att,2,nrES_Raw,"&gt;=0")&gt;0,"Retested",IF(NOT(ISNUMBER($T869)),"CHECK DATE",IF(TODAY()&gt;$T869,"OVERDUE","Due "&amp;TEXT($T869,"mm/dd")))))</f>
        <v/>
      </c>
      <c r="V869" s="16" t="n"/>
      <c r="W869" s="16" t="n"/>
      <c r="X869" s="17">
        <f>IF($C869="","",IF(AND($L869&lt;&gt;"",NOT(ISNUMBER($L869))),"RAW SCORE NOT A NUMBER",IF(AND(ISNUMBER($L869),OR($L869&lt;0,$L869&gt;100)),"RAW SCORE OUT OF RANGE",IF(COUNTIF(nrES_RecID,$B869)&gt;1,"DUPLICATE RECORD",IF(AND($K869=2,COUNTIFS(nrES_PID,$D869,nrES_Code,$F869,nrES_Att,1)=0),"ATTEMPT 2 WITHOUT ATTEMPT 1",IF(AND($K869=2,$L869=""),"RETEST ROW HAS NO SCORE","OK"))))))</f>
        <v/>
      </c>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IF($C870="","",IF($K870="","",IF(COUNTIFS(nrES_PID,$D870,nrES_Code,$F870,nrES_Att,"&gt;"&amp;$K870,nrES_Raw,"&gt;=0")=0,"Yes","No")))</f>
        <v/>
      </c>
      <c r="Q870" s="17">
        <f>IF($C870="","",IF($L870="","",IF(AND($K870=1,ISNUMBER($L870),$L870&lt;$J870,COUNTIFS(nrES_PID,$D870,nrES_Code,$F870,nrES_Att,2,nrES_Raw,"&gt;=0")=0),"Yes","No")))</f>
        <v/>
      </c>
      <c r="R870" s="17">
        <f>IF($C870="","",IF($L870="","",IF(AND($K870=2,ISNUMBER($L870),$L870&lt;$J870),"Yes","No")))</f>
        <v/>
      </c>
      <c r="S870" s="18" t="n"/>
      <c r="T870" s="19">
        <f>IF($Q870&lt;&gt;"Yes","",IF($S870="","(enter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IF(OR($C870="",$L870="",$K870&lt;&gt;1,NOT(ISNUMBER($L870)),$L870&gt;=$J870),"",IF(COUNTIFS(nrES_PID,$D870,nrES_Code,$F870,nrES_Att,2,nrES_Raw,"&gt;=0")&gt;0,"Retested",IF(NOT(ISNUMBER($T870)),"CHECK DATE",IF(TODAY()&gt;$T870,"OVERDUE","Due "&amp;TEXT($T870,"mm/dd")))))</f>
        <v/>
      </c>
      <c r="V870" s="16" t="n"/>
      <c r="W870" s="16" t="n"/>
      <c r="X870" s="17">
        <f>IF($C870="","",IF(AND($L870&lt;&gt;"",NOT(ISNUMBER($L870))),"RAW SCORE NOT A NUMBER",IF(AND(ISNUMBER($L870),OR($L870&lt;0,$L870&gt;100)),"RAW SCORE OUT OF RANGE",IF(COUNTIF(nrES_RecID,$B870)&gt;1,"DUPLICATE RECORD",IF(AND($K870=2,COUNTIFS(nrES_PID,$D870,nrES_Code,$F870,nrES_Att,1)=0),"ATTEMPT 2 WITHOUT ATTEMPT 1",IF(AND($K870=2,$L870=""),"RETEST ROW HAS NO SCORE","OK"))))))</f>
        <v/>
      </c>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IF($C871="","",IF($K871="","",IF(COUNTIFS(nrES_PID,$D871,nrES_Code,$F871,nrES_Att,"&gt;"&amp;$K871,nrES_Raw,"&gt;=0")=0,"Yes","No")))</f>
        <v/>
      </c>
      <c r="Q871" s="17">
        <f>IF($C871="","",IF($L871="","",IF(AND($K871=1,ISNUMBER($L871),$L871&lt;$J871,COUNTIFS(nrES_PID,$D871,nrES_Code,$F871,nrES_Att,2,nrES_Raw,"&gt;=0")=0),"Yes","No")))</f>
        <v/>
      </c>
      <c r="R871" s="17">
        <f>IF($C871="","",IF($L871="","",IF(AND($K871=2,ISNUMBER($L871),$L871&lt;$J871),"Yes","No")))</f>
        <v/>
      </c>
      <c r="S871" s="18" t="n"/>
      <c r="T871" s="19">
        <f>IF($Q871&lt;&gt;"Yes","",IF($S871="","(enter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IF(OR($C871="",$L871="",$K871&lt;&gt;1,NOT(ISNUMBER($L871)),$L871&gt;=$J871),"",IF(COUNTIFS(nrES_PID,$D871,nrES_Code,$F871,nrES_Att,2,nrES_Raw,"&gt;=0")&gt;0,"Retested",IF(NOT(ISNUMBER($T871)),"CHECK DATE",IF(TODAY()&gt;$T871,"OVERDUE","Due "&amp;TEXT($T871,"mm/dd")))))</f>
        <v/>
      </c>
      <c r="V871" s="16" t="n"/>
      <c r="W871" s="16" t="n"/>
      <c r="X871" s="17">
        <f>IF($C871="","",IF(AND($L871&lt;&gt;"",NOT(ISNUMBER($L871))),"RAW SCORE NOT A NUMBER",IF(AND(ISNUMBER($L871),OR($L871&lt;0,$L871&gt;100)),"RAW SCORE OUT OF RANGE",IF(COUNTIF(nrES_RecID,$B871)&gt;1,"DUPLICATE RECORD",IF(AND($K871=2,COUNTIFS(nrES_PID,$D871,nrES_Code,$F871,nrES_Att,1)=0),"ATTEMPT 2 WITHOUT ATTEMPT 1",IF(AND($K871=2,$L871=""),"RETEST ROW HAS NO SCORE","OK"))))))</f>
        <v/>
      </c>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IF($C872="","",IF($K872="","",IF(COUNTIFS(nrES_PID,$D872,nrES_Code,$F872,nrES_Att,"&gt;"&amp;$K872,nrES_Raw,"&gt;=0")=0,"Yes","No")))</f>
        <v/>
      </c>
      <c r="Q872" s="17">
        <f>IF($C872="","",IF($L872="","",IF(AND($K872=1,ISNUMBER($L872),$L872&lt;$J872,COUNTIFS(nrES_PID,$D872,nrES_Code,$F872,nrES_Att,2,nrES_Raw,"&gt;=0")=0),"Yes","No")))</f>
        <v/>
      </c>
      <c r="R872" s="17">
        <f>IF($C872="","",IF($L872="","",IF(AND($K872=2,ISNUMBER($L872),$L872&lt;$J872),"Yes","No")))</f>
        <v/>
      </c>
      <c r="S872" s="18" t="n"/>
      <c r="T872" s="19">
        <f>IF($Q872&lt;&gt;"Yes","",IF($S872="","(enter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IF(OR($C872="",$L872="",$K872&lt;&gt;1,NOT(ISNUMBER($L872)),$L872&gt;=$J872),"",IF(COUNTIFS(nrES_PID,$D872,nrES_Code,$F872,nrES_Att,2,nrES_Raw,"&gt;=0")&gt;0,"Retested",IF(NOT(ISNUMBER($T872)),"CHECK DATE",IF(TODAY()&gt;$T872,"OVERDUE","Due "&amp;TEXT($T872,"mm/dd")))))</f>
        <v/>
      </c>
      <c r="V872" s="16" t="n"/>
      <c r="W872" s="16" t="n"/>
      <c r="X872" s="17">
        <f>IF($C872="","",IF(AND($L872&lt;&gt;"",NOT(ISNUMBER($L872))),"RAW SCORE NOT A NUMBER",IF(AND(ISNUMBER($L872),OR($L872&lt;0,$L872&gt;100)),"RAW SCORE OUT OF RANGE",IF(COUNTIF(nrES_RecID,$B872)&gt;1,"DUPLICATE RECORD",IF(AND($K872=2,COUNTIFS(nrES_PID,$D872,nrES_Code,$F872,nrES_Att,1)=0),"ATTEMPT 2 WITHOUT ATTEMPT 1",IF(AND($K872=2,$L872=""),"RETEST ROW HAS NO SCORE","OK"))))))</f>
        <v/>
      </c>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IF($C873="","",IF($K873="","",IF(COUNTIFS(nrES_PID,$D873,nrES_Code,$F873,nrES_Att,"&gt;"&amp;$K873,nrES_Raw,"&gt;=0")=0,"Yes","No")))</f>
        <v/>
      </c>
      <c r="Q873" s="17">
        <f>IF($C873="","",IF($L873="","",IF(AND($K873=1,ISNUMBER($L873),$L873&lt;$J873,COUNTIFS(nrES_PID,$D873,nrES_Code,$F873,nrES_Att,2,nrES_Raw,"&gt;=0")=0),"Yes","No")))</f>
        <v/>
      </c>
      <c r="R873" s="17">
        <f>IF($C873="","",IF($L873="","",IF(AND($K873=2,ISNUMBER($L873),$L873&lt;$J873),"Yes","No")))</f>
        <v/>
      </c>
      <c r="S873" s="18" t="n"/>
      <c r="T873" s="19">
        <f>IF($Q873&lt;&gt;"Yes","",IF($S873="","(enter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IF(OR($C873="",$L873="",$K873&lt;&gt;1,NOT(ISNUMBER($L873)),$L873&gt;=$J873),"",IF(COUNTIFS(nrES_PID,$D873,nrES_Code,$F873,nrES_Att,2,nrES_Raw,"&gt;=0")&gt;0,"Retested",IF(NOT(ISNUMBER($T873)),"CHECK DATE",IF(TODAY()&gt;$T873,"OVERDUE","Due "&amp;TEXT($T873,"mm/dd")))))</f>
        <v/>
      </c>
      <c r="V873" s="16" t="n"/>
      <c r="W873" s="16" t="n"/>
      <c r="X873" s="17">
        <f>IF($C873="","",IF(AND($L873&lt;&gt;"",NOT(ISNUMBER($L873))),"RAW SCORE NOT A NUMBER",IF(AND(ISNUMBER($L873),OR($L873&lt;0,$L873&gt;100)),"RAW SCORE OUT OF RANGE",IF(COUNTIF(nrES_RecID,$B873)&gt;1,"DUPLICATE RECORD",IF(AND($K873=2,COUNTIFS(nrES_PID,$D873,nrES_Code,$F873,nrES_Att,1)=0),"ATTEMPT 2 WITHOUT ATTEMPT 1",IF(AND($K873=2,$L873=""),"RETEST ROW HAS NO SCORE","OK"))))))</f>
        <v/>
      </c>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IF($C874="","",IF($K874="","",IF(COUNTIFS(nrES_PID,$D874,nrES_Code,$F874,nrES_Att,"&gt;"&amp;$K874,nrES_Raw,"&gt;=0")=0,"Yes","No")))</f>
        <v/>
      </c>
      <c r="Q874" s="17">
        <f>IF($C874="","",IF($L874="","",IF(AND($K874=1,ISNUMBER($L874),$L874&lt;$J874,COUNTIFS(nrES_PID,$D874,nrES_Code,$F874,nrES_Att,2,nrES_Raw,"&gt;=0")=0),"Yes","No")))</f>
        <v/>
      </c>
      <c r="R874" s="17">
        <f>IF($C874="","",IF($L874="","",IF(AND($K874=2,ISNUMBER($L874),$L874&lt;$J874),"Yes","No")))</f>
        <v/>
      </c>
      <c r="S874" s="18" t="n"/>
      <c r="T874" s="19">
        <f>IF($Q874&lt;&gt;"Yes","",IF($S874="","(enter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IF(OR($C874="",$L874="",$K874&lt;&gt;1,NOT(ISNUMBER($L874)),$L874&gt;=$J874),"",IF(COUNTIFS(nrES_PID,$D874,nrES_Code,$F874,nrES_Att,2,nrES_Raw,"&gt;=0")&gt;0,"Retested",IF(NOT(ISNUMBER($T874)),"CHECK DATE",IF(TODAY()&gt;$T874,"OVERDUE","Due "&amp;TEXT($T874,"mm/dd")))))</f>
        <v/>
      </c>
      <c r="V874" s="16" t="n"/>
      <c r="W874" s="16" t="n"/>
      <c r="X874" s="17">
        <f>IF($C874="","",IF(AND($L874&lt;&gt;"",NOT(ISNUMBER($L874))),"RAW SCORE NOT A NUMBER",IF(AND(ISNUMBER($L874),OR($L874&lt;0,$L874&gt;100)),"RAW SCORE OUT OF RANGE",IF(COUNTIF(nrES_RecID,$B874)&gt;1,"DUPLICATE RECORD",IF(AND($K874=2,COUNTIFS(nrES_PID,$D874,nrES_Code,$F874,nrES_Att,1)=0),"ATTEMPT 2 WITHOUT ATTEMPT 1",IF(AND($K874=2,$L874=""),"RETEST ROW HAS NO SCORE","OK"))))))</f>
        <v/>
      </c>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IF($C875="","",IF($K875="","",IF(COUNTIFS(nrES_PID,$D875,nrES_Code,$F875,nrES_Att,"&gt;"&amp;$K875,nrES_Raw,"&gt;=0")=0,"Yes","No")))</f>
        <v/>
      </c>
      <c r="Q875" s="17">
        <f>IF($C875="","",IF($L875="","",IF(AND($K875=1,ISNUMBER($L875),$L875&lt;$J875,COUNTIFS(nrES_PID,$D875,nrES_Code,$F875,nrES_Att,2,nrES_Raw,"&gt;=0")=0),"Yes","No")))</f>
        <v/>
      </c>
      <c r="R875" s="17">
        <f>IF($C875="","",IF($L875="","",IF(AND($K875=2,ISNUMBER($L875),$L875&lt;$J875),"Yes","No")))</f>
        <v/>
      </c>
      <c r="S875" s="18" t="n"/>
      <c r="T875" s="19">
        <f>IF($Q875&lt;&gt;"Yes","",IF($S875="","(enter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IF(OR($C875="",$L875="",$K875&lt;&gt;1,NOT(ISNUMBER($L875)),$L875&gt;=$J875),"",IF(COUNTIFS(nrES_PID,$D875,nrES_Code,$F875,nrES_Att,2,nrES_Raw,"&gt;=0")&gt;0,"Retested",IF(NOT(ISNUMBER($T875)),"CHECK DATE",IF(TODAY()&gt;$T875,"OVERDUE","Due "&amp;TEXT($T875,"mm/dd")))))</f>
        <v/>
      </c>
      <c r="V875" s="16" t="n"/>
      <c r="W875" s="16" t="n"/>
      <c r="X875" s="17">
        <f>IF($C875="","",IF(AND($L875&lt;&gt;"",NOT(ISNUMBER($L875))),"RAW SCORE NOT A NUMBER",IF(AND(ISNUMBER($L875),OR($L875&lt;0,$L875&gt;100)),"RAW SCORE OUT OF RANGE",IF(COUNTIF(nrES_RecID,$B875)&gt;1,"DUPLICATE RECORD",IF(AND($K875=2,COUNTIFS(nrES_PID,$D875,nrES_Code,$F875,nrES_Att,1)=0),"ATTEMPT 2 WITHOUT ATTEMPT 1",IF(AND($K875=2,$L875=""),"RETEST ROW HAS NO SCORE","OK"))))))</f>
        <v/>
      </c>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IF($C876="","",IF($K876="","",IF(COUNTIFS(nrES_PID,$D876,nrES_Code,$F876,nrES_Att,"&gt;"&amp;$K876,nrES_Raw,"&gt;=0")=0,"Yes","No")))</f>
        <v/>
      </c>
      <c r="Q876" s="17">
        <f>IF($C876="","",IF($L876="","",IF(AND($K876=1,ISNUMBER($L876),$L876&lt;$J876,COUNTIFS(nrES_PID,$D876,nrES_Code,$F876,nrES_Att,2,nrES_Raw,"&gt;=0")=0),"Yes","No")))</f>
        <v/>
      </c>
      <c r="R876" s="17">
        <f>IF($C876="","",IF($L876="","",IF(AND($K876=2,ISNUMBER($L876),$L876&lt;$J876),"Yes","No")))</f>
        <v/>
      </c>
      <c r="S876" s="18" t="n"/>
      <c r="T876" s="19">
        <f>IF($Q876&lt;&gt;"Yes","",IF($S876="","(enter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IF(OR($C876="",$L876="",$K876&lt;&gt;1,NOT(ISNUMBER($L876)),$L876&gt;=$J876),"",IF(COUNTIFS(nrES_PID,$D876,nrES_Code,$F876,nrES_Att,2,nrES_Raw,"&gt;=0")&gt;0,"Retested",IF(NOT(ISNUMBER($T876)),"CHECK DATE",IF(TODAY()&gt;$T876,"OVERDUE","Due "&amp;TEXT($T876,"mm/dd")))))</f>
        <v/>
      </c>
      <c r="V876" s="16" t="n"/>
      <c r="W876" s="16" t="n"/>
      <c r="X876" s="17">
        <f>IF($C876="","",IF(AND($L876&lt;&gt;"",NOT(ISNUMBER($L876))),"RAW SCORE NOT A NUMBER",IF(AND(ISNUMBER($L876),OR($L876&lt;0,$L876&gt;100)),"RAW SCORE OUT OF RANGE",IF(COUNTIF(nrES_RecID,$B876)&gt;1,"DUPLICATE RECORD",IF(AND($K876=2,COUNTIFS(nrES_PID,$D876,nrES_Code,$F876,nrES_Att,1)=0),"ATTEMPT 2 WITHOUT ATTEMPT 1",IF(AND($K876=2,$L876=""),"RETEST ROW HAS NO SCORE","OK"))))))</f>
        <v/>
      </c>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IF($C877="","",IF($K877="","",IF(COUNTIFS(nrES_PID,$D877,nrES_Code,$F877,nrES_Att,"&gt;"&amp;$K877,nrES_Raw,"&gt;=0")=0,"Yes","No")))</f>
        <v/>
      </c>
      <c r="Q877" s="17">
        <f>IF($C877="","",IF($L877="","",IF(AND($K877=1,ISNUMBER($L877),$L877&lt;$J877,COUNTIFS(nrES_PID,$D877,nrES_Code,$F877,nrES_Att,2,nrES_Raw,"&gt;=0")=0),"Yes","No")))</f>
        <v/>
      </c>
      <c r="R877" s="17">
        <f>IF($C877="","",IF($L877="","",IF(AND($K877=2,ISNUMBER($L877),$L877&lt;$J877),"Yes","No")))</f>
        <v/>
      </c>
      <c r="S877" s="18" t="n"/>
      <c r="T877" s="19">
        <f>IF($Q877&lt;&gt;"Yes","",IF($S877="","(enter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IF(OR($C877="",$L877="",$K877&lt;&gt;1,NOT(ISNUMBER($L877)),$L877&gt;=$J877),"",IF(COUNTIFS(nrES_PID,$D877,nrES_Code,$F877,nrES_Att,2,nrES_Raw,"&gt;=0")&gt;0,"Retested",IF(NOT(ISNUMBER($T877)),"CHECK DATE",IF(TODAY()&gt;$T877,"OVERDUE","Due "&amp;TEXT($T877,"mm/dd")))))</f>
        <v/>
      </c>
      <c r="V877" s="16" t="n"/>
      <c r="W877" s="16" t="n"/>
      <c r="X877" s="17">
        <f>IF($C877="","",IF(AND($L877&lt;&gt;"",NOT(ISNUMBER($L877))),"RAW SCORE NOT A NUMBER",IF(AND(ISNUMBER($L877),OR($L877&lt;0,$L877&gt;100)),"RAW SCORE OUT OF RANGE",IF(COUNTIF(nrES_RecID,$B877)&gt;1,"DUPLICATE RECORD",IF(AND($K877=2,COUNTIFS(nrES_PID,$D877,nrES_Code,$F877,nrES_Att,1)=0),"ATTEMPT 2 WITHOUT ATTEMPT 1",IF(AND($K877=2,$L877=""),"RETEST ROW HAS NO SCORE","OK"))))))</f>
        <v/>
      </c>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IF($C878="","",IF($K878="","",IF(COUNTIFS(nrES_PID,$D878,nrES_Code,$F878,nrES_Att,"&gt;"&amp;$K878,nrES_Raw,"&gt;=0")=0,"Yes","No")))</f>
        <v/>
      </c>
      <c r="Q878" s="17">
        <f>IF($C878="","",IF($L878="","",IF(AND($K878=1,ISNUMBER($L878),$L878&lt;$J878,COUNTIFS(nrES_PID,$D878,nrES_Code,$F878,nrES_Att,2,nrES_Raw,"&gt;=0")=0),"Yes","No")))</f>
        <v/>
      </c>
      <c r="R878" s="17">
        <f>IF($C878="","",IF($L878="","",IF(AND($K878=2,ISNUMBER($L878),$L878&lt;$J878),"Yes","No")))</f>
        <v/>
      </c>
      <c r="S878" s="18" t="n"/>
      <c r="T878" s="19">
        <f>IF($Q878&lt;&gt;"Yes","",IF($S878="","(enter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IF(OR($C878="",$L878="",$K878&lt;&gt;1,NOT(ISNUMBER($L878)),$L878&gt;=$J878),"",IF(COUNTIFS(nrES_PID,$D878,nrES_Code,$F878,nrES_Att,2,nrES_Raw,"&gt;=0")&gt;0,"Retested",IF(NOT(ISNUMBER($T878)),"CHECK DATE",IF(TODAY()&gt;$T878,"OVERDUE","Due "&amp;TEXT($T878,"mm/dd")))))</f>
        <v/>
      </c>
      <c r="V878" s="16" t="n"/>
      <c r="W878" s="16" t="n"/>
      <c r="X878" s="17">
        <f>IF($C878="","",IF(AND($L878&lt;&gt;"",NOT(ISNUMBER($L878))),"RAW SCORE NOT A NUMBER",IF(AND(ISNUMBER($L878),OR($L878&lt;0,$L878&gt;100)),"RAW SCORE OUT OF RANGE",IF(COUNTIF(nrES_RecID,$B878)&gt;1,"DUPLICATE RECORD",IF(AND($K878=2,COUNTIFS(nrES_PID,$D878,nrES_Code,$F878,nrES_Att,1)=0),"ATTEMPT 2 WITHOUT ATTEMPT 1",IF(AND($K878=2,$L878=""),"RETEST ROW HAS NO SCORE","OK"))))))</f>
        <v/>
      </c>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IF($C879="","",IF($K879="","",IF(COUNTIFS(nrES_PID,$D879,nrES_Code,$F879,nrES_Att,"&gt;"&amp;$K879,nrES_Raw,"&gt;=0")=0,"Yes","No")))</f>
        <v/>
      </c>
      <c r="Q879" s="17">
        <f>IF($C879="","",IF($L879="","",IF(AND($K879=1,ISNUMBER($L879),$L879&lt;$J879,COUNTIFS(nrES_PID,$D879,nrES_Code,$F879,nrES_Att,2,nrES_Raw,"&gt;=0")=0),"Yes","No")))</f>
        <v/>
      </c>
      <c r="R879" s="17">
        <f>IF($C879="","",IF($L879="","",IF(AND($K879=2,ISNUMBER($L879),$L879&lt;$J879),"Yes","No")))</f>
        <v/>
      </c>
      <c r="S879" s="18" t="n"/>
      <c r="T879" s="19">
        <f>IF($Q879&lt;&gt;"Yes","",IF($S879="","(enter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IF(OR($C879="",$L879="",$K879&lt;&gt;1,NOT(ISNUMBER($L879)),$L879&gt;=$J879),"",IF(COUNTIFS(nrES_PID,$D879,nrES_Code,$F879,nrES_Att,2,nrES_Raw,"&gt;=0")&gt;0,"Retested",IF(NOT(ISNUMBER($T879)),"CHECK DATE",IF(TODAY()&gt;$T879,"OVERDUE","Due "&amp;TEXT($T879,"mm/dd")))))</f>
        <v/>
      </c>
      <c r="V879" s="16" t="n"/>
      <c r="W879" s="16" t="n"/>
      <c r="X879" s="17">
        <f>IF($C879="","",IF(AND($L879&lt;&gt;"",NOT(ISNUMBER($L879))),"RAW SCORE NOT A NUMBER",IF(AND(ISNUMBER($L879),OR($L879&lt;0,$L879&gt;100)),"RAW SCORE OUT OF RANGE",IF(COUNTIF(nrES_RecID,$B879)&gt;1,"DUPLICATE RECORD",IF(AND($K879=2,COUNTIFS(nrES_PID,$D879,nrES_Code,$F879,nrES_Att,1)=0),"ATTEMPT 2 WITHOUT ATTEMPT 1",IF(AND($K879=2,$L879=""),"RETEST ROW HAS NO SCORE","OK"))))))</f>
        <v/>
      </c>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IF($C880="","",IF($K880="","",IF(COUNTIFS(nrES_PID,$D880,nrES_Code,$F880,nrES_Att,"&gt;"&amp;$K880,nrES_Raw,"&gt;=0")=0,"Yes","No")))</f>
        <v/>
      </c>
      <c r="Q880" s="17">
        <f>IF($C880="","",IF($L880="","",IF(AND($K880=1,ISNUMBER($L880),$L880&lt;$J880,COUNTIFS(nrES_PID,$D880,nrES_Code,$F880,nrES_Att,2,nrES_Raw,"&gt;=0")=0),"Yes","No")))</f>
        <v/>
      </c>
      <c r="R880" s="17">
        <f>IF($C880="","",IF($L880="","",IF(AND($K880=2,ISNUMBER($L880),$L880&lt;$J880),"Yes","No")))</f>
        <v/>
      </c>
      <c r="S880" s="18" t="n"/>
      <c r="T880" s="19">
        <f>IF($Q880&lt;&gt;"Yes","",IF($S880="","(enter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IF(OR($C880="",$L880="",$K880&lt;&gt;1,NOT(ISNUMBER($L880)),$L880&gt;=$J880),"",IF(COUNTIFS(nrES_PID,$D880,nrES_Code,$F880,nrES_Att,2,nrES_Raw,"&gt;=0")&gt;0,"Retested",IF(NOT(ISNUMBER($T880)),"CHECK DATE",IF(TODAY()&gt;$T880,"OVERDUE","Due "&amp;TEXT($T880,"mm/dd")))))</f>
        <v/>
      </c>
      <c r="V880" s="16" t="n"/>
      <c r="W880" s="16" t="n"/>
      <c r="X880" s="17">
        <f>IF($C880="","",IF(AND($L880&lt;&gt;"",NOT(ISNUMBER($L880))),"RAW SCORE NOT A NUMBER",IF(AND(ISNUMBER($L880),OR($L880&lt;0,$L880&gt;100)),"RAW SCORE OUT OF RANGE",IF(COUNTIF(nrES_RecID,$B880)&gt;1,"DUPLICATE RECORD",IF(AND($K880=2,COUNTIFS(nrES_PID,$D880,nrES_Code,$F880,nrES_Att,1)=0),"ATTEMPT 2 WITHOUT ATTEMPT 1",IF(AND($K880=2,$L880=""),"RETEST ROW HAS NO SCORE","OK"))))))</f>
        <v/>
      </c>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IF($C881="","",IF($K881="","",IF(COUNTIFS(nrES_PID,$D881,nrES_Code,$F881,nrES_Att,"&gt;"&amp;$K881,nrES_Raw,"&gt;=0")=0,"Yes","No")))</f>
        <v/>
      </c>
      <c r="Q881" s="17">
        <f>IF($C881="","",IF($L881="","",IF(AND($K881=1,ISNUMBER($L881),$L881&lt;$J881,COUNTIFS(nrES_PID,$D881,nrES_Code,$F881,nrES_Att,2,nrES_Raw,"&gt;=0")=0),"Yes","No")))</f>
        <v/>
      </c>
      <c r="R881" s="17">
        <f>IF($C881="","",IF($L881="","",IF(AND($K881=2,ISNUMBER($L881),$L881&lt;$J881),"Yes","No")))</f>
        <v/>
      </c>
      <c r="S881" s="18" t="n"/>
      <c r="T881" s="19">
        <f>IF($Q881&lt;&gt;"Yes","",IF($S881="","(enter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IF(OR($C881="",$L881="",$K881&lt;&gt;1,NOT(ISNUMBER($L881)),$L881&gt;=$J881),"",IF(COUNTIFS(nrES_PID,$D881,nrES_Code,$F881,nrES_Att,2,nrES_Raw,"&gt;=0")&gt;0,"Retested",IF(NOT(ISNUMBER($T881)),"CHECK DATE",IF(TODAY()&gt;$T881,"OVERDUE","Due "&amp;TEXT($T881,"mm/dd")))))</f>
        <v/>
      </c>
      <c r="V881" s="16" t="n"/>
      <c r="W881" s="16" t="n"/>
      <c r="X881" s="17">
        <f>IF($C881="","",IF(AND($L881&lt;&gt;"",NOT(ISNUMBER($L881))),"RAW SCORE NOT A NUMBER",IF(AND(ISNUMBER($L881),OR($L881&lt;0,$L881&gt;100)),"RAW SCORE OUT OF RANGE",IF(COUNTIF(nrES_RecID,$B881)&gt;1,"DUPLICATE RECORD",IF(AND($K881=2,COUNTIFS(nrES_PID,$D881,nrES_Code,$F881,nrES_Att,1)=0),"ATTEMPT 2 WITHOUT ATTEMPT 1",IF(AND($K881=2,$L881=""),"RETEST ROW HAS NO SCORE","OK"))))))</f>
        <v/>
      </c>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IF($C882="","",IF($K882="","",IF(COUNTIFS(nrES_PID,$D882,nrES_Code,$F882,nrES_Att,"&gt;"&amp;$K882,nrES_Raw,"&gt;=0")=0,"Yes","No")))</f>
        <v/>
      </c>
      <c r="Q882" s="17">
        <f>IF($C882="","",IF($L882="","",IF(AND($K882=1,ISNUMBER($L882),$L882&lt;$J882,COUNTIFS(nrES_PID,$D882,nrES_Code,$F882,nrES_Att,2,nrES_Raw,"&gt;=0")=0),"Yes","No")))</f>
        <v/>
      </c>
      <c r="R882" s="17">
        <f>IF($C882="","",IF($L882="","",IF(AND($K882=2,ISNUMBER($L882),$L882&lt;$J882),"Yes","No")))</f>
        <v/>
      </c>
      <c r="S882" s="18" t="n"/>
      <c r="T882" s="19">
        <f>IF($Q882&lt;&gt;"Yes","",IF($S882="","(enter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IF(OR($C882="",$L882="",$K882&lt;&gt;1,NOT(ISNUMBER($L882)),$L882&gt;=$J882),"",IF(COUNTIFS(nrES_PID,$D882,nrES_Code,$F882,nrES_Att,2,nrES_Raw,"&gt;=0")&gt;0,"Retested",IF(NOT(ISNUMBER($T882)),"CHECK DATE",IF(TODAY()&gt;$T882,"OVERDUE","Due "&amp;TEXT($T882,"mm/dd")))))</f>
        <v/>
      </c>
      <c r="V882" s="16" t="n"/>
      <c r="W882" s="16" t="n"/>
      <c r="X882" s="17">
        <f>IF($C882="","",IF(AND($L882&lt;&gt;"",NOT(ISNUMBER($L882))),"RAW SCORE NOT A NUMBER",IF(AND(ISNUMBER($L882),OR($L882&lt;0,$L882&gt;100)),"RAW SCORE OUT OF RANGE",IF(COUNTIF(nrES_RecID,$B882)&gt;1,"DUPLICATE RECORD",IF(AND($K882=2,COUNTIFS(nrES_PID,$D882,nrES_Code,$F882,nrES_Att,1)=0),"ATTEMPT 2 WITHOUT ATTEMPT 1",IF(AND($K882=2,$L882=""),"RETEST ROW HAS NO SCORE","OK"))))))</f>
        <v/>
      </c>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IF($C883="","",IF($K883="","",IF(COUNTIFS(nrES_PID,$D883,nrES_Code,$F883,nrES_Att,"&gt;"&amp;$K883,nrES_Raw,"&gt;=0")=0,"Yes","No")))</f>
        <v/>
      </c>
      <c r="Q883" s="17">
        <f>IF($C883="","",IF($L883="","",IF(AND($K883=1,ISNUMBER($L883),$L883&lt;$J883,COUNTIFS(nrES_PID,$D883,nrES_Code,$F883,nrES_Att,2,nrES_Raw,"&gt;=0")=0),"Yes","No")))</f>
        <v/>
      </c>
      <c r="R883" s="17">
        <f>IF($C883="","",IF($L883="","",IF(AND($K883=2,ISNUMBER($L883),$L883&lt;$J883),"Yes","No")))</f>
        <v/>
      </c>
      <c r="S883" s="18" t="n"/>
      <c r="T883" s="19">
        <f>IF($Q883&lt;&gt;"Yes","",IF($S883="","(enter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IF(OR($C883="",$L883="",$K883&lt;&gt;1,NOT(ISNUMBER($L883)),$L883&gt;=$J883),"",IF(COUNTIFS(nrES_PID,$D883,nrES_Code,$F883,nrES_Att,2,nrES_Raw,"&gt;=0")&gt;0,"Retested",IF(NOT(ISNUMBER($T883)),"CHECK DATE",IF(TODAY()&gt;$T883,"OVERDUE","Due "&amp;TEXT($T883,"mm/dd")))))</f>
        <v/>
      </c>
      <c r="V883" s="16" t="n"/>
      <c r="W883" s="16" t="n"/>
      <c r="X883" s="17">
        <f>IF($C883="","",IF(AND($L883&lt;&gt;"",NOT(ISNUMBER($L883))),"RAW SCORE NOT A NUMBER",IF(AND(ISNUMBER($L883),OR($L883&lt;0,$L883&gt;100)),"RAW SCORE OUT OF RANGE",IF(COUNTIF(nrES_RecID,$B883)&gt;1,"DUPLICATE RECORD",IF(AND($K883=2,COUNTIFS(nrES_PID,$D883,nrES_Code,$F883,nrES_Att,1)=0),"ATTEMPT 2 WITHOUT ATTEMPT 1",IF(AND($K883=2,$L883=""),"RETEST ROW HAS NO SCORE","OK"))))))</f>
        <v/>
      </c>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IF($C884="","",IF($K884="","",IF(COUNTIFS(nrES_PID,$D884,nrES_Code,$F884,nrES_Att,"&gt;"&amp;$K884,nrES_Raw,"&gt;=0")=0,"Yes","No")))</f>
        <v/>
      </c>
      <c r="Q884" s="17">
        <f>IF($C884="","",IF($L884="","",IF(AND($K884=1,ISNUMBER($L884),$L884&lt;$J884,COUNTIFS(nrES_PID,$D884,nrES_Code,$F884,nrES_Att,2,nrES_Raw,"&gt;=0")=0),"Yes","No")))</f>
        <v/>
      </c>
      <c r="R884" s="17">
        <f>IF($C884="","",IF($L884="","",IF(AND($K884=2,ISNUMBER($L884),$L884&lt;$J884),"Yes","No")))</f>
        <v/>
      </c>
      <c r="S884" s="18" t="n"/>
      <c r="T884" s="19">
        <f>IF($Q884&lt;&gt;"Yes","",IF($S884="","(enter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IF(OR($C884="",$L884="",$K884&lt;&gt;1,NOT(ISNUMBER($L884)),$L884&gt;=$J884),"",IF(COUNTIFS(nrES_PID,$D884,nrES_Code,$F884,nrES_Att,2,nrES_Raw,"&gt;=0")&gt;0,"Retested",IF(NOT(ISNUMBER($T884)),"CHECK DATE",IF(TODAY()&gt;$T884,"OVERDUE","Due "&amp;TEXT($T884,"mm/dd")))))</f>
        <v/>
      </c>
      <c r="V884" s="16" t="n"/>
      <c r="W884" s="16" t="n"/>
      <c r="X884" s="17">
        <f>IF($C884="","",IF(AND($L884&lt;&gt;"",NOT(ISNUMBER($L884))),"RAW SCORE NOT A NUMBER",IF(AND(ISNUMBER($L884),OR($L884&lt;0,$L884&gt;100)),"RAW SCORE OUT OF RANGE",IF(COUNTIF(nrES_RecID,$B884)&gt;1,"DUPLICATE RECORD",IF(AND($K884=2,COUNTIFS(nrES_PID,$D884,nrES_Code,$F884,nrES_Att,1)=0),"ATTEMPT 2 WITHOUT ATTEMPT 1",IF(AND($K884=2,$L884=""),"RETEST ROW HAS NO SCORE","OK"))))))</f>
        <v/>
      </c>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IF($C885="","",IF($K885="","",IF(COUNTIFS(nrES_PID,$D885,nrES_Code,$F885,nrES_Att,"&gt;"&amp;$K885,nrES_Raw,"&gt;=0")=0,"Yes","No")))</f>
        <v/>
      </c>
      <c r="Q885" s="17">
        <f>IF($C885="","",IF($L885="","",IF(AND($K885=1,ISNUMBER($L885),$L885&lt;$J885,COUNTIFS(nrES_PID,$D885,nrES_Code,$F885,nrES_Att,2,nrES_Raw,"&gt;=0")=0),"Yes","No")))</f>
        <v/>
      </c>
      <c r="R885" s="17">
        <f>IF($C885="","",IF($L885="","",IF(AND($K885=2,ISNUMBER($L885),$L885&lt;$J885),"Yes","No")))</f>
        <v/>
      </c>
      <c r="S885" s="18" t="n"/>
      <c r="T885" s="19">
        <f>IF($Q885&lt;&gt;"Yes","",IF($S885="","(enter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IF(OR($C885="",$L885="",$K885&lt;&gt;1,NOT(ISNUMBER($L885)),$L885&gt;=$J885),"",IF(COUNTIFS(nrES_PID,$D885,nrES_Code,$F885,nrES_Att,2,nrES_Raw,"&gt;=0")&gt;0,"Retested",IF(NOT(ISNUMBER($T885)),"CHECK DATE",IF(TODAY()&gt;$T885,"OVERDUE","Due "&amp;TEXT($T885,"mm/dd")))))</f>
        <v/>
      </c>
      <c r="V885" s="16" t="n"/>
      <c r="W885" s="16" t="n"/>
      <c r="X885" s="17">
        <f>IF($C885="","",IF(AND($L885&lt;&gt;"",NOT(ISNUMBER($L885))),"RAW SCORE NOT A NUMBER",IF(AND(ISNUMBER($L885),OR($L885&lt;0,$L885&gt;100)),"RAW SCORE OUT OF RANGE",IF(COUNTIF(nrES_RecID,$B885)&gt;1,"DUPLICATE RECORD",IF(AND($K885=2,COUNTIFS(nrES_PID,$D885,nrES_Code,$F885,nrES_Att,1)=0),"ATTEMPT 2 WITHOUT ATTEMPT 1",IF(AND($K885=2,$L885=""),"RETEST ROW HAS NO SCORE","OK"))))))</f>
        <v/>
      </c>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IF($C886="","",IF($K886="","",IF(COUNTIFS(nrES_PID,$D886,nrES_Code,$F886,nrES_Att,"&gt;"&amp;$K886,nrES_Raw,"&gt;=0")=0,"Yes","No")))</f>
        <v/>
      </c>
      <c r="Q886" s="17">
        <f>IF($C886="","",IF($L886="","",IF(AND($K886=1,ISNUMBER($L886),$L886&lt;$J886,COUNTIFS(nrES_PID,$D886,nrES_Code,$F886,nrES_Att,2,nrES_Raw,"&gt;=0")=0),"Yes","No")))</f>
        <v/>
      </c>
      <c r="R886" s="17">
        <f>IF($C886="","",IF($L886="","",IF(AND($K886=2,ISNUMBER($L886),$L886&lt;$J886),"Yes","No")))</f>
        <v/>
      </c>
      <c r="S886" s="18" t="n"/>
      <c r="T886" s="19">
        <f>IF($Q886&lt;&gt;"Yes","",IF($S886="","(enter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IF(OR($C886="",$L886="",$K886&lt;&gt;1,NOT(ISNUMBER($L886)),$L886&gt;=$J886),"",IF(COUNTIFS(nrES_PID,$D886,nrES_Code,$F886,nrES_Att,2,nrES_Raw,"&gt;=0")&gt;0,"Retested",IF(NOT(ISNUMBER($T886)),"CHECK DATE",IF(TODAY()&gt;$T886,"OVERDUE","Due "&amp;TEXT($T886,"mm/dd")))))</f>
        <v/>
      </c>
      <c r="V886" s="16" t="n"/>
      <c r="W886" s="16" t="n"/>
      <c r="X886" s="17">
        <f>IF($C886="","",IF(AND($L886&lt;&gt;"",NOT(ISNUMBER($L886))),"RAW SCORE NOT A NUMBER",IF(AND(ISNUMBER($L886),OR($L886&lt;0,$L886&gt;100)),"RAW SCORE OUT OF RANGE",IF(COUNTIF(nrES_RecID,$B886)&gt;1,"DUPLICATE RECORD",IF(AND($K886=2,COUNTIFS(nrES_PID,$D886,nrES_Code,$F886,nrES_Att,1)=0),"ATTEMPT 2 WITHOUT ATTEMPT 1",IF(AND($K886=2,$L886=""),"RETEST ROW HAS NO SCORE","OK"))))))</f>
        <v/>
      </c>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IF($C887="","",IF($K887="","",IF(COUNTIFS(nrES_PID,$D887,nrES_Code,$F887,nrES_Att,"&gt;"&amp;$K887,nrES_Raw,"&gt;=0")=0,"Yes","No")))</f>
        <v/>
      </c>
      <c r="Q887" s="17">
        <f>IF($C887="","",IF($L887="","",IF(AND($K887=1,ISNUMBER($L887),$L887&lt;$J887,COUNTIFS(nrES_PID,$D887,nrES_Code,$F887,nrES_Att,2,nrES_Raw,"&gt;=0")=0),"Yes","No")))</f>
        <v/>
      </c>
      <c r="R887" s="17">
        <f>IF($C887="","",IF($L887="","",IF(AND($K887=2,ISNUMBER($L887),$L887&lt;$J887),"Yes","No")))</f>
        <v/>
      </c>
      <c r="S887" s="18" t="n"/>
      <c r="T887" s="19">
        <f>IF($Q887&lt;&gt;"Yes","",IF($S887="","(enter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IF(OR($C887="",$L887="",$K887&lt;&gt;1,NOT(ISNUMBER($L887)),$L887&gt;=$J887),"",IF(COUNTIFS(nrES_PID,$D887,nrES_Code,$F887,nrES_Att,2,nrES_Raw,"&gt;=0")&gt;0,"Retested",IF(NOT(ISNUMBER($T887)),"CHECK DATE",IF(TODAY()&gt;$T887,"OVERDUE","Due "&amp;TEXT($T887,"mm/dd")))))</f>
        <v/>
      </c>
      <c r="V887" s="16" t="n"/>
      <c r="W887" s="16" t="n"/>
      <c r="X887" s="17">
        <f>IF($C887="","",IF(AND($L887&lt;&gt;"",NOT(ISNUMBER($L887))),"RAW SCORE NOT A NUMBER",IF(AND(ISNUMBER($L887),OR($L887&lt;0,$L887&gt;100)),"RAW SCORE OUT OF RANGE",IF(COUNTIF(nrES_RecID,$B887)&gt;1,"DUPLICATE RECORD",IF(AND($K887=2,COUNTIFS(nrES_PID,$D887,nrES_Code,$F887,nrES_Att,1)=0),"ATTEMPT 2 WITHOUT ATTEMPT 1",IF(AND($K887=2,$L887=""),"RETEST ROW HAS NO SCORE","OK"))))))</f>
        <v/>
      </c>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IF($C888="","",IF($K888="","",IF(COUNTIFS(nrES_PID,$D888,nrES_Code,$F888,nrES_Att,"&gt;"&amp;$K888,nrES_Raw,"&gt;=0")=0,"Yes","No")))</f>
        <v/>
      </c>
      <c r="Q888" s="17">
        <f>IF($C888="","",IF($L888="","",IF(AND($K888=1,ISNUMBER($L888),$L888&lt;$J888,COUNTIFS(nrES_PID,$D888,nrES_Code,$F888,nrES_Att,2,nrES_Raw,"&gt;=0")=0),"Yes","No")))</f>
        <v/>
      </c>
      <c r="R888" s="17">
        <f>IF($C888="","",IF($L888="","",IF(AND($K888=2,ISNUMBER($L888),$L888&lt;$J888),"Yes","No")))</f>
        <v/>
      </c>
      <c r="S888" s="18" t="n"/>
      <c r="T888" s="19">
        <f>IF($Q888&lt;&gt;"Yes","",IF($S888="","(enter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IF(OR($C888="",$L888="",$K888&lt;&gt;1,NOT(ISNUMBER($L888)),$L888&gt;=$J888),"",IF(COUNTIFS(nrES_PID,$D888,nrES_Code,$F888,nrES_Att,2,nrES_Raw,"&gt;=0")&gt;0,"Retested",IF(NOT(ISNUMBER($T888)),"CHECK DATE",IF(TODAY()&gt;$T888,"OVERDUE","Due "&amp;TEXT($T888,"mm/dd")))))</f>
        <v/>
      </c>
      <c r="V888" s="16" t="n"/>
      <c r="W888" s="16" t="n"/>
      <c r="X888" s="17">
        <f>IF($C888="","",IF(AND($L888&lt;&gt;"",NOT(ISNUMBER($L888))),"RAW SCORE NOT A NUMBER",IF(AND(ISNUMBER($L888),OR($L888&lt;0,$L888&gt;100)),"RAW SCORE OUT OF RANGE",IF(COUNTIF(nrES_RecID,$B888)&gt;1,"DUPLICATE RECORD",IF(AND($K888=2,COUNTIFS(nrES_PID,$D888,nrES_Code,$F888,nrES_Att,1)=0),"ATTEMPT 2 WITHOUT ATTEMPT 1",IF(AND($K888=2,$L888=""),"RETEST ROW HAS NO SCORE","OK"))))))</f>
        <v/>
      </c>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IF($C889="","",IF($K889="","",IF(COUNTIFS(nrES_PID,$D889,nrES_Code,$F889,nrES_Att,"&gt;"&amp;$K889,nrES_Raw,"&gt;=0")=0,"Yes","No")))</f>
        <v/>
      </c>
      <c r="Q889" s="17">
        <f>IF($C889="","",IF($L889="","",IF(AND($K889=1,ISNUMBER($L889),$L889&lt;$J889,COUNTIFS(nrES_PID,$D889,nrES_Code,$F889,nrES_Att,2,nrES_Raw,"&gt;=0")=0),"Yes","No")))</f>
        <v/>
      </c>
      <c r="R889" s="17">
        <f>IF($C889="","",IF($L889="","",IF(AND($K889=2,ISNUMBER($L889),$L889&lt;$J889),"Yes","No")))</f>
        <v/>
      </c>
      <c r="S889" s="18" t="n"/>
      <c r="T889" s="19">
        <f>IF($Q889&lt;&gt;"Yes","",IF($S889="","(enter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IF(OR($C889="",$L889="",$K889&lt;&gt;1,NOT(ISNUMBER($L889)),$L889&gt;=$J889),"",IF(COUNTIFS(nrES_PID,$D889,nrES_Code,$F889,nrES_Att,2,nrES_Raw,"&gt;=0")&gt;0,"Retested",IF(NOT(ISNUMBER($T889)),"CHECK DATE",IF(TODAY()&gt;$T889,"OVERDUE","Due "&amp;TEXT($T889,"mm/dd")))))</f>
        <v/>
      </c>
      <c r="V889" s="16" t="n"/>
      <c r="W889" s="16" t="n"/>
      <c r="X889" s="17">
        <f>IF($C889="","",IF(AND($L889&lt;&gt;"",NOT(ISNUMBER($L889))),"RAW SCORE NOT A NUMBER",IF(AND(ISNUMBER($L889),OR($L889&lt;0,$L889&gt;100)),"RAW SCORE OUT OF RANGE",IF(COUNTIF(nrES_RecID,$B889)&gt;1,"DUPLICATE RECORD",IF(AND($K889=2,COUNTIFS(nrES_PID,$D889,nrES_Code,$F889,nrES_Att,1)=0),"ATTEMPT 2 WITHOUT ATTEMPT 1",IF(AND($K889=2,$L889=""),"RETEST ROW HAS NO SCORE","OK"))))))</f>
        <v/>
      </c>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IF($C890="","",IF($K890="","",IF(COUNTIFS(nrES_PID,$D890,nrES_Code,$F890,nrES_Att,"&gt;"&amp;$K890,nrES_Raw,"&gt;=0")=0,"Yes","No")))</f>
        <v/>
      </c>
      <c r="Q890" s="17">
        <f>IF($C890="","",IF($L890="","",IF(AND($K890=1,ISNUMBER($L890),$L890&lt;$J890,COUNTIFS(nrES_PID,$D890,nrES_Code,$F890,nrES_Att,2,nrES_Raw,"&gt;=0")=0),"Yes","No")))</f>
        <v/>
      </c>
      <c r="R890" s="17">
        <f>IF($C890="","",IF($L890="","",IF(AND($K890=2,ISNUMBER($L890),$L890&lt;$J890),"Yes","No")))</f>
        <v/>
      </c>
      <c r="S890" s="18" t="n"/>
      <c r="T890" s="19">
        <f>IF($Q890&lt;&gt;"Yes","",IF($S890="","(enter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IF(OR($C890="",$L890="",$K890&lt;&gt;1,NOT(ISNUMBER($L890)),$L890&gt;=$J890),"",IF(COUNTIFS(nrES_PID,$D890,nrES_Code,$F890,nrES_Att,2,nrES_Raw,"&gt;=0")&gt;0,"Retested",IF(NOT(ISNUMBER($T890)),"CHECK DATE",IF(TODAY()&gt;$T890,"OVERDUE","Due "&amp;TEXT($T890,"mm/dd")))))</f>
        <v/>
      </c>
      <c r="V890" s="16" t="n"/>
      <c r="W890" s="16" t="n"/>
      <c r="X890" s="17">
        <f>IF($C890="","",IF(AND($L890&lt;&gt;"",NOT(ISNUMBER($L890))),"RAW SCORE NOT A NUMBER",IF(AND(ISNUMBER($L890),OR($L890&lt;0,$L890&gt;100)),"RAW SCORE OUT OF RANGE",IF(COUNTIF(nrES_RecID,$B890)&gt;1,"DUPLICATE RECORD",IF(AND($K890=2,COUNTIFS(nrES_PID,$D890,nrES_Code,$F890,nrES_Att,1)=0),"ATTEMPT 2 WITHOUT ATTEMPT 1",IF(AND($K890=2,$L890=""),"RETEST ROW HAS NO SCORE","OK"))))))</f>
        <v/>
      </c>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IF($C891="","",IF($K891="","",IF(COUNTIFS(nrES_PID,$D891,nrES_Code,$F891,nrES_Att,"&gt;"&amp;$K891,nrES_Raw,"&gt;=0")=0,"Yes","No")))</f>
        <v/>
      </c>
      <c r="Q891" s="17">
        <f>IF($C891="","",IF($L891="","",IF(AND($K891=1,ISNUMBER($L891),$L891&lt;$J891,COUNTIFS(nrES_PID,$D891,nrES_Code,$F891,nrES_Att,2,nrES_Raw,"&gt;=0")=0),"Yes","No")))</f>
        <v/>
      </c>
      <c r="R891" s="17">
        <f>IF($C891="","",IF($L891="","",IF(AND($K891=2,ISNUMBER($L891),$L891&lt;$J891),"Yes","No")))</f>
        <v/>
      </c>
      <c r="S891" s="18" t="n"/>
      <c r="T891" s="19">
        <f>IF($Q891&lt;&gt;"Yes","",IF($S891="","(enter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IF(OR($C891="",$L891="",$K891&lt;&gt;1,NOT(ISNUMBER($L891)),$L891&gt;=$J891),"",IF(COUNTIFS(nrES_PID,$D891,nrES_Code,$F891,nrES_Att,2,nrES_Raw,"&gt;=0")&gt;0,"Retested",IF(NOT(ISNUMBER($T891)),"CHECK DATE",IF(TODAY()&gt;$T891,"OVERDUE","Due "&amp;TEXT($T891,"mm/dd")))))</f>
        <v/>
      </c>
      <c r="V891" s="16" t="n"/>
      <c r="W891" s="16" t="n"/>
      <c r="X891" s="17">
        <f>IF($C891="","",IF(AND($L891&lt;&gt;"",NOT(ISNUMBER($L891))),"RAW SCORE NOT A NUMBER",IF(AND(ISNUMBER($L891),OR($L891&lt;0,$L891&gt;100)),"RAW SCORE OUT OF RANGE",IF(COUNTIF(nrES_RecID,$B891)&gt;1,"DUPLICATE RECORD",IF(AND($K891=2,COUNTIFS(nrES_PID,$D891,nrES_Code,$F891,nrES_Att,1)=0),"ATTEMPT 2 WITHOUT ATTEMPT 1",IF(AND($K891=2,$L891=""),"RETEST ROW HAS NO SCORE","OK"))))))</f>
        <v/>
      </c>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IF($C892="","",IF($K892="","",IF(COUNTIFS(nrES_PID,$D892,nrES_Code,$F892,nrES_Att,"&gt;"&amp;$K892,nrES_Raw,"&gt;=0")=0,"Yes","No")))</f>
        <v/>
      </c>
      <c r="Q892" s="17">
        <f>IF($C892="","",IF($L892="","",IF(AND($K892=1,ISNUMBER($L892),$L892&lt;$J892,COUNTIFS(nrES_PID,$D892,nrES_Code,$F892,nrES_Att,2,nrES_Raw,"&gt;=0")=0),"Yes","No")))</f>
        <v/>
      </c>
      <c r="R892" s="17">
        <f>IF($C892="","",IF($L892="","",IF(AND($K892=2,ISNUMBER($L892),$L892&lt;$J892),"Yes","No")))</f>
        <v/>
      </c>
      <c r="S892" s="18" t="n"/>
      <c r="T892" s="19">
        <f>IF($Q892&lt;&gt;"Yes","",IF($S892="","(enter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IF(OR($C892="",$L892="",$K892&lt;&gt;1,NOT(ISNUMBER($L892)),$L892&gt;=$J892),"",IF(COUNTIFS(nrES_PID,$D892,nrES_Code,$F892,nrES_Att,2,nrES_Raw,"&gt;=0")&gt;0,"Retested",IF(NOT(ISNUMBER($T892)),"CHECK DATE",IF(TODAY()&gt;$T892,"OVERDUE","Due "&amp;TEXT($T892,"mm/dd")))))</f>
        <v/>
      </c>
      <c r="V892" s="16" t="n"/>
      <c r="W892" s="16" t="n"/>
      <c r="X892" s="17">
        <f>IF($C892="","",IF(AND($L892&lt;&gt;"",NOT(ISNUMBER($L892))),"RAW SCORE NOT A NUMBER",IF(AND(ISNUMBER($L892),OR($L892&lt;0,$L892&gt;100)),"RAW SCORE OUT OF RANGE",IF(COUNTIF(nrES_RecID,$B892)&gt;1,"DUPLICATE RECORD",IF(AND($K892=2,COUNTIFS(nrES_PID,$D892,nrES_Code,$F892,nrES_Att,1)=0),"ATTEMPT 2 WITHOUT ATTEMPT 1",IF(AND($K892=2,$L892=""),"RETEST ROW HAS NO SCORE","OK"))))))</f>
        <v/>
      </c>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IF($C893="","",IF($K893="","",IF(COUNTIFS(nrES_PID,$D893,nrES_Code,$F893,nrES_Att,"&gt;"&amp;$K893,nrES_Raw,"&gt;=0")=0,"Yes","No")))</f>
        <v/>
      </c>
      <c r="Q893" s="17">
        <f>IF($C893="","",IF($L893="","",IF(AND($K893=1,ISNUMBER($L893),$L893&lt;$J893,COUNTIFS(nrES_PID,$D893,nrES_Code,$F893,nrES_Att,2,nrES_Raw,"&gt;=0")=0),"Yes","No")))</f>
        <v/>
      </c>
      <c r="R893" s="17">
        <f>IF($C893="","",IF($L893="","",IF(AND($K893=2,ISNUMBER($L893),$L893&lt;$J893),"Yes","No")))</f>
        <v/>
      </c>
      <c r="S893" s="18" t="n"/>
      <c r="T893" s="19">
        <f>IF($Q893&lt;&gt;"Yes","",IF($S893="","(enter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IF(OR($C893="",$L893="",$K893&lt;&gt;1,NOT(ISNUMBER($L893)),$L893&gt;=$J893),"",IF(COUNTIFS(nrES_PID,$D893,nrES_Code,$F893,nrES_Att,2,nrES_Raw,"&gt;=0")&gt;0,"Retested",IF(NOT(ISNUMBER($T893)),"CHECK DATE",IF(TODAY()&gt;$T893,"OVERDUE","Due "&amp;TEXT($T893,"mm/dd")))))</f>
        <v/>
      </c>
      <c r="V893" s="16" t="n"/>
      <c r="W893" s="16" t="n"/>
      <c r="X893" s="17">
        <f>IF($C893="","",IF(AND($L893&lt;&gt;"",NOT(ISNUMBER($L893))),"RAW SCORE NOT A NUMBER",IF(AND(ISNUMBER($L893),OR($L893&lt;0,$L893&gt;100)),"RAW SCORE OUT OF RANGE",IF(COUNTIF(nrES_RecID,$B893)&gt;1,"DUPLICATE RECORD",IF(AND($K893=2,COUNTIFS(nrES_PID,$D893,nrES_Code,$F893,nrES_Att,1)=0),"ATTEMPT 2 WITHOUT ATTEMPT 1",IF(AND($K893=2,$L893=""),"RETEST ROW HAS NO SCORE","OK"))))))</f>
        <v/>
      </c>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IF($C894="","",IF($K894="","",IF(COUNTIFS(nrES_PID,$D894,nrES_Code,$F894,nrES_Att,"&gt;"&amp;$K894,nrES_Raw,"&gt;=0")=0,"Yes","No")))</f>
        <v/>
      </c>
      <c r="Q894" s="17">
        <f>IF($C894="","",IF($L894="","",IF(AND($K894=1,ISNUMBER($L894),$L894&lt;$J894,COUNTIFS(nrES_PID,$D894,nrES_Code,$F894,nrES_Att,2,nrES_Raw,"&gt;=0")=0),"Yes","No")))</f>
        <v/>
      </c>
      <c r="R894" s="17">
        <f>IF($C894="","",IF($L894="","",IF(AND($K894=2,ISNUMBER($L894),$L894&lt;$J894),"Yes","No")))</f>
        <v/>
      </c>
      <c r="S894" s="18" t="n"/>
      <c r="T894" s="19">
        <f>IF($Q894&lt;&gt;"Yes","",IF($S894="","(enter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IF(OR($C894="",$L894="",$K894&lt;&gt;1,NOT(ISNUMBER($L894)),$L894&gt;=$J894),"",IF(COUNTIFS(nrES_PID,$D894,nrES_Code,$F894,nrES_Att,2,nrES_Raw,"&gt;=0")&gt;0,"Retested",IF(NOT(ISNUMBER($T894)),"CHECK DATE",IF(TODAY()&gt;$T894,"OVERDUE","Due "&amp;TEXT($T894,"mm/dd")))))</f>
        <v/>
      </c>
      <c r="V894" s="16" t="n"/>
      <c r="W894" s="16" t="n"/>
      <c r="X894" s="17">
        <f>IF($C894="","",IF(AND($L894&lt;&gt;"",NOT(ISNUMBER($L894))),"RAW SCORE NOT A NUMBER",IF(AND(ISNUMBER($L894),OR($L894&lt;0,$L894&gt;100)),"RAW SCORE OUT OF RANGE",IF(COUNTIF(nrES_RecID,$B894)&gt;1,"DUPLICATE RECORD",IF(AND($K894=2,COUNTIFS(nrES_PID,$D894,nrES_Code,$F894,nrES_Att,1)=0),"ATTEMPT 2 WITHOUT ATTEMPT 1",IF(AND($K894=2,$L894=""),"RETEST ROW HAS NO SCORE","OK"))))))</f>
        <v/>
      </c>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IF($C895="","",IF($K895="","",IF(COUNTIFS(nrES_PID,$D895,nrES_Code,$F895,nrES_Att,"&gt;"&amp;$K895,nrES_Raw,"&gt;=0")=0,"Yes","No")))</f>
        <v/>
      </c>
      <c r="Q895" s="17">
        <f>IF($C895="","",IF($L895="","",IF(AND($K895=1,ISNUMBER($L895),$L895&lt;$J895,COUNTIFS(nrES_PID,$D895,nrES_Code,$F895,nrES_Att,2,nrES_Raw,"&gt;=0")=0),"Yes","No")))</f>
        <v/>
      </c>
      <c r="R895" s="17">
        <f>IF($C895="","",IF($L895="","",IF(AND($K895=2,ISNUMBER($L895),$L895&lt;$J895),"Yes","No")))</f>
        <v/>
      </c>
      <c r="S895" s="18" t="n"/>
      <c r="T895" s="19">
        <f>IF($Q895&lt;&gt;"Yes","",IF($S895="","(enter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IF(OR($C895="",$L895="",$K895&lt;&gt;1,NOT(ISNUMBER($L895)),$L895&gt;=$J895),"",IF(COUNTIFS(nrES_PID,$D895,nrES_Code,$F895,nrES_Att,2,nrES_Raw,"&gt;=0")&gt;0,"Retested",IF(NOT(ISNUMBER($T895)),"CHECK DATE",IF(TODAY()&gt;$T895,"OVERDUE","Due "&amp;TEXT($T895,"mm/dd")))))</f>
        <v/>
      </c>
      <c r="V895" s="16" t="n"/>
      <c r="W895" s="16" t="n"/>
      <c r="X895" s="17">
        <f>IF($C895="","",IF(AND($L895&lt;&gt;"",NOT(ISNUMBER($L895))),"RAW SCORE NOT A NUMBER",IF(AND(ISNUMBER($L895),OR($L895&lt;0,$L895&gt;100)),"RAW SCORE OUT OF RANGE",IF(COUNTIF(nrES_RecID,$B895)&gt;1,"DUPLICATE RECORD",IF(AND($K895=2,COUNTIFS(nrES_PID,$D895,nrES_Code,$F895,nrES_Att,1)=0),"ATTEMPT 2 WITHOUT ATTEMPT 1",IF(AND($K895=2,$L895=""),"RETEST ROW HAS NO SCORE","OK"))))))</f>
        <v/>
      </c>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IF($C896="","",IF($K896="","",IF(COUNTIFS(nrES_PID,$D896,nrES_Code,$F896,nrES_Att,"&gt;"&amp;$K896,nrES_Raw,"&gt;=0")=0,"Yes","No")))</f>
        <v/>
      </c>
      <c r="Q896" s="17">
        <f>IF($C896="","",IF($L896="","",IF(AND($K896=1,ISNUMBER($L896),$L896&lt;$J896,COUNTIFS(nrES_PID,$D896,nrES_Code,$F896,nrES_Att,2,nrES_Raw,"&gt;=0")=0),"Yes","No")))</f>
        <v/>
      </c>
      <c r="R896" s="17">
        <f>IF($C896="","",IF($L896="","",IF(AND($K896=2,ISNUMBER($L896),$L896&lt;$J896),"Yes","No")))</f>
        <v/>
      </c>
      <c r="S896" s="18" t="n"/>
      <c r="T896" s="19">
        <f>IF($Q896&lt;&gt;"Yes","",IF($S896="","(enter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IF(OR($C896="",$L896="",$K896&lt;&gt;1,NOT(ISNUMBER($L896)),$L896&gt;=$J896),"",IF(COUNTIFS(nrES_PID,$D896,nrES_Code,$F896,nrES_Att,2,nrES_Raw,"&gt;=0")&gt;0,"Retested",IF(NOT(ISNUMBER($T896)),"CHECK DATE",IF(TODAY()&gt;$T896,"OVERDUE","Due "&amp;TEXT($T896,"mm/dd")))))</f>
        <v/>
      </c>
      <c r="V896" s="16" t="n"/>
      <c r="W896" s="16" t="n"/>
      <c r="X896" s="17">
        <f>IF($C896="","",IF(AND($L896&lt;&gt;"",NOT(ISNUMBER($L896))),"RAW SCORE NOT A NUMBER",IF(AND(ISNUMBER($L896),OR($L896&lt;0,$L896&gt;100)),"RAW SCORE OUT OF RANGE",IF(COUNTIF(nrES_RecID,$B896)&gt;1,"DUPLICATE RECORD",IF(AND($K896=2,COUNTIFS(nrES_PID,$D896,nrES_Code,$F896,nrES_Att,1)=0),"ATTEMPT 2 WITHOUT ATTEMPT 1",IF(AND($K896=2,$L896=""),"RETEST ROW HAS NO SCORE","OK"))))))</f>
        <v/>
      </c>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IF($C897="","",IF($K897="","",IF(COUNTIFS(nrES_PID,$D897,nrES_Code,$F897,nrES_Att,"&gt;"&amp;$K897,nrES_Raw,"&gt;=0")=0,"Yes","No")))</f>
        <v/>
      </c>
      <c r="Q897" s="17">
        <f>IF($C897="","",IF($L897="","",IF(AND($K897=1,ISNUMBER($L897),$L897&lt;$J897,COUNTIFS(nrES_PID,$D897,nrES_Code,$F897,nrES_Att,2,nrES_Raw,"&gt;=0")=0),"Yes","No")))</f>
        <v/>
      </c>
      <c r="R897" s="17">
        <f>IF($C897="","",IF($L897="","",IF(AND($K897=2,ISNUMBER($L897),$L897&lt;$J897),"Yes","No")))</f>
        <v/>
      </c>
      <c r="S897" s="18" t="n"/>
      <c r="T897" s="19">
        <f>IF($Q897&lt;&gt;"Yes","",IF($S897="","(enter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IF(OR($C897="",$L897="",$K897&lt;&gt;1,NOT(ISNUMBER($L897)),$L897&gt;=$J897),"",IF(COUNTIFS(nrES_PID,$D897,nrES_Code,$F897,nrES_Att,2,nrES_Raw,"&gt;=0")&gt;0,"Retested",IF(NOT(ISNUMBER($T897)),"CHECK DATE",IF(TODAY()&gt;$T897,"OVERDUE","Due "&amp;TEXT($T897,"mm/dd")))))</f>
        <v/>
      </c>
      <c r="V897" s="16" t="n"/>
      <c r="W897" s="16" t="n"/>
      <c r="X897" s="17">
        <f>IF($C897="","",IF(AND($L897&lt;&gt;"",NOT(ISNUMBER($L897))),"RAW SCORE NOT A NUMBER",IF(AND(ISNUMBER($L897),OR($L897&lt;0,$L897&gt;100)),"RAW SCORE OUT OF RANGE",IF(COUNTIF(nrES_RecID,$B897)&gt;1,"DUPLICATE RECORD",IF(AND($K897=2,COUNTIFS(nrES_PID,$D897,nrES_Code,$F897,nrES_Att,1)=0),"ATTEMPT 2 WITHOUT ATTEMPT 1",IF(AND($K897=2,$L897=""),"RETEST ROW HAS NO SCORE","OK"))))))</f>
        <v/>
      </c>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IF($C898="","",IF($K898="","",IF(COUNTIFS(nrES_PID,$D898,nrES_Code,$F898,nrES_Att,"&gt;"&amp;$K898,nrES_Raw,"&gt;=0")=0,"Yes","No")))</f>
        <v/>
      </c>
      <c r="Q898" s="17">
        <f>IF($C898="","",IF($L898="","",IF(AND($K898=1,ISNUMBER($L898),$L898&lt;$J898,COUNTIFS(nrES_PID,$D898,nrES_Code,$F898,nrES_Att,2,nrES_Raw,"&gt;=0")=0),"Yes","No")))</f>
        <v/>
      </c>
      <c r="R898" s="17">
        <f>IF($C898="","",IF($L898="","",IF(AND($K898=2,ISNUMBER($L898),$L898&lt;$J898),"Yes","No")))</f>
        <v/>
      </c>
      <c r="S898" s="18" t="n"/>
      <c r="T898" s="19">
        <f>IF($Q898&lt;&gt;"Yes","",IF($S898="","(enter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IF(OR($C898="",$L898="",$K898&lt;&gt;1,NOT(ISNUMBER($L898)),$L898&gt;=$J898),"",IF(COUNTIFS(nrES_PID,$D898,nrES_Code,$F898,nrES_Att,2,nrES_Raw,"&gt;=0")&gt;0,"Retested",IF(NOT(ISNUMBER($T898)),"CHECK DATE",IF(TODAY()&gt;$T898,"OVERDUE","Due "&amp;TEXT($T898,"mm/dd")))))</f>
        <v/>
      </c>
      <c r="V898" s="16" t="n"/>
      <c r="W898" s="16" t="n"/>
      <c r="X898" s="17">
        <f>IF($C898="","",IF(AND($L898&lt;&gt;"",NOT(ISNUMBER($L898))),"RAW SCORE NOT A NUMBER",IF(AND(ISNUMBER($L898),OR($L898&lt;0,$L898&gt;100)),"RAW SCORE OUT OF RANGE",IF(COUNTIF(nrES_RecID,$B898)&gt;1,"DUPLICATE RECORD",IF(AND($K898=2,COUNTIFS(nrES_PID,$D898,nrES_Code,$F898,nrES_Att,1)=0),"ATTEMPT 2 WITHOUT ATTEMPT 1",IF(AND($K898=2,$L898=""),"RETEST ROW HAS NO SCORE","OK"))))))</f>
        <v/>
      </c>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IF($C899="","",IF($K899="","",IF(COUNTIFS(nrES_PID,$D899,nrES_Code,$F899,nrES_Att,"&gt;"&amp;$K899,nrES_Raw,"&gt;=0")=0,"Yes","No")))</f>
        <v/>
      </c>
      <c r="Q899" s="17">
        <f>IF($C899="","",IF($L899="","",IF(AND($K899=1,ISNUMBER($L899),$L899&lt;$J899,COUNTIFS(nrES_PID,$D899,nrES_Code,$F899,nrES_Att,2,nrES_Raw,"&gt;=0")=0),"Yes","No")))</f>
        <v/>
      </c>
      <c r="R899" s="17">
        <f>IF($C899="","",IF($L899="","",IF(AND($K899=2,ISNUMBER($L899),$L899&lt;$J899),"Yes","No")))</f>
        <v/>
      </c>
      <c r="S899" s="18" t="n"/>
      <c r="T899" s="19">
        <f>IF($Q899&lt;&gt;"Yes","",IF($S899="","(enter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IF(OR($C899="",$L899="",$K899&lt;&gt;1,NOT(ISNUMBER($L899)),$L899&gt;=$J899),"",IF(COUNTIFS(nrES_PID,$D899,nrES_Code,$F899,nrES_Att,2,nrES_Raw,"&gt;=0")&gt;0,"Retested",IF(NOT(ISNUMBER($T899)),"CHECK DATE",IF(TODAY()&gt;$T899,"OVERDUE","Due "&amp;TEXT($T899,"mm/dd")))))</f>
        <v/>
      </c>
      <c r="V899" s="16" t="n"/>
      <c r="W899" s="16" t="n"/>
      <c r="X899" s="17">
        <f>IF($C899="","",IF(AND($L899&lt;&gt;"",NOT(ISNUMBER($L899))),"RAW SCORE NOT A NUMBER",IF(AND(ISNUMBER($L899),OR($L899&lt;0,$L899&gt;100)),"RAW SCORE OUT OF RANGE",IF(COUNTIF(nrES_RecID,$B899)&gt;1,"DUPLICATE RECORD",IF(AND($K899=2,COUNTIFS(nrES_PID,$D899,nrES_Code,$F899,nrES_Att,1)=0),"ATTEMPT 2 WITHOUT ATTEMPT 1",IF(AND($K899=2,$L899=""),"RETEST ROW HAS NO SCORE","OK"))))))</f>
        <v/>
      </c>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IF($C900="","",IF($K900="","",IF(COUNTIFS(nrES_PID,$D900,nrES_Code,$F900,nrES_Att,"&gt;"&amp;$K900,nrES_Raw,"&gt;=0")=0,"Yes","No")))</f>
        <v/>
      </c>
      <c r="Q900" s="17">
        <f>IF($C900="","",IF($L900="","",IF(AND($K900=1,ISNUMBER($L900),$L900&lt;$J900,COUNTIFS(nrES_PID,$D900,nrES_Code,$F900,nrES_Att,2,nrES_Raw,"&gt;=0")=0),"Yes","No")))</f>
        <v/>
      </c>
      <c r="R900" s="17">
        <f>IF($C900="","",IF($L900="","",IF(AND($K900=2,ISNUMBER($L900),$L900&lt;$J900),"Yes","No")))</f>
        <v/>
      </c>
      <c r="S900" s="18" t="n"/>
      <c r="T900" s="19">
        <f>IF($Q900&lt;&gt;"Yes","",IF($S900="","(enter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IF(OR($C900="",$L900="",$K900&lt;&gt;1,NOT(ISNUMBER($L900)),$L900&gt;=$J900),"",IF(COUNTIFS(nrES_PID,$D900,nrES_Code,$F900,nrES_Att,2,nrES_Raw,"&gt;=0")&gt;0,"Retested",IF(NOT(ISNUMBER($T900)),"CHECK DATE",IF(TODAY()&gt;$T900,"OVERDUE","Due "&amp;TEXT($T900,"mm/dd")))))</f>
        <v/>
      </c>
      <c r="V900" s="16" t="n"/>
      <c r="W900" s="16" t="n"/>
      <c r="X900" s="17">
        <f>IF($C900="","",IF(AND($L900&lt;&gt;"",NOT(ISNUMBER($L900))),"RAW SCORE NOT A NUMBER",IF(AND(ISNUMBER($L900),OR($L900&lt;0,$L900&gt;100)),"RAW SCORE OUT OF RANGE",IF(COUNTIF(nrES_RecID,$B900)&gt;1,"DUPLICATE RECORD",IF(AND($K900=2,COUNTIFS(nrES_PID,$D900,nrES_Code,$F900,nrES_Att,1)=0),"ATTEMPT 2 WITHOUT ATTEMPT 1",IF(AND($K900=2,$L900=""),"RETEST ROW HAS NO SCORE","OK"))))))</f>
        <v/>
      </c>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IF($C901="","",IF($K901="","",IF(COUNTIFS(nrES_PID,$D901,nrES_Code,$F901,nrES_Att,"&gt;"&amp;$K901,nrES_Raw,"&gt;=0")=0,"Yes","No")))</f>
        <v/>
      </c>
      <c r="Q901" s="17">
        <f>IF($C901="","",IF($L901="","",IF(AND($K901=1,ISNUMBER($L901),$L901&lt;$J901,COUNTIFS(nrES_PID,$D901,nrES_Code,$F901,nrES_Att,2,nrES_Raw,"&gt;=0")=0),"Yes","No")))</f>
        <v/>
      </c>
      <c r="R901" s="17">
        <f>IF($C901="","",IF($L901="","",IF(AND($K901=2,ISNUMBER($L901),$L901&lt;$J901),"Yes","No")))</f>
        <v/>
      </c>
      <c r="S901" s="18" t="n"/>
      <c r="T901" s="19">
        <f>IF($Q901&lt;&gt;"Yes","",IF($S901="","(enter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IF(OR($C901="",$L901="",$K901&lt;&gt;1,NOT(ISNUMBER($L901)),$L901&gt;=$J901),"",IF(COUNTIFS(nrES_PID,$D901,nrES_Code,$F901,nrES_Att,2,nrES_Raw,"&gt;=0")&gt;0,"Retested",IF(NOT(ISNUMBER($T901)),"CHECK DATE",IF(TODAY()&gt;$T901,"OVERDUE","Due "&amp;TEXT($T901,"mm/dd")))))</f>
        <v/>
      </c>
      <c r="V901" s="16" t="n"/>
      <c r="W901" s="16" t="n"/>
      <c r="X901" s="17">
        <f>IF($C901="","",IF(AND($L901&lt;&gt;"",NOT(ISNUMBER($L901))),"RAW SCORE NOT A NUMBER",IF(AND(ISNUMBER($L901),OR($L901&lt;0,$L901&gt;100)),"RAW SCORE OUT OF RANGE",IF(COUNTIF(nrES_RecID,$B901)&gt;1,"DUPLICATE RECORD",IF(AND($K901=2,COUNTIFS(nrES_PID,$D901,nrES_Code,$F901,nrES_Att,1)=0),"ATTEMPT 2 WITHOUT ATTEMPT 1",IF(AND($K901=2,$L901=""),"RETEST ROW HAS NO SCORE","OK"))))))</f>
        <v/>
      </c>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IF($C902="","",IF($K902="","",IF(COUNTIFS(nrES_PID,$D902,nrES_Code,$F902,nrES_Att,"&gt;"&amp;$K902,nrES_Raw,"&gt;=0")=0,"Yes","No")))</f>
        <v/>
      </c>
      <c r="Q902" s="17">
        <f>IF($C902="","",IF($L902="","",IF(AND($K902=1,ISNUMBER($L902),$L902&lt;$J902,COUNTIFS(nrES_PID,$D902,nrES_Code,$F902,nrES_Att,2,nrES_Raw,"&gt;=0")=0),"Yes","No")))</f>
        <v/>
      </c>
      <c r="R902" s="17">
        <f>IF($C902="","",IF($L902="","",IF(AND($K902=2,ISNUMBER($L902),$L902&lt;$J902),"Yes","No")))</f>
        <v/>
      </c>
      <c r="S902" s="18" t="n"/>
      <c r="T902" s="19">
        <f>IF($Q902&lt;&gt;"Yes","",IF($S902="","(enter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IF(OR($C902="",$L902="",$K902&lt;&gt;1,NOT(ISNUMBER($L902)),$L902&gt;=$J902),"",IF(COUNTIFS(nrES_PID,$D902,nrES_Code,$F902,nrES_Att,2,nrES_Raw,"&gt;=0")&gt;0,"Retested",IF(NOT(ISNUMBER($T902)),"CHECK DATE",IF(TODAY()&gt;$T902,"OVERDUE","Due "&amp;TEXT($T902,"mm/dd")))))</f>
        <v/>
      </c>
      <c r="V902" s="16" t="n"/>
      <c r="W902" s="16" t="n"/>
      <c r="X902" s="17">
        <f>IF($C902="","",IF(AND($L902&lt;&gt;"",NOT(ISNUMBER($L902))),"RAW SCORE NOT A NUMBER",IF(AND(ISNUMBER($L902),OR($L902&lt;0,$L902&gt;100)),"RAW SCORE OUT OF RANGE",IF(COUNTIF(nrES_RecID,$B902)&gt;1,"DUPLICATE RECORD",IF(AND($K902=2,COUNTIFS(nrES_PID,$D902,nrES_Code,$F902,nrES_Att,1)=0),"ATTEMPT 2 WITHOUT ATTEMPT 1",IF(AND($K902=2,$L902=""),"RETEST ROW HAS NO SCORE","OK"))))))</f>
        <v/>
      </c>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IF($C903="","",IF($K903="","",IF(COUNTIFS(nrES_PID,$D903,nrES_Code,$F903,nrES_Att,"&gt;"&amp;$K903,nrES_Raw,"&gt;=0")=0,"Yes","No")))</f>
        <v/>
      </c>
      <c r="Q903" s="17">
        <f>IF($C903="","",IF($L903="","",IF(AND($K903=1,ISNUMBER($L903),$L903&lt;$J903,COUNTIFS(nrES_PID,$D903,nrES_Code,$F903,nrES_Att,2,nrES_Raw,"&gt;=0")=0),"Yes","No")))</f>
        <v/>
      </c>
      <c r="R903" s="17">
        <f>IF($C903="","",IF($L903="","",IF(AND($K903=2,ISNUMBER($L903),$L903&lt;$J903),"Yes","No")))</f>
        <v/>
      </c>
      <c r="S903" s="18" t="n"/>
      <c r="T903" s="19">
        <f>IF($Q903&lt;&gt;"Yes","",IF($S903="","(enter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IF(OR($C903="",$L903="",$K903&lt;&gt;1,NOT(ISNUMBER($L903)),$L903&gt;=$J903),"",IF(COUNTIFS(nrES_PID,$D903,nrES_Code,$F903,nrES_Att,2,nrES_Raw,"&gt;=0")&gt;0,"Retested",IF(NOT(ISNUMBER($T903)),"CHECK DATE",IF(TODAY()&gt;$T903,"OVERDUE","Due "&amp;TEXT($T903,"mm/dd")))))</f>
        <v/>
      </c>
      <c r="V903" s="16" t="n"/>
      <c r="W903" s="16" t="n"/>
      <c r="X903" s="17">
        <f>IF($C903="","",IF(AND($L903&lt;&gt;"",NOT(ISNUMBER($L903))),"RAW SCORE NOT A NUMBER",IF(AND(ISNUMBER($L903),OR($L903&lt;0,$L903&gt;100)),"RAW SCORE OUT OF RANGE",IF(COUNTIF(nrES_RecID,$B903)&gt;1,"DUPLICATE RECORD",IF(AND($K903=2,COUNTIFS(nrES_PID,$D903,nrES_Code,$F903,nrES_Att,1)=0),"ATTEMPT 2 WITHOUT ATTEMPT 1",IF(AND($K903=2,$L903=""),"RETEST ROW HAS NO SCORE","OK"))))))</f>
        <v/>
      </c>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IF($C904="","",IF($K904="","",IF(COUNTIFS(nrES_PID,$D904,nrES_Code,$F904,nrES_Att,"&gt;"&amp;$K904,nrES_Raw,"&gt;=0")=0,"Yes","No")))</f>
        <v/>
      </c>
      <c r="Q904" s="17">
        <f>IF($C904="","",IF($L904="","",IF(AND($K904=1,ISNUMBER($L904),$L904&lt;$J904,COUNTIFS(nrES_PID,$D904,nrES_Code,$F904,nrES_Att,2,nrES_Raw,"&gt;=0")=0),"Yes","No")))</f>
        <v/>
      </c>
      <c r="R904" s="17">
        <f>IF($C904="","",IF($L904="","",IF(AND($K904=2,ISNUMBER($L904),$L904&lt;$J904),"Yes","No")))</f>
        <v/>
      </c>
      <c r="S904" s="18" t="n"/>
      <c r="T904" s="19">
        <f>IF($Q904&lt;&gt;"Yes","",IF($S904="","(enter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IF(OR($C904="",$L904="",$K904&lt;&gt;1,NOT(ISNUMBER($L904)),$L904&gt;=$J904),"",IF(COUNTIFS(nrES_PID,$D904,nrES_Code,$F904,nrES_Att,2,nrES_Raw,"&gt;=0")&gt;0,"Retested",IF(NOT(ISNUMBER($T904)),"CHECK DATE",IF(TODAY()&gt;$T904,"OVERDUE","Due "&amp;TEXT($T904,"mm/dd")))))</f>
        <v/>
      </c>
      <c r="V904" s="16" t="n"/>
      <c r="W904" s="16" t="n"/>
      <c r="X904" s="17">
        <f>IF($C904="","",IF(AND($L904&lt;&gt;"",NOT(ISNUMBER($L904))),"RAW SCORE NOT A NUMBER",IF(AND(ISNUMBER($L904),OR($L904&lt;0,$L904&gt;100)),"RAW SCORE OUT OF RANGE",IF(COUNTIF(nrES_RecID,$B904)&gt;1,"DUPLICATE RECORD",IF(AND($K904=2,COUNTIFS(nrES_PID,$D904,nrES_Code,$F904,nrES_Att,1)=0),"ATTEMPT 2 WITHOUT ATTEMPT 1",IF(AND($K904=2,$L904=""),"RETEST ROW HAS NO SCORE","OK"))))))</f>
        <v/>
      </c>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IF($C905="","",IF($K905="","",IF(COUNTIFS(nrES_PID,$D905,nrES_Code,$F905,nrES_Att,"&gt;"&amp;$K905,nrES_Raw,"&gt;=0")=0,"Yes","No")))</f>
        <v/>
      </c>
      <c r="Q905" s="17">
        <f>IF($C905="","",IF($L905="","",IF(AND($K905=1,ISNUMBER($L905),$L905&lt;$J905,COUNTIFS(nrES_PID,$D905,nrES_Code,$F905,nrES_Att,2,nrES_Raw,"&gt;=0")=0),"Yes","No")))</f>
        <v/>
      </c>
      <c r="R905" s="17">
        <f>IF($C905="","",IF($L905="","",IF(AND($K905=2,ISNUMBER($L905),$L905&lt;$J905),"Yes","No")))</f>
        <v/>
      </c>
      <c r="S905" s="18" t="n"/>
      <c r="T905" s="19">
        <f>IF($Q905&lt;&gt;"Yes","",IF($S905="","(enter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IF(OR($C905="",$L905="",$K905&lt;&gt;1,NOT(ISNUMBER($L905)),$L905&gt;=$J905),"",IF(COUNTIFS(nrES_PID,$D905,nrES_Code,$F905,nrES_Att,2,nrES_Raw,"&gt;=0")&gt;0,"Retested",IF(NOT(ISNUMBER($T905)),"CHECK DATE",IF(TODAY()&gt;$T905,"OVERDUE","Due "&amp;TEXT($T905,"mm/dd")))))</f>
        <v/>
      </c>
      <c r="V905" s="16" t="n"/>
      <c r="W905" s="16" t="n"/>
      <c r="X905" s="17">
        <f>IF($C905="","",IF(AND($L905&lt;&gt;"",NOT(ISNUMBER($L905))),"RAW SCORE NOT A NUMBER",IF(AND(ISNUMBER($L905),OR($L905&lt;0,$L905&gt;100)),"RAW SCORE OUT OF RANGE",IF(COUNTIF(nrES_RecID,$B905)&gt;1,"DUPLICATE RECORD",IF(AND($K905=2,COUNTIFS(nrES_PID,$D905,nrES_Code,$F905,nrES_Att,1)=0),"ATTEMPT 2 WITHOUT ATTEMPT 1",IF(AND($K905=2,$L905=""),"RETEST ROW HAS NO SCORE","OK"))))))</f>
        <v/>
      </c>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IF($C906="","",IF($K906="","",IF(COUNTIFS(nrES_PID,$D906,nrES_Code,$F906,nrES_Att,"&gt;"&amp;$K906,nrES_Raw,"&gt;=0")=0,"Yes","No")))</f>
        <v/>
      </c>
      <c r="Q906" s="17">
        <f>IF($C906="","",IF($L906="","",IF(AND($K906=1,ISNUMBER($L906),$L906&lt;$J906,COUNTIFS(nrES_PID,$D906,nrES_Code,$F906,nrES_Att,2,nrES_Raw,"&gt;=0")=0),"Yes","No")))</f>
        <v/>
      </c>
      <c r="R906" s="17">
        <f>IF($C906="","",IF($L906="","",IF(AND($K906=2,ISNUMBER($L906),$L906&lt;$J906),"Yes","No")))</f>
        <v/>
      </c>
      <c r="S906" s="18" t="n"/>
      <c r="T906" s="19">
        <f>IF($Q906&lt;&gt;"Yes","",IF($S906="","(enter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IF(OR($C906="",$L906="",$K906&lt;&gt;1,NOT(ISNUMBER($L906)),$L906&gt;=$J906),"",IF(COUNTIFS(nrES_PID,$D906,nrES_Code,$F906,nrES_Att,2,nrES_Raw,"&gt;=0")&gt;0,"Retested",IF(NOT(ISNUMBER($T906)),"CHECK DATE",IF(TODAY()&gt;$T906,"OVERDUE","Due "&amp;TEXT($T906,"mm/dd")))))</f>
        <v/>
      </c>
      <c r="V906" s="16" t="n"/>
      <c r="W906" s="16" t="n"/>
      <c r="X906" s="17">
        <f>IF($C906="","",IF(AND($L906&lt;&gt;"",NOT(ISNUMBER($L906))),"RAW SCORE NOT A NUMBER",IF(AND(ISNUMBER($L906),OR($L906&lt;0,$L906&gt;100)),"RAW SCORE OUT OF RANGE",IF(COUNTIF(nrES_RecID,$B906)&gt;1,"DUPLICATE RECORD",IF(AND($K906=2,COUNTIFS(nrES_PID,$D906,nrES_Code,$F906,nrES_Att,1)=0),"ATTEMPT 2 WITHOUT ATTEMPT 1",IF(AND($K906=2,$L906=""),"RETEST ROW HAS NO SCORE","OK"))))))</f>
        <v/>
      </c>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IF($C907="","",IF($K907="","",IF(COUNTIFS(nrES_PID,$D907,nrES_Code,$F907,nrES_Att,"&gt;"&amp;$K907,nrES_Raw,"&gt;=0")=0,"Yes","No")))</f>
        <v/>
      </c>
      <c r="Q907" s="17">
        <f>IF($C907="","",IF($L907="","",IF(AND($K907=1,ISNUMBER($L907),$L907&lt;$J907,COUNTIFS(nrES_PID,$D907,nrES_Code,$F907,nrES_Att,2,nrES_Raw,"&gt;=0")=0),"Yes","No")))</f>
        <v/>
      </c>
      <c r="R907" s="17">
        <f>IF($C907="","",IF($L907="","",IF(AND($K907=2,ISNUMBER($L907),$L907&lt;$J907),"Yes","No")))</f>
        <v/>
      </c>
      <c r="S907" s="18" t="n"/>
      <c r="T907" s="19">
        <f>IF($Q907&lt;&gt;"Yes","",IF($S907="","(enter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IF(OR($C907="",$L907="",$K907&lt;&gt;1,NOT(ISNUMBER($L907)),$L907&gt;=$J907),"",IF(COUNTIFS(nrES_PID,$D907,nrES_Code,$F907,nrES_Att,2,nrES_Raw,"&gt;=0")&gt;0,"Retested",IF(NOT(ISNUMBER($T907)),"CHECK DATE",IF(TODAY()&gt;$T907,"OVERDUE","Due "&amp;TEXT($T907,"mm/dd")))))</f>
        <v/>
      </c>
      <c r="V907" s="16" t="n"/>
      <c r="W907" s="16" t="n"/>
      <c r="X907" s="17">
        <f>IF($C907="","",IF(AND($L907&lt;&gt;"",NOT(ISNUMBER($L907))),"RAW SCORE NOT A NUMBER",IF(AND(ISNUMBER($L907),OR($L907&lt;0,$L907&gt;100)),"RAW SCORE OUT OF RANGE",IF(COUNTIF(nrES_RecID,$B907)&gt;1,"DUPLICATE RECORD",IF(AND($K907=2,COUNTIFS(nrES_PID,$D907,nrES_Code,$F907,nrES_Att,1)=0),"ATTEMPT 2 WITHOUT ATTEMPT 1",IF(AND($K907=2,$L907=""),"RETEST ROW HAS NO SCORE","OK"))))))</f>
        <v/>
      </c>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IF($C908="","",IF($K908="","",IF(COUNTIFS(nrES_PID,$D908,nrES_Code,$F908,nrES_Att,"&gt;"&amp;$K908,nrES_Raw,"&gt;=0")=0,"Yes","No")))</f>
        <v/>
      </c>
      <c r="Q908" s="17">
        <f>IF($C908="","",IF($L908="","",IF(AND($K908=1,ISNUMBER($L908),$L908&lt;$J908,COUNTIFS(nrES_PID,$D908,nrES_Code,$F908,nrES_Att,2,nrES_Raw,"&gt;=0")=0),"Yes","No")))</f>
        <v/>
      </c>
      <c r="R908" s="17">
        <f>IF($C908="","",IF($L908="","",IF(AND($K908=2,ISNUMBER($L908),$L908&lt;$J908),"Yes","No")))</f>
        <v/>
      </c>
      <c r="S908" s="18" t="n"/>
      <c r="T908" s="19">
        <f>IF($Q908&lt;&gt;"Yes","",IF($S908="","(enter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IF(OR($C908="",$L908="",$K908&lt;&gt;1,NOT(ISNUMBER($L908)),$L908&gt;=$J908),"",IF(COUNTIFS(nrES_PID,$D908,nrES_Code,$F908,nrES_Att,2,nrES_Raw,"&gt;=0")&gt;0,"Retested",IF(NOT(ISNUMBER($T908)),"CHECK DATE",IF(TODAY()&gt;$T908,"OVERDUE","Due "&amp;TEXT($T908,"mm/dd")))))</f>
        <v/>
      </c>
      <c r="V908" s="16" t="n"/>
      <c r="W908" s="16" t="n"/>
      <c r="X908" s="17">
        <f>IF($C908="","",IF(AND($L908&lt;&gt;"",NOT(ISNUMBER($L908))),"RAW SCORE NOT A NUMBER",IF(AND(ISNUMBER($L908),OR($L908&lt;0,$L908&gt;100)),"RAW SCORE OUT OF RANGE",IF(COUNTIF(nrES_RecID,$B908)&gt;1,"DUPLICATE RECORD",IF(AND($K908=2,COUNTIFS(nrES_PID,$D908,nrES_Code,$F908,nrES_Att,1)=0),"ATTEMPT 2 WITHOUT ATTEMPT 1",IF(AND($K908=2,$L908=""),"RETEST ROW HAS NO SCORE","OK"))))))</f>
        <v/>
      </c>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IF($C909="","",IF($K909="","",IF(COUNTIFS(nrES_PID,$D909,nrES_Code,$F909,nrES_Att,"&gt;"&amp;$K909,nrES_Raw,"&gt;=0")=0,"Yes","No")))</f>
        <v/>
      </c>
      <c r="Q909" s="17">
        <f>IF($C909="","",IF($L909="","",IF(AND($K909=1,ISNUMBER($L909),$L909&lt;$J909,COUNTIFS(nrES_PID,$D909,nrES_Code,$F909,nrES_Att,2,nrES_Raw,"&gt;=0")=0),"Yes","No")))</f>
        <v/>
      </c>
      <c r="R909" s="17">
        <f>IF($C909="","",IF($L909="","",IF(AND($K909=2,ISNUMBER($L909),$L909&lt;$J909),"Yes","No")))</f>
        <v/>
      </c>
      <c r="S909" s="18" t="n"/>
      <c r="T909" s="19">
        <f>IF($Q909&lt;&gt;"Yes","",IF($S909="","(enter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IF(OR($C909="",$L909="",$K909&lt;&gt;1,NOT(ISNUMBER($L909)),$L909&gt;=$J909),"",IF(COUNTIFS(nrES_PID,$D909,nrES_Code,$F909,nrES_Att,2,nrES_Raw,"&gt;=0")&gt;0,"Retested",IF(NOT(ISNUMBER($T909)),"CHECK DATE",IF(TODAY()&gt;$T909,"OVERDUE","Due "&amp;TEXT($T909,"mm/dd")))))</f>
        <v/>
      </c>
      <c r="V909" s="16" t="n"/>
      <c r="W909" s="16" t="n"/>
      <c r="X909" s="17">
        <f>IF($C909="","",IF(AND($L909&lt;&gt;"",NOT(ISNUMBER($L909))),"RAW SCORE NOT A NUMBER",IF(AND(ISNUMBER($L909),OR($L909&lt;0,$L909&gt;100)),"RAW SCORE OUT OF RANGE",IF(COUNTIF(nrES_RecID,$B909)&gt;1,"DUPLICATE RECORD",IF(AND($K909=2,COUNTIFS(nrES_PID,$D909,nrES_Code,$F909,nrES_Att,1)=0),"ATTEMPT 2 WITHOUT ATTEMPT 1",IF(AND($K909=2,$L909=""),"RETEST ROW HAS NO SCORE","OK"))))))</f>
        <v/>
      </c>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IF($C910="","",IF($K910="","",IF(COUNTIFS(nrES_PID,$D910,nrES_Code,$F910,nrES_Att,"&gt;"&amp;$K910,nrES_Raw,"&gt;=0")=0,"Yes","No")))</f>
        <v/>
      </c>
      <c r="Q910" s="17">
        <f>IF($C910="","",IF($L910="","",IF(AND($K910=1,ISNUMBER($L910),$L910&lt;$J910,COUNTIFS(nrES_PID,$D910,nrES_Code,$F910,nrES_Att,2,nrES_Raw,"&gt;=0")=0),"Yes","No")))</f>
        <v/>
      </c>
      <c r="R910" s="17">
        <f>IF($C910="","",IF($L910="","",IF(AND($K910=2,ISNUMBER($L910),$L910&lt;$J910),"Yes","No")))</f>
        <v/>
      </c>
      <c r="S910" s="18" t="n"/>
      <c r="T910" s="19">
        <f>IF($Q910&lt;&gt;"Yes","",IF($S910="","(enter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IF(OR($C910="",$L910="",$K910&lt;&gt;1,NOT(ISNUMBER($L910)),$L910&gt;=$J910),"",IF(COUNTIFS(nrES_PID,$D910,nrES_Code,$F910,nrES_Att,2,nrES_Raw,"&gt;=0")&gt;0,"Retested",IF(NOT(ISNUMBER($T910)),"CHECK DATE",IF(TODAY()&gt;$T910,"OVERDUE","Due "&amp;TEXT($T910,"mm/dd")))))</f>
        <v/>
      </c>
      <c r="V910" s="16" t="n"/>
      <c r="W910" s="16" t="n"/>
      <c r="X910" s="17">
        <f>IF($C910="","",IF(AND($L910&lt;&gt;"",NOT(ISNUMBER($L910))),"RAW SCORE NOT A NUMBER",IF(AND(ISNUMBER($L910),OR($L910&lt;0,$L910&gt;100)),"RAW SCORE OUT OF RANGE",IF(COUNTIF(nrES_RecID,$B910)&gt;1,"DUPLICATE RECORD",IF(AND($K910=2,COUNTIFS(nrES_PID,$D910,nrES_Code,$F910,nrES_Att,1)=0),"ATTEMPT 2 WITHOUT ATTEMPT 1",IF(AND($K910=2,$L910=""),"RETEST ROW HAS NO SCORE","OK"))))))</f>
        <v/>
      </c>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IF($C911="","",IF($K911="","",IF(COUNTIFS(nrES_PID,$D911,nrES_Code,$F911,nrES_Att,"&gt;"&amp;$K911,nrES_Raw,"&gt;=0")=0,"Yes","No")))</f>
        <v/>
      </c>
      <c r="Q911" s="17">
        <f>IF($C911="","",IF($L911="","",IF(AND($K911=1,ISNUMBER($L911),$L911&lt;$J911,COUNTIFS(nrES_PID,$D911,nrES_Code,$F911,nrES_Att,2,nrES_Raw,"&gt;=0")=0),"Yes","No")))</f>
        <v/>
      </c>
      <c r="R911" s="17">
        <f>IF($C911="","",IF($L911="","",IF(AND($K911=2,ISNUMBER($L911),$L911&lt;$J911),"Yes","No")))</f>
        <v/>
      </c>
      <c r="S911" s="18" t="n"/>
      <c r="T911" s="19">
        <f>IF($Q911&lt;&gt;"Yes","",IF($S911="","(enter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IF(OR($C911="",$L911="",$K911&lt;&gt;1,NOT(ISNUMBER($L911)),$L911&gt;=$J911),"",IF(COUNTIFS(nrES_PID,$D911,nrES_Code,$F911,nrES_Att,2,nrES_Raw,"&gt;=0")&gt;0,"Retested",IF(NOT(ISNUMBER($T911)),"CHECK DATE",IF(TODAY()&gt;$T911,"OVERDUE","Due "&amp;TEXT($T911,"mm/dd")))))</f>
        <v/>
      </c>
      <c r="V911" s="16" t="n"/>
      <c r="W911" s="16" t="n"/>
      <c r="X911" s="17">
        <f>IF($C911="","",IF(AND($L911&lt;&gt;"",NOT(ISNUMBER($L911))),"RAW SCORE NOT A NUMBER",IF(AND(ISNUMBER($L911),OR($L911&lt;0,$L911&gt;100)),"RAW SCORE OUT OF RANGE",IF(COUNTIF(nrES_RecID,$B911)&gt;1,"DUPLICATE RECORD",IF(AND($K911=2,COUNTIFS(nrES_PID,$D911,nrES_Code,$F911,nrES_Att,1)=0),"ATTEMPT 2 WITHOUT ATTEMPT 1",IF(AND($K911=2,$L911=""),"RETEST ROW HAS NO SCORE","OK"))))))</f>
        <v/>
      </c>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IF($C912="","",IF($K912="","",IF(COUNTIFS(nrES_PID,$D912,nrES_Code,$F912,nrES_Att,"&gt;"&amp;$K912,nrES_Raw,"&gt;=0")=0,"Yes","No")))</f>
        <v/>
      </c>
      <c r="Q912" s="17">
        <f>IF($C912="","",IF($L912="","",IF(AND($K912=1,ISNUMBER($L912),$L912&lt;$J912,COUNTIFS(nrES_PID,$D912,nrES_Code,$F912,nrES_Att,2,nrES_Raw,"&gt;=0")=0),"Yes","No")))</f>
        <v/>
      </c>
      <c r="R912" s="17">
        <f>IF($C912="","",IF($L912="","",IF(AND($K912=2,ISNUMBER($L912),$L912&lt;$J912),"Yes","No")))</f>
        <v/>
      </c>
      <c r="S912" s="18" t="n"/>
      <c r="T912" s="19">
        <f>IF($Q912&lt;&gt;"Yes","",IF($S912="","(enter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IF(OR($C912="",$L912="",$K912&lt;&gt;1,NOT(ISNUMBER($L912)),$L912&gt;=$J912),"",IF(COUNTIFS(nrES_PID,$D912,nrES_Code,$F912,nrES_Att,2,nrES_Raw,"&gt;=0")&gt;0,"Retested",IF(NOT(ISNUMBER($T912)),"CHECK DATE",IF(TODAY()&gt;$T912,"OVERDUE","Due "&amp;TEXT($T912,"mm/dd")))))</f>
        <v/>
      </c>
      <c r="V912" s="16" t="n"/>
      <c r="W912" s="16" t="n"/>
      <c r="X912" s="17">
        <f>IF($C912="","",IF(AND($L912&lt;&gt;"",NOT(ISNUMBER($L912))),"RAW SCORE NOT A NUMBER",IF(AND(ISNUMBER($L912),OR($L912&lt;0,$L912&gt;100)),"RAW SCORE OUT OF RANGE",IF(COUNTIF(nrES_RecID,$B912)&gt;1,"DUPLICATE RECORD",IF(AND($K912=2,COUNTIFS(nrES_PID,$D912,nrES_Code,$F912,nrES_Att,1)=0),"ATTEMPT 2 WITHOUT ATTEMPT 1",IF(AND($K912=2,$L912=""),"RETEST ROW HAS NO SCORE","OK"))))))</f>
        <v/>
      </c>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IF($C913="","",IF($K913="","",IF(COUNTIFS(nrES_PID,$D913,nrES_Code,$F913,nrES_Att,"&gt;"&amp;$K913,nrES_Raw,"&gt;=0")=0,"Yes","No")))</f>
        <v/>
      </c>
      <c r="Q913" s="17">
        <f>IF($C913="","",IF($L913="","",IF(AND($K913=1,ISNUMBER($L913),$L913&lt;$J913,COUNTIFS(nrES_PID,$D913,nrES_Code,$F913,nrES_Att,2,nrES_Raw,"&gt;=0")=0),"Yes","No")))</f>
        <v/>
      </c>
      <c r="R913" s="17">
        <f>IF($C913="","",IF($L913="","",IF(AND($K913=2,ISNUMBER($L913),$L913&lt;$J913),"Yes","No")))</f>
        <v/>
      </c>
      <c r="S913" s="18" t="n"/>
      <c r="T913" s="19">
        <f>IF($Q913&lt;&gt;"Yes","",IF($S913="","(enter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IF(OR($C913="",$L913="",$K913&lt;&gt;1,NOT(ISNUMBER($L913)),$L913&gt;=$J913),"",IF(COUNTIFS(nrES_PID,$D913,nrES_Code,$F913,nrES_Att,2,nrES_Raw,"&gt;=0")&gt;0,"Retested",IF(NOT(ISNUMBER($T913)),"CHECK DATE",IF(TODAY()&gt;$T913,"OVERDUE","Due "&amp;TEXT($T913,"mm/dd")))))</f>
        <v/>
      </c>
      <c r="V913" s="16" t="n"/>
      <c r="W913" s="16" t="n"/>
      <c r="X913" s="17">
        <f>IF($C913="","",IF(AND($L913&lt;&gt;"",NOT(ISNUMBER($L913))),"RAW SCORE NOT A NUMBER",IF(AND(ISNUMBER($L913),OR($L913&lt;0,$L913&gt;100)),"RAW SCORE OUT OF RANGE",IF(COUNTIF(nrES_RecID,$B913)&gt;1,"DUPLICATE RECORD",IF(AND($K913=2,COUNTIFS(nrES_PID,$D913,nrES_Code,$F913,nrES_Att,1)=0),"ATTEMPT 2 WITHOUT ATTEMPT 1",IF(AND($K913=2,$L913=""),"RETEST ROW HAS NO SCORE","OK"))))))</f>
        <v/>
      </c>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IF($C914="","",IF($K914="","",IF(COUNTIFS(nrES_PID,$D914,nrES_Code,$F914,nrES_Att,"&gt;"&amp;$K914,nrES_Raw,"&gt;=0")=0,"Yes","No")))</f>
        <v/>
      </c>
      <c r="Q914" s="17">
        <f>IF($C914="","",IF($L914="","",IF(AND($K914=1,ISNUMBER($L914),$L914&lt;$J914,COUNTIFS(nrES_PID,$D914,nrES_Code,$F914,nrES_Att,2,nrES_Raw,"&gt;=0")=0),"Yes","No")))</f>
        <v/>
      </c>
      <c r="R914" s="17">
        <f>IF($C914="","",IF($L914="","",IF(AND($K914=2,ISNUMBER($L914),$L914&lt;$J914),"Yes","No")))</f>
        <v/>
      </c>
      <c r="S914" s="18" t="n"/>
      <c r="T914" s="19">
        <f>IF($Q914&lt;&gt;"Yes","",IF($S914="","(enter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IF(OR($C914="",$L914="",$K914&lt;&gt;1,NOT(ISNUMBER($L914)),$L914&gt;=$J914),"",IF(COUNTIFS(nrES_PID,$D914,nrES_Code,$F914,nrES_Att,2,nrES_Raw,"&gt;=0")&gt;0,"Retested",IF(NOT(ISNUMBER($T914)),"CHECK DATE",IF(TODAY()&gt;$T914,"OVERDUE","Due "&amp;TEXT($T914,"mm/dd")))))</f>
        <v/>
      </c>
      <c r="V914" s="16" t="n"/>
      <c r="W914" s="16" t="n"/>
      <c r="X914" s="17">
        <f>IF($C914="","",IF(AND($L914&lt;&gt;"",NOT(ISNUMBER($L914))),"RAW SCORE NOT A NUMBER",IF(AND(ISNUMBER($L914),OR($L914&lt;0,$L914&gt;100)),"RAW SCORE OUT OF RANGE",IF(COUNTIF(nrES_RecID,$B914)&gt;1,"DUPLICATE RECORD",IF(AND($K914=2,COUNTIFS(nrES_PID,$D914,nrES_Code,$F914,nrES_Att,1)=0),"ATTEMPT 2 WITHOUT ATTEMPT 1",IF(AND($K914=2,$L914=""),"RETEST ROW HAS NO SCORE","OK"))))))</f>
        <v/>
      </c>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IF($C915="","",IF($K915="","",IF(COUNTIFS(nrES_PID,$D915,nrES_Code,$F915,nrES_Att,"&gt;"&amp;$K915,nrES_Raw,"&gt;=0")=0,"Yes","No")))</f>
        <v/>
      </c>
      <c r="Q915" s="17">
        <f>IF($C915="","",IF($L915="","",IF(AND($K915=1,ISNUMBER($L915),$L915&lt;$J915,COUNTIFS(nrES_PID,$D915,nrES_Code,$F915,nrES_Att,2,nrES_Raw,"&gt;=0")=0),"Yes","No")))</f>
        <v/>
      </c>
      <c r="R915" s="17">
        <f>IF($C915="","",IF($L915="","",IF(AND($K915=2,ISNUMBER($L915),$L915&lt;$J915),"Yes","No")))</f>
        <v/>
      </c>
      <c r="S915" s="18" t="n"/>
      <c r="T915" s="19">
        <f>IF($Q915&lt;&gt;"Yes","",IF($S915="","(enter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IF(OR($C915="",$L915="",$K915&lt;&gt;1,NOT(ISNUMBER($L915)),$L915&gt;=$J915),"",IF(COUNTIFS(nrES_PID,$D915,nrES_Code,$F915,nrES_Att,2,nrES_Raw,"&gt;=0")&gt;0,"Retested",IF(NOT(ISNUMBER($T915)),"CHECK DATE",IF(TODAY()&gt;$T915,"OVERDUE","Due "&amp;TEXT($T915,"mm/dd")))))</f>
        <v/>
      </c>
      <c r="V915" s="16" t="n"/>
      <c r="W915" s="16" t="n"/>
      <c r="X915" s="17">
        <f>IF($C915="","",IF(AND($L915&lt;&gt;"",NOT(ISNUMBER($L915))),"RAW SCORE NOT A NUMBER",IF(AND(ISNUMBER($L915),OR($L915&lt;0,$L915&gt;100)),"RAW SCORE OUT OF RANGE",IF(COUNTIF(nrES_RecID,$B915)&gt;1,"DUPLICATE RECORD",IF(AND($K915=2,COUNTIFS(nrES_PID,$D915,nrES_Code,$F915,nrES_Att,1)=0),"ATTEMPT 2 WITHOUT ATTEMPT 1",IF(AND($K915=2,$L915=""),"RETEST ROW HAS NO SCORE","OK"))))))</f>
        <v/>
      </c>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IF($C916="","",IF($K916="","",IF(COUNTIFS(nrES_PID,$D916,nrES_Code,$F916,nrES_Att,"&gt;"&amp;$K916,nrES_Raw,"&gt;=0")=0,"Yes","No")))</f>
        <v/>
      </c>
      <c r="Q916" s="17">
        <f>IF($C916="","",IF($L916="","",IF(AND($K916=1,ISNUMBER($L916),$L916&lt;$J916,COUNTIFS(nrES_PID,$D916,nrES_Code,$F916,nrES_Att,2,nrES_Raw,"&gt;=0")=0),"Yes","No")))</f>
        <v/>
      </c>
      <c r="R916" s="17">
        <f>IF($C916="","",IF($L916="","",IF(AND($K916=2,ISNUMBER($L916),$L916&lt;$J916),"Yes","No")))</f>
        <v/>
      </c>
      <c r="S916" s="18" t="n"/>
      <c r="T916" s="19">
        <f>IF($Q916&lt;&gt;"Yes","",IF($S916="","(enter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IF(OR($C916="",$L916="",$K916&lt;&gt;1,NOT(ISNUMBER($L916)),$L916&gt;=$J916),"",IF(COUNTIFS(nrES_PID,$D916,nrES_Code,$F916,nrES_Att,2,nrES_Raw,"&gt;=0")&gt;0,"Retested",IF(NOT(ISNUMBER($T916)),"CHECK DATE",IF(TODAY()&gt;$T916,"OVERDUE","Due "&amp;TEXT($T916,"mm/dd")))))</f>
        <v/>
      </c>
      <c r="V916" s="16" t="n"/>
      <c r="W916" s="16" t="n"/>
      <c r="X916" s="17">
        <f>IF($C916="","",IF(AND($L916&lt;&gt;"",NOT(ISNUMBER($L916))),"RAW SCORE NOT A NUMBER",IF(AND(ISNUMBER($L916),OR($L916&lt;0,$L916&gt;100)),"RAW SCORE OUT OF RANGE",IF(COUNTIF(nrES_RecID,$B916)&gt;1,"DUPLICATE RECORD",IF(AND($K916=2,COUNTIFS(nrES_PID,$D916,nrES_Code,$F916,nrES_Att,1)=0),"ATTEMPT 2 WITHOUT ATTEMPT 1",IF(AND($K916=2,$L916=""),"RETEST ROW HAS NO SCORE","OK"))))))</f>
        <v/>
      </c>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IF($C917="","",IF($K917="","",IF(COUNTIFS(nrES_PID,$D917,nrES_Code,$F917,nrES_Att,"&gt;"&amp;$K917,nrES_Raw,"&gt;=0")=0,"Yes","No")))</f>
        <v/>
      </c>
      <c r="Q917" s="17">
        <f>IF($C917="","",IF($L917="","",IF(AND($K917=1,ISNUMBER($L917),$L917&lt;$J917,COUNTIFS(nrES_PID,$D917,nrES_Code,$F917,nrES_Att,2,nrES_Raw,"&gt;=0")=0),"Yes","No")))</f>
        <v/>
      </c>
      <c r="R917" s="17">
        <f>IF($C917="","",IF($L917="","",IF(AND($K917=2,ISNUMBER($L917),$L917&lt;$J917),"Yes","No")))</f>
        <v/>
      </c>
      <c r="S917" s="18" t="n"/>
      <c r="T917" s="19">
        <f>IF($Q917&lt;&gt;"Yes","",IF($S917="","(enter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IF(OR($C917="",$L917="",$K917&lt;&gt;1,NOT(ISNUMBER($L917)),$L917&gt;=$J917),"",IF(COUNTIFS(nrES_PID,$D917,nrES_Code,$F917,nrES_Att,2,nrES_Raw,"&gt;=0")&gt;0,"Retested",IF(NOT(ISNUMBER($T917)),"CHECK DATE",IF(TODAY()&gt;$T917,"OVERDUE","Due "&amp;TEXT($T917,"mm/dd")))))</f>
        <v/>
      </c>
      <c r="V917" s="16" t="n"/>
      <c r="W917" s="16" t="n"/>
      <c r="X917" s="17">
        <f>IF($C917="","",IF(AND($L917&lt;&gt;"",NOT(ISNUMBER($L917))),"RAW SCORE NOT A NUMBER",IF(AND(ISNUMBER($L917),OR($L917&lt;0,$L917&gt;100)),"RAW SCORE OUT OF RANGE",IF(COUNTIF(nrES_RecID,$B917)&gt;1,"DUPLICATE RECORD",IF(AND($K917=2,COUNTIFS(nrES_PID,$D917,nrES_Code,$F917,nrES_Att,1)=0),"ATTEMPT 2 WITHOUT ATTEMPT 1",IF(AND($K917=2,$L917=""),"RETEST ROW HAS NO SCORE","OK"))))))</f>
        <v/>
      </c>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IF($C918="","",IF($K918="","",IF(COUNTIFS(nrES_PID,$D918,nrES_Code,$F918,nrES_Att,"&gt;"&amp;$K918,nrES_Raw,"&gt;=0")=0,"Yes","No")))</f>
        <v/>
      </c>
      <c r="Q918" s="17">
        <f>IF($C918="","",IF($L918="","",IF(AND($K918=1,ISNUMBER($L918),$L918&lt;$J918,COUNTIFS(nrES_PID,$D918,nrES_Code,$F918,nrES_Att,2,nrES_Raw,"&gt;=0")=0),"Yes","No")))</f>
        <v/>
      </c>
      <c r="R918" s="17">
        <f>IF($C918="","",IF($L918="","",IF(AND($K918=2,ISNUMBER($L918),$L918&lt;$J918),"Yes","No")))</f>
        <v/>
      </c>
      <c r="S918" s="18" t="n"/>
      <c r="T918" s="19">
        <f>IF($Q918&lt;&gt;"Yes","",IF($S918="","(enter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IF(OR($C918="",$L918="",$K918&lt;&gt;1,NOT(ISNUMBER($L918)),$L918&gt;=$J918),"",IF(COUNTIFS(nrES_PID,$D918,nrES_Code,$F918,nrES_Att,2,nrES_Raw,"&gt;=0")&gt;0,"Retested",IF(NOT(ISNUMBER($T918)),"CHECK DATE",IF(TODAY()&gt;$T918,"OVERDUE","Due "&amp;TEXT($T918,"mm/dd")))))</f>
        <v/>
      </c>
      <c r="V918" s="16" t="n"/>
      <c r="W918" s="16" t="n"/>
      <c r="X918" s="17">
        <f>IF($C918="","",IF(AND($L918&lt;&gt;"",NOT(ISNUMBER($L918))),"RAW SCORE NOT A NUMBER",IF(AND(ISNUMBER($L918),OR($L918&lt;0,$L918&gt;100)),"RAW SCORE OUT OF RANGE",IF(COUNTIF(nrES_RecID,$B918)&gt;1,"DUPLICATE RECORD",IF(AND($K918=2,COUNTIFS(nrES_PID,$D918,nrES_Code,$F918,nrES_Att,1)=0),"ATTEMPT 2 WITHOUT ATTEMPT 1",IF(AND($K918=2,$L918=""),"RETEST ROW HAS NO SCORE","OK"))))))</f>
        <v/>
      </c>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IF($C919="","",IF($K919="","",IF(COUNTIFS(nrES_PID,$D919,nrES_Code,$F919,nrES_Att,"&gt;"&amp;$K919,nrES_Raw,"&gt;=0")=0,"Yes","No")))</f>
        <v/>
      </c>
      <c r="Q919" s="17">
        <f>IF($C919="","",IF($L919="","",IF(AND($K919=1,ISNUMBER($L919),$L919&lt;$J919,COUNTIFS(nrES_PID,$D919,nrES_Code,$F919,nrES_Att,2,nrES_Raw,"&gt;=0")=0),"Yes","No")))</f>
        <v/>
      </c>
      <c r="R919" s="17">
        <f>IF($C919="","",IF($L919="","",IF(AND($K919=2,ISNUMBER($L919),$L919&lt;$J919),"Yes","No")))</f>
        <v/>
      </c>
      <c r="S919" s="18" t="n"/>
      <c r="T919" s="19">
        <f>IF($Q919&lt;&gt;"Yes","",IF($S919="","(enter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IF(OR($C919="",$L919="",$K919&lt;&gt;1,NOT(ISNUMBER($L919)),$L919&gt;=$J919),"",IF(COUNTIFS(nrES_PID,$D919,nrES_Code,$F919,nrES_Att,2,nrES_Raw,"&gt;=0")&gt;0,"Retested",IF(NOT(ISNUMBER($T919)),"CHECK DATE",IF(TODAY()&gt;$T919,"OVERDUE","Due "&amp;TEXT($T919,"mm/dd")))))</f>
        <v/>
      </c>
      <c r="V919" s="16" t="n"/>
      <c r="W919" s="16" t="n"/>
      <c r="X919" s="17">
        <f>IF($C919="","",IF(AND($L919&lt;&gt;"",NOT(ISNUMBER($L919))),"RAW SCORE NOT A NUMBER",IF(AND(ISNUMBER($L919),OR($L919&lt;0,$L919&gt;100)),"RAW SCORE OUT OF RANGE",IF(COUNTIF(nrES_RecID,$B919)&gt;1,"DUPLICATE RECORD",IF(AND($K919=2,COUNTIFS(nrES_PID,$D919,nrES_Code,$F919,nrES_Att,1)=0),"ATTEMPT 2 WITHOUT ATTEMPT 1",IF(AND($K919=2,$L919=""),"RETEST ROW HAS NO SCORE","OK"))))))</f>
        <v/>
      </c>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IF($C920="","",IF($K920="","",IF(COUNTIFS(nrES_PID,$D920,nrES_Code,$F920,nrES_Att,"&gt;"&amp;$K920,nrES_Raw,"&gt;=0")=0,"Yes","No")))</f>
        <v/>
      </c>
      <c r="Q920" s="17">
        <f>IF($C920="","",IF($L920="","",IF(AND($K920=1,ISNUMBER($L920),$L920&lt;$J920,COUNTIFS(nrES_PID,$D920,nrES_Code,$F920,nrES_Att,2,nrES_Raw,"&gt;=0")=0),"Yes","No")))</f>
        <v/>
      </c>
      <c r="R920" s="17">
        <f>IF($C920="","",IF($L920="","",IF(AND($K920=2,ISNUMBER($L920),$L920&lt;$J920),"Yes","No")))</f>
        <v/>
      </c>
      <c r="S920" s="18" t="n"/>
      <c r="T920" s="19">
        <f>IF($Q920&lt;&gt;"Yes","",IF($S920="","(enter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IF(OR($C920="",$L920="",$K920&lt;&gt;1,NOT(ISNUMBER($L920)),$L920&gt;=$J920),"",IF(COUNTIFS(nrES_PID,$D920,nrES_Code,$F920,nrES_Att,2,nrES_Raw,"&gt;=0")&gt;0,"Retested",IF(NOT(ISNUMBER($T920)),"CHECK DATE",IF(TODAY()&gt;$T920,"OVERDUE","Due "&amp;TEXT($T920,"mm/dd")))))</f>
        <v/>
      </c>
      <c r="V920" s="16" t="n"/>
      <c r="W920" s="16" t="n"/>
      <c r="X920" s="17">
        <f>IF($C920="","",IF(AND($L920&lt;&gt;"",NOT(ISNUMBER($L920))),"RAW SCORE NOT A NUMBER",IF(AND(ISNUMBER($L920),OR($L920&lt;0,$L920&gt;100)),"RAW SCORE OUT OF RANGE",IF(COUNTIF(nrES_RecID,$B920)&gt;1,"DUPLICATE RECORD",IF(AND($K920=2,COUNTIFS(nrES_PID,$D920,nrES_Code,$F920,nrES_Att,1)=0),"ATTEMPT 2 WITHOUT ATTEMPT 1",IF(AND($K920=2,$L920=""),"RETEST ROW HAS NO SCORE","OK"))))))</f>
        <v/>
      </c>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IF($C921="","",IF($K921="","",IF(COUNTIFS(nrES_PID,$D921,nrES_Code,$F921,nrES_Att,"&gt;"&amp;$K921,nrES_Raw,"&gt;=0")=0,"Yes","No")))</f>
        <v/>
      </c>
      <c r="Q921" s="17">
        <f>IF($C921="","",IF($L921="","",IF(AND($K921=1,ISNUMBER($L921),$L921&lt;$J921,COUNTIFS(nrES_PID,$D921,nrES_Code,$F921,nrES_Att,2,nrES_Raw,"&gt;=0")=0),"Yes","No")))</f>
        <v/>
      </c>
      <c r="R921" s="17">
        <f>IF($C921="","",IF($L921="","",IF(AND($K921=2,ISNUMBER($L921),$L921&lt;$J921),"Yes","No")))</f>
        <v/>
      </c>
      <c r="S921" s="18" t="n"/>
      <c r="T921" s="19">
        <f>IF($Q921&lt;&gt;"Yes","",IF($S921="","(enter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IF(OR($C921="",$L921="",$K921&lt;&gt;1,NOT(ISNUMBER($L921)),$L921&gt;=$J921),"",IF(COUNTIFS(nrES_PID,$D921,nrES_Code,$F921,nrES_Att,2,nrES_Raw,"&gt;=0")&gt;0,"Retested",IF(NOT(ISNUMBER($T921)),"CHECK DATE",IF(TODAY()&gt;$T921,"OVERDUE","Due "&amp;TEXT($T921,"mm/dd")))))</f>
        <v/>
      </c>
      <c r="V921" s="16" t="n"/>
      <c r="W921" s="16" t="n"/>
      <c r="X921" s="17">
        <f>IF($C921="","",IF(AND($L921&lt;&gt;"",NOT(ISNUMBER($L921))),"RAW SCORE NOT A NUMBER",IF(AND(ISNUMBER($L921),OR($L921&lt;0,$L921&gt;100)),"RAW SCORE OUT OF RANGE",IF(COUNTIF(nrES_RecID,$B921)&gt;1,"DUPLICATE RECORD",IF(AND($K921=2,COUNTIFS(nrES_PID,$D921,nrES_Code,$F921,nrES_Att,1)=0),"ATTEMPT 2 WITHOUT ATTEMPT 1",IF(AND($K921=2,$L921=""),"RETEST ROW HAS NO SCORE","OK"))))))</f>
        <v/>
      </c>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IF($C922="","",IF($K922="","",IF(COUNTIFS(nrES_PID,$D922,nrES_Code,$F922,nrES_Att,"&gt;"&amp;$K922,nrES_Raw,"&gt;=0")=0,"Yes","No")))</f>
        <v/>
      </c>
      <c r="Q922" s="17">
        <f>IF($C922="","",IF($L922="","",IF(AND($K922=1,ISNUMBER($L922),$L922&lt;$J922,COUNTIFS(nrES_PID,$D922,nrES_Code,$F922,nrES_Att,2,nrES_Raw,"&gt;=0")=0),"Yes","No")))</f>
        <v/>
      </c>
      <c r="R922" s="17">
        <f>IF($C922="","",IF($L922="","",IF(AND($K922=2,ISNUMBER($L922),$L922&lt;$J922),"Yes","No")))</f>
        <v/>
      </c>
      <c r="S922" s="18" t="n"/>
      <c r="T922" s="19">
        <f>IF($Q922&lt;&gt;"Yes","",IF($S922="","(enter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IF(OR($C922="",$L922="",$K922&lt;&gt;1,NOT(ISNUMBER($L922)),$L922&gt;=$J922),"",IF(COUNTIFS(nrES_PID,$D922,nrES_Code,$F922,nrES_Att,2,nrES_Raw,"&gt;=0")&gt;0,"Retested",IF(NOT(ISNUMBER($T922)),"CHECK DATE",IF(TODAY()&gt;$T922,"OVERDUE","Due "&amp;TEXT($T922,"mm/dd")))))</f>
        <v/>
      </c>
      <c r="V922" s="16" t="n"/>
      <c r="W922" s="16" t="n"/>
      <c r="X922" s="17">
        <f>IF($C922="","",IF(AND($L922&lt;&gt;"",NOT(ISNUMBER($L922))),"RAW SCORE NOT A NUMBER",IF(AND(ISNUMBER($L922),OR($L922&lt;0,$L922&gt;100)),"RAW SCORE OUT OF RANGE",IF(COUNTIF(nrES_RecID,$B922)&gt;1,"DUPLICATE RECORD",IF(AND($K922=2,COUNTIFS(nrES_PID,$D922,nrES_Code,$F922,nrES_Att,1)=0),"ATTEMPT 2 WITHOUT ATTEMPT 1",IF(AND($K922=2,$L922=""),"RETEST ROW HAS NO SCORE","OK"))))))</f>
        <v/>
      </c>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IF($C923="","",IF($K923="","",IF(COUNTIFS(nrES_PID,$D923,nrES_Code,$F923,nrES_Att,"&gt;"&amp;$K923,nrES_Raw,"&gt;=0")=0,"Yes","No")))</f>
        <v/>
      </c>
      <c r="Q923" s="17">
        <f>IF($C923="","",IF($L923="","",IF(AND($K923=1,ISNUMBER($L923),$L923&lt;$J923,COUNTIFS(nrES_PID,$D923,nrES_Code,$F923,nrES_Att,2,nrES_Raw,"&gt;=0")=0),"Yes","No")))</f>
        <v/>
      </c>
      <c r="R923" s="17">
        <f>IF($C923="","",IF($L923="","",IF(AND($K923=2,ISNUMBER($L923),$L923&lt;$J923),"Yes","No")))</f>
        <v/>
      </c>
      <c r="S923" s="18" t="n"/>
      <c r="T923" s="19">
        <f>IF($Q923&lt;&gt;"Yes","",IF($S923="","(enter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IF(OR($C923="",$L923="",$K923&lt;&gt;1,NOT(ISNUMBER($L923)),$L923&gt;=$J923),"",IF(COUNTIFS(nrES_PID,$D923,nrES_Code,$F923,nrES_Att,2,nrES_Raw,"&gt;=0")&gt;0,"Retested",IF(NOT(ISNUMBER($T923)),"CHECK DATE",IF(TODAY()&gt;$T923,"OVERDUE","Due "&amp;TEXT($T923,"mm/dd")))))</f>
        <v/>
      </c>
      <c r="V923" s="16" t="n"/>
      <c r="W923" s="16" t="n"/>
      <c r="X923" s="17">
        <f>IF($C923="","",IF(AND($L923&lt;&gt;"",NOT(ISNUMBER($L923))),"RAW SCORE NOT A NUMBER",IF(AND(ISNUMBER($L923),OR($L923&lt;0,$L923&gt;100)),"RAW SCORE OUT OF RANGE",IF(COUNTIF(nrES_RecID,$B923)&gt;1,"DUPLICATE RECORD",IF(AND($K923=2,COUNTIFS(nrES_PID,$D923,nrES_Code,$F923,nrES_Att,1)=0),"ATTEMPT 2 WITHOUT ATTEMPT 1",IF(AND($K923=2,$L923=""),"RETEST ROW HAS NO SCORE","OK"))))))</f>
        <v/>
      </c>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IF($C924="","",IF($K924="","",IF(COUNTIFS(nrES_PID,$D924,nrES_Code,$F924,nrES_Att,"&gt;"&amp;$K924,nrES_Raw,"&gt;=0")=0,"Yes","No")))</f>
        <v/>
      </c>
      <c r="Q924" s="17">
        <f>IF($C924="","",IF($L924="","",IF(AND($K924=1,ISNUMBER($L924),$L924&lt;$J924,COUNTIFS(nrES_PID,$D924,nrES_Code,$F924,nrES_Att,2,nrES_Raw,"&gt;=0")=0),"Yes","No")))</f>
        <v/>
      </c>
      <c r="R924" s="17">
        <f>IF($C924="","",IF($L924="","",IF(AND($K924=2,ISNUMBER($L924),$L924&lt;$J924),"Yes","No")))</f>
        <v/>
      </c>
      <c r="S924" s="18" t="n"/>
      <c r="T924" s="19">
        <f>IF($Q924&lt;&gt;"Yes","",IF($S924="","(enter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IF(OR($C924="",$L924="",$K924&lt;&gt;1,NOT(ISNUMBER($L924)),$L924&gt;=$J924),"",IF(COUNTIFS(nrES_PID,$D924,nrES_Code,$F924,nrES_Att,2,nrES_Raw,"&gt;=0")&gt;0,"Retested",IF(NOT(ISNUMBER($T924)),"CHECK DATE",IF(TODAY()&gt;$T924,"OVERDUE","Due "&amp;TEXT($T924,"mm/dd")))))</f>
        <v/>
      </c>
      <c r="V924" s="16" t="n"/>
      <c r="W924" s="16" t="n"/>
      <c r="X924" s="17">
        <f>IF($C924="","",IF(AND($L924&lt;&gt;"",NOT(ISNUMBER($L924))),"RAW SCORE NOT A NUMBER",IF(AND(ISNUMBER($L924),OR($L924&lt;0,$L924&gt;100)),"RAW SCORE OUT OF RANGE",IF(COUNTIF(nrES_RecID,$B924)&gt;1,"DUPLICATE RECORD",IF(AND($K924=2,COUNTIFS(nrES_PID,$D924,nrES_Code,$F924,nrES_Att,1)=0),"ATTEMPT 2 WITHOUT ATTEMPT 1",IF(AND($K924=2,$L924=""),"RETEST ROW HAS NO SCORE","OK"))))))</f>
        <v/>
      </c>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IF($C925="","",IF($K925="","",IF(COUNTIFS(nrES_PID,$D925,nrES_Code,$F925,nrES_Att,"&gt;"&amp;$K925,nrES_Raw,"&gt;=0")=0,"Yes","No")))</f>
        <v/>
      </c>
      <c r="Q925" s="17">
        <f>IF($C925="","",IF($L925="","",IF(AND($K925=1,ISNUMBER($L925),$L925&lt;$J925,COUNTIFS(nrES_PID,$D925,nrES_Code,$F925,nrES_Att,2,nrES_Raw,"&gt;=0")=0),"Yes","No")))</f>
        <v/>
      </c>
      <c r="R925" s="17">
        <f>IF($C925="","",IF($L925="","",IF(AND($K925=2,ISNUMBER($L925),$L925&lt;$J925),"Yes","No")))</f>
        <v/>
      </c>
      <c r="S925" s="18" t="n"/>
      <c r="T925" s="19">
        <f>IF($Q925&lt;&gt;"Yes","",IF($S925="","(enter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IF(OR($C925="",$L925="",$K925&lt;&gt;1,NOT(ISNUMBER($L925)),$L925&gt;=$J925),"",IF(COUNTIFS(nrES_PID,$D925,nrES_Code,$F925,nrES_Att,2,nrES_Raw,"&gt;=0")&gt;0,"Retested",IF(NOT(ISNUMBER($T925)),"CHECK DATE",IF(TODAY()&gt;$T925,"OVERDUE","Due "&amp;TEXT($T925,"mm/dd")))))</f>
        <v/>
      </c>
      <c r="V925" s="16" t="n"/>
      <c r="W925" s="16" t="n"/>
      <c r="X925" s="17">
        <f>IF($C925="","",IF(AND($L925&lt;&gt;"",NOT(ISNUMBER($L925))),"RAW SCORE NOT A NUMBER",IF(AND(ISNUMBER($L925),OR($L925&lt;0,$L925&gt;100)),"RAW SCORE OUT OF RANGE",IF(COUNTIF(nrES_RecID,$B925)&gt;1,"DUPLICATE RECORD",IF(AND($K925=2,COUNTIFS(nrES_PID,$D925,nrES_Code,$F925,nrES_Att,1)=0),"ATTEMPT 2 WITHOUT ATTEMPT 1",IF(AND($K925=2,$L925=""),"RETEST ROW HAS NO SCORE","OK"))))))</f>
        <v/>
      </c>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IF($C926="","",IF($K926="","",IF(COUNTIFS(nrES_PID,$D926,nrES_Code,$F926,nrES_Att,"&gt;"&amp;$K926,nrES_Raw,"&gt;=0")=0,"Yes","No")))</f>
        <v/>
      </c>
      <c r="Q926" s="17">
        <f>IF($C926="","",IF($L926="","",IF(AND($K926=1,ISNUMBER($L926),$L926&lt;$J926,COUNTIFS(nrES_PID,$D926,nrES_Code,$F926,nrES_Att,2,nrES_Raw,"&gt;=0")=0),"Yes","No")))</f>
        <v/>
      </c>
      <c r="R926" s="17">
        <f>IF($C926="","",IF($L926="","",IF(AND($K926=2,ISNUMBER($L926),$L926&lt;$J926),"Yes","No")))</f>
        <v/>
      </c>
      <c r="S926" s="18" t="n"/>
      <c r="T926" s="19">
        <f>IF($Q926&lt;&gt;"Yes","",IF($S926="","(enter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IF(OR($C926="",$L926="",$K926&lt;&gt;1,NOT(ISNUMBER($L926)),$L926&gt;=$J926),"",IF(COUNTIFS(nrES_PID,$D926,nrES_Code,$F926,nrES_Att,2,nrES_Raw,"&gt;=0")&gt;0,"Retested",IF(NOT(ISNUMBER($T926)),"CHECK DATE",IF(TODAY()&gt;$T926,"OVERDUE","Due "&amp;TEXT($T926,"mm/dd")))))</f>
        <v/>
      </c>
      <c r="V926" s="16" t="n"/>
      <c r="W926" s="16" t="n"/>
      <c r="X926" s="17">
        <f>IF($C926="","",IF(AND($L926&lt;&gt;"",NOT(ISNUMBER($L926))),"RAW SCORE NOT A NUMBER",IF(AND(ISNUMBER($L926),OR($L926&lt;0,$L926&gt;100)),"RAW SCORE OUT OF RANGE",IF(COUNTIF(nrES_RecID,$B926)&gt;1,"DUPLICATE RECORD",IF(AND($K926=2,COUNTIFS(nrES_PID,$D926,nrES_Code,$F926,nrES_Att,1)=0),"ATTEMPT 2 WITHOUT ATTEMPT 1",IF(AND($K926=2,$L926=""),"RETEST ROW HAS NO SCORE","OK"))))))</f>
        <v/>
      </c>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IF($C927="","",IF($K927="","",IF(COUNTIFS(nrES_PID,$D927,nrES_Code,$F927,nrES_Att,"&gt;"&amp;$K927,nrES_Raw,"&gt;=0")=0,"Yes","No")))</f>
        <v/>
      </c>
      <c r="Q927" s="17">
        <f>IF($C927="","",IF($L927="","",IF(AND($K927=1,ISNUMBER($L927),$L927&lt;$J927,COUNTIFS(nrES_PID,$D927,nrES_Code,$F927,nrES_Att,2,nrES_Raw,"&gt;=0")=0),"Yes","No")))</f>
        <v/>
      </c>
      <c r="R927" s="17">
        <f>IF($C927="","",IF($L927="","",IF(AND($K927=2,ISNUMBER($L927),$L927&lt;$J927),"Yes","No")))</f>
        <v/>
      </c>
      <c r="S927" s="18" t="n"/>
      <c r="T927" s="19">
        <f>IF($Q927&lt;&gt;"Yes","",IF($S927="","(enter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IF(OR($C927="",$L927="",$K927&lt;&gt;1,NOT(ISNUMBER($L927)),$L927&gt;=$J927),"",IF(COUNTIFS(nrES_PID,$D927,nrES_Code,$F927,nrES_Att,2,nrES_Raw,"&gt;=0")&gt;0,"Retested",IF(NOT(ISNUMBER($T927)),"CHECK DATE",IF(TODAY()&gt;$T927,"OVERDUE","Due "&amp;TEXT($T927,"mm/dd")))))</f>
        <v/>
      </c>
      <c r="V927" s="16" t="n"/>
      <c r="W927" s="16" t="n"/>
      <c r="X927" s="17">
        <f>IF($C927="","",IF(AND($L927&lt;&gt;"",NOT(ISNUMBER($L927))),"RAW SCORE NOT A NUMBER",IF(AND(ISNUMBER($L927),OR($L927&lt;0,$L927&gt;100)),"RAW SCORE OUT OF RANGE",IF(COUNTIF(nrES_RecID,$B927)&gt;1,"DUPLICATE RECORD",IF(AND($K927=2,COUNTIFS(nrES_PID,$D927,nrES_Code,$F927,nrES_Att,1)=0),"ATTEMPT 2 WITHOUT ATTEMPT 1",IF(AND($K927=2,$L927=""),"RETEST ROW HAS NO SCORE","OK"))))))</f>
        <v/>
      </c>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IF($C928="","",IF($K928="","",IF(COUNTIFS(nrES_PID,$D928,nrES_Code,$F928,nrES_Att,"&gt;"&amp;$K928,nrES_Raw,"&gt;=0")=0,"Yes","No")))</f>
        <v/>
      </c>
      <c r="Q928" s="17">
        <f>IF($C928="","",IF($L928="","",IF(AND($K928=1,ISNUMBER($L928),$L928&lt;$J928,COUNTIFS(nrES_PID,$D928,nrES_Code,$F928,nrES_Att,2,nrES_Raw,"&gt;=0")=0),"Yes","No")))</f>
        <v/>
      </c>
      <c r="R928" s="17">
        <f>IF($C928="","",IF($L928="","",IF(AND($K928=2,ISNUMBER($L928),$L928&lt;$J928),"Yes","No")))</f>
        <v/>
      </c>
      <c r="S928" s="18" t="n"/>
      <c r="T928" s="19">
        <f>IF($Q928&lt;&gt;"Yes","",IF($S928="","(enter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IF(OR($C928="",$L928="",$K928&lt;&gt;1,NOT(ISNUMBER($L928)),$L928&gt;=$J928),"",IF(COUNTIFS(nrES_PID,$D928,nrES_Code,$F928,nrES_Att,2,nrES_Raw,"&gt;=0")&gt;0,"Retested",IF(NOT(ISNUMBER($T928)),"CHECK DATE",IF(TODAY()&gt;$T928,"OVERDUE","Due "&amp;TEXT($T928,"mm/dd")))))</f>
        <v/>
      </c>
      <c r="V928" s="16" t="n"/>
      <c r="W928" s="16" t="n"/>
      <c r="X928" s="17">
        <f>IF($C928="","",IF(AND($L928&lt;&gt;"",NOT(ISNUMBER($L928))),"RAW SCORE NOT A NUMBER",IF(AND(ISNUMBER($L928),OR($L928&lt;0,$L928&gt;100)),"RAW SCORE OUT OF RANGE",IF(COUNTIF(nrES_RecID,$B928)&gt;1,"DUPLICATE RECORD",IF(AND($K928=2,COUNTIFS(nrES_PID,$D928,nrES_Code,$F928,nrES_Att,1)=0),"ATTEMPT 2 WITHOUT ATTEMPT 1",IF(AND($K928=2,$L928=""),"RETEST ROW HAS NO SCORE","OK"))))))</f>
        <v/>
      </c>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IF($C929="","",IF($K929="","",IF(COUNTIFS(nrES_PID,$D929,nrES_Code,$F929,nrES_Att,"&gt;"&amp;$K929,nrES_Raw,"&gt;=0")=0,"Yes","No")))</f>
        <v/>
      </c>
      <c r="Q929" s="17">
        <f>IF($C929="","",IF($L929="","",IF(AND($K929=1,ISNUMBER($L929),$L929&lt;$J929,COUNTIFS(nrES_PID,$D929,nrES_Code,$F929,nrES_Att,2,nrES_Raw,"&gt;=0")=0),"Yes","No")))</f>
        <v/>
      </c>
      <c r="R929" s="17">
        <f>IF($C929="","",IF($L929="","",IF(AND($K929=2,ISNUMBER($L929),$L929&lt;$J929),"Yes","No")))</f>
        <v/>
      </c>
      <c r="S929" s="18" t="n"/>
      <c r="T929" s="19">
        <f>IF($Q929&lt;&gt;"Yes","",IF($S929="","(enter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IF(OR($C929="",$L929="",$K929&lt;&gt;1,NOT(ISNUMBER($L929)),$L929&gt;=$J929),"",IF(COUNTIFS(nrES_PID,$D929,nrES_Code,$F929,nrES_Att,2,nrES_Raw,"&gt;=0")&gt;0,"Retested",IF(NOT(ISNUMBER($T929)),"CHECK DATE",IF(TODAY()&gt;$T929,"OVERDUE","Due "&amp;TEXT($T929,"mm/dd")))))</f>
        <v/>
      </c>
      <c r="V929" s="16" t="n"/>
      <c r="W929" s="16" t="n"/>
      <c r="X929" s="17">
        <f>IF($C929="","",IF(AND($L929&lt;&gt;"",NOT(ISNUMBER($L929))),"RAW SCORE NOT A NUMBER",IF(AND(ISNUMBER($L929),OR($L929&lt;0,$L929&gt;100)),"RAW SCORE OUT OF RANGE",IF(COUNTIF(nrES_RecID,$B929)&gt;1,"DUPLICATE RECORD",IF(AND($K929=2,COUNTIFS(nrES_PID,$D929,nrES_Code,$F929,nrES_Att,1)=0),"ATTEMPT 2 WITHOUT ATTEMPT 1",IF(AND($K929=2,$L929=""),"RETEST ROW HAS NO SCORE","OK"))))))</f>
        <v/>
      </c>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IF($C930="","",IF($K930="","",IF(COUNTIFS(nrES_PID,$D930,nrES_Code,$F930,nrES_Att,"&gt;"&amp;$K930,nrES_Raw,"&gt;=0")=0,"Yes","No")))</f>
        <v/>
      </c>
      <c r="Q930" s="17">
        <f>IF($C930="","",IF($L930="","",IF(AND($K930=1,ISNUMBER($L930),$L930&lt;$J930,COUNTIFS(nrES_PID,$D930,nrES_Code,$F930,nrES_Att,2,nrES_Raw,"&gt;=0")=0),"Yes","No")))</f>
        <v/>
      </c>
      <c r="R930" s="17">
        <f>IF($C930="","",IF($L930="","",IF(AND($K930=2,ISNUMBER($L930),$L930&lt;$J930),"Yes","No")))</f>
        <v/>
      </c>
      <c r="S930" s="18" t="n"/>
      <c r="T930" s="19">
        <f>IF($Q930&lt;&gt;"Yes","",IF($S930="","(enter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IF(OR($C930="",$L930="",$K930&lt;&gt;1,NOT(ISNUMBER($L930)),$L930&gt;=$J930),"",IF(COUNTIFS(nrES_PID,$D930,nrES_Code,$F930,nrES_Att,2,nrES_Raw,"&gt;=0")&gt;0,"Retested",IF(NOT(ISNUMBER($T930)),"CHECK DATE",IF(TODAY()&gt;$T930,"OVERDUE","Due "&amp;TEXT($T930,"mm/dd")))))</f>
        <v/>
      </c>
      <c r="V930" s="16" t="n"/>
      <c r="W930" s="16" t="n"/>
      <c r="X930" s="17">
        <f>IF($C930="","",IF(AND($L930&lt;&gt;"",NOT(ISNUMBER($L930))),"RAW SCORE NOT A NUMBER",IF(AND(ISNUMBER($L930),OR($L930&lt;0,$L930&gt;100)),"RAW SCORE OUT OF RANGE",IF(COUNTIF(nrES_RecID,$B930)&gt;1,"DUPLICATE RECORD",IF(AND($K930=2,COUNTIFS(nrES_PID,$D930,nrES_Code,$F930,nrES_Att,1)=0),"ATTEMPT 2 WITHOUT ATTEMPT 1",IF(AND($K930=2,$L930=""),"RETEST ROW HAS NO SCORE","OK"))))))</f>
        <v/>
      </c>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IF($C931="","",IF($K931="","",IF(COUNTIFS(nrES_PID,$D931,nrES_Code,$F931,nrES_Att,"&gt;"&amp;$K931,nrES_Raw,"&gt;=0")=0,"Yes","No")))</f>
        <v/>
      </c>
      <c r="Q931" s="17">
        <f>IF($C931="","",IF($L931="","",IF(AND($K931=1,ISNUMBER($L931),$L931&lt;$J931,COUNTIFS(nrES_PID,$D931,nrES_Code,$F931,nrES_Att,2,nrES_Raw,"&gt;=0")=0),"Yes","No")))</f>
        <v/>
      </c>
      <c r="R931" s="17">
        <f>IF($C931="","",IF($L931="","",IF(AND($K931=2,ISNUMBER($L931),$L931&lt;$J931),"Yes","No")))</f>
        <v/>
      </c>
      <c r="S931" s="18" t="n"/>
      <c r="T931" s="19">
        <f>IF($Q931&lt;&gt;"Yes","",IF($S931="","(enter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IF(OR($C931="",$L931="",$K931&lt;&gt;1,NOT(ISNUMBER($L931)),$L931&gt;=$J931),"",IF(COUNTIFS(nrES_PID,$D931,nrES_Code,$F931,nrES_Att,2,nrES_Raw,"&gt;=0")&gt;0,"Retested",IF(NOT(ISNUMBER($T931)),"CHECK DATE",IF(TODAY()&gt;$T931,"OVERDUE","Due "&amp;TEXT($T931,"mm/dd")))))</f>
        <v/>
      </c>
      <c r="V931" s="16" t="n"/>
      <c r="W931" s="16" t="n"/>
      <c r="X931" s="17">
        <f>IF($C931="","",IF(AND($L931&lt;&gt;"",NOT(ISNUMBER($L931))),"RAW SCORE NOT A NUMBER",IF(AND(ISNUMBER($L931),OR($L931&lt;0,$L931&gt;100)),"RAW SCORE OUT OF RANGE",IF(COUNTIF(nrES_RecID,$B931)&gt;1,"DUPLICATE RECORD",IF(AND($K931=2,COUNTIFS(nrES_PID,$D931,nrES_Code,$F931,nrES_Att,1)=0),"ATTEMPT 2 WITHOUT ATTEMPT 1",IF(AND($K931=2,$L931=""),"RETEST ROW HAS NO SCORE","OK"))))))</f>
        <v/>
      </c>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IF($C932="","",IF($K932="","",IF(COUNTIFS(nrES_PID,$D932,nrES_Code,$F932,nrES_Att,"&gt;"&amp;$K932,nrES_Raw,"&gt;=0")=0,"Yes","No")))</f>
        <v/>
      </c>
      <c r="Q932" s="17">
        <f>IF($C932="","",IF($L932="","",IF(AND($K932=1,ISNUMBER($L932),$L932&lt;$J932,COUNTIFS(nrES_PID,$D932,nrES_Code,$F932,nrES_Att,2,nrES_Raw,"&gt;=0")=0),"Yes","No")))</f>
        <v/>
      </c>
      <c r="R932" s="17">
        <f>IF($C932="","",IF($L932="","",IF(AND($K932=2,ISNUMBER($L932),$L932&lt;$J932),"Yes","No")))</f>
        <v/>
      </c>
      <c r="S932" s="18" t="n"/>
      <c r="T932" s="19">
        <f>IF($Q932&lt;&gt;"Yes","",IF($S932="","(enter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IF(OR($C932="",$L932="",$K932&lt;&gt;1,NOT(ISNUMBER($L932)),$L932&gt;=$J932),"",IF(COUNTIFS(nrES_PID,$D932,nrES_Code,$F932,nrES_Att,2,nrES_Raw,"&gt;=0")&gt;0,"Retested",IF(NOT(ISNUMBER($T932)),"CHECK DATE",IF(TODAY()&gt;$T932,"OVERDUE","Due "&amp;TEXT($T932,"mm/dd")))))</f>
        <v/>
      </c>
      <c r="V932" s="16" t="n"/>
      <c r="W932" s="16" t="n"/>
      <c r="X932" s="17">
        <f>IF($C932="","",IF(AND($L932&lt;&gt;"",NOT(ISNUMBER($L932))),"RAW SCORE NOT A NUMBER",IF(AND(ISNUMBER($L932),OR($L932&lt;0,$L932&gt;100)),"RAW SCORE OUT OF RANGE",IF(COUNTIF(nrES_RecID,$B932)&gt;1,"DUPLICATE RECORD",IF(AND($K932=2,COUNTIFS(nrES_PID,$D932,nrES_Code,$F932,nrES_Att,1)=0),"ATTEMPT 2 WITHOUT ATTEMPT 1",IF(AND($K932=2,$L932=""),"RETEST ROW HAS NO SCORE","OK"))))))</f>
        <v/>
      </c>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IF($C933="","",IF($K933="","",IF(COUNTIFS(nrES_PID,$D933,nrES_Code,$F933,nrES_Att,"&gt;"&amp;$K933,nrES_Raw,"&gt;=0")=0,"Yes","No")))</f>
        <v/>
      </c>
      <c r="Q933" s="17">
        <f>IF($C933="","",IF($L933="","",IF(AND($K933=1,ISNUMBER($L933),$L933&lt;$J933,COUNTIFS(nrES_PID,$D933,nrES_Code,$F933,nrES_Att,2,nrES_Raw,"&gt;=0")=0),"Yes","No")))</f>
        <v/>
      </c>
      <c r="R933" s="17">
        <f>IF($C933="","",IF($L933="","",IF(AND($K933=2,ISNUMBER($L933),$L933&lt;$J933),"Yes","No")))</f>
        <v/>
      </c>
      <c r="S933" s="18" t="n"/>
      <c r="T933" s="19">
        <f>IF($Q933&lt;&gt;"Yes","",IF($S933="","(enter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IF(OR($C933="",$L933="",$K933&lt;&gt;1,NOT(ISNUMBER($L933)),$L933&gt;=$J933),"",IF(COUNTIFS(nrES_PID,$D933,nrES_Code,$F933,nrES_Att,2,nrES_Raw,"&gt;=0")&gt;0,"Retested",IF(NOT(ISNUMBER($T933)),"CHECK DATE",IF(TODAY()&gt;$T933,"OVERDUE","Due "&amp;TEXT($T933,"mm/dd")))))</f>
        <v/>
      </c>
      <c r="V933" s="16" t="n"/>
      <c r="W933" s="16" t="n"/>
      <c r="X933" s="17">
        <f>IF($C933="","",IF(AND($L933&lt;&gt;"",NOT(ISNUMBER($L933))),"RAW SCORE NOT A NUMBER",IF(AND(ISNUMBER($L933),OR($L933&lt;0,$L933&gt;100)),"RAW SCORE OUT OF RANGE",IF(COUNTIF(nrES_RecID,$B933)&gt;1,"DUPLICATE RECORD",IF(AND($K933=2,COUNTIFS(nrES_PID,$D933,nrES_Code,$F933,nrES_Att,1)=0),"ATTEMPT 2 WITHOUT ATTEMPT 1",IF(AND($K933=2,$L933=""),"RETEST ROW HAS NO SCORE","OK"))))))</f>
        <v/>
      </c>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IF($C934="","",IF($K934="","",IF(COUNTIFS(nrES_PID,$D934,nrES_Code,$F934,nrES_Att,"&gt;"&amp;$K934,nrES_Raw,"&gt;=0")=0,"Yes","No")))</f>
        <v/>
      </c>
      <c r="Q934" s="17">
        <f>IF($C934="","",IF($L934="","",IF(AND($K934=1,ISNUMBER($L934),$L934&lt;$J934,COUNTIFS(nrES_PID,$D934,nrES_Code,$F934,nrES_Att,2,nrES_Raw,"&gt;=0")=0),"Yes","No")))</f>
        <v/>
      </c>
      <c r="R934" s="17">
        <f>IF($C934="","",IF($L934="","",IF(AND($K934=2,ISNUMBER($L934),$L934&lt;$J934),"Yes","No")))</f>
        <v/>
      </c>
      <c r="S934" s="18" t="n"/>
      <c r="T934" s="19">
        <f>IF($Q934&lt;&gt;"Yes","",IF($S934="","(enter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IF(OR($C934="",$L934="",$K934&lt;&gt;1,NOT(ISNUMBER($L934)),$L934&gt;=$J934),"",IF(COUNTIFS(nrES_PID,$D934,nrES_Code,$F934,nrES_Att,2,nrES_Raw,"&gt;=0")&gt;0,"Retested",IF(NOT(ISNUMBER($T934)),"CHECK DATE",IF(TODAY()&gt;$T934,"OVERDUE","Due "&amp;TEXT($T934,"mm/dd")))))</f>
        <v/>
      </c>
      <c r="V934" s="16" t="n"/>
      <c r="W934" s="16" t="n"/>
      <c r="X934" s="17">
        <f>IF($C934="","",IF(AND($L934&lt;&gt;"",NOT(ISNUMBER($L934))),"RAW SCORE NOT A NUMBER",IF(AND(ISNUMBER($L934),OR($L934&lt;0,$L934&gt;100)),"RAW SCORE OUT OF RANGE",IF(COUNTIF(nrES_RecID,$B934)&gt;1,"DUPLICATE RECORD",IF(AND($K934=2,COUNTIFS(nrES_PID,$D934,nrES_Code,$F934,nrES_Att,1)=0),"ATTEMPT 2 WITHOUT ATTEMPT 1",IF(AND($K934=2,$L934=""),"RETEST ROW HAS NO SCORE","OK"))))))</f>
        <v/>
      </c>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IF($C935="","",IF($K935="","",IF(COUNTIFS(nrES_PID,$D935,nrES_Code,$F935,nrES_Att,"&gt;"&amp;$K935,nrES_Raw,"&gt;=0")=0,"Yes","No")))</f>
        <v/>
      </c>
      <c r="Q935" s="17">
        <f>IF($C935="","",IF($L935="","",IF(AND($K935=1,ISNUMBER($L935),$L935&lt;$J935,COUNTIFS(nrES_PID,$D935,nrES_Code,$F935,nrES_Att,2,nrES_Raw,"&gt;=0")=0),"Yes","No")))</f>
        <v/>
      </c>
      <c r="R935" s="17">
        <f>IF($C935="","",IF($L935="","",IF(AND($K935=2,ISNUMBER($L935),$L935&lt;$J935),"Yes","No")))</f>
        <v/>
      </c>
      <c r="S935" s="18" t="n"/>
      <c r="T935" s="19">
        <f>IF($Q935&lt;&gt;"Yes","",IF($S935="","(enter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IF(OR($C935="",$L935="",$K935&lt;&gt;1,NOT(ISNUMBER($L935)),$L935&gt;=$J935),"",IF(COUNTIFS(nrES_PID,$D935,nrES_Code,$F935,nrES_Att,2,nrES_Raw,"&gt;=0")&gt;0,"Retested",IF(NOT(ISNUMBER($T935)),"CHECK DATE",IF(TODAY()&gt;$T935,"OVERDUE","Due "&amp;TEXT($T935,"mm/dd")))))</f>
        <v/>
      </c>
      <c r="V935" s="16" t="n"/>
      <c r="W935" s="16" t="n"/>
      <c r="X935" s="17">
        <f>IF($C935="","",IF(AND($L935&lt;&gt;"",NOT(ISNUMBER($L935))),"RAW SCORE NOT A NUMBER",IF(AND(ISNUMBER($L935),OR($L935&lt;0,$L935&gt;100)),"RAW SCORE OUT OF RANGE",IF(COUNTIF(nrES_RecID,$B935)&gt;1,"DUPLICATE RECORD",IF(AND($K935=2,COUNTIFS(nrES_PID,$D935,nrES_Code,$F935,nrES_Att,1)=0),"ATTEMPT 2 WITHOUT ATTEMPT 1",IF(AND($K935=2,$L935=""),"RETEST ROW HAS NO SCORE","OK"))))))</f>
        <v/>
      </c>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IF($C936="","",IF($K936="","",IF(COUNTIFS(nrES_PID,$D936,nrES_Code,$F936,nrES_Att,"&gt;"&amp;$K936,nrES_Raw,"&gt;=0")=0,"Yes","No")))</f>
        <v/>
      </c>
      <c r="Q936" s="17">
        <f>IF($C936="","",IF($L936="","",IF(AND($K936=1,ISNUMBER($L936),$L936&lt;$J936,COUNTIFS(nrES_PID,$D936,nrES_Code,$F936,nrES_Att,2,nrES_Raw,"&gt;=0")=0),"Yes","No")))</f>
        <v/>
      </c>
      <c r="R936" s="17">
        <f>IF($C936="","",IF($L936="","",IF(AND($K936=2,ISNUMBER($L936),$L936&lt;$J936),"Yes","No")))</f>
        <v/>
      </c>
      <c r="S936" s="18" t="n"/>
      <c r="T936" s="19">
        <f>IF($Q936&lt;&gt;"Yes","",IF($S936="","(enter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IF(OR($C936="",$L936="",$K936&lt;&gt;1,NOT(ISNUMBER($L936)),$L936&gt;=$J936),"",IF(COUNTIFS(nrES_PID,$D936,nrES_Code,$F936,nrES_Att,2,nrES_Raw,"&gt;=0")&gt;0,"Retested",IF(NOT(ISNUMBER($T936)),"CHECK DATE",IF(TODAY()&gt;$T936,"OVERDUE","Due "&amp;TEXT($T936,"mm/dd")))))</f>
        <v/>
      </c>
      <c r="V936" s="16" t="n"/>
      <c r="W936" s="16" t="n"/>
      <c r="X936" s="17">
        <f>IF($C936="","",IF(AND($L936&lt;&gt;"",NOT(ISNUMBER($L936))),"RAW SCORE NOT A NUMBER",IF(AND(ISNUMBER($L936),OR($L936&lt;0,$L936&gt;100)),"RAW SCORE OUT OF RANGE",IF(COUNTIF(nrES_RecID,$B936)&gt;1,"DUPLICATE RECORD",IF(AND($K936=2,COUNTIFS(nrES_PID,$D936,nrES_Code,$F936,nrES_Att,1)=0),"ATTEMPT 2 WITHOUT ATTEMPT 1",IF(AND($K936=2,$L936=""),"RETEST ROW HAS NO SCORE","OK"))))))</f>
        <v/>
      </c>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IF($C937="","",IF($K937="","",IF(COUNTIFS(nrES_PID,$D937,nrES_Code,$F937,nrES_Att,"&gt;"&amp;$K937,nrES_Raw,"&gt;=0")=0,"Yes","No")))</f>
        <v/>
      </c>
      <c r="Q937" s="17">
        <f>IF($C937="","",IF($L937="","",IF(AND($K937=1,ISNUMBER($L937),$L937&lt;$J937,COUNTIFS(nrES_PID,$D937,nrES_Code,$F937,nrES_Att,2,nrES_Raw,"&gt;=0")=0),"Yes","No")))</f>
        <v/>
      </c>
      <c r="R937" s="17">
        <f>IF($C937="","",IF($L937="","",IF(AND($K937=2,ISNUMBER($L937),$L937&lt;$J937),"Yes","No")))</f>
        <v/>
      </c>
      <c r="S937" s="18" t="n"/>
      <c r="T937" s="19">
        <f>IF($Q937&lt;&gt;"Yes","",IF($S937="","(enter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IF(OR($C937="",$L937="",$K937&lt;&gt;1,NOT(ISNUMBER($L937)),$L937&gt;=$J937),"",IF(COUNTIFS(nrES_PID,$D937,nrES_Code,$F937,nrES_Att,2,nrES_Raw,"&gt;=0")&gt;0,"Retested",IF(NOT(ISNUMBER($T937)),"CHECK DATE",IF(TODAY()&gt;$T937,"OVERDUE","Due "&amp;TEXT($T937,"mm/dd")))))</f>
        <v/>
      </c>
      <c r="V937" s="16" t="n"/>
      <c r="W937" s="16" t="n"/>
      <c r="X937" s="17">
        <f>IF($C937="","",IF(AND($L937&lt;&gt;"",NOT(ISNUMBER($L937))),"RAW SCORE NOT A NUMBER",IF(AND(ISNUMBER($L937),OR($L937&lt;0,$L937&gt;100)),"RAW SCORE OUT OF RANGE",IF(COUNTIF(nrES_RecID,$B937)&gt;1,"DUPLICATE RECORD",IF(AND($K937=2,COUNTIFS(nrES_PID,$D937,nrES_Code,$F937,nrES_Att,1)=0),"ATTEMPT 2 WITHOUT ATTEMPT 1",IF(AND($K937=2,$L937=""),"RETEST ROW HAS NO SCORE","OK"))))))</f>
        <v/>
      </c>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IF($C938="","",IF($K938="","",IF(COUNTIFS(nrES_PID,$D938,nrES_Code,$F938,nrES_Att,"&gt;"&amp;$K938,nrES_Raw,"&gt;=0")=0,"Yes","No")))</f>
        <v/>
      </c>
      <c r="Q938" s="17">
        <f>IF($C938="","",IF($L938="","",IF(AND($K938=1,ISNUMBER($L938),$L938&lt;$J938,COUNTIFS(nrES_PID,$D938,nrES_Code,$F938,nrES_Att,2,nrES_Raw,"&gt;=0")=0),"Yes","No")))</f>
        <v/>
      </c>
      <c r="R938" s="17">
        <f>IF($C938="","",IF($L938="","",IF(AND($K938=2,ISNUMBER($L938),$L938&lt;$J938),"Yes","No")))</f>
        <v/>
      </c>
      <c r="S938" s="18" t="n"/>
      <c r="T938" s="19">
        <f>IF($Q938&lt;&gt;"Yes","",IF($S938="","(enter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IF(OR($C938="",$L938="",$K938&lt;&gt;1,NOT(ISNUMBER($L938)),$L938&gt;=$J938),"",IF(COUNTIFS(nrES_PID,$D938,nrES_Code,$F938,nrES_Att,2,nrES_Raw,"&gt;=0")&gt;0,"Retested",IF(NOT(ISNUMBER($T938)),"CHECK DATE",IF(TODAY()&gt;$T938,"OVERDUE","Due "&amp;TEXT($T938,"mm/dd")))))</f>
        <v/>
      </c>
      <c r="V938" s="16" t="n"/>
      <c r="W938" s="16" t="n"/>
      <c r="X938" s="17">
        <f>IF($C938="","",IF(AND($L938&lt;&gt;"",NOT(ISNUMBER($L938))),"RAW SCORE NOT A NUMBER",IF(AND(ISNUMBER($L938),OR($L938&lt;0,$L938&gt;100)),"RAW SCORE OUT OF RANGE",IF(COUNTIF(nrES_RecID,$B938)&gt;1,"DUPLICATE RECORD",IF(AND($K938=2,COUNTIFS(nrES_PID,$D938,nrES_Code,$F938,nrES_Att,1)=0),"ATTEMPT 2 WITHOUT ATTEMPT 1",IF(AND($K938=2,$L938=""),"RETEST ROW HAS NO SCORE","OK"))))))</f>
        <v/>
      </c>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IF($C939="","",IF($K939="","",IF(COUNTIFS(nrES_PID,$D939,nrES_Code,$F939,nrES_Att,"&gt;"&amp;$K939,nrES_Raw,"&gt;=0")=0,"Yes","No")))</f>
        <v/>
      </c>
      <c r="Q939" s="17">
        <f>IF($C939="","",IF($L939="","",IF(AND($K939=1,ISNUMBER($L939),$L939&lt;$J939,COUNTIFS(nrES_PID,$D939,nrES_Code,$F939,nrES_Att,2,nrES_Raw,"&gt;=0")=0),"Yes","No")))</f>
        <v/>
      </c>
      <c r="R939" s="17">
        <f>IF($C939="","",IF($L939="","",IF(AND($K939=2,ISNUMBER($L939),$L939&lt;$J939),"Yes","No")))</f>
        <v/>
      </c>
      <c r="S939" s="18" t="n"/>
      <c r="T939" s="19">
        <f>IF($Q939&lt;&gt;"Yes","",IF($S939="","(enter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IF(OR($C939="",$L939="",$K939&lt;&gt;1,NOT(ISNUMBER($L939)),$L939&gt;=$J939),"",IF(COUNTIFS(nrES_PID,$D939,nrES_Code,$F939,nrES_Att,2,nrES_Raw,"&gt;=0")&gt;0,"Retested",IF(NOT(ISNUMBER($T939)),"CHECK DATE",IF(TODAY()&gt;$T939,"OVERDUE","Due "&amp;TEXT($T939,"mm/dd")))))</f>
        <v/>
      </c>
      <c r="V939" s="16" t="n"/>
      <c r="W939" s="16" t="n"/>
      <c r="X939" s="17">
        <f>IF($C939="","",IF(AND($L939&lt;&gt;"",NOT(ISNUMBER($L939))),"RAW SCORE NOT A NUMBER",IF(AND(ISNUMBER($L939),OR($L939&lt;0,$L939&gt;100)),"RAW SCORE OUT OF RANGE",IF(COUNTIF(nrES_RecID,$B939)&gt;1,"DUPLICATE RECORD",IF(AND($K939=2,COUNTIFS(nrES_PID,$D939,nrES_Code,$F939,nrES_Att,1)=0),"ATTEMPT 2 WITHOUT ATTEMPT 1",IF(AND($K939=2,$L939=""),"RETEST ROW HAS NO SCORE","OK"))))))</f>
        <v/>
      </c>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IF($C940="","",IF($K940="","",IF(COUNTIFS(nrES_PID,$D940,nrES_Code,$F940,nrES_Att,"&gt;"&amp;$K940,nrES_Raw,"&gt;=0")=0,"Yes","No")))</f>
        <v/>
      </c>
      <c r="Q940" s="17">
        <f>IF($C940="","",IF($L940="","",IF(AND($K940=1,ISNUMBER($L940),$L940&lt;$J940,COUNTIFS(nrES_PID,$D940,nrES_Code,$F940,nrES_Att,2,nrES_Raw,"&gt;=0")=0),"Yes","No")))</f>
        <v/>
      </c>
      <c r="R940" s="17">
        <f>IF($C940="","",IF($L940="","",IF(AND($K940=2,ISNUMBER($L940),$L940&lt;$J940),"Yes","No")))</f>
        <v/>
      </c>
      <c r="S940" s="18" t="n"/>
      <c r="T940" s="19">
        <f>IF($Q940&lt;&gt;"Yes","",IF($S940="","(enter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IF(OR($C940="",$L940="",$K940&lt;&gt;1,NOT(ISNUMBER($L940)),$L940&gt;=$J940),"",IF(COUNTIFS(nrES_PID,$D940,nrES_Code,$F940,nrES_Att,2,nrES_Raw,"&gt;=0")&gt;0,"Retested",IF(NOT(ISNUMBER($T940)),"CHECK DATE",IF(TODAY()&gt;$T940,"OVERDUE","Due "&amp;TEXT($T940,"mm/dd")))))</f>
        <v/>
      </c>
      <c r="V940" s="16" t="n"/>
      <c r="W940" s="16" t="n"/>
      <c r="X940" s="17">
        <f>IF($C940="","",IF(AND($L940&lt;&gt;"",NOT(ISNUMBER($L940))),"RAW SCORE NOT A NUMBER",IF(AND(ISNUMBER($L940),OR($L940&lt;0,$L940&gt;100)),"RAW SCORE OUT OF RANGE",IF(COUNTIF(nrES_RecID,$B940)&gt;1,"DUPLICATE RECORD",IF(AND($K940=2,COUNTIFS(nrES_PID,$D940,nrES_Code,$F940,nrES_Att,1)=0),"ATTEMPT 2 WITHOUT ATTEMPT 1",IF(AND($K940=2,$L940=""),"RETEST ROW HAS NO SCORE","OK"))))))</f>
        <v/>
      </c>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IF($C941="","",IF($K941="","",IF(COUNTIFS(nrES_PID,$D941,nrES_Code,$F941,nrES_Att,"&gt;"&amp;$K941,nrES_Raw,"&gt;=0")=0,"Yes","No")))</f>
        <v/>
      </c>
      <c r="Q941" s="17">
        <f>IF($C941="","",IF($L941="","",IF(AND($K941=1,ISNUMBER($L941),$L941&lt;$J941,COUNTIFS(nrES_PID,$D941,nrES_Code,$F941,nrES_Att,2,nrES_Raw,"&gt;=0")=0),"Yes","No")))</f>
        <v/>
      </c>
      <c r="R941" s="17">
        <f>IF($C941="","",IF($L941="","",IF(AND($K941=2,ISNUMBER($L941),$L941&lt;$J941),"Yes","No")))</f>
        <v/>
      </c>
      <c r="S941" s="18" t="n"/>
      <c r="T941" s="19">
        <f>IF($Q941&lt;&gt;"Yes","",IF($S941="","(enter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IF(OR($C941="",$L941="",$K941&lt;&gt;1,NOT(ISNUMBER($L941)),$L941&gt;=$J941),"",IF(COUNTIFS(nrES_PID,$D941,nrES_Code,$F941,nrES_Att,2,nrES_Raw,"&gt;=0")&gt;0,"Retested",IF(NOT(ISNUMBER($T941)),"CHECK DATE",IF(TODAY()&gt;$T941,"OVERDUE","Due "&amp;TEXT($T941,"mm/dd")))))</f>
        <v/>
      </c>
      <c r="V941" s="16" t="n"/>
      <c r="W941" s="16" t="n"/>
      <c r="X941" s="17">
        <f>IF($C941="","",IF(AND($L941&lt;&gt;"",NOT(ISNUMBER($L941))),"RAW SCORE NOT A NUMBER",IF(AND(ISNUMBER($L941),OR($L941&lt;0,$L941&gt;100)),"RAW SCORE OUT OF RANGE",IF(COUNTIF(nrES_RecID,$B941)&gt;1,"DUPLICATE RECORD",IF(AND($K941=2,COUNTIFS(nrES_PID,$D941,nrES_Code,$F941,nrES_Att,1)=0),"ATTEMPT 2 WITHOUT ATTEMPT 1",IF(AND($K941=2,$L941=""),"RETEST ROW HAS NO SCORE","OK"))))))</f>
        <v/>
      </c>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IF($C942="","",IF($K942="","",IF(COUNTIFS(nrES_PID,$D942,nrES_Code,$F942,nrES_Att,"&gt;"&amp;$K942,nrES_Raw,"&gt;=0")=0,"Yes","No")))</f>
        <v/>
      </c>
      <c r="Q942" s="17">
        <f>IF($C942="","",IF($L942="","",IF(AND($K942=1,ISNUMBER($L942),$L942&lt;$J942,COUNTIFS(nrES_PID,$D942,nrES_Code,$F942,nrES_Att,2,nrES_Raw,"&gt;=0")=0),"Yes","No")))</f>
        <v/>
      </c>
      <c r="R942" s="17">
        <f>IF($C942="","",IF($L942="","",IF(AND($K942=2,ISNUMBER($L942),$L942&lt;$J942),"Yes","No")))</f>
        <v/>
      </c>
      <c r="S942" s="18" t="n"/>
      <c r="T942" s="19">
        <f>IF($Q942&lt;&gt;"Yes","",IF($S942="","(enter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IF(OR($C942="",$L942="",$K942&lt;&gt;1,NOT(ISNUMBER($L942)),$L942&gt;=$J942),"",IF(COUNTIFS(nrES_PID,$D942,nrES_Code,$F942,nrES_Att,2,nrES_Raw,"&gt;=0")&gt;0,"Retested",IF(NOT(ISNUMBER($T942)),"CHECK DATE",IF(TODAY()&gt;$T942,"OVERDUE","Due "&amp;TEXT($T942,"mm/dd")))))</f>
        <v/>
      </c>
      <c r="V942" s="16" t="n"/>
      <c r="W942" s="16" t="n"/>
      <c r="X942" s="17">
        <f>IF($C942="","",IF(AND($L942&lt;&gt;"",NOT(ISNUMBER($L942))),"RAW SCORE NOT A NUMBER",IF(AND(ISNUMBER($L942),OR($L942&lt;0,$L942&gt;100)),"RAW SCORE OUT OF RANGE",IF(COUNTIF(nrES_RecID,$B942)&gt;1,"DUPLICATE RECORD",IF(AND($K942=2,COUNTIFS(nrES_PID,$D942,nrES_Code,$F942,nrES_Att,1)=0),"ATTEMPT 2 WITHOUT ATTEMPT 1",IF(AND($K942=2,$L942=""),"RETEST ROW HAS NO SCORE","OK"))))))</f>
        <v/>
      </c>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IF($C943="","",IF($K943="","",IF(COUNTIFS(nrES_PID,$D943,nrES_Code,$F943,nrES_Att,"&gt;"&amp;$K943,nrES_Raw,"&gt;=0")=0,"Yes","No")))</f>
        <v/>
      </c>
      <c r="Q943" s="17">
        <f>IF($C943="","",IF($L943="","",IF(AND($K943=1,ISNUMBER($L943),$L943&lt;$J943,COUNTIFS(nrES_PID,$D943,nrES_Code,$F943,nrES_Att,2,nrES_Raw,"&gt;=0")=0),"Yes","No")))</f>
        <v/>
      </c>
      <c r="R943" s="17">
        <f>IF($C943="","",IF($L943="","",IF(AND($K943=2,ISNUMBER($L943),$L943&lt;$J943),"Yes","No")))</f>
        <v/>
      </c>
      <c r="S943" s="18" t="n"/>
      <c r="T943" s="19">
        <f>IF($Q943&lt;&gt;"Yes","",IF($S943="","(enter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IF(OR($C943="",$L943="",$K943&lt;&gt;1,NOT(ISNUMBER($L943)),$L943&gt;=$J943),"",IF(COUNTIFS(nrES_PID,$D943,nrES_Code,$F943,nrES_Att,2,nrES_Raw,"&gt;=0")&gt;0,"Retested",IF(NOT(ISNUMBER($T943)),"CHECK DATE",IF(TODAY()&gt;$T943,"OVERDUE","Due "&amp;TEXT($T943,"mm/dd")))))</f>
        <v/>
      </c>
      <c r="V943" s="16" t="n"/>
      <c r="W943" s="16" t="n"/>
      <c r="X943" s="17">
        <f>IF($C943="","",IF(AND($L943&lt;&gt;"",NOT(ISNUMBER($L943))),"RAW SCORE NOT A NUMBER",IF(AND(ISNUMBER($L943),OR($L943&lt;0,$L943&gt;100)),"RAW SCORE OUT OF RANGE",IF(COUNTIF(nrES_RecID,$B943)&gt;1,"DUPLICATE RECORD",IF(AND($K943=2,COUNTIFS(nrES_PID,$D943,nrES_Code,$F943,nrES_Att,1)=0),"ATTEMPT 2 WITHOUT ATTEMPT 1",IF(AND($K943=2,$L943=""),"RETEST ROW HAS NO SCORE","OK"))))))</f>
        <v/>
      </c>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IF($C944="","",IF($K944="","",IF(COUNTIFS(nrES_PID,$D944,nrES_Code,$F944,nrES_Att,"&gt;"&amp;$K944,nrES_Raw,"&gt;=0")=0,"Yes","No")))</f>
        <v/>
      </c>
      <c r="Q944" s="17">
        <f>IF($C944="","",IF($L944="","",IF(AND($K944=1,ISNUMBER($L944),$L944&lt;$J944,COUNTIFS(nrES_PID,$D944,nrES_Code,$F944,nrES_Att,2,nrES_Raw,"&gt;=0")=0),"Yes","No")))</f>
        <v/>
      </c>
      <c r="R944" s="17">
        <f>IF($C944="","",IF($L944="","",IF(AND($K944=2,ISNUMBER($L944),$L944&lt;$J944),"Yes","No")))</f>
        <v/>
      </c>
      <c r="S944" s="18" t="n"/>
      <c r="T944" s="19">
        <f>IF($Q944&lt;&gt;"Yes","",IF($S944="","(enter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IF(OR($C944="",$L944="",$K944&lt;&gt;1,NOT(ISNUMBER($L944)),$L944&gt;=$J944),"",IF(COUNTIFS(nrES_PID,$D944,nrES_Code,$F944,nrES_Att,2,nrES_Raw,"&gt;=0")&gt;0,"Retested",IF(NOT(ISNUMBER($T944)),"CHECK DATE",IF(TODAY()&gt;$T944,"OVERDUE","Due "&amp;TEXT($T944,"mm/dd")))))</f>
        <v/>
      </c>
      <c r="V944" s="16" t="n"/>
      <c r="W944" s="16" t="n"/>
      <c r="X944" s="17">
        <f>IF($C944="","",IF(AND($L944&lt;&gt;"",NOT(ISNUMBER($L944))),"RAW SCORE NOT A NUMBER",IF(AND(ISNUMBER($L944),OR($L944&lt;0,$L944&gt;100)),"RAW SCORE OUT OF RANGE",IF(COUNTIF(nrES_RecID,$B944)&gt;1,"DUPLICATE RECORD",IF(AND($K944=2,COUNTIFS(nrES_PID,$D944,nrES_Code,$F944,nrES_Att,1)=0),"ATTEMPT 2 WITHOUT ATTEMPT 1",IF(AND($K944=2,$L944=""),"RETEST ROW HAS NO SCORE","OK"))))))</f>
        <v/>
      </c>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IF($C945="","",IF($K945="","",IF(COUNTIFS(nrES_PID,$D945,nrES_Code,$F945,nrES_Att,"&gt;"&amp;$K945,nrES_Raw,"&gt;=0")=0,"Yes","No")))</f>
        <v/>
      </c>
      <c r="Q945" s="17">
        <f>IF($C945="","",IF($L945="","",IF(AND($K945=1,ISNUMBER($L945),$L945&lt;$J945,COUNTIFS(nrES_PID,$D945,nrES_Code,$F945,nrES_Att,2,nrES_Raw,"&gt;=0")=0),"Yes","No")))</f>
        <v/>
      </c>
      <c r="R945" s="17">
        <f>IF($C945="","",IF($L945="","",IF(AND($K945=2,ISNUMBER($L945),$L945&lt;$J945),"Yes","No")))</f>
        <v/>
      </c>
      <c r="S945" s="18" t="n"/>
      <c r="T945" s="19">
        <f>IF($Q945&lt;&gt;"Yes","",IF($S945="","(enter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IF(OR($C945="",$L945="",$K945&lt;&gt;1,NOT(ISNUMBER($L945)),$L945&gt;=$J945),"",IF(COUNTIFS(nrES_PID,$D945,nrES_Code,$F945,nrES_Att,2,nrES_Raw,"&gt;=0")&gt;0,"Retested",IF(NOT(ISNUMBER($T945)),"CHECK DATE",IF(TODAY()&gt;$T945,"OVERDUE","Due "&amp;TEXT($T945,"mm/dd")))))</f>
        <v/>
      </c>
      <c r="V945" s="16" t="n"/>
      <c r="W945" s="16" t="n"/>
      <c r="X945" s="17">
        <f>IF($C945="","",IF(AND($L945&lt;&gt;"",NOT(ISNUMBER($L945))),"RAW SCORE NOT A NUMBER",IF(AND(ISNUMBER($L945),OR($L945&lt;0,$L945&gt;100)),"RAW SCORE OUT OF RANGE",IF(COUNTIF(nrES_RecID,$B945)&gt;1,"DUPLICATE RECORD",IF(AND($K945=2,COUNTIFS(nrES_PID,$D945,nrES_Code,$F945,nrES_Att,1)=0),"ATTEMPT 2 WITHOUT ATTEMPT 1",IF(AND($K945=2,$L945=""),"RETEST ROW HAS NO SCORE","OK"))))))</f>
        <v/>
      </c>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IF($C946="","",IF($K946="","",IF(COUNTIFS(nrES_PID,$D946,nrES_Code,$F946,nrES_Att,"&gt;"&amp;$K946,nrES_Raw,"&gt;=0")=0,"Yes","No")))</f>
        <v/>
      </c>
      <c r="Q946" s="17">
        <f>IF($C946="","",IF($L946="","",IF(AND($K946=1,ISNUMBER($L946),$L946&lt;$J946,COUNTIFS(nrES_PID,$D946,nrES_Code,$F946,nrES_Att,2,nrES_Raw,"&gt;=0")=0),"Yes","No")))</f>
        <v/>
      </c>
      <c r="R946" s="17">
        <f>IF($C946="","",IF($L946="","",IF(AND($K946=2,ISNUMBER($L946),$L946&lt;$J946),"Yes","No")))</f>
        <v/>
      </c>
      <c r="S946" s="18" t="n"/>
      <c r="T946" s="19">
        <f>IF($Q946&lt;&gt;"Yes","",IF($S946="","(enter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IF(OR($C946="",$L946="",$K946&lt;&gt;1,NOT(ISNUMBER($L946)),$L946&gt;=$J946),"",IF(COUNTIFS(nrES_PID,$D946,nrES_Code,$F946,nrES_Att,2,nrES_Raw,"&gt;=0")&gt;0,"Retested",IF(NOT(ISNUMBER($T946)),"CHECK DATE",IF(TODAY()&gt;$T946,"OVERDUE","Due "&amp;TEXT($T946,"mm/dd")))))</f>
        <v/>
      </c>
      <c r="V946" s="16" t="n"/>
      <c r="W946" s="16" t="n"/>
      <c r="X946" s="17">
        <f>IF($C946="","",IF(AND($L946&lt;&gt;"",NOT(ISNUMBER($L946))),"RAW SCORE NOT A NUMBER",IF(AND(ISNUMBER($L946),OR($L946&lt;0,$L946&gt;100)),"RAW SCORE OUT OF RANGE",IF(COUNTIF(nrES_RecID,$B946)&gt;1,"DUPLICATE RECORD",IF(AND($K946=2,COUNTIFS(nrES_PID,$D946,nrES_Code,$F946,nrES_Att,1)=0),"ATTEMPT 2 WITHOUT ATTEMPT 1",IF(AND($K946=2,$L946=""),"RETEST ROW HAS NO SCORE","OK"))))))</f>
        <v/>
      </c>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IF($C947="","",IF($K947="","",IF(COUNTIFS(nrES_PID,$D947,nrES_Code,$F947,nrES_Att,"&gt;"&amp;$K947,nrES_Raw,"&gt;=0")=0,"Yes","No")))</f>
        <v/>
      </c>
      <c r="Q947" s="17">
        <f>IF($C947="","",IF($L947="","",IF(AND($K947=1,ISNUMBER($L947),$L947&lt;$J947,COUNTIFS(nrES_PID,$D947,nrES_Code,$F947,nrES_Att,2,nrES_Raw,"&gt;=0")=0),"Yes","No")))</f>
        <v/>
      </c>
      <c r="R947" s="17">
        <f>IF($C947="","",IF($L947="","",IF(AND($K947=2,ISNUMBER($L947),$L947&lt;$J947),"Yes","No")))</f>
        <v/>
      </c>
      <c r="S947" s="18" t="n"/>
      <c r="T947" s="19">
        <f>IF($Q947&lt;&gt;"Yes","",IF($S947="","(enter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IF(OR($C947="",$L947="",$K947&lt;&gt;1,NOT(ISNUMBER($L947)),$L947&gt;=$J947),"",IF(COUNTIFS(nrES_PID,$D947,nrES_Code,$F947,nrES_Att,2,nrES_Raw,"&gt;=0")&gt;0,"Retested",IF(NOT(ISNUMBER($T947)),"CHECK DATE",IF(TODAY()&gt;$T947,"OVERDUE","Due "&amp;TEXT($T947,"mm/dd")))))</f>
        <v/>
      </c>
      <c r="V947" s="16" t="n"/>
      <c r="W947" s="16" t="n"/>
      <c r="X947" s="17">
        <f>IF($C947="","",IF(AND($L947&lt;&gt;"",NOT(ISNUMBER($L947))),"RAW SCORE NOT A NUMBER",IF(AND(ISNUMBER($L947),OR($L947&lt;0,$L947&gt;100)),"RAW SCORE OUT OF RANGE",IF(COUNTIF(nrES_RecID,$B947)&gt;1,"DUPLICATE RECORD",IF(AND($K947=2,COUNTIFS(nrES_PID,$D947,nrES_Code,$F947,nrES_Att,1)=0),"ATTEMPT 2 WITHOUT ATTEMPT 1",IF(AND($K947=2,$L947=""),"RETEST ROW HAS NO SCORE","OK"))))))</f>
        <v/>
      </c>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IF($C948="","",IF($K948="","",IF(COUNTIFS(nrES_PID,$D948,nrES_Code,$F948,nrES_Att,"&gt;"&amp;$K948,nrES_Raw,"&gt;=0")=0,"Yes","No")))</f>
        <v/>
      </c>
      <c r="Q948" s="17">
        <f>IF($C948="","",IF($L948="","",IF(AND($K948=1,ISNUMBER($L948),$L948&lt;$J948,COUNTIFS(nrES_PID,$D948,nrES_Code,$F948,nrES_Att,2,nrES_Raw,"&gt;=0")=0),"Yes","No")))</f>
        <v/>
      </c>
      <c r="R948" s="17">
        <f>IF($C948="","",IF($L948="","",IF(AND($K948=2,ISNUMBER($L948),$L948&lt;$J948),"Yes","No")))</f>
        <v/>
      </c>
      <c r="S948" s="18" t="n"/>
      <c r="T948" s="19">
        <f>IF($Q948&lt;&gt;"Yes","",IF($S948="","(enter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IF(OR($C948="",$L948="",$K948&lt;&gt;1,NOT(ISNUMBER($L948)),$L948&gt;=$J948),"",IF(COUNTIFS(nrES_PID,$D948,nrES_Code,$F948,nrES_Att,2,nrES_Raw,"&gt;=0")&gt;0,"Retested",IF(NOT(ISNUMBER($T948)),"CHECK DATE",IF(TODAY()&gt;$T948,"OVERDUE","Due "&amp;TEXT($T948,"mm/dd")))))</f>
        <v/>
      </c>
      <c r="V948" s="16" t="n"/>
      <c r="W948" s="16" t="n"/>
      <c r="X948" s="17">
        <f>IF($C948="","",IF(AND($L948&lt;&gt;"",NOT(ISNUMBER($L948))),"RAW SCORE NOT A NUMBER",IF(AND(ISNUMBER($L948),OR($L948&lt;0,$L948&gt;100)),"RAW SCORE OUT OF RANGE",IF(COUNTIF(nrES_RecID,$B948)&gt;1,"DUPLICATE RECORD",IF(AND($K948=2,COUNTIFS(nrES_PID,$D948,nrES_Code,$F948,nrES_Att,1)=0),"ATTEMPT 2 WITHOUT ATTEMPT 1",IF(AND($K948=2,$L948=""),"RETEST ROW HAS NO SCORE","OK"))))))</f>
        <v/>
      </c>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IF($C949="","",IF($K949="","",IF(COUNTIFS(nrES_PID,$D949,nrES_Code,$F949,nrES_Att,"&gt;"&amp;$K949,nrES_Raw,"&gt;=0")=0,"Yes","No")))</f>
        <v/>
      </c>
      <c r="Q949" s="17">
        <f>IF($C949="","",IF($L949="","",IF(AND($K949=1,ISNUMBER($L949),$L949&lt;$J949,COUNTIFS(nrES_PID,$D949,nrES_Code,$F949,nrES_Att,2,nrES_Raw,"&gt;=0")=0),"Yes","No")))</f>
        <v/>
      </c>
      <c r="R949" s="17">
        <f>IF($C949="","",IF($L949="","",IF(AND($K949=2,ISNUMBER($L949),$L949&lt;$J949),"Yes","No")))</f>
        <v/>
      </c>
      <c r="S949" s="18" t="n"/>
      <c r="T949" s="19">
        <f>IF($Q949&lt;&gt;"Yes","",IF($S949="","(enter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IF(OR($C949="",$L949="",$K949&lt;&gt;1,NOT(ISNUMBER($L949)),$L949&gt;=$J949),"",IF(COUNTIFS(nrES_PID,$D949,nrES_Code,$F949,nrES_Att,2,nrES_Raw,"&gt;=0")&gt;0,"Retested",IF(NOT(ISNUMBER($T949)),"CHECK DATE",IF(TODAY()&gt;$T949,"OVERDUE","Due "&amp;TEXT($T949,"mm/dd")))))</f>
        <v/>
      </c>
      <c r="V949" s="16" t="n"/>
      <c r="W949" s="16" t="n"/>
      <c r="X949" s="17">
        <f>IF($C949="","",IF(AND($L949&lt;&gt;"",NOT(ISNUMBER($L949))),"RAW SCORE NOT A NUMBER",IF(AND(ISNUMBER($L949),OR($L949&lt;0,$L949&gt;100)),"RAW SCORE OUT OF RANGE",IF(COUNTIF(nrES_RecID,$B949)&gt;1,"DUPLICATE RECORD",IF(AND($K949=2,COUNTIFS(nrES_PID,$D949,nrES_Code,$F949,nrES_Att,1)=0),"ATTEMPT 2 WITHOUT ATTEMPT 1",IF(AND($K949=2,$L949=""),"RETEST ROW HAS NO SCORE","OK"))))))</f>
        <v/>
      </c>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IF($C950="","",IF($K950="","",IF(COUNTIFS(nrES_PID,$D950,nrES_Code,$F950,nrES_Att,"&gt;"&amp;$K950,nrES_Raw,"&gt;=0")=0,"Yes","No")))</f>
        <v/>
      </c>
      <c r="Q950" s="17">
        <f>IF($C950="","",IF($L950="","",IF(AND($K950=1,ISNUMBER($L950),$L950&lt;$J950,COUNTIFS(nrES_PID,$D950,nrES_Code,$F950,nrES_Att,2,nrES_Raw,"&gt;=0")=0),"Yes","No")))</f>
        <v/>
      </c>
      <c r="R950" s="17">
        <f>IF($C950="","",IF($L950="","",IF(AND($K950=2,ISNUMBER($L950),$L950&lt;$J950),"Yes","No")))</f>
        <v/>
      </c>
      <c r="S950" s="18" t="n"/>
      <c r="T950" s="19">
        <f>IF($Q950&lt;&gt;"Yes","",IF($S950="","(enter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IF(OR($C950="",$L950="",$K950&lt;&gt;1,NOT(ISNUMBER($L950)),$L950&gt;=$J950),"",IF(COUNTIFS(nrES_PID,$D950,nrES_Code,$F950,nrES_Att,2,nrES_Raw,"&gt;=0")&gt;0,"Retested",IF(NOT(ISNUMBER($T950)),"CHECK DATE",IF(TODAY()&gt;$T950,"OVERDUE","Due "&amp;TEXT($T950,"mm/dd")))))</f>
        <v/>
      </c>
      <c r="V950" s="16" t="n"/>
      <c r="W950" s="16" t="n"/>
      <c r="X950" s="17">
        <f>IF($C950="","",IF(AND($L950&lt;&gt;"",NOT(ISNUMBER($L950))),"RAW SCORE NOT A NUMBER",IF(AND(ISNUMBER($L950),OR($L950&lt;0,$L950&gt;100)),"RAW SCORE OUT OF RANGE",IF(COUNTIF(nrES_RecID,$B950)&gt;1,"DUPLICATE RECORD",IF(AND($K950=2,COUNTIFS(nrES_PID,$D950,nrES_Code,$F950,nrES_Att,1)=0),"ATTEMPT 2 WITHOUT ATTEMPT 1",IF(AND($K950=2,$L950=""),"RETEST ROW HAS NO SCORE","OK"))))))</f>
        <v/>
      </c>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IF($C951="","",IF($K951="","",IF(COUNTIFS(nrES_PID,$D951,nrES_Code,$F951,nrES_Att,"&gt;"&amp;$K951,nrES_Raw,"&gt;=0")=0,"Yes","No")))</f>
        <v/>
      </c>
      <c r="Q951" s="17">
        <f>IF($C951="","",IF($L951="","",IF(AND($K951=1,ISNUMBER($L951),$L951&lt;$J951,COUNTIFS(nrES_PID,$D951,nrES_Code,$F951,nrES_Att,2,nrES_Raw,"&gt;=0")=0),"Yes","No")))</f>
        <v/>
      </c>
      <c r="R951" s="17">
        <f>IF($C951="","",IF($L951="","",IF(AND($K951=2,ISNUMBER($L951),$L951&lt;$J951),"Yes","No")))</f>
        <v/>
      </c>
      <c r="S951" s="18" t="n"/>
      <c r="T951" s="19">
        <f>IF($Q951&lt;&gt;"Yes","",IF($S951="","(enter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IF(OR($C951="",$L951="",$K951&lt;&gt;1,NOT(ISNUMBER($L951)),$L951&gt;=$J951),"",IF(COUNTIFS(nrES_PID,$D951,nrES_Code,$F951,nrES_Att,2,nrES_Raw,"&gt;=0")&gt;0,"Retested",IF(NOT(ISNUMBER($T951)),"CHECK DATE",IF(TODAY()&gt;$T951,"OVERDUE","Due "&amp;TEXT($T951,"mm/dd")))))</f>
        <v/>
      </c>
      <c r="V951" s="16" t="n"/>
      <c r="W951" s="16" t="n"/>
      <c r="X951" s="17">
        <f>IF($C951="","",IF(AND($L951&lt;&gt;"",NOT(ISNUMBER($L951))),"RAW SCORE NOT A NUMBER",IF(AND(ISNUMBER($L951),OR($L951&lt;0,$L951&gt;100)),"RAW SCORE OUT OF RANGE",IF(COUNTIF(nrES_RecID,$B951)&gt;1,"DUPLICATE RECORD",IF(AND($K951=2,COUNTIFS(nrES_PID,$D951,nrES_Code,$F951,nrES_Att,1)=0),"ATTEMPT 2 WITHOUT ATTEMPT 1",IF(AND($K951=2,$L951=""),"RETEST ROW HAS NO SCORE","OK"))))))</f>
        <v/>
      </c>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IF($C952="","",IF($K952="","",IF(COUNTIFS(nrES_PID,$D952,nrES_Code,$F952,nrES_Att,"&gt;"&amp;$K952,nrES_Raw,"&gt;=0")=0,"Yes","No")))</f>
        <v/>
      </c>
      <c r="Q952" s="17">
        <f>IF($C952="","",IF($L952="","",IF(AND($K952=1,ISNUMBER($L952),$L952&lt;$J952,COUNTIFS(nrES_PID,$D952,nrES_Code,$F952,nrES_Att,2,nrES_Raw,"&gt;=0")=0),"Yes","No")))</f>
        <v/>
      </c>
      <c r="R952" s="17">
        <f>IF($C952="","",IF($L952="","",IF(AND($K952=2,ISNUMBER($L952),$L952&lt;$J952),"Yes","No")))</f>
        <v/>
      </c>
      <c r="S952" s="18" t="n"/>
      <c r="T952" s="19">
        <f>IF($Q952&lt;&gt;"Yes","",IF($S952="","(enter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IF(OR($C952="",$L952="",$K952&lt;&gt;1,NOT(ISNUMBER($L952)),$L952&gt;=$J952),"",IF(COUNTIFS(nrES_PID,$D952,nrES_Code,$F952,nrES_Att,2,nrES_Raw,"&gt;=0")&gt;0,"Retested",IF(NOT(ISNUMBER($T952)),"CHECK DATE",IF(TODAY()&gt;$T952,"OVERDUE","Due "&amp;TEXT($T952,"mm/dd")))))</f>
        <v/>
      </c>
      <c r="V952" s="16" t="n"/>
      <c r="W952" s="16" t="n"/>
      <c r="X952" s="17">
        <f>IF($C952="","",IF(AND($L952&lt;&gt;"",NOT(ISNUMBER($L952))),"RAW SCORE NOT A NUMBER",IF(AND(ISNUMBER($L952),OR($L952&lt;0,$L952&gt;100)),"RAW SCORE OUT OF RANGE",IF(COUNTIF(nrES_RecID,$B952)&gt;1,"DUPLICATE RECORD",IF(AND($K952=2,COUNTIFS(nrES_PID,$D952,nrES_Code,$F952,nrES_Att,1)=0),"ATTEMPT 2 WITHOUT ATTEMPT 1",IF(AND($K952=2,$L952=""),"RETEST ROW HAS NO SCORE","OK"))))))</f>
        <v/>
      </c>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IF($C953="","",IF($K953="","",IF(COUNTIFS(nrES_PID,$D953,nrES_Code,$F953,nrES_Att,"&gt;"&amp;$K953,nrES_Raw,"&gt;=0")=0,"Yes","No")))</f>
        <v/>
      </c>
      <c r="Q953" s="17">
        <f>IF($C953="","",IF($L953="","",IF(AND($K953=1,ISNUMBER($L953),$L953&lt;$J953,COUNTIFS(nrES_PID,$D953,nrES_Code,$F953,nrES_Att,2,nrES_Raw,"&gt;=0")=0),"Yes","No")))</f>
        <v/>
      </c>
      <c r="R953" s="17">
        <f>IF($C953="","",IF($L953="","",IF(AND($K953=2,ISNUMBER($L953),$L953&lt;$J953),"Yes","No")))</f>
        <v/>
      </c>
      <c r="S953" s="18" t="n"/>
      <c r="T953" s="19">
        <f>IF($Q953&lt;&gt;"Yes","",IF($S953="","(enter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IF(OR($C953="",$L953="",$K953&lt;&gt;1,NOT(ISNUMBER($L953)),$L953&gt;=$J953),"",IF(COUNTIFS(nrES_PID,$D953,nrES_Code,$F953,nrES_Att,2,nrES_Raw,"&gt;=0")&gt;0,"Retested",IF(NOT(ISNUMBER($T953)),"CHECK DATE",IF(TODAY()&gt;$T953,"OVERDUE","Due "&amp;TEXT($T953,"mm/dd")))))</f>
        <v/>
      </c>
      <c r="V953" s="16" t="n"/>
      <c r="W953" s="16" t="n"/>
      <c r="X953" s="17">
        <f>IF($C953="","",IF(AND($L953&lt;&gt;"",NOT(ISNUMBER($L953))),"RAW SCORE NOT A NUMBER",IF(AND(ISNUMBER($L953),OR($L953&lt;0,$L953&gt;100)),"RAW SCORE OUT OF RANGE",IF(COUNTIF(nrES_RecID,$B953)&gt;1,"DUPLICATE RECORD",IF(AND($K953=2,COUNTIFS(nrES_PID,$D953,nrES_Code,$F953,nrES_Att,1)=0),"ATTEMPT 2 WITHOUT ATTEMPT 1",IF(AND($K953=2,$L953=""),"RETEST ROW HAS NO SCORE","OK"))))))</f>
        <v/>
      </c>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IF($C954="","",IF($K954="","",IF(COUNTIFS(nrES_PID,$D954,nrES_Code,$F954,nrES_Att,"&gt;"&amp;$K954,nrES_Raw,"&gt;=0")=0,"Yes","No")))</f>
        <v/>
      </c>
      <c r="Q954" s="17">
        <f>IF($C954="","",IF($L954="","",IF(AND($K954=1,ISNUMBER($L954),$L954&lt;$J954,COUNTIFS(nrES_PID,$D954,nrES_Code,$F954,nrES_Att,2,nrES_Raw,"&gt;=0")=0),"Yes","No")))</f>
        <v/>
      </c>
      <c r="R954" s="17">
        <f>IF($C954="","",IF($L954="","",IF(AND($K954=2,ISNUMBER($L954),$L954&lt;$J954),"Yes","No")))</f>
        <v/>
      </c>
      <c r="S954" s="18" t="n"/>
      <c r="T954" s="19">
        <f>IF($Q954&lt;&gt;"Yes","",IF($S954="","(enter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IF(OR($C954="",$L954="",$K954&lt;&gt;1,NOT(ISNUMBER($L954)),$L954&gt;=$J954),"",IF(COUNTIFS(nrES_PID,$D954,nrES_Code,$F954,nrES_Att,2,nrES_Raw,"&gt;=0")&gt;0,"Retested",IF(NOT(ISNUMBER($T954)),"CHECK DATE",IF(TODAY()&gt;$T954,"OVERDUE","Due "&amp;TEXT($T954,"mm/dd")))))</f>
        <v/>
      </c>
      <c r="V954" s="16" t="n"/>
      <c r="W954" s="16" t="n"/>
      <c r="X954" s="17">
        <f>IF($C954="","",IF(AND($L954&lt;&gt;"",NOT(ISNUMBER($L954))),"RAW SCORE NOT A NUMBER",IF(AND(ISNUMBER($L954),OR($L954&lt;0,$L954&gt;100)),"RAW SCORE OUT OF RANGE",IF(COUNTIF(nrES_RecID,$B954)&gt;1,"DUPLICATE RECORD",IF(AND($K954=2,COUNTIFS(nrES_PID,$D954,nrES_Code,$F954,nrES_Att,1)=0),"ATTEMPT 2 WITHOUT ATTEMPT 1",IF(AND($K954=2,$L954=""),"RETEST ROW HAS NO SCORE","OK"))))))</f>
        <v/>
      </c>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IF($C955="","",IF($K955="","",IF(COUNTIFS(nrES_PID,$D955,nrES_Code,$F955,nrES_Att,"&gt;"&amp;$K955,nrES_Raw,"&gt;=0")=0,"Yes","No")))</f>
        <v/>
      </c>
      <c r="Q955" s="17">
        <f>IF($C955="","",IF($L955="","",IF(AND($K955=1,ISNUMBER($L955),$L955&lt;$J955,COUNTIFS(nrES_PID,$D955,nrES_Code,$F955,nrES_Att,2,nrES_Raw,"&gt;=0")=0),"Yes","No")))</f>
        <v/>
      </c>
      <c r="R955" s="17">
        <f>IF($C955="","",IF($L955="","",IF(AND($K955=2,ISNUMBER($L955),$L955&lt;$J955),"Yes","No")))</f>
        <v/>
      </c>
      <c r="S955" s="18" t="n"/>
      <c r="T955" s="19">
        <f>IF($Q955&lt;&gt;"Yes","",IF($S955="","(enter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IF(OR($C955="",$L955="",$K955&lt;&gt;1,NOT(ISNUMBER($L955)),$L955&gt;=$J955),"",IF(COUNTIFS(nrES_PID,$D955,nrES_Code,$F955,nrES_Att,2,nrES_Raw,"&gt;=0")&gt;0,"Retested",IF(NOT(ISNUMBER($T955)),"CHECK DATE",IF(TODAY()&gt;$T955,"OVERDUE","Due "&amp;TEXT($T955,"mm/dd")))))</f>
        <v/>
      </c>
      <c r="V955" s="16" t="n"/>
      <c r="W955" s="16" t="n"/>
      <c r="X955" s="17">
        <f>IF($C955="","",IF(AND($L955&lt;&gt;"",NOT(ISNUMBER($L955))),"RAW SCORE NOT A NUMBER",IF(AND(ISNUMBER($L955),OR($L955&lt;0,$L955&gt;100)),"RAW SCORE OUT OF RANGE",IF(COUNTIF(nrES_RecID,$B955)&gt;1,"DUPLICATE RECORD",IF(AND($K955=2,COUNTIFS(nrES_PID,$D955,nrES_Code,$F955,nrES_Att,1)=0),"ATTEMPT 2 WITHOUT ATTEMPT 1",IF(AND($K955=2,$L955=""),"RETEST ROW HAS NO SCORE","OK"))))))</f>
        <v/>
      </c>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IF($C956="","",IF($K956="","",IF(COUNTIFS(nrES_PID,$D956,nrES_Code,$F956,nrES_Att,"&gt;"&amp;$K956,nrES_Raw,"&gt;=0")=0,"Yes","No")))</f>
        <v/>
      </c>
      <c r="Q956" s="17">
        <f>IF($C956="","",IF($L956="","",IF(AND($K956=1,ISNUMBER($L956),$L956&lt;$J956,COUNTIFS(nrES_PID,$D956,nrES_Code,$F956,nrES_Att,2,nrES_Raw,"&gt;=0")=0),"Yes","No")))</f>
        <v/>
      </c>
      <c r="R956" s="17">
        <f>IF($C956="","",IF($L956="","",IF(AND($K956=2,ISNUMBER($L956),$L956&lt;$J956),"Yes","No")))</f>
        <v/>
      </c>
      <c r="S956" s="18" t="n"/>
      <c r="T956" s="19">
        <f>IF($Q956&lt;&gt;"Yes","",IF($S956="","(enter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IF(OR($C956="",$L956="",$K956&lt;&gt;1,NOT(ISNUMBER($L956)),$L956&gt;=$J956),"",IF(COUNTIFS(nrES_PID,$D956,nrES_Code,$F956,nrES_Att,2,nrES_Raw,"&gt;=0")&gt;0,"Retested",IF(NOT(ISNUMBER($T956)),"CHECK DATE",IF(TODAY()&gt;$T956,"OVERDUE","Due "&amp;TEXT($T956,"mm/dd")))))</f>
        <v/>
      </c>
      <c r="V956" s="16" t="n"/>
      <c r="W956" s="16" t="n"/>
      <c r="X956" s="17">
        <f>IF($C956="","",IF(AND($L956&lt;&gt;"",NOT(ISNUMBER($L956))),"RAW SCORE NOT A NUMBER",IF(AND(ISNUMBER($L956),OR($L956&lt;0,$L956&gt;100)),"RAW SCORE OUT OF RANGE",IF(COUNTIF(nrES_RecID,$B956)&gt;1,"DUPLICATE RECORD",IF(AND($K956=2,COUNTIFS(nrES_PID,$D956,nrES_Code,$F956,nrES_Att,1)=0),"ATTEMPT 2 WITHOUT ATTEMPT 1",IF(AND($K956=2,$L956=""),"RETEST ROW HAS NO SCORE","OK"))))))</f>
        <v/>
      </c>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IF($C957="","",IF($K957="","",IF(COUNTIFS(nrES_PID,$D957,nrES_Code,$F957,nrES_Att,"&gt;"&amp;$K957,nrES_Raw,"&gt;=0")=0,"Yes","No")))</f>
        <v/>
      </c>
      <c r="Q957" s="17">
        <f>IF($C957="","",IF($L957="","",IF(AND($K957=1,ISNUMBER($L957),$L957&lt;$J957,COUNTIFS(nrES_PID,$D957,nrES_Code,$F957,nrES_Att,2,nrES_Raw,"&gt;=0")=0),"Yes","No")))</f>
        <v/>
      </c>
      <c r="R957" s="17">
        <f>IF($C957="","",IF($L957="","",IF(AND($K957=2,ISNUMBER($L957),$L957&lt;$J957),"Yes","No")))</f>
        <v/>
      </c>
      <c r="S957" s="18" t="n"/>
      <c r="T957" s="19">
        <f>IF($Q957&lt;&gt;"Yes","",IF($S957="","(enter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IF(OR($C957="",$L957="",$K957&lt;&gt;1,NOT(ISNUMBER($L957)),$L957&gt;=$J957),"",IF(COUNTIFS(nrES_PID,$D957,nrES_Code,$F957,nrES_Att,2,nrES_Raw,"&gt;=0")&gt;0,"Retested",IF(NOT(ISNUMBER($T957)),"CHECK DATE",IF(TODAY()&gt;$T957,"OVERDUE","Due "&amp;TEXT($T957,"mm/dd")))))</f>
        <v/>
      </c>
      <c r="V957" s="16" t="n"/>
      <c r="W957" s="16" t="n"/>
      <c r="X957" s="17">
        <f>IF($C957="","",IF(AND($L957&lt;&gt;"",NOT(ISNUMBER($L957))),"RAW SCORE NOT A NUMBER",IF(AND(ISNUMBER($L957),OR($L957&lt;0,$L957&gt;100)),"RAW SCORE OUT OF RANGE",IF(COUNTIF(nrES_RecID,$B957)&gt;1,"DUPLICATE RECORD",IF(AND($K957=2,COUNTIFS(nrES_PID,$D957,nrES_Code,$F957,nrES_Att,1)=0),"ATTEMPT 2 WITHOUT ATTEMPT 1",IF(AND($K957=2,$L957=""),"RETEST ROW HAS NO SCORE","OK"))))))</f>
        <v/>
      </c>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IF($C958="","",IF($K958="","",IF(COUNTIFS(nrES_PID,$D958,nrES_Code,$F958,nrES_Att,"&gt;"&amp;$K958,nrES_Raw,"&gt;=0")=0,"Yes","No")))</f>
        <v/>
      </c>
      <c r="Q958" s="17">
        <f>IF($C958="","",IF($L958="","",IF(AND($K958=1,ISNUMBER($L958),$L958&lt;$J958,COUNTIFS(nrES_PID,$D958,nrES_Code,$F958,nrES_Att,2,nrES_Raw,"&gt;=0")=0),"Yes","No")))</f>
        <v/>
      </c>
      <c r="R958" s="17">
        <f>IF($C958="","",IF($L958="","",IF(AND($K958=2,ISNUMBER($L958),$L958&lt;$J958),"Yes","No")))</f>
        <v/>
      </c>
      <c r="S958" s="18" t="n"/>
      <c r="T958" s="19">
        <f>IF($Q958&lt;&gt;"Yes","",IF($S958="","(enter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IF(OR($C958="",$L958="",$K958&lt;&gt;1,NOT(ISNUMBER($L958)),$L958&gt;=$J958),"",IF(COUNTIFS(nrES_PID,$D958,nrES_Code,$F958,nrES_Att,2,nrES_Raw,"&gt;=0")&gt;0,"Retested",IF(NOT(ISNUMBER($T958)),"CHECK DATE",IF(TODAY()&gt;$T958,"OVERDUE","Due "&amp;TEXT($T958,"mm/dd")))))</f>
        <v/>
      </c>
      <c r="V958" s="16" t="n"/>
      <c r="W958" s="16" t="n"/>
      <c r="X958" s="17">
        <f>IF($C958="","",IF(AND($L958&lt;&gt;"",NOT(ISNUMBER($L958))),"RAW SCORE NOT A NUMBER",IF(AND(ISNUMBER($L958),OR($L958&lt;0,$L958&gt;100)),"RAW SCORE OUT OF RANGE",IF(COUNTIF(nrES_RecID,$B958)&gt;1,"DUPLICATE RECORD",IF(AND($K958=2,COUNTIFS(nrES_PID,$D958,nrES_Code,$F958,nrES_Att,1)=0),"ATTEMPT 2 WITHOUT ATTEMPT 1",IF(AND($K958=2,$L958=""),"RETEST ROW HAS NO SCORE","OK"))))))</f>
        <v/>
      </c>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IF($C959="","",IF($K959="","",IF(COUNTIFS(nrES_PID,$D959,nrES_Code,$F959,nrES_Att,"&gt;"&amp;$K959,nrES_Raw,"&gt;=0")=0,"Yes","No")))</f>
        <v/>
      </c>
      <c r="Q959" s="17">
        <f>IF($C959="","",IF($L959="","",IF(AND($K959=1,ISNUMBER($L959),$L959&lt;$J959,COUNTIFS(nrES_PID,$D959,nrES_Code,$F959,nrES_Att,2,nrES_Raw,"&gt;=0")=0),"Yes","No")))</f>
        <v/>
      </c>
      <c r="R959" s="17">
        <f>IF($C959="","",IF($L959="","",IF(AND($K959=2,ISNUMBER($L959),$L959&lt;$J959),"Yes","No")))</f>
        <v/>
      </c>
      <c r="S959" s="18" t="n"/>
      <c r="T959" s="19">
        <f>IF($Q959&lt;&gt;"Yes","",IF($S959="","(enter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IF(OR($C959="",$L959="",$K959&lt;&gt;1,NOT(ISNUMBER($L959)),$L959&gt;=$J959),"",IF(COUNTIFS(nrES_PID,$D959,nrES_Code,$F959,nrES_Att,2,nrES_Raw,"&gt;=0")&gt;0,"Retested",IF(NOT(ISNUMBER($T959)),"CHECK DATE",IF(TODAY()&gt;$T959,"OVERDUE","Due "&amp;TEXT($T959,"mm/dd")))))</f>
        <v/>
      </c>
      <c r="V959" s="16" t="n"/>
      <c r="W959" s="16" t="n"/>
      <c r="X959" s="17">
        <f>IF($C959="","",IF(AND($L959&lt;&gt;"",NOT(ISNUMBER($L959))),"RAW SCORE NOT A NUMBER",IF(AND(ISNUMBER($L959),OR($L959&lt;0,$L959&gt;100)),"RAW SCORE OUT OF RANGE",IF(COUNTIF(nrES_RecID,$B959)&gt;1,"DUPLICATE RECORD",IF(AND($K959=2,COUNTIFS(nrES_PID,$D959,nrES_Code,$F959,nrES_Att,1)=0),"ATTEMPT 2 WITHOUT ATTEMPT 1",IF(AND($K959=2,$L959=""),"RETEST ROW HAS NO SCORE","OK"))))))</f>
        <v/>
      </c>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IF($C960="","",IF($K960="","",IF(COUNTIFS(nrES_PID,$D960,nrES_Code,$F960,nrES_Att,"&gt;"&amp;$K960,nrES_Raw,"&gt;=0")=0,"Yes","No")))</f>
        <v/>
      </c>
      <c r="Q960" s="17">
        <f>IF($C960="","",IF($L960="","",IF(AND($K960=1,ISNUMBER($L960),$L960&lt;$J960,COUNTIFS(nrES_PID,$D960,nrES_Code,$F960,nrES_Att,2,nrES_Raw,"&gt;=0")=0),"Yes","No")))</f>
        <v/>
      </c>
      <c r="R960" s="17">
        <f>IF($C960="","",IF($L960="","",IF(AND($K960=2,ISNUMBER($L960),$L960&lt;$J960),"Yes","No")))</f>
        <v/>
      </c>
      <c r="S960" s="18" t="n"/>
      <c r="T960" s="19">
        <f>IF($Q960&lt;&gt;"Yes","",IF($S960="","(enter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IF(OR($C960="",$L960="",$K960&lt;&gt;1,NOT(ISNUMBER($L960)),$L960&gt;=$J960),"",IF(COUNTIFS(nrES_PID,$D960,nrES_Code,$F960,nrES_Att,2,nrES_Raw,"&gt;=0")&gt;0,"Retested",IF(NOT(ISNUMBER($T960)),"CHECK DATE",IF(TODAY()&gt;$T960,"OVERDUE","Due "&amp;TEXT($T960,"mm/dd")))))</f>
        <v/>
      </c>
      <c r="V960" s="16" t="n"/>
      <c r="W960" s="16" t="n"/>
      <c r="X960" s="17">
        <f>IF($C960="","",IF(AND($L960&lt;&gt;"",NOT(ISNUMBER($L960))),"RAW SCORE NOT A NUMBER",IF(AND(ISNUMBER($L960),OR($L960&lt;0,$L960&gt;100)),"RAW SCORE OUT OF RANGE",IF(COUNTIF(nrES_RecID,$B960)&gt;1,"DUPLICATE RECORD",IF(AND($K960=2,COUNTIFS(nrES_PID,$D960,nrES_Code,$F960,nrES_Att,1)=0),"ATTEMPT 2 WITHOUT ATTEMPT 1",IF(AND($K960=2,$L960=""),"RETEST ROW HAS NO SCORE","OK"))))))</f>
        <v/>
      </c>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IF($C961="","",IF($K961="","",IF(COUNTIFS(nrES_PID,$D961,nrES_Code,$F961,nrES_Att,"&gt;"&amp;$K961,nrES_Raw,"&gt;=0")=0,"Yes","No")))</f>
        <v/>
      </c>
      <c r="Q961" s="17">
        <f>IF($C961="","",IF($L961="","",IF(AND($K961=1,ISNUMBER($L961),$L961&lt;$J961,COUNTIFS(nrES_PID,$D961,nrES_Code,$F961,nrES_Att,2,nrES_Raw,"&gt;=0")=0),"Yes","No")))</f>
        <v/>
      </c>
      <c r="R961" s="17">
        <f>IF($C961="","",IF($L961="","",IF(AND($K961=2,ISNUMBER($L961),$L961&lt;$J961),"Yes","No")))</f>
        <v/>
      </c>
      <c r="S961" s="18" t="n"/>
      <c r="T961" s="19">
        <f>IF($Q961&lt;&gt;"Yes","",IF($S961="","(enter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IF(OR($C961="",$L961="",$K961&lt;&gt;1,NOT(ISNUMBER($L961)),$L961&gt;=$J961),"",IF(COUNTIFS(nrES_PID,$D961,nrES_Code,$F961,nrES_Att,2,nrES_Raw,"&gt;=0")&gt;0,"Retested",IF(NOT(ISNUMBER($T961)),"CHECK DATE",IF(TODAY()&gt;$T961,"OVERDUE","Due "&amp;TEXT($T961,"mm/dd")))))</f>
        <v/>
      </c>
      <c r="V961" s="16" t="n"/>
      <c r="W961" s="16" t="n"/>
      <c r="X961" s="17">
        <f>IF($C961="","",IF(AND($L961&lt;&gt;"",NOT(ISNUMBER($L961))),"RAW SCORE NOT A NUMBER",IF(AND(ISNUMBER($L961),OR($L961&lt;0,$L961&gt;100)),"RAW SCORE OUT OF RANGE",IF(COUNTIF(nrES_RecID,$B961)&gt;1,"DUPLICATE RECORD",IF(AND($K961=2,COUNTIFS(nrES_PID,$D961,nrES_Code,$F961,nrES_Att,1)=0),"ATTEMPT 2 WITHOUT ATTEMPT 1",IF(AND($K961=2,$L961=""),"RETEST ROW HAS NO SCORE","OK"))))))</f>
        <v/>
      </c>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IF($C962="","",IF($K962="","",IF(COUNTIFS(nrES_PID,$D962,nrES_Code,$F962,nrES_Att,"&gt;"&amp;$K962,nrES_Raw,"&gt;=0")=0,"Yes","No")))</f>
        <v/>
      </c>
      <c r="Q962" s="17">
        <f>IF($C962="","",IF($L962="","",IF(AND($K962=1,ISNUMBER($L962),$L962&lt;$J962,COUNTIFS(nrES_PID,$D962,nrES_Code,$F962,nrES_Att,2,nrES_Raw,"&gt;=0")=0),"Yes","No")))</f>
        <v/>
      </c>
      <c r="R962" s="17">
        <f>IF($C962="","",IF($L962="","",IF(AND($K962=2,ISNUMBER($L962),$L962&lt;$J962),"Yes","No")))</f>
        <v/>
      </c>
      <c r="S962" s="18" t="n"/>
      <c r="T962" s="19">
        <f>IF($Q962&lt;&gt;"Yes","",IF($S962="","(enter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IF(OR($C962="",$L962="",$K962&lt;&gt;1,NOT(ISNUMBER($L962)),$L962&gt;=$J962),"",IF(COUNTIFS(nrES_PID,$D962,nrES_Code,$F962,nrES_Att,2,nrES_Raw,"&gt;=0")&gt;0,"Retested",IF(NOT(ISNUMBER($T962)),"CHECK DATE",IF(TODAY()&gt;$T962,"OVERDUE","Due "&amp;TEXT($T962,"mm/dd")))))</f>
        <v/>
      </c>
      <c r="V962" s="16" t="n"/>
      <c r="W962" s="16" t="n"/>
      <c r="X962" s="17">
        <f>IF($C962="","",IF(AND($L962&lt;&gt;"",NOT(ISNUMBER($L962))),"RAW SCORE NOT A NUMBER",IF(AND(ISNUMBER($L962),OR($L962&lt;0,$L962&gt;100)),"RAW SCORE OUT OF RANGE",IF(COUNTIF(nrES_RecID,$B962)&gt;1,"DUPLICATE RECORD",IF(AND($K962=2,COUNTIFS(nrES_PID,$D962,nrES_Code,$F962,nrES_Att,1)=0),"ATTEMPT 2 WITHOUT ATTEMPT 1",IF(AND($K962=2,$L962=""),"RETEST ROW HAS NO SCORE","OK"))))))</f>
        <v/>
      </c>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IF($C963="","",IF($K963="","",IF(COUNTIFS(nrES_PID,$D963,nrES_Code,$F963,nrES_Att,"&gt;"&amp;$K963,nrES_Raw,"&gt;=0")=0,"Yes","No")))</f>
        <v/>
      </c>
      <c r="Q963" s="17">
        <f>IF($C963="","",IF($L963="","",IF(AND($K963=1,ISNUMBER($L963),$L963&lt;$J963,COUNTIFS(nrES_PID,$D963,nrES_Code,$F963,nrES_Att,2,nrES_Raw,"&gt;=0")=0),"Yes","No")))</f>
        <v/>
      </c>
      <c r="R963" s="17">
        <f>IF($C963="","",IF($L963="","",IF(AND($K963=2,ISNUMBER($L963),$L963&lt;$J963),"Yes","No")))</f>
        <v/>
      </c>
      <c r="S963" s="18" t="n"/>
      <c r="T963" s="19">
        <f>IF($Q963&lt;&gt;"Yes","",IF($S963="","(enter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IF(OR($C963="",$L963="",$K963&lt;&gt;1,NOT(ISNUMBER($L963)),$L963&gt;=$J963),"",IF(COUNTIFS(nrES_PID,$D963,nrES_Code,$F963,nrES_Att,2,nrES_Raw,"&gt;=0")&gt;0,"Retested",IF(NOT(ISNUMBER($T963)),"CHECK DATE",IF(TODAY()&gt;$T963,"OVERDUE","Due "&amp;TEXT($T963,"mm/dd")))))</f>
        <v/>
      </c>
      <c r="V963" s="16" t="n"/>
      <c r="W963" s="16" t="n"/>
      <c r="X963" s="17">
        <f>IF($C963="","",IF(AND($L963&lt;&gt;"",NOT(ISNUMBER($L963))),"RAW SCORE NOT A NUMBER",IF(AND(ISNUMBER($L963),OR($L963&lt;0,$L963&gt;100)),"RAW SCORE OUT OF RANGE",IF(COUNTIF(nrES_RecID,$B963)&gt;1,"DUPLICATE RECORD",IF(AND($K963=2,COUNTIFS(nrES_PID,$D963,nrES_Code,$F963,nrES_Att,1)=0),"ATTEMPT 2 WITHOUT ATTEMPT 1",IF(AND($K963=2,$L963=""),"RETEST ROW HAS NO SCORE","OK"))))))</f>
        <v/>
      </c>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IF($C964="","",IF($K964="","",IF(COUNTIFS(nrES_PID,$D964,nrES_Code,$F964,nrES_Att,"&gt;"&amp;$K964,nrES_Raw,"&gt;=0")=0,"Yes","No")))</f>
        <v/>
      </c>
      <c r="Q964" s="17">
        <f>IF($C964="","",IF($L964="","",IF(AND($K964=1,ISNUMBER($L964),$L964&lt;$J964,COUNTIFS(nrES_PID,$D964,nrES_Code,$F964,nrES_Att,2,nrES_Raw,"&gt;=0")=0),"Yes","No")))</f>
        <v/>
      </c>
      <c r="R964" s="17">
        <f>IF($C964="","",IF($L964="","",IF(AND($K964=2,ISNUMBER($L964),$L964&lt;$J964),"Yes","No")))</f>
        <v/>
      </c>
      <c r="S964" s="18" t="n"/>
      <c r="T964" s="19">
        <f>IF($Q964&lt;&gt;"Yes","",IF($S964="","(enter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IF(OR($C964="",$L964="",$K964&lt;&gt;1,NOT(ISNUMBER($L964)),$L964&gt;=$J964),"",IF(COUNTIFS(nrES_PID,$D964,nrES_Code,$F964,nrES_Att,2,nrES_Raw,"&gt;=0")&gt;0,"Retested",IF(NOT(ISNUMBER($T964)),"CHECK DATE",IF(TODAY()&gt;$T964,"OVERDUE","Due "&amp;TEXT($T964,"mm/dd")))))</f>
        <v/>
      </c>
      <c r="V964" s="16" t="n"/>
      <c r="W964" s="16" t="n"/>
      <c r="X964" s="17">
        <f>IF($C964="","",IF(AND($L964&lt;&gt;"",NOT(ISNUMBER($L964))),"RAW SCORE NOT A NUMBER",IF(AND(ISNUMBER($L964),OR($L964&lt;0,$L964&gt;100)),"RAW SCORE OUT OF RANGE",IF(COUNTIF(nrES_RecID,$B964)&gt;1,"DUPLICATE RECORD",IF(AND($K964=2,COUNTIFS(nrES_PID,$D964,nrES_Code,$F964,nrES_Att,1)=0),"ATTEMPT 2 WITHOUT ATTEMPT 1",IF(AND($K964=2,$L964=""),"RETEST ROW HAS NO SCORE","OK"))))))</f>
        <v/>
      </c>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IF($C965="","",IF($K965="","",IF(COUNTIFS(nrES_PID,$D965,nrES_Code,$F965,nrES_Att,"&gt;"&amp;$K965,nrES_Raw,"&gt;=0")=0,"Yes","No")))</f>
        <v/>
      </c>
      <c r="Q965" s="17">
        <f>IF($C965="","",IF($L965="","",IF(AND($K965=1,ISNUMBER($L965),$L965&lt;$J965,COUNTIFS(nrES_PID,$D965,nrES_Code,$F965,nrES_Att,2,nrES_Raw,"&gt;=0")=0),"Yes","No")))</f>
        <v/>
      </c>
      <c r="R965" s="17">
        <f>IF($C965="","",IF($L965="","",IF(AND($K965=2,ISNUMBER($L965),$L965&lt;$J965),"Yes","No")))</f>
        <v/>
      </c>
      <c r="S965" s="18" t="n"/>
      <c r="T965" s="19">
        <f>IF($Q965&lt;&gt;"Yes","",IF($S965="","(enter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IF(OR($C965="",$L965="",$K965&lt;&gt;1,NOT(ISNUMBER($L965)),$L965&gt;=$J965),"",IF(COUNTIFS(nrES_PID,$D965,nrES_Code,$F965,nrES_Att,2,nrES_Raw,"&gt;=0")&gt;0,"Retested",IF(NOT(ISNUMBER($T965)),"CHECK DATE",IF(TODAY()&gt;$T965,"OVERDUE","Due "&amp;TEXT($T965,"mm/dd")))))</f>
        <v/>
      </c>
      <c r="V965" s="16" t="n"/>
      <c r="W965" s="16" t="n"/>
      <c r="X965" s="17">
        <f>IF($C965="","",IF(AND($L965&lt;&gt;"",NOT(ISNUMBER($L965))),"RAW SCORE NOT A NUMBER",IF(AND(ISNUMBER($L965),OR($L965&lt;0,$L965&gt;100)),"RAW SCORE OUT OF RANGE",IF(COUNTIF(nrES_RecID,$B965)&gt;1,"DUPLICATE RECORD",IF(AND($K965=2,COUNTIFS(nrES_PID,$D965,nrES_Code,$F965,nrES_Att,1)=0),"ATTEMPT 2 WITHOUT ATTEMPT 1",IF(AND($K965=2,$L965=""),"RETEST ROW HAS NO SCORE","OK"))))))</f>
        <v/>
      </c>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IF($C966="","",IF($K966="","",IF(COUNTIFS(nrES_PID,$D966,nrES_Code,$F966,nrES_Att,"&gt;"&amp;$K966,nrES_Raw,"&gt;=0")=0,"Yes","No")))</f>
        <v/>
      </c>
      <c r="Q966" s="17">
        <f>IF($C966="","",IF($L966="","",IF(AND($K966=1,ISNUMBER($L966),$L966&lt;$J966,COUNTIFS(nrES_PID,$D966,nrES_Code,$F966,nrES_Att,2,nrES_Raw,"&gt;=0")=0),"Yes","No")))</f>
        <v/>
      </c>
      <c r="R966" s="17">
        <f>IF($C966="","",IF($L966="","",IF(AND($K966=2,ISNUMBER($L966),$L966&lt;$J966),"Yes","No")))</f>
        <v/>
      </c>
      <c r="S966" s="18" t="n"/>
      <c r="T966" s="19">
        <f>IF($Q966&lt;&gt;"Yes","",IF($S966="","(enter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IF(OR($C966="",$L966="",$K966&lt;&gt;1,NOT(ISNUMBER($L966)),$L966&gt;=$J966),"",IF(COUNTIFS(nrES_PID,$D966,nrES_Code,$F966,nrES_Att,2,nrES_Raw,"&gt;=0")&gt;0,"Retested",IF(NOT(ISNUMBER($T966)),"CHECK DATE",IF(TODAY()&gt;$T966,"OVERDUE","Due "&amp;TEXT($T966,"mm/dd")))))</f>
        <v/>
      </c>
      <c r="V966" s="16" t="n"/>
      <c r="W966" s="16" t="n"/>
      <c r="X966" s="17">
        <f>IF($C966="","",IF(AND($L966&lt;&gt;"",NOT(ISNUMBER($L966))),"RAW SCORE NOT A NUMBER",IF(AND(ISNUMBER($L966),OR($L966&lt;0,$L966&gt;100)),"RAW SCORE OUT OF RANGE",IF(COUNTIF(nrES_RecID,$B966)&gt;1,"DUPLICATE RECORD",IF(AND($K966=2,COUNTIFS(nrES_PID,$D966,nrES_Code,$F966,nrES_Att,1)=0),"ATTEMPT 2 WITHOUT ATTEMPT 1",IF(AND($K966=2,$L966=""),"RETEST ROW HAS NO SCORE","OK"))))))</f>
        <v/>
      </c>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IF($C967="","",IF($K967="","",IF(COUNTIFS(nrES_PID,$D967,nrES_Code,$F967,nrES_Att,"&gt;"&amp;$K967,nrES_Raw,"&gt;=0")=0,"Yes","No")))</f>
        <v/>
      </c>
      <c r="Q967" s="17">
        <f>IF($C967="","",IF($L967="","",IF(AND($K967=1,ISNUMBER($L967),$L967&lt;$J967,COUNTIFS(nrES_PID,$D967,nrES_Code,$F967,nrES_Att,2,nrES_Raw,"&gt;=0")=0),"Yes","No")))</f>
        <v/>
      </c>
      <c r="R967" s="17">
        <f>IF($C967="","",IF($L967="","",IF(AND($K967=2,ISNUMBER($L967),$L967&lt;$J967),"Yes","No")))</f>
        <v/>
      </c>
      <c r="S967" s="18" t="n"/>
      <c r="T967" s="19">
        <f>IF($Q967&lt;&gt;"Yes","",IF($S967="","(enter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IF(OR($C967="",$L967="",$K967&lt;&gt;1,NOT(ISNUMBER($L967)),$L967&gt;=$J967),"",IF(COUNTIFS(nrES_PID,$D967,nrES_Code,$F967,nrES_Att,2,nrES_Raw,"&gt;=0")&gt;0,"Retested",IF(NOT(ISNUMBER($T967)),"CHECK DATE",IF(TODAY()&gt;$T967,"OVERDUE","Due "&amp;TEXT($T967,"mm/dd")))))</f>
        <v/>
      </c>
      <c r="V967" s="16" t="n"/>
      <c r="W967" s="16" t="n"/>
      <c r="X967" s="17">
        <f>IF($C967="","",IF(AND($L967&lt;&gt;"",NOT(ISNUMBER($L967))),"RAW SCORE NOT A NUMBER",IF(AND(ISNUMBER($L967),OR($L967&lt;0,$L967&gt;100)),"RAW SCORE OUT OF RANGE",IF(COUNTIF(nrES_RecID,$B967)&gt;1,"DUPLICATE RECORD",IF(AND($K967=2,COUNTIFS(nrES_PID,$D967,nrES_Code,$F967,nrES_Att,1)=0),"ATTEMPT 2 WITHOUT ATTEMPT 1",IF(AND($K967=2,$L967=""),"RETEST ROW HAS NO SCORE","OK"))))))</f>
        <v/>
      </c>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IF($C968="","",IF($K968="","",IF(COUNTIFS(nrES_PID,$D968,nrES_Code,$F968,nrES_Att,"&gt;"&amp;$K968,nrES_Raw,"&gt;=0")=0,"Yes","No")))</f>
        <v/>
      </c>
      <c r="Q968" s="17">
        <f>IF($C968="","",IF($L968="","",IF(AND($K968=1,ISNUMBER($L968),$L968&lt;$J968,COUNTIFS(nrES_PID,$D968,nrES_Code,$F968,nrES_Att,2,nrES_Raw,"&gt;=0")=0),"Yes","No")))</f>
        <v/>
      </c>
      <c r="R968" s="17">
        <f>IF($C968="","",IF($L968="","",IF(AND($K968=2,ISNUMBER($L968),$L968&lt;$J968),"Yes","No")))</f>
        <v/>
      </c>
      <c r="S968" s="18" t="n"/>
      <c r="T968" s="19">
        <f>IF($Q968&lt;&gt;"Yes","",IF($S968="","(enter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IF(OR($C968="",$L968="",$K968&lt;&gt;1,NOT(ISNUMBER($L968)),$L968&gt;=$J968),"",IF(COUNTIFS(nrES_PID,$D968,nrES_Code,$F968,nrES_Att,2,nrES_Raw,"&gt;=0")&gt;0,"Retested",IF(NOT(ISNUMBER($T968)),"CHECK DATE",IF(TODAY()&gt;$T968,"OVERDUE","Due "&amp;TEXT($T968,"mm/dd")))))</f>
        <v/>
      </c>
      <c r="V968" s="16" t="n"/>
      <c r="W968" s="16" t="n"/>
      <c r="X968" s="17">
        <f>IF($C968="","",IF(AND($L968&lt;&gt;"",NOT(ISNUMBER($L968))),"RAW SCORE NOT A NUMBER",IF(AND(ISNUMBER($L968),OR($L968&lt;0,$L968&gt;100)),"RAW SCORE OUT OF RANGE",IF(COUNTIF(nrES_RecID,$B968)&gt;1,"DUPLICATE RECORD",IF(AND($K968=2,COUNTIFS(nrES_PID,$D968,nrES_Code,$F968,nrES_Att,1)=0),"ATTEMPT 2 WITHOUT ATTEMPT 1",IF(AND($K968=2,$L968=""),"RETEST ROW HAS NO SCORE","OK"))))))</f>
        <v/>
      </c>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IF($C969="","",IF($K969="","",IF(COUNTIFS(nrES_PID,$D969,nrES_Code,$F969,nrES_Att,"&gt;"&amp;$K969,nrES_Raw,"&gt;=0")=0,"Yes","No")))</f>
        <v/>
      </c>
      <c r="Q969" s="17">
        <f>IF($C969="","",IF($L969="","",IF(AND($K969=1,ISNUMBER($L969),$L969&lt;$J969,COUNTIFS(nrES_PID,$D969,nrES_Code,$F969,nrES_Att,2,nrES_Raw,"&gt;=0")=0),"Yes","No")))</f>
        <v/>
      </c>
      <c r="R969" s="17">
        <f>IF($C969="","",IF($L969="","",IF(AND($K969=2,ISNUMBER($L969),$L969&lt;$J969),"Yes","No")))</f>
        <v/>
      </c>
      <c r="S969" s="18" t="n"/>
      <c r="T969" s="19">
        <f>IF($Q969&lt;&gt;"Yes","",IF($S969="","(enter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IF(OR($C969="",$L969="",$K969&lt;&gt;1,NOT(ISNUMBER($L969)),$L969&gt;=$J969),"",IF(COUNTIFS(nrES_PID,$D969,nrES_Code,$F969,nrES_Att,2,nrES_Raw,"&gt;=0")&gt;0,"Retested",IF(NOT(ISNUMBER($T969)),"CHECK DATE",IF(TODAY()&gt;$T969,"OVERDUE","Due "&amp;TEXT($T969,"mm/dd")))))</f>
        <v/>
      </c>
      <c r="V969" s="16" t="n"/>
      <c r="W969" s="16" t="n"/>
      <c r="X969" s="17">
        <f>IF($C969="","",IF(AND($L969&lt;&gt;"",NOT(ISNUMBER($L969))),"RAW SCORE NOT A NUMBER",IF(AND(ISNUMBER($L969),OR($L969&lt;0,$L969&gt;100)),"RAW SCORE OUT OF RANGE",IF(COUNTIF(nrES_RecID,$B969)&gt;1,"DUPLICATE RECORD",IF(AND($K969=2,COUNTIFS(nrES_PID,$D969,nrES_Code,$F969,nrES_Att,1)=0),"ATTEMPT 2 WITHOUT ATTEMPT 1",IF(AND($K969=2,$L969=""),"RETEST ROW HAS NO SCORE","OK"))))))</f>
        <v/>
      </c>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IF($C970="","",IF($K970="","",IF(COUNTIFS(nrES_PID,$D970,nrES_Code,$F970,nrES_Att,"&gt;"&amp;$K970,nrES_Raw,"&gt;=0")=0,"Yes","No")))</f>
        <v/>
      </c>
      <c r="Q970" s="17">
        <f>IF($C970="","",IF($L970="","",IF(AND($K970=1,ISNUMBER($L970),$L970&lt;$J970,COUNTIFS(nrES_PID,$D970,nrES_Code,$F970,nrES_Att,2,nrES_Raw,"&gt;=0")=0),"Yes","No")))</f>
        <v/>
      </c>
      <c r="R970" s="17">
        <f>IF($C970="","",IF($L970="","",IF(AND($K970=2,ISNUMBER($L970),$L970&lt;$J970),"Yes","No")))</f>
        <v/>
      </c>
      <c r="S970" s="18" t="n"/>
      <c r="T970" s="19">
        <f>IF($Q970&lt;&gt;"Yes","",IF($S970="","(enter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IF(OR($C970="",$L970="",$K970&lt;&gt;1,NOT(ISNUMBER($L970)),$L970&gt;=$J970),"",IF(COUNTIFS(nrES_PID,$D970,nrES_Code,$F970,nrES_Att,2,nrES_Raw,"&gt;=0")&gt;0,"Retested",IF(NOT(ISNUMBER($T970)),"CHECK DATE",IF(TODAY()&gt;$T970,"OVERDUE","Due "&amp;TEXT($T970,"mm/dd")))))</f>
        <v/>
      </c>
      <c r="V970" s="16" t="n"/>
      <c r="W970" s="16" t="n"/>
      <c r="X970" s="17">
        <f>IF($C970="","",IF(AND($L970&lt;&gt;"",NOT(ISNUMBER($L970))),"RAW SCORE NOT A NUMBER",IF(AND(ISNUMBER($L970),OR($L970&lt;0,$L970&gt;100)),"RAW SCORE OUT OF RANGE",IF(COUNTIF(nrES_RecID,$B970)&gt;1,"DUPLICATE RECORD",IF(AND($K970=2,COUNTIFS(nrES_PID,$D970,nrES_Code,$F970,nrES_Att,1)=0),"ATTEMPT 2 WITHOUT ATTEMPT 1",IF(AND($K970=2,$L970=""),"RETEST ROW HAS NO SCORE","OK"))))))</f>
        <v/>
      </c>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IF($C971="","",IF($K971="","",IF(COUNTIFS(nrES_PID,$D971,nrES_Code,$F971,nrES_Att,"&gt;"&amp;$K971,nrES_Raw,"&gt;=0")=0,"Yes","No")))</f>
        <v/>
      </c>
      <c r="Q971" s="17">
        <f>IF($C971="","",IF($L971="","",IF(AND($K971=1,ISNUMBER($L971),$L971&lt;$J971,COUNTIFS(nrES_PID,$D971,nrES_Code,$F971,nrES_Att,2,nrES_Raw,"&gt;=0")=0),"Yes","No")))</f>
        <v/>
      </c>
      <c r="R971" s="17">
        <f>IF($C971="","",IF($L971="","",IF(AND($K971=2,ISNUMBER($L971),$L971&lt;$J971),"Yes","No")))</f>
        <v/>
      </c>
      <c r="S971" s="18" t="n"/>
      <c r="T971" s="19">
        <f>IF($Q971&lt;&gt;"Yes","",IF($S971="","(enter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IF(OR($C971="",$L971="",$K971&lt;&gt;1,NOT(ISNUMBER($L971)),$L971&gt;=$J971),"",IF(COUNTIFS(nrES_PID,$D971,nrES_Code,$F971,nrES_Att,2,nrES_Raw,"&gt;=0")&gt;0,"Retested",IF(NOT(ISNUMBER($T971)),"CHECK DATE",IF(TODAY()&gt;$T971,"OVERDUE","Due "&amp;TEXT($T971,"mm/dd")))))</f>
        <v/>
      </c>
      <c r="V971" s="16" t="n"/>
      <c r="W971" s="16" t="n"/>
      <c r="X971" s="17">
        <f>IF($C971="","",IF(AND($L971&lt;&gt;"",NOT(ISNUMBER($L971))),"RAW SCORE NOT A NUMBER",IF(AND(ISNUMBER($L971),OR($L971&lt;0,$L971&gt;100)),"RAW SCORE OUT OF RANGE",IF(COUNTIF(nrES_RecID,$B971)&gt;1,"DUPLICATE RECORD",IF(AND($K971=2,COUNTIFS(nrES_PID,$D971,nrES_Code,$F971,nrES_Att,1)=0),"ATTEMPT 2 WITHOUT ATTEMPT 1",IF(AND($K971=2,$L971=""),"RETEST ROW HAS NO SCORE","OK"))))))</f>
        <v/>
      </c>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IF($C972="","",IF($K972="","",IF(COUNTIFS(nrES_PID,$D972,nrES_Code,$F972,nrES_Att,"&gt;"&amp;$K972,nrES_Raw,"&gt;=0")=0,"Yes","No")))</f>
        <v/>
      </c>
      <c r="Q972" s="17">
        <f>IF($C972="","",IF($L972="","",IF(AND($K972=1,ISNUMBER($L972),$L972&lt;$J972,COUNTIFS(nrES_PID,$D972,nrES_Code,$F972,nrES_Att,2,nrES_Raw,"&gt;=0")=0),"Yes","No")))</f>
        <v/>
      </c>
      <c r="R972" s="17">
        <f>IF($C972="","",IF($L972="","",IF(AND($K972=2,ISNUMBER($L972),$L972&lt;$J972),"Yes","No")))</f>
        <v/>
      </c>
      <c r="S972" s="18" t="n"/>
      <c r="T972" s="19">
        <f>IF($Q972&lt;&gt;"Yes","",IF($S972="","(enter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IF(OR($C972="",$L972="",$K972&lt;&gt;1,NOT(ISNUMBER($L972)),$L972&gt;=$J972),"",IF(COUNTIFS(nrES_PID,$D972,nrES_Code,$F972,nrES_Att,2,nrES_Raw,"&gt;=0")&gt;0,"Retested",IF(NOT(ISNUMBER($T972)),"CHECK DATE",IF(TODAY()&gt;$T972,"OVERDUE","Due "&amp;TEXT($T972,"mm/dd")))))</f>
        <v/>
      </c>
      <c r="V972" s="16" t="n"/>
      <c r="W972" s="16" t="n"/>
      <c r="X972" s="17">
        <f>IF($C972="","",IF(AND($L972&lt;&gt;"",NOT(ISNUMBER($L972))),"RAW SCORE NOT A NUMBER",IF(AND(ISNUMBER($L972),OR($L972&lt;0,$L972&gt;100)),"RAW SCORE OUT OF RANGE",IF(COUNTIF(nrES_RecID,$B972)&gt;1,"DUPLICATE RECORD",IF(AND($K972=2,COUNTIFS(nrES_PID,$D972,nrES_Code,$F972,nrES_Att,1)=0),"ATTEMPT 2 WITHOUT ATTEMPT 1",IF(AND($K972=2,$L972=""),"RETEST ROW HAS NO SCORE","OK"))))))</f>
        <v/>
      </c>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IF($C973="","",IF($K973="","",IF(COUNTIFS(nrES_PID,$D973,nrES_Code,$F973,nrES_Att,"&gt;"&amp;$K973,nrES_Raw,"&gt;=0")=0,"Yes","No")))</f>
        <v/>
      </c>
      <c r="Q973" s="17">
        <f>IF($C973="","",IF($L973="","",IF(AND($K973=1,ISNUMBER($L973),$L973&lt;$J973,COUNTIFS(nrES_PID,$D973,nrES_Code,$F973,nrES_Att,2,nrES_Raw,"&gt;=0")=0),"Yes","No")))</f>
        <v/>
      </c>
      <c r="R973" s="17">
        <f>IF($C973="","",IF($L973="","",IF(AND($K973=2,ISNUMBER($L973),$L973&lt;$J973),"Yes","No")))</f>
        <v/>
      </c>
      <c r="S973" s="18" t="n"/>
      <c r="T973" s="19">
        <f>IF($Q973&lt;&gt;"Yes","",IF($S973="","(enter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IF(OR($C973="",$L973="",$K973&lt;&gt;1,NOT(ISNUMBER($L973)),$L973&gt;=$J973),"",IF(COUNTIFS(nrES_PID,$D973,nrES_Code,$F973,nrES_Att,2,nrES_Raw,"&gt;=0")&gt;0,"Retested",IF(NOT(ISNUMBER($T973)),"CHECK DATE",IF(TODAY()&gt;$T973,"OVERDUE","Due "&amp;TEXT($T973,"mm/dd")))))</f>
        <v/>
      </c>
      <c r="V973" s="16" t="n"/>
      <c r="W973" s="16" t="n"/>
      <c r="X973" s="17">
        <f>IF($C973="","",IF(AND($L973&lt;&gt;"",NOT(ISNUMBER($L973))),"RAW SCORE NOT A NUMBER",IF(AND(ISNUMBER($L973),OR($L973&lt;0,$L973&gt;100)),"RAW SCORE OUT OF RANGE",IF(COUNTIF(nrES_RecID,$B973)&gt;1,"DUPLICATE RECORD",IF(AND($K973=2,COUNTIFS(nrES_PID,$D973,nrES_Code,$F973,nrES_Att,1)=0),"ATTEMPT 2 WITHOUT ATTEMPT 1",IF(AND($K973=2,$L973=""),"RETEST ROW HAS NO SCORE","OK"))))))</f>
        <v/>
      </c>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IF($C974="","",IF($K974="","",IF(COUNTIFS(nrES_PID,$D974,nrES_Code,$F974,nrES_Att,"&gt;"&amp;$K974,nrES_Raw,"&gt;=0")=0,"Yes","No")))</f>
        <v/>
      </c>
      <c r="Q974" s="17">
        <f>IF($C974="","",IF($L974="","",IF(AND($K974=1,ISNUMBER($L974),$L974&lt;$J974,COUNTIFS(nrES_PID,$D974,nrES_Code,$F974,nrES_Att,2,nrES_Raw,"&gt;=0")=0),"Yes","No")))</f>
        <v/>
      </c>
      <c r="R974" s="17">
        <f>IF($C974="","",IF($L974="","",IF(AND($K974=2,ISNUMBER($L974),$L974&lt;$J974),"Yes","No")))</f>
        <v/>
      </c>
      <c r="S974" s="18" t="n"/>
      <c r="T974" s="19">
        <f>IF($Q974&lt;&gt;"Yes","",IF($S974="","(enter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IF(OR($C974="",$L974="",$K974&lt;&gt;1,NOT(ISNUMBER($L974)),$L974&gt;=$J974),"",IF(COUNTIFS(nrES_PID,$D974,nrES_Code,$F974,nrES_Att,2,nrES_Raw,"&gt;=0")&gt;0,"Retested",IF(NOT(ISNUMBER($T974)),"CHECK DATE",IF(TODAY()&gt;$T974,"OVERDUE","Due "&amp;TEXT($T974,"mm/dd")))))</f>
        <v/>
      </c>
      <c r="V974" s="16" t="n"/>
      <c r="W974" s="16" t="n"/>
      <c r="X974" s="17">
        <f>IF($C974="","",IF(AND($L974&lt;&gt;"",NOT(ISNUMBER($L974))),"RAW SCORE NOT A NUMBER",IF(AND(ISNUMBER($L974),OR($L974&lt;0,$L974&gt;100)),"RAW SCORE OUT OF RANGE",IF(COUNTIF(nrES_RecID,$B974)&gt;1,"DUPLICATE RECORD",IF(AND($K974=2,COUNTIFS(nrES_PID,$D974,nrES_Code,$F974,nrES_Att,1)=0),"ATTEMPT 2 WITHOUT ATTEMPT 1",IF(AND($K974=2,$L974=""),"RETEST ROW HAS NO SCORE","OK"))))))</f>
        <v/>
      </c>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IF($C975="","",IF($K975="","",IF(COUNTIFS(nrES_PID,$D975,nrES_Code,$F975,nrES_Att,"&gt;"&amp;$K975,nrES_Raw,"&gt;=0")=0,"Yes","No")))</f>
        <v/>
      </c>
      <c r="Q975" s="17">
        <f>IF($C975="","",IF($L975="","",IF(AND($K975=1,ISNUMBER($L975),$L975&lt;$J975,COUNTIFS(nrES_PID,$D975,nrES_Code,$F975,nrES_Att,2,nrES_Raw,"&gt;=0")=0),"Yes","No")))</f>
        <v/>
      </c>
      <c r="R975" s="17">
        <f>IF($C975="","",IF($L975="","",IF(AND($K975=2,ISNUMBER($L975),$L975&lt;$J975),"Yes","No")))</f>
        <v/>
      </c>
      <c r="S975" s="18" t="n"/>
      <c r="T975" s="19">
        <f>IF($Q975&lt;&gt;"Yes","",IF($S975="","(enter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IF(OR($C975="",$L975="",$K975&lt;&gt;1,NOT(ISNUMBER($L975)),$L975&gt;=$J975),"",IF(COUNTIFS(nrES_PID,$D975,nrES_Code,$F975,nrES_Att,2,nrES_Raw,"&gt;=0")&gt;0,"Retested",IF(NOT(ISNUMBER($T975)),"CHECK DATE",IF(TODAY()&gt;$T975,"OVERDUE","Due "&amp;TEXT($T975,"mm/dd")))))</f>
        <v/>
      </c>
      <c r="V975" s="16" t="n"/>
      <c r="W975" s="16" t="n"/>
      <c r="X975" s="17">
        <f>IF($C975="","",IF(AND($L975&lt;&gt;"",NOT(ISNUMBER($L975))),"RAW SCORE NOT A NUMBER",IF(AND(ISNUMBER($L975),OR($L975&lt;0,$L975&gt;100)),"RAW SCORE OUT OF RANGE",IF(COUNTIF(nrES_RecID,$B975)&gt;1,"DUPLICATE RECORD",IF(AND($K975=2,COUNTIFS(nrES_PID,$D975,nrES_Code,$F975,nrES_Att,1)=0),"ATTEMPT 2 WITHOUT ATTEMPT 1",IF(AND($K975=2,$L975=""),"RETEST ROW HAS NO SCORE","OK"))))))</f>
        <v/>
      </c>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IF($C976="","",IF($K976="","",IF(COUNTIFS(nrES_PID,$D976,nrES_Code,$F976,nrES_Att,"&gt;"&amp;$K976,nrES_Raw,"&gt;=0")=0,"Yes","No")))</f>
        <v/>
      </c>
      <c r="Q976" s="17">
        <f>IF($C976="","",IF($L976="","",IF(AND($K976=1,ISNUMBER($L976),$L976&lt;$J976,COUNTIFS(nrES_PID,$D976,nrES_Code,$F976,nrES_Att,2,nrES_Raw,"&gt;=0")=0),"Yes","No")))</f>
        <v/>
      </c>
      <c r="R976" s="17">
        <f>IF($C976="","",IF($L976="","",IF(AND($K976=2,ISNUMBER($L976),$L976&lt;$J976),"Yes","No")))</f>
        <v/>
      </c>
      <c r="S976" s="18" t="n"/>
      <c r="T976" s="19">
        <f>IF($Q976&lt;&gt;"Yes","",IF($S976="","(enter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IF(OR($C976="",$L976="",$K976&lt;&gt;1,NOT(ISNUMBER($L976)),$L976&gt;=$J976),"",IF(COUNTIFS(nrES_PID,$D976,nrES_Code,$F976,nrES_Att,2,nrES_Raw,"&gt;=0")&gt;0,"Retested",IF(NOT(ISNUMBER($T976)),"CHECK DATE",IF(TODAY()&gt;$T976,"OVERDUE","Due "&amp;TEXT($T976,"mm/dd")))))</f>
        <v/>
      </c>
      <c r="V976" s="16" t="n"/>
      <c r="W976" s="16" t="n"/>
      <c r="X976" s="17">
        <f>IF($C976="","",IF(AND($L976&lt;&gt;"",NOT(ISNUMBER($L976))),"RAW SCORE NOT A NUMBER",IF(AND(ISNUMBER($L976),OR($L976&lt;0,$L976&gt;100)),"RAW SCORE OUT OF RANGE",IF(COUNTIF(nrES_RecID,$B976)&gt;1,"DUPLICATE RECORD",IF(AND($K976=2,COUNTIFS(nrES_PID,$D976,nrES_Code,$F976,nrES_Att,1)=0),"ATTEMPT 2 WITHOUT ATTEMPT 1",IF(AND($K976=2,$L976=""),"RETEST ROW HAS NO SCORE","OK"))))))</f>
        <v/>
      </c>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IF($C977="","",IF($K977="","",IF(COUNTIFS(nrES_PID,$D977,nrES_Code,$F977,nrES_Att,"&gt;"&amp;$K977,nrES_Raw,"&gt;=0")=0,"Yes","No")))</f>
        <v/>
      </c>
      <c r="Q977" s="17">
        <f>IF($C977="","",IF($L977="","",IF(AND($K977=1,ISNUMBER($L977),$L977&lt;$J977,COUNTIFS(nrES_PID,$D977,nrES_Code,$F977,nrES_Att,2,nrES_Raw,"&gt;=0")=0),"Yes","No")))</f>
        <v/>
      </c>
      <c r="R977" s="17">
        <f>IF($C977="","",IF($L977="","",IF(AND($K977=2,ISNUMBER($L977),$L977&lt;$J977),"Yes","No")))</f>
        <v/>
      </c>
      <c r="S977" s="18" t="n"/>
      <c r="T977" s="19">
        <f>IF($Q977&lt;&gt;"Yes","",IF($S977="","(enter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IF(OR($C977="",$L977="",$K977&lt;&gt;1,NOT(ISNUMBER($L977)),$L977&gt;=$J977),"",IF(COUNTIFS(nrES_PID,$D977,nrES_Code,$F977,nrES_Att,2,nrES_Raw,"&gt;=0")&gt;0,"Retested",IF(NOT(ISNUMBER($T977)),"CHECK DATE",IF(TODAY()&gt;$T977,"OVERDUE","Due "&amp;TEXT($T977,"mm/dd")))))</f>
        <v/>
      </c>
      <c r="V977" s="16" t="n"/>
      <c r="W977" s="16" t="n"/>
      <c r="X977" s="17">
        <f>IF($C977="","",IF(AND($L977&lt;&gt;"",NOT(ISNUMBER($L977))),"RAW SCORE NOT A NUMBER",IF(AND(ISNUMBER($L977),OR($L977&lt;0,$L977&gt;100)),"RAW SCORE OUT OF RANGE",IF(COUNTIF(nrES_RecID,$B977)&gt;1,"DUPLICATE RECORD",IF(AND($K977=2,COUNTIFS(nrES_PID,$D977,nrES_Code,$F977,nrES_Att,1)=0),"ATTEMPT 2 WITHOUT ATTEMPT 1",IF(AND($K977=2,$L977=""),"RETEST ROW HAS NO SCORE","OK"))))))</f>
        <v/>
      </c>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IF($C978="","",IF($K978="","",IF(COUNTIFS(nrES_PID,$D978,nrES_Code,$F978,nrES_Att,"&gt;"&amp;$K978,nrES_Raw,"&gt;=0")=0,"Yes","No")))</f>
        <v/>
      </c>
      <c r="Q978" s="17">
        <f>IF($C978="","",IF($L978="","",IF(AND($K978=1,ISNUMBER($L978),$L978&lt;$J978,COUNTIFS(nrES_PID,$D978,nrES_Code,$F978,nrES_Att,2,nrES_Raw,"&gt;=0")=0),"Yes","No")))</f>
        <v/>
      </c>
      <c r="R978" s="17">
        <f>IF($C978="","",IF($L978="","",IF(AND($K978=2,ISNUMBER($L978),$L978&lt;$J978),"Yes","No")))</f>
        <v/>
      </c>
      <c r="S978" s="18" t="n"/>
      <c r="T978" s="19">
        <f>IF($Q978&lt;&gt;"Yes","",IF($S978="","(enter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IF(OR($C978="",$L978="",$K978&lt;&gt;1,NOT(ISNUMBER($L978)),$L978&gt;=$J978),"",IF(COUNTIFS(nrES_PID,$D978,nrES_Code,$F978,nrES_Att,2,nrES_Raw,"&gt;=0")&gt;0,"Retested",IF(NOT(ISNUMBER($T978)),"CHECK DATE",IF(TODAY()&gt;$T978,"OVERDUE","Due "&amp;TEXT($T978,"mm/dd")))))</f>
        <v/>
      </c>
      <c r="V978" s="16" t="n"/>
      <c r="W978" s="16" t="n"/>
      <c r="X978" s="17">
        <f>IF($C978="","",IF(AND($L978&lt;&gt;"",NOT(ISNUMBER($L978))),"RAW SCORE NOT A NUMBER",IF(AND(ISNUMBER($L978),OR($L978&lt;0,$L978&gt;100)),"RAW SCORE OUT OF RANGE",IF(COUNTIF(nrES_RecID,$B978)&gt;1,"DUPLICATE RECORD",IF(AND($K978=2,COUNTIFS(nrES_PID,$D978,nrES_Code,$F978,nrES_Att,1)=0),"ATTEMPT 2 WITHOUT ATTEMPT 1",IF(AND($K978=2,$L978=""),"RETEST ROW HAS NO SCORE","OK"))))))</f>
        <v/>
      </c>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IF($C979="","",IF($K979="","",IF(COUNTIFS(nrES_PID,$D979,nrES_Code,$F979,nrES_Att,"&gt;"&amp;$K979,nrES_Raw,"&gt;=0")=0,"Yes","No")))</f>
        <v/>
      </c>
      <c r="Q979" s="17">
        <f>IF($C979="","",IF($L979="","",IF(AND($K979=1,ISNUMBER($L979),$L979&lt;$J979,COUNTIFS(nrES_PID,$D979,nrES_Code,$F979,nrES_Att,2,nrES_Raw,"&gt;=0")=0),"Yes","No")))</f>
        <v/>
      </c>
      <c r="R979" s="17">
        <f>IF($C979="","",IF($L979="","",IF(AND($K979=2,ISNUMBER($L979),$L979&lt;$J979),"Yes","No")))</f>
        <v/>
      </c>
      <c r="S979" s="18" t="n"/>
      <c r="T979" s="19">
        <f>IF($Q979&lt;&gt;"Yes","",IF($S979="","(enter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IF(OR($C979="",$L979="",$K979&lt;&gt;1,NOT(ISNUMBER($L979)),$L979&gt;=$J979),"",IF(COUNTIFS(nrES_PID,$D979,nrES_Code,$F979,nrES_Att,2,nrES_Raw,"&gt;=0")&gt;0,"Retested",IF(NOT(ISNUMBER($T979)),"CHECK DATE",IF(TODAY()&gt;$T979,"OVERDUE","Due "&amp;TEXT($T979,"mm/dd")))))</f>
        <v/>
      </c>
      <c r="V979" s="16" t="n"/>
      <c r="W979" s="16" t="n"/>
      <c r="X979" s="17">
        <f>IF($C979="","",IF(AND($L979&lt;&gt;"",NOT(ISNUMBER($L979))),"RAW SCORE NOT A NUMBER",IF(AND(ISNUMBER($L979),OR($L979&lt;0,$L979&gt;100)),"RAW SCORE OUT OF RANGE",IF(COUNTIF(nrES_RecID,$B979)&gt;1,"DUPLICATE RECORD",IF(AND($K979=2,COUNTIFS(nrES_PID,$D979,nrES_Code,$F979,nrES_Att,1)=0),"ATTEMPT 2 WITHOUT ATTEMPT 1",IF(AND($K979=2,$L979=""),"RETEST ROW HAS NO SCORE","OK"))))))</f>
        <v/>
      </c>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IF($C980="","",IF($K980="","",IF(COUNTIFS(nrES_PID,$D980,nrES_Code,$F980,nrES_Att,"&gt;"&amp;$K980,nrES_Raw,"&gt;=0")=0,"Yes","No")))</f>
        <v/>
      </c>
      <c r="Q980" s="17">
        <f>IF($C980="","",IF($L980="","",IF(AND($K980=1,ISNUMBER($L980),$L980&lt;$J980,COUNTIFS(nrES_PID,$D980,nrES_Code,$F980,nrES_Att,2,nrES_Raw,"&gt;=0")=0),"Yes","No")))</f>
        <v/>
      </c>
      <c r="R980" s="17">
        <f>IF($C980="","",IF($L980="","",IF(AND($K980=2,ISNUMBER($L980),$L980&lt;$J980),"Yes","No")))</f>
        <v/>
      </c>
      <c r="S980" s="18" t="n"/>
      <c r="T980" s="19">
        <f>IF($Q980&lt;&gt;"Yes","",IF($S980="","(enter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IF(OR($C980="",$L980="",$K980&lt;&gt;1,NOT(ISNUMBER($L980)),$L980&gt;=$J980),"",IF(COUNTIFS(nrES_PID,$D980,nrES_Code,$F980,nrES_Att,2,nrES_Raw,"&gt;=0")&gt;0,"Retested",IF(NOT(ISNUMBER($T980)),"CHECK DATE",IF(TODAY()&gt;$T980,"OVERDUE","Due "&amp;TEXT($T980,"mm/dd")))))</f>
        <v/>
      </c>
      <c r="V980" s="16" t="n"/>
      <c r="W980" s="16" t="n"/>
      <c r="X980" s="17">
        <f>IF($C980="","",IF(AND($L980&lt;&gt;"",NOT(ISNUMBER($L980))),"RAW SCORE NOT A NUMBER",IF(AND(ISNUMBER($L980),OR($L980&lt;0,$L980&gt;100)),"RAW SCORE OUT OF RANGE",IF(COUNTIF(nrES_RecID,$B980)&gt;1,"DUPLICATE RECORD",IF(AND($K980=2,COUNTIFS(nrES_PID,$D980,nrES_Code,$F980,nrES_Att,1)=0),"ATTEMPT 2 WITHOUT ATTEMPT 1",IF(AND($K980=2,$L980=""),"RETEST ROW HAS NO SCORE","OK"))))))</f>
        <v/>
      </c>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IF($C981="","",IF($K981="","",IF(COUNTIFS(nrES_PID,$D981,nrES_Code,$F981,nrES_Att,"&gt;"&amp;$K981,nrES_Raw,"&gt;=0")=0,"Yes","No")))</f>
        <v/>
      </c>
      <c r="Q981" s="17">
        <f>IF($C981="","",IF($L981="","",IF(AND($K981=1,ISNUMBER($L981),$L981&lt;$J981,COUNTIFS(nrES_PID,$D981,nrES_Code,$F981,nrES_Att,2,nrES_Raw,"&gt;=0")=0),"Yes","No")))</f>
        <v/>
      </c>
      <c r="R981" s="17">
        <f>IF($C981="","",IF($L981="","",IF(AND($K981=2,ISNUMBER($L981),$L981&lt;$J981),"Yes","No")))</f>
        <v/>
      </c>
      <c r="S981" s="18" t="n"/>
      <c r="T981" s="19">
        <f>IF($Q981&lt;&gt;"Yes","",IF($S981="","(enter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IF(OR($C981="",$L981="",$K981&lt;&gt;1,NOT(ISNUMBER($L981)),$L981&gt;=$J981),"",IF(COUNTIFS(nrES_PID,$D981,nrES_Code,$F981,nrES_Att,2,nrES_Raw,"&gt;=0")&gt;0,"Retested",IF(NOT(ISNUMBER($T981)),"CHECK DATE",IF(TODAY()&gt;$T981,"OVERDUE","Due "&amp;TEXT($T981,"mm/dd")))))</f>
        <v/>
      </c>
      <c r="V981" s="16" t="n"/>
      <c r="W981" s="16" t="n"/>
      <c r="X981" s="17">
        <f>IF($C981="","",IF(AND($L981&lt;&gt;"",NOT(ISNUMBER($L981))),"RAW SCORE NOT A NUMBER",IF(AND(ISNUMBER($L981),OR($L981&lt;0,$L981&gt;100)),"RAW SCORE OUT OF RANGE",IF(COUNTIF(nrES_RecID,$B981)&gt;1,"DUPLICATE RECORD",IF(AND($K981=2,COUNTIFS(nrES_PID,$D981,nrES_Code,$F981,nrES_Att,1)=0),"ATTEMPT 2 WITHOUT ATTEMPT 1",IF(AND($K981=2,$L981=""),"RETEST ROW HAS NO SCORE","OK"))))))</f>
        <v/>
      </c>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IF($C982="","",IF($K982="","",IF(COUNTIFS(nrES_PID,$D982,nrES_Code,$F982,nrES_Att,"&gt;"&amp;$K982,nrES_Raw,"&gt;=0")=0,"Yes","No")))</f>
        <v/>
      </c>
      <c r="Q982" s="17">
        <f>IF($C982="","",IF($L982="","",IF(AND($K982=1,ISNUMBER($L982),$L982&lt;$J982,COUNTIFS(nrES_PID,$D982,nrES_Code,$F982,nrES_Att,2,nrES_Raw,"&gt;=0")=0),"Yes","No")))</f>
        <v/>
      </c>
      <c r="R982" s="17">
        <f>IF($C982="","",IF($L982="","",IF(AND($K982=2,ISNUMBER($L982),$L982&lt;$J982),"Yes","No")))</f>
        <v/>
      </c>
      <c r="S982" s="18" t="n"/>
      <c r="T982" s="19">
        <f>IF($Q982&lt;&gt;"Yes","",IF($S982="","(enter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IF(OR($C982="",$L982="",$K982&lt;&gt;1,NOT(ISNUMBER($L982)),$L982&gt;=$J982),"",IF(COUNTIFS(nrES_PID,$D982,nrES_Code,$F982,nrES_Att,2,nrES_Raw,"&gt;=0")&gt;0,"Retested",IF(NOT(ISNUMBER($T982)),"CHECK DATE",IF(TODAY()&gt;$T982,"OVERDUE","Due "&amp;TEXT($T982,"mm/dd")))))</f>
        <v/>
      </c>
      <c r="V982" s="16" t="n"/>
      <c r="W982" s="16" t="n"/>
      <c r="X982" s="17">
        <f>IF($C982="","",IF(AND($L982&lt;&gt;"",NOT(ISNUMBER($L982))),"RAW SCORE NOT A NUMBER",IF(AND(ISNUMBER($L982),OR($L982&lt;0,$L982&gt;100)),"RAW SCORE OUT OF RANGE",IF(COUNTIF(nrES_RecID,$B982)&gt;1,"DUPLICATE RECORD",IF(AND($K982=2,COUNTIFS(nrES_PID,$D982,nrES_Code,$F982,nrES_Att,1)=0),"ATTEMPT 2 WITHOUT ATTEMPT 1",IF(AND($K982=2,$L982=""),"RETEST ROW HAS NO SCORE","OK"))))))</f>
        <v/>
      </c>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IF($C983="","",IF($K983="","",IF(COUNTIFS(nrES_PID,$D983,nrES_Code,$F983,nrES_Att,"&gt;"&amp;$K983,nrES_Raw,"&gt;=0")=0,"Yes","No")))</f>
        <v/>
      </c>
      <c r="Q983" s="17">
        <f>IF($C983="","",IF($L983="","",IF(AND($K983=1,ISNUMBER($L983),$L983&lt;$J983,COUNTIFS(nrES_PID,$D983,nrES_Code,$F983,nrES_Att,2,nrES_Raw,"&gt;=0")=0),"Yes","No")))</f>
        <v/>
      </c>
      <c r="R983" s="17">
        <f>IF($C983="","",IF($L983="","",IF(AND($K983=2,ISNUMBER($L983),$L983&lt;$J983),"Yes","No")))</f>
        <v/>
      </c>
      <c r="S983" s="18" t="n"/>
      <c r="T983" s="19">
        <f>IF($Q983&lt;&gt;"Yes","",IF($S983="","(enter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IF(OR($C983="",$L983="",$K983&lt;&gt;1,NOT(ISNUMBER($L983)),$L983&gt;=$J983),"",IF(COUNTIFS(nrES_PID,$D983,nrES_Code,$F983,nrES_Att,2,nrES_Raw,"&gt;=0")&gt;0,"Retested",IF(NOT(ISNUMBER($T983)),"CHECK DATE",IF(TODAY()&gt;$T983,"OVERDUE","Due "&amp;TEXT($T983,"mm/dd")))))</f>
        <v/>
      </c>
      <c r="V983" s="16" t="n"/>
      <c r="W983" s="16" t="n"/>
      <c r="X983" s="17">
        <f>IF($C983="","",IF(AND($L983&lt;&gt;"",NOT(ISNUMBER($L983))),"RAW SCORE NOT A NUMBER",IF(AND(ISNUMBER($L983),OR($L983&lt;0,$L983&gt;100)),"RAW SCORE OUT OF RANGE",IF(COUNTIF(nrES_RecID,$B983)&gt;1,"DUPLICATE RECORD",IF(AND($K983=2,COUNTIFS(nrES_PID,$D983,nrES_Code,$F983,nrES_Att,1)=0),"ATTEMPT 2 WITHOUT ATTEMPT 1",IF(AND($K983=2,$L983=""),"RETEST ROW HAS NO SCORE","OK"))))))</f>
        <v/>
      </c>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IF($C984="","",IF($K984="","",IF(COUNTIFS(nrES_PID,$D984,nrES_Code,$F984,nrES_Att,"&gt;"&amp;$K984,nrES_Raw,"&gt;=0")=0,"Yes","No")))</f>
        <v/>
      </c>
      <c r="Q984" s="17">
        <f>IF($C984="","",IF($L984="","",IF(AND($K984=1,ISNUMBER($L984),$L984&lt;$J984,COUNTIFS(nrES_PID,$D984,nrES_Code,$F984,nrES_Att,2,nrES_Raw,"&gt;=0")=0),"Yes","No")))</f>
        <v/>
      </c>
      <c r="R984" s="17">
        <f>IF($C984="","",IF($L984="","",IF(AND($K984=2,ISNUMBER($L984),$L984&lt;$J984),"Yes","No")))</f>
        <v/>
      </c>
      <c r="S984" s="18" t="n"/>
      <c r="T984" s="19">
        <f>IF($Q984&lt;&gt;"Yes","",IF($S984="","(enter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IF(OR($C984="",$L984="",$K984&lt;&gt;1,NOT(ISNUMBER($L984)),$L984&gt;=$J984),"",IF(COUNTIFS(nrES_PID,$D984,nrES_Code,$F984,nrES_Att,2,nrES_Raw,"&gt;=0")&gt;0,"Retested",IF(NOT(ISNUMBER($T984)),"CHECK DATE",IF(TODAY()&gt;$T984,"OVERDUE","Due "&amp;TEXT($T984,"mm/dd")))))</f>
        <v/>
      </c>
      <c r="V984" s="16" t="n"/>
      <c r="W984" s="16" t="n"/>
      <c r="X984" s="17">
        <f>IF($C984="","",IF(AND($L984&lt;&gt;"",NOT(ISNUMBER($L984))),"RAW SCORE NOT A NUMBER",IF(AND(ISNUMBER($L984),OR($L984&lt;0,$L984&gt;100)),"RAW SCORE OUT OF RANGE",IF(COUNTIF(nrES_RecID,$B984)&gt;1,"DUPLICATE RECORD",IF(AND($K984=2,COUNTIFS(nrES_PID,$D984,nrES_Code,$F984,nrES_Att,1)=0),"ATTEMPT 2 WITHOUT ATTEMPT 1",IF(AND($K984=2,$L984=""),"RETEST ROW HAS NO SCORE","OK"))))))</f>
        <v/>
      </c>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IF($C985="","",IF($K985="","",IF(COUNTIFS(nrES_PID,$D985,nrES_Code,$F985,nrES_Att,"&gt;"&amp;$K985,nrES_Raw,"&gt;=0")=0,"Yes","No")))</f>
        <v/>
      </c>
      <c r="Q985" s="17">
        <f>IF($C985="","",IF($L985="","",IF(AND($K985=1,ISNUMBER($L985),$L985&lt;$J985,COUNTIFS(nrES_PID,$D985,nrES_Code,$F985,nrES_Att,2,nrES_Raw,"&gt;=0")=0),"Yes","No")))</f>
        <v/>
      </c>
      <c r="R985" s="17">
        <f>IF($C985="","",IF($L985="","",IF(AND($K985=2,ISNUMBER($L985),$L985&lt;$J985),"Yes","No")))</f>
        <v/>
      </c>
      <c r="S985" s="18" t="n"/>
      <c r="T985" s="19">
        <f>IF($Q985&lt;&gt;"Yes","",IF($S985="","(enter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IF(OR($C985="",$L985="",$K985&lt;&gt;1,NOT(ISNUMBER($L985)),$L985&gt;=$J985),"",IF(COUNTIFS(nrES_PID,$D985,nrES_Code,$F985,nrES_Att,2,nrES_Raw,"&gt;=0")&gt;0,"Retested",IF(NOT(ISNUMBER($T985)),"CHECK DATE",IF(TODAY()&gt;$T985,"OVERDUE","Due "&amp;TEXT($T985,"mm/dd")))))</f>
        <v/>
      </c>
      <c r="V985" s="16" t="n"/>
      <c r="W985" s="16" t="n"/>
      <c r="X985" s="17">
        <f>IF($C985="","",IF(AND($L985&lt;&gt;"",NOT(ISNUMBER($L985))),"RAW SCORE NOT A NUMBER",IF(AND(ISNUMBER($L985),OR($L985&lt;0,$L985&gt;100)),"RAW SCORE OUT OF RANGE",IF(COUNTIF(nrES_RecID,$B985)&gt;1,"DUPLICATE RECORD",IF(AND($K985=2,COUNTIFS(nrES_PID,$D985,nrES_Code,$F985,nrES_Att,1)=0),"ATTEMPT 2 WITHOUT ATTEMPT 1",IF(AND($K985=2,$L985=""),"RETEST ROW HAS NO SCORE","OK"))))))</f>
        <v/>
      </c>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IF($C986="","",IF($K986="","",IF(COUNTIFS(nrES_PID,$D986,nrES_Code,$F986,nrES_Att,"&gt;"&amp;$K986,nrES_Raw,"&gt;=0")=0,"Yes","No")))</f>
        <v/>
      </c>
      <c r="Q986" s="17">
        <f>IF($C986="","",IF($L986="","",IF(AND($K986=1,ISNUMBER($L986),$L986&lt;$J986,COUNTIFS(nrES_PID,$D986,nrES_Code,$F986,nrES_Att,2,nrES_Raw,"&gt;=0")=0),"Yes","No")))</f>
        <v/>
      </c>
      <c r="R986" s="17">
        <f>IF($C986="","",IF($L986="","",IF(AND($K986=2,ISNUMBER($L986),$L986&lt;$J986),"Yes","No")))</f>
        <v/>
      </c>
      <c r="S986" s="18" t="n"/>
      <c r="T986" s="19">
        <f>IF($Q986&lt;&gt;"Yes","",IF($S986="","(enter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IF(OR($C986="",$L986="",$K986&lt;&gt;1,NOT(ISNUMBER($L986)),$L986&gt;=$J986),"",IF(COUNTIFS(nrES_PID,$D986,nrES_Code,$F986,nrES_Att,2,nrES_Raw,"&gt;=0")&gt;0,"Retested",IF(NOT(ISNUMBER($T986)),"CHECK DATE",IF(TODAY()&gt;$T986,"OVERDUE","Due "&amp;TEXT($T986,"mm/dd")))))</f>
        <v/>
      </c>
      <c r="V986" s="16" t="n"/>
      <c r="W986" s="16" t="n"/>
      <c r="X986" s="17">
        <f>IF($C986="","",IF(AND($L986&lt;&gt;"",NOT(ISNUMBER($L986))),"RAW SCORE NOT A NUMBER",IF(AND(ISNUMBER($L986),OR($L986&lt;0,$L986&gt;100)),"RAW SCORE OUT OF RANGE",IF(COUNTIF(nrES_RecID,$B986)&gt;1,"DUPLICATE RECORD",IF(AND($K986=2,COUNTIFS(nrES_PID,$D986,nrES_Code,$F986,nrES_Att,1)=0),"ATTEMPT 2 WITHOUT ATTEMPT 1",IF(AND($K986=2,$L986=""),"RETEST ROW HAS NO SCORE","OK"))))))</f>
        <v/>
      </c>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IF($C987="","",IF($K987="","",IF(COUNTIFS(nrES_PID,$D987,nrES_Code,$F987,nrES_Att,"&gt;"&amp;$K987,nrES_Raw,"&gt;=0")=0,"Yes","No")))</f>
        <v/>
      </c>
      <c r="Q987" s="17">
        <f>IF($C987="","",IF($L987="","",IF(AND($K987=1,ISNUMBER($L987),$L987&lt;$J987,COUNTIFS(nrES_PID,$D987,nrES_Code,$F987,nrES_Att,2,nrES_Raw,"&gt;=0")=0),"Yes","No")))</f>
        <v/>
      </c>
      <c r="R987" s="17">
        <f>IF($C987="","",IF($L987="","",IF(AND($K987=2,ISNUMBER($L987),$L987&lt;$J987),"Yes","No")))</f>
        <v/>
      </c>
      <c r="S987" s="18" t="n"/>
      <c r="T987" s="19">
        <f>IF($Q987&lt;&gt;"Yes","",IF($S987="","(enter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IF(OR($C987="",$L987="",$K987&lt;&gt;1,NOT(ISNUMBER($L987)),$L987&gt;=$J987),"",IF(COUNTIFS(nrES_PID,$D987,nrES_Code,$F987,nrES_Att,2,nrES_Raw,"&gt;=0")&gt;0,"Retested",IF(NOT(ISNUMBER($T987)),"CHECK DATE",IF(TODAY()&gt;$T987,"OVERDUE","Due "&amp;TEXT($T987,"mm/dd")))))</f>
        <v/>
      </c>
      <c r="V987" s="16" t="n"/>
      <c r="W987" s="16" t="n"/>
      <c r="X987" s="17">
        <f>IF($C987="","",IF(AND($L987&lt;&gt;"",NOT(ISNUMBER($L987))),"RAW SCORE NOT A NUMBER",IF(AND(ISNUMBER($L987),OR($L987&lt;0,$L987&gt;100)),"RAW SCORE OUT OF RANGE",IF(COUNTIF(nrES_RecID,$B987)&gt;1,"DUPLICATE RECORD",IF(AND($K987=2,COUNTIFS(nrES_PID,$D987,nrES_Code,$F987,nrES_Att,1)=0),"ATTEMPT 2 WITHOUT ATTEMPT 1",IF(AND($K987=2,$L987=""),"RETEST ROW HAS NO SCORE","OK"))))))</f>
        <v/>
      </c>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IF($C988="","",IF($K988="","",IF(COUNTIFS(nrES_PID,$D988,nrES_Code,$F988,nrES_Att,"&gt;"&amp;$K988,nrES_Raw,"&gt;=0")=0,"Yes","No")))</f>
        <v/>
      </c>
      <c r="Q988" s="17">
        <f>IF($C988="","",IF($L988="","",IF(AND($K988=1,ISNUMBER($L988),$L988&lt;$J988,COUNTIFS(nrES_PID,$D988,nrES_Code,$F988,nrES_Att,2,nrES_Raw,"&gt;=0")=0),"Yes","No")))</f>
        <v/>
      </c>
      <c r="R988" s="17">
        <f>IF($C988="","",IF($L988="","",IF(AND($K988=2,ISNUMBER($L988),$L988&lt;$J988),"Yes","No")))</f>
        <v/>
      </c>
      <c r="S988" s="18" t="n"/>
      <c r="T988" s="19">
        <f>IF($Q988&lt;&gt;"Yes","",IF($S988="","(enter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IF(OR($C988="",$L988="",$K988&lt;&gt;1,NOT(ISNUMBER($L988)),$L988&gt;=$J988),"",IF(COUNTIFS(nrES_PID,$D988,nrES_Code,$F988,nrES_Att,2,nrES_Raw,"&gt;=0")&gt;0,"Retested",IF(NOT(ISNUMBER($T988)),"CHECK DATE",IF(TODAY()&gt;$T988,"OVERDUE","Due "&amp;TEXT($T988,"mm/dd")))))</f>
        <v/>
      </c>
      <c r="V988" s="16" t="n"/>
      <c r="W988" s="16" t="n"/>
      <c r="X988" s="17">
        <f>IF($C988="","",IF(AND($L988&lt;&gt;"",NOT(ISNUMBER($L988))),"RAW SCORE NOT A NUMBER",IF(AND(ISNUMBER($L988),OR($L988&lt;0,$L988&gt;100)),"RAW SCORE OUT OF RANGE",IF(COUNTIF(nrES_RecID,$B988)&gt;1,"DUPLICATE RECORD",IF(AND($K988=2,COUNTIFS(nrES_PID,$D988,nrES_Code,$F988,nrES_Att,1)=0),"ATTEMPT 2 WITHOUT ATTEMPT 1",IF(AND($K988=2,$L988=""),"RETEST ROW HAS NO SCORE","OK"))))))</f>
        <v/>
      </c>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IF($C989="","",IF($K989="","",IF(COUNTIFS(nrES_PID,$D989,nrES_Code,$F989,nrES_Att,"&gt;"&amp;$K989,nrES_Raw,"&gt;=0")=0,"Yes","No")))</f>
        <v/>
      </c>
      <c r="Q989" s="17">
        <f>IF($C989="","",IF($L989="","",IF(AND($K989=1,ISNUMBER($L989),$L989&lt;$J989,COUNTIFS(nrES_PID,$D989,nrES_Code,$F989,nrES_Att,2,nrES_Raw,"&gt;=0")=0),"Yes","No")))</f>
        <v/>
      </c>
      <c r="R989" s="17">
        <f>IF($C989="","",IF($L989="","",IF(AND($K989=2,ISNUMBER($L989),$L989&lt;$J989),"Yes","No")))</f>
        <v/>
      </c>
      <c r="S989" s="18" t="n"/>
      <c r="T989" s="19">
        <f>IF($Q989&lt;&gt;"Yes","",IF($S989="","(enter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IF(OR($C989="",$L989="",$K989&lt;&gt;1,NOT(ISNUMBER($L989)),$L989&gt;=$J989),"",IF(COUNTIFS(nrES_PID,$D989,nrES_Code,$F989,nrES_Att,2,nrES_Raw,"&gt;=0")&gt;0,"Retested",IF(NOT(ISNUMBER($T989)),"CHECK DATE",IF(TODAY()&gt;$T989,"OVERDUE","Due "&amp;TEXT($T989,"mm/dd")))))</f>
        <v/>
      </c>
      <c r="V989" s="16" t="n"/>
      <c r="W989" s="16" t="n"/>
      <c r="X989" s="17">
        <f>IF($C989="","",IF(AND($L989&lt;&gt;"",NOT(ISNUMBER($L989))),"RAW SCORE NOT A NUMBER",IF(AND(ISNUMBER($L989),OR($L989&lt;0,$L989&gt;100)),"RAW SCORE OUT OF RANGE",IF(COUNTIF(nrES_RecID,$B989)&gt;1,"DUPLICATE RECORD",IF(AND($K989=2,COUNTIFS(nrES_PID,$D989,nrES_Code,$F989,nrES_Att,1)=0),"ATTEMPT 2 WITHOUT ATTEMPT 1",IF(AND($K989=2,$L989=""),"RETEST ROW HAS NO SCORE","OK"))))))</f>
        <v/>
      </c>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IF($C990="","",IF($K990="","",IF(COUNTIFS(nrES_PID,$D990,nrES_Code,$F990,nrES_Att,"&gt;"&amp;$K990,nrES_Raw,"&gt;=0")=0,"Yes","No")))</f>
        <v/>
      </c>
      <c r="Q990" s="17">
        <f>IF($C990="","",IF($L990="","",IF(AND($K990=1,ISNUMBER($L990),$L990&lt;$J990,COUNTIFS(nrES_PID,$D990,nrES_Code,$F990,nrES_Att,2,nrES_Raw,"&gt;=0")=0),"Yes","No")))</f>
        <v/>
      </c>
      <c r="R990" s="17">
        <f>IF($C990="","",IF($L990="","",IF(AND($K990=2,ISNUMBER($L990),$L990&lt;$J990),"Yes","No")))</f>
        <v/>
      </c>
      <c r="S990" s="18" t="n"/>
      <c r="T990" s="19">
        <f>IF($Q990&lt;&gt;"Yes","",IF($S990="","(enter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IF(OR($C990="",$L990="",$K990&lt;&gt;1,NOT(ISNUMBER($L990)),$L990&gt;=$J990),"",IF(COUNTIFS(nrES_PID,$D990,nrES_Code,$F990,nrES_Att,2,nrES_Raw,"&gt;=0")&gt;0,"Retested",IF(NOT(ISNUMBER($T990)),"CHECK DATE",IF(TODAY()&gt;$T990,"OVERDUE","Due "&amp;TEXT($T990,"mm/dd")))))</f>
        <v/>
      </c>
      <c r="V990" s="16" t="n"/>
      <c r="W990" s="16" t="n"/>
      <c r="X990" s="17">
        <f>IF($C990="","",IF(AND($L990&lt;&gt;"",NOT(ISNUMBER($L990))),"RAW SCORE NOT A NUMBER",IF(AND(ISNUMBER($L990),OR($L990&lt;0,$L990&gt;100)),"RAW SCORE OUT OF RANGE",IF(COUNTIF(nrES_RecID,$B990)&gt;1,"DUPLICATE RECORD",IF(AND($K990=2,COUNTIFS(nrES_PID,$D990,nrES_Code,$F990,nrES_Att,1)=0),"ATTEMPT 2 WITHOUT ATTEMPT 1",IF(AND($K990=2,$L990=""),"RETEST ROW HAS NO SCORE","OK"))))))</f>
        <v/>
      </c>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IF($C991="","",IF($K991="","",IF(COUNTIFS(nrES_PID,$D991,nrES_Code,$F991,nrES_Att,"&gt;"&amp;$K991,nrES_Raw,"&gt;=0")=0,"Yes","No")))</f>
        <v/>
      </c>
      <c r="Q991" s="17">
        <f>IF($C991="","",IF($L991="","",IF(AND($K991=1,ISNUMBER($L991),$L991&lt;$J991,COUNTIFS(nrES_PID,$D991,nrES_Code,$F991,nrES_Att,2,nrES_Raw,"&gt;=0")=0),"Yes","No")))</f>
        <v/>
      </c>
      <c r="R991" s="17">
        <f>IF($C991="","",IF($L991="","",IF(AND($K991=2,ISNUMBER($L991),$L991&lt;$J991),"Yes","No")))</f>
        <v/>
      </c>
      <c r="S991" s="18" t="n"/>
      <c r="T991" s="19">
        <f>IF($Q991&lt;&gt;"Yes","",IF($S991="","(enter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IF(OR($C991="",$L991="",$K991&lt;&gt;1,NOT(ISNUMBER($L991)),$L991&gt;=$J991),"",IF(COUNTIFS(nrES_PID,$D991,nrES_Code,$F991,nrES_Att,2,nrES_Raw,"&gt;=0")&gt;0,"Retested",IF(NOT(ISNUMBER($T991)),"CHECK DATE",IF(TODAY()&gt;$T991,"OVERDUE","Due "&amp;TEXT($T991,"mm/dd")))))</f>
        <v/>
      </c>
      <c r="V991" s="16" t="n"/>
      <c r="W991" s="16" t="n"/>
      <c r="X991" s="17">
        <f>IF($C991="","",IF(AND($L991&lt;&gt;"",NOT(ISNUMBER($L991))),"RAW SCORE NOT A NUMBER",IF(AND(ISNUMBER($L991),OR($L991&lt;0,$L991&gt;100)),"RAW SCORE OUT OF RANGE",IF(COUNTIF(nrES_RecID,$B991)&gt;1,"DUPLICATE RECORD",IF(AND($K991=2,COUNTIFS(nrES_PID,$D991,nrES_Code,$F991,nrES_Att,1)=0),"ATTEMPT 2 WITHOUT ATTEMPT 1",IF(AND($K991=2,$L991=""),"RETEST ROW HAS NO SCORE","OK"))))))</f>
        <v/>
      </c>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IF($C992="","",IF($K992="","",IF(COUNTIFS(nrES_PID,$D992,nrES_Code,$F992,nrES_Att,"&gt;"&amp;$K992,nrES_Raw,"&gt;=0")=0,"Yes","No")))</f>
        <v/>
      </c>
      <c r="Q992" s="17">
        <f>IF($C992="","",IF($L992="","",IF(AND($K992=1,ISNUMBER($L992),$L992&lt;$J992,COUNTIFS(nrES_PID,$D992,nrES_Code,$F992,nrES_Att,2,nrES_Raw,"&gt;=0")=0),"Yes","No")))</f>
        <v/>
      </c>
      <c r="R992" s="17">
        <f>IF($C992="","",IF($L992="","",IF(AND($K992=2,ISNUMBER($L992),$L992&lt;$J992),"Yes","No")))</f>
        <v/>
      </c>
      <c r="S992" s="18" t="n"/>
      <c r="T992" s="19">
        <f>IF($Q992&lt;&gt;"Yes","",IF($S992="","(enter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IF(OR($C992="",$L992="",$K992&lt;&gt;1,NOT(ISNUMBER($L992)),$L992&gt;=$J992),"",IF(COUNTIFS(nrES_PID,$D992,nrES_Code,$F992,nrES_Att,2,nrES_Raw,"&gt;=0")&gt;0,"Retested",IF(NOT(ISNUMBER($T992)),"CHECK DATE",IF(TODAY()&gt;$T992,"OVERDUE","Due "&amp;TEXT($T992,"mm/dd")))))</f>
        <v/>
      </c>
      <c r="V992" s="16" t="n"/>
      <c r="W992" s="16" t="n"/>
      <c r="X992" s="17">
        <f>IF($C992="","",IF(AND($L992&lt;&gt;"",NOT(ISNUMBER($L992))),"RAW SCORE NOT A NUMBER",IF(AND(ISNUMBER($L992),OR($L992&lt;0,$L992&gt;100)),"RAW SCORE OUT OF RANGE",IF(COUNTIF(nrES_RecID,$B992)&gt;1,"DUPLICATE RECORD",IF(AND($K992=2,COUNTIFS(nrES_PID,$D992,nrES_Code,$F992,nrES_Att,1)=0),"ATTEMPT 2 WITHOUT ATTEMPT 1",IF(AND($K992=2,$L992=""),"RETEST ROW HAS NO SCORE","OK"))))))</f>
        <v/>
      </c>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IF($C993="","",IF($K993="","",IF(COUNTIFS(nrES_PID,$D993,nrES_Code,$F993,nrES_Att,"&gt;"&amp;$K993,nrES_Raw,"&gt;=0")=0,"Yes","No")))</f>
        <v/>
      </c>
      <c r="Q993" s="17">
        <f>IF($C993="","",IF($L993="","",IF(AND($K993=1,ISNUMBER($L993),$L993&lt;$J993,COUNTIFS(nrES_PID,$D993,nrES_Code,$F993,nrES_Att,2,nrES_Raw,"&gt;=0")=0),"Yes","No")))</f>
        <v/>
      </c>
      <c r="R993" s="17">
        <f>IF($C993="","",IF($L993="","",IF(AND($K993=2,ISNUMBER($L993),$L993&lt;$J993),"Yes","No")))</f>
        <v/>
      </c>
      <c r="S993" s="18" t="n"/>
      <c r="T993" s="19">
        <f>IF($Q993&lt;&gt;"Yes","",IF($S993="","(enter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IF(OR($C993="",$L993="",$K993&lt;&gt;1,NOT(ISNUMBER($L993)),$L993&gt;=$J993),"",IF(COUNTIFS(nrES_PID,$D993,nrES_Code,$F993,nrES_Att,2,nrES_Raw,"&gt;=0")&gt;0,"Retested",IF(NOT(ISNUMBER($T993)),"CHECK DATE",IF(TODAY()&gt;$T993,"OVERDUE","Due "&amp;TEXT($T993,"mm/dd")))))</f>
        <v/>
      </c>
      <c r="V993" s="16" t="n"/>
      <c r="W993" s="16" t="n"/>
      <c r="X993" s="17">
        <f>IF($C993="","",IF(AND($L993&lt;&gt;"",NOT(ISNUMBER($L993))),"RAW SCORE NOT A NUMBER",IF(AND(ISNUMBER($L993),OR($L993&lt;0,$L993&gt;100)),"RAW SCORE OUT OF RANGE",IF(COUNTIF(nrES_RecID,$B993)&gt;1,"DUPLICATE RECORD",IF(AND($K993=2,COUNTIFS(nrES_PID,$D993,nrES_Code,$F993,nrES_Att,1)=0),"ATTEMPT 2 WITHOUT ATTEMPT 1",IF(AND($K993=2,$L993=""),"RETEST ROW HAS NO SCORE","OK"))))))</f>
        <v/>
      </c>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IF($C994="","",IF($K994="","",IF(COUNTIFS(nrES_PID,$D994,nrES_Code,$F994,nrES_Att,"&gt;"&amp;$K994,nrES_Raw,"&gt;=0")=0,"Yes","No")))</f>
        <v/>
      </c>
      <c r="Q994" s="17">
        <f>IF($C994="","",IF($L994="","",IF(AND($K994=1,ISNUMBER($L994),$L994&lt;$J994,COUNTIFS(nrES_PID,$D994,nrES_Code,$F994,nrES_Att,2,nrES_Raw,"&gt;=0")=0),"Yes","No")))</f>
        <v/>
      </c>
      <c r="R994" s="17">
        <f>IF($C994="","",IF($L994="","",IF(AND($K994=2,ISNUMBER($L994),$L994&lt;$J994),"Yes","No")))</f>
        <v/>
      </c>
      <c r="S994" s="18" t="n"/>
      <c r="T994" s="19">
        <f>IF($Q994&lt;&gt;"Yes","",IF($S994="","(enter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IF(OR($C994="",$L994="",$K994&lt;&gt;1,NOT(ISNUMBER($L994)),$L994&gt;=$J994),"",IF(COUNTIFS(nrES_PID,$D994,nrES_Code,$F994,nrES_Att,2,nrES_Raw,"&gt;=0")&gt;0,"Retested",IF(NOT(ISNUMBER($T994)),"CHECK DATE",IF(TODAY()&gt;$T994,"OVERDUE","Due "&amp;TEXT($T994,"mm/dd")))))</f>
        <v/>
      </c>
      <c r="V994" s="16" t="n"/>
      <c r="W994" s="16" t="n"/>
      <c r="X994" s="17">
        <f>IF($C994="","",IF(AND($L994&lt;&gt;"",NOT(ISNUMBER($L994))),"RAW SCORE NOT A NUMBER",IF(AND(ISNUMBER($L994),OR($L994&lt;0,$L994&gt;100)),"RAW SCORE OUT OF RANGE",IF(COUNTIF(nrES_RecID,$B994)&gt;1,"DUPLICATE RECORD",IF(AND($K994=2,COUNTIFS(nrES_PID,$D994,nrES_Code,$F994,nrES_Att,1)=0),"ATTEMPT 2 WITHOUT ATTEMPT 1",IF(AND($K994=2,$L994=""),"RETEST ROW HAS NO SCORE","OK"))))))</f>
        <v/>
      </c>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IF($C995="","",IF($K995="","",IF(COUNTIFS(nrES_PID,$D995,nrES_Code,$F995,nrES_Att,"&gt;"&amp;$K995,nrES_Raw,"&gt;=0")=0,"Yes","No")))</f>
        <v/>
      </c>
      <c r="Q995" s="17">
        <f>IF($C995="","",IF($L995="","",IF(AND($K995=1,ISNUMBER($L995),$L995&lt;$J995,COUNTIFS(nrES_PID,$D995,nrES_Code,$F995,nrES_Att,2,nrES_Raw,"&gt;=0")=0),"Yes","No")))</f>
        <v/>
      </c>
      <c r="R995" s="17">
        <f>IF($C995="","",IF($L995="","",IF(AND($K995=2,ISNUMBER($L995),$L995&lt;$J995),"Yes","No")))</f>
        <v/>
      </c>
      <c r="S995" s="18" t="n"/>
      <c r="T995" s="19">
        <f>IF($Q995&lt;&gt;"Yes","",IF($S995="","(enter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IF(OR($C995="",$L995="",$K995&lt;&gt;1,NOT(ISNUMBER($L995)),$L995&gt;=$J995),"",IF(COUNTIFS(nrES_PID,$D995,nrES_Code,$F995,nrES_Att,2,nrES_Raw,"&gt;=0")&gt;0,"Retested",IF(NOT(ISNUMBER($T995)),"CHECK DATE",IF(TODAY()&gt;$T995,"OVERDUE","Due "&amp;TEXT($T995,"mm/dd")))))</f>
        <v/>
      </c>
      <c r="V995" s="16" t="n"/>
      <c r="W995" s="16" t="n"/>
      <c r="X995" s="17">
        <f>IF($C995="","",IF(AND($L995&lt;&gt;"",NOT(ISNUMBER($L995))),"RAW SCORE NOT A NUMBER",IF(AND(ISNUMBER($L995),OR($L995&lt;0,$L995&gt;100)),"RAW SCORE OUT OF RANGE",IF(COUNTIF(nrES_RecID,$B995)&gt;1,"DUPLICATE RECORD",IF(AND($K995=2,COUNTIFS(nrES_PID,$D995,nrES_Code,$F995,nrES_Att,1)=0),"ATTEMPT 2 WITHOUT ATTEMPT 1",IF(AND($K995=2,$L995=""),"RETEST ROW HAS NO SCORE","OK"))))))</f>
        <v/>
      </c>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IF($C996="","",IF($K996="","",IF(COUNTIFS(nrES_PID,$D996,nrES_Code,$F996,nrES_Att,"&gt;"&amp;$K996,nrES_Raw,"&gt;=0")=0,"Yes","No")))</f>
        <v/>
      </c>
      <c r="Q996" s="17">
        <f>IF($C996="","",IF($L996="","",IF(AND($K996=1,ISNUMBER($L996),$L996&lt;$J996,COUNTIFS(nrES_PID,$D996,nrES_Code,$F996,nrES_Att,2,nrES_Raw,"&gt;=0")=0),"Yes","No")))</f>
        <v/>
      </c>
      <c r="R996" s="17">
        <f>IF($C996="","",IF($L996="","",IF(AND($K996=2,ISNUMBER($L996),$L996&lt;$J996),"Yes","No")))</f>
        <v/>
      </c>
      <c r="S996" s="18" t="n"/>
      <c r="T996" s="19">
        <f>IF($Q996&lt;&gt;"Yes","",IF($S996="","(enter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IF(OR($C996="",$L996="",$K996&lt;&gt;1,NOT(ISNUMBER($L996)),$L996&gt;=$J996),"",IF(COUNTIFS(nrES_PID,$D996,nrES_Code,$F996,nrES_Att,2,nrES_Raw,"&gt;=0")&gt;0,"Retested",IF(NOT(ISNUMBER($T996)),"CHECK DATE",IF(TODAY()&gt;$T996,"OVERDUE","Due "&amp;TEXT($T996,"mm/dd")))))</f>
        <v/>
      </c>
      <c r="V996" s="16" t="n"/>
      <c r="W996" s="16" t="n"/>
      <c r="X996" s="17">
        <f>IF($C996="","",IF(AND($L996&lt;&gt;"",NOT(ISNUMBER($L996))),"RAW SCORE NOT A NUMBER",IF(AND(ISNUMBER($L996),OR($L996&lt;0,$L996&gt;100)),"RAW SCORE OUT OF RANGE",IF(COUNTIF(nrES_RecID,$B996)&gt;1,"DUPLICATE RECORD",IF(AND($K996=2,COUNTIFS(nrES_PID,$D996,nrES_Code,$F996,nrES_Att,1)=0),"ATTEMPT 2 WITHOUT ATTEMPT 1",IF(AND($K996=2,$L996=""),"RETEST ROW HAS NO SCORE","OK"))))))</f>
        <v/>
      </c>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IF($C997="","",IF($K997="","",IF(COUNTIFS(nrES_PID,$D997,nrES_Code,$F997,nrES_Att,"&gt;"&amp;$K997,nrES_Raw,"&gt;=0")=0,"Yes","No")))</f>
        <v/>
      </c>
      <c r="Q997" s="17">
        <f>IF($C997="","",IF($L997="","",IF(AND($K997=1,ISNUMBER($L997),$L997&lt;$J997,COUNTIFS(nrES_PID,$D997,nrES_Code,$F997,nrES_Att,2,nrES_Raw,"&gt;=0")=0),"Yes","No")))</f>
        <v/>
      </c>
      <c r="R997" s="17">
        <f>IF($C997="","",IF($L997="","",IF(AND($K997=2,ISNUMBER($L997),$L997&lt;$J997),"Yes","No")))</f>
        <v/>
      </c>
      <c r="S997" s="18" t="n"/>
      <c r="T997" s="19">
        <f>IF($Q997&lt;&gt;"Yes","",IF($S997="","(enter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IF(OR($C997="",$L997="",$K997&lt;&gt;1,NOT(ISNUMBER($L997)),$L997&gt;=$J997),"",IF(COUNTIFS(nrES_PID,$D997,nrES_Code,$F997,nrES_Att,2,nrES_Raw,"&gt;=0")&gt;0,"Retested",IF(NOT(ISNUMBER($T997)),"CHECK DATE",IF(TODAY()&gt;$T997,"OVERDUE","Due "&amp;TEXT($T997,"mm/dd")))))</f>
        <v/>
      </c>
      <c r="V997" s="16" t="n"/>
      <c r="W997" s="16" t="n"/>
      <c r="X997" s="17">
        <f>IF($C997="","",IF(AND($L997&lt;&gt;"",NOT(ISNUMBER($L997))),"RAW SCORE NOT A NUMBER",IF(AND(ISNUMBER($L997),OR($L997&lt;0,$L997&gt;100)),"RAW SCORE OUT OF RANGE",IF(COUNTIF(nrES_RecID,$B997)&gt;1,"DUPLICATE RECORD",IF(AND($K997=2,COUNTIFS(nrES_PID,$D997,nrES_Code,$F997,nrES_Att,1)=0),"ATTEMPT 2 WITHOUT ATTEMPT 1",IF(AND($K997=2,$L997=""),"RETEST ROW HAS NO SCORE","OK"))))))</f>
        <v/>
      </c>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IF($C998="","",IF($K998="","",IF(COUNTIFS(nrES_PID,$D998,nrES_Code,$F998,nrES_Att,"&gt;"&amp;$K998,nrES_Raw,"&gt;=0")=0,"Yes","No")))</f>
        <v/>
      </c>
      <c r="Q998" s="17">
        <f>IF($C998="","",IF($L998="","",IF(AND($K998=1,ISNUMBER($L998),$L998&lt;$J998,COUNTIFS(nrES_PID,$D998,nrES_Code,$F998,nrES_Att,2,nrES_Raw,"&gt;=0")=0),"Yes","No")))</f>
        <v/>
      </c>
      <c r="R998" s="17">
        <f>IF($C998="","",IF($L998="","",IF(AND($K998=2,ISNUMBER($L998),$L998&lt;$J998),"Yes","No")))</f>
        <v/>
      </c>
      <c r="S998" s="18" t="n"/>
      <c r="T998" s="19">
        <f>IF($Q998&lt;&gt;"Yes","",IF($S998="","(enter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IF(OR($C998="",$L998="",$K998&lt;&gt;1,NOT(ISNUMBER($L998)),$L998&gt;=$J998),"",IF(COUNTIFS(nrES_PID,$D998,nrES_Code,$F998,nrES_Att,2,nrES_Raw,"&gt;=0")&gt;0,"Retested",IF(NOT(ISNUMBER($T998)),"CHECK DATE",IF(TODAY()&gt;$T998,"OVERDUE","Due "&amp;TEXT($T998,"mm/dd")))))</f>
        <v/>
      </c>
      <c r="V998" s="16" t="n"/>
      <c r="W998" s="16" t="n"/>
      <c r="X998" s="17">
        <f>IF($C998="","",IF(AND($L998&lt;&gt;"",NOT(ISNUMBER($L998))),"RAW SCORE NOT A NUMBER",IF(AND(ISNUMBER($L998),OR($L998&lt;0,$L998&gt;100)),"RAW SCORE OUT OF RANGE",IF(COUNTIF(nrES_RecID,$B998)&gt;1,"DUPLICATE RECORD",IF(AND($K998=2,COUNTIFS(nrES_PID,$D998,nrES_Code,$F998,nrES_Att,1)=0),"ATTEMPT 2 WITHOUT ATTEMPT 1",IF(AND($K998=2,$L998=""),"RETEST ROW HAS NO SCORE","OK"))))))</f>
        <v/>
      </c>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IF($C999="","",IF($K999="","",IF(COUNTIFS(nrES_PID,$D999,nrES_Code,$F999,nrES_Att,"&gt;"&amp;$K999,nrES_Raw,"&gt;=0")=0,"Yes","No")))</f>
        <v/>
      </c>
      <c r="Q999" s="17">
        <f>IF($C999="","",IF($L999="","",IF(AND($K999=1,ISNUMBER($L999),$L999&lt;$J999,COUNTIFS(nrES_PID,$D999,nrES_Code,$F999,nrES_Att,2,nrES_Raw,"&gt;=0")=0),"Yes","No")))</f>
        <v/>
      </c>
      <c r="R999" s="17">
        <f>IF($C999="","",IF($L999="","",IF(AND($K999=2,ISNUMBER($L999),$L999&lt;$J999),"Yes","No")))</f>
        <v/>
      </c>
      <c r="S999" s="18" t="n"/>
      <c r="T999" s="19">
        <f>IF($Q999&lt;&gt;"Yes","",IF($S999="","(enter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IF(OR($C999="",$L999="",$K999&lt;&gt;1,NOT(ISNUMBER($L999)),$L999&gt;=$J999),"",IF(COUNTIFS(nrES_PID,$D999,nrES_Code,$F999,nrES_Att,2,nrES_Raw,"&gt;=0")&gt;0,"Retested",IF(NOT(ISNUMBER($T999)),"CHECK DATE",IF(TODAY()&gt;$T999,"OVERDUE","Due "&amp;TEXT($T999,"mm/dd")))))</f>
        <v/>
      </c>
      <c r="V999" s="16" t="n"/>
      <c r="W999" s="16" t="n"/>
      <c r="X999" s="17">
        <f>IF($C999="","",IF(AND($L999&lt;&gt;"",NOT(ISNUMBER($L999))),"RAW SCORE NOT A NUMBER",IF(AND(ISNUMBER($L999),OR($L999&lt;0,$L999&gt;100)),"RAW SCORE OUT OF RANGE",IF(COUNTIF(nrES_RecID,$B999)&gt;1,"DUPLICATE RECORD",IF(AND($K999=2,COUNTIFS(nrES_PID,$D999,nrES_Code,$F999,nrES_Att,1)=0),"ATTEMPT 2 WITHOUT ATTEMPT 1",IF(AND($K999=2,$L999=""),"RETEST ROW HAS NO SCORE","OK"))))))</f>
        <v/>
      </c>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IF($C1000="","",IF($K1000="","",IF(COUNTIFS(nrES_PID,$D1000,nrES_Code,$F1000,nrES_Att,"&gt;"&amp;$K1000,nrES_Raw,"&gt;=0")=0,"Yes","No")))</f>
        <v/>
      </c>
      <c r="Q1000" s="17">
        <f>IF($C1000="","",IF($L1000="","",IF(AND($K1000=1,ISNUMBER($L1000),$L1000&lt;$J1000,COUNTIFS(nrES_PID,$D1000,nrES_Code,$F1000,nrES_Att,2,nrES_Raw,"&gt;=0")=0),"Yes","No")))</f>
        <v/>
      </c>
      <c r="R1000" s="17">
        <f>IF($C1000="","",IF($L1000="","",IF(AND($K1000=2,ISNUMBER($L1000),$L1000&lt;$J1000),"Yes","No")))</f>
        <v/>
      </c>
      <c r="S1000" s="18" t="n"/>
      <c r="T1000" s="19">
        <f>IF($Q1000&lt;&gt;"Yes","",IF($S1000="","(enter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IF(OR($C1000="",$L1000="",$K1000&lt;&gt;1,NOT(ISNUMBER($L1000)),$L1000&gt;=$J1000),"",IF(COUNTIFS(nrES_PID,$D1000,nrES_Code,$F1000,nrES_Att,2,nrES_Raw,"&gt;=0")&gt;0,"Retested",IF(NOT(ISNUMBER($T1000)),"CHECK DATE",IF(TODAY()&gt;$T1000,"OVERDUE","Due "&amp;TEXT($T1000,"mm/dd")))))</f>
        <v/>
      </c>
      <c r="V1000" s="16" t="n"/>
      <c r="W1000" s="16" t="n"/>
      <c r="X1000" s="17">
        <f>IF($C1000="","",IF(AND($L1000&lt;&gt;"",NOT(ISNUMBER($L1000))),"RAW SCORE NOT A NUMBER",IF(AND(ISNUMBER($L1000),OR($L1000&lt;0,$L1000&gt;100)),"RAW SCORE OUT OF RANGE",IF(COUNTIF(nrES_RecID,$B1000)&gt;1,"DUPLICATE RECORD",IF(AND($K1000=2,COUNTIFS(nrES_PID,$D1000,nrES_Code,$F1000,nrES_Att,1)=0),"ATTEMPT 2 WITHOUT ATTEMPT 1",IF(AND($K1000=2,$L1000=""),"RETEST ROW HAS NO SCORE","OK"))))))</f>
        <v/>
      </c>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IF($C1001="","",IF($K1001="","",IF(COUNTIFS(nrES_PID,$D1001,nrES_Code,$F1001,nrES_Att,"&gt;"&amp;$K1001,nrES_Raw,"&gt;=0")=0,"Yes","No")))</f>
        <v/>
      </c>
      <c r="Q1001" s="17">
        <f>IF($C1001="","",IF($L1001="","",IF(AND($K1001=1,ISNUMBER($L1001),$L1001&lt;$J1001,COUNTIFS(nrES_PID,$D1001,nrES_Code,$F1001,nrES_Att,2,nrES_Raw,"&gt;=0")=0),"Yes","No")))</f>
        <v/>
      </c>
      <c r="R1001" s="17">
        <f>IF($C1001="","",IF($L1001="","",IF(AND($K1001=2,ISNUMBER($L1001),$L1001&lt;$J1001),"Yes","No")))</f>
        <v/>
      </c>
      <c r="S1001" s="18" t="n"/>
      <c r="T1001" s="19">
        <f>IF($Q1001&lt;&gt;"Yes","",IF($S1001="","(enter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IF(OR($C1001="",$L1001="",$K1001&lt;&gt;1,NOT(ISNUMBER($L1001)),$L1001&gt;=$J1001),"",IF(COUNTIFS(nrES_PID,$D1001,nrES_Code,$F1001,nrES_Att,2,nrES_Raw,"&gt;=0")&gt;0,"Retested",IF(NOT(ISNUMBER($T1001)),"CHECK DATE",IF(TODAY()&gt;$T1001,"OVERDUE","Due "&amp;TEXT($T1001,"mm/dd")))))</f>
        <v/>
      </c>
      <c r="V1001" s="16" t="n"/>
      <c r="W1001" s="16" t="n"/>
      <c r="X1001" s="17">
        <f>IF($C1001="","",IF(AND($L1001&lt;&gt;"",NOT(ISNUMBER($L1001))),"RAW SCORE NOT A NUMBER",IF(AND(ISNUMBER($L1001),OR($L1001&lt;0,$L1001&gt;100)),"RAW SCORE OUT OF RANGE",IF(COUNTIF(nrES_RecID,$B1001)&gt;1,"DUPLICATE RECORD",IF(AND($K1001=2,COUNTIFS(nrES_PID,$D1001,nrES_Code,$F1001,nrES_Att,1)=0),"ATTEMPT 2 WITHOUT ATTEMPT 1",IF(AND($K1001=2,$L1001=""),"RETEST ROW HAS NO SCORE","OK"))))))</f>
        <v/>
      </c>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IF($C1002="","",IF($K1002="","",IF(COUNTIFS(nrES_PID,$D1002,nrES_Code,$F1002,nrES_Att,"&gt;"&amp;$K1002,nrES_Raw,"&gt;=0")=0,"Yes","No")))</f>
        <v/>
      </c>
      <c r="Q1002" s="17">
        <f>IF($C1002="","",IF($L1002="","",IF(AND($K1002=1,ISNUMBER($L1002),$L1002&lt;$J1002,COUNTIFS(nrES_PID,$D1002,nrES_Code,$F1002,nrES_Att,2,nrES_Raw,"&gt;=0")=0),"Yes","No")))</f>
        <v/>
      </c>
      <c r="R1002" s="17">
        <f>IF($C1002="","",IF($L1002="","",IF(AND($K1002=2,ISNUMBER($L1002),$L1002&lt;$J1002),"Yes","No")))</f>
        <v/>
      </c>
      <c r="S1002" s="18" t="n"/>
      <c r="T1002" s="19">
        <f>IF($Q1002&lt;&gt;"Yes","",IF($S1002="","(enter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IF(OR($C1002="",$L1002="",$K1002&lt;&gt;1,NOT(ISNUMBER($L1002)),$L1002&gt;=$J1002),"",IF(COUNTIFS(nrES_PID,$D1002,nrES_Code,$F1002,nrES_Att,2,nrES_Raw,"&gt;=0")&gt;0,"Retested",IF(NOT(ISNUMBER($T1002)),"CHECK DATE",IF(TODAY()&gt;$T1002,"OVERDUE","Due "&amp;TEXT($T1002,"mm/dd")))))</f>
        <v/>
      </c>
      <c r="V1002" s="16" t="n"/>
      <c r="W1002" s="16" t="n"/>
      <c r="X1002" s="17">
        <f>IF($C1002="","",IF(AND($L1002&lt;&gt;"",NOT(ISNUMBER($L1002))),"RAW SCORE NOT A NUMBER",IF(AND(ISNUMBER($L1002),OR($L1002&lt;0,$L1002&gt;100)),"RAW SCORE OUT OF RANGE",IF(COUNTIF(nrES_RecID,$B1002)&gt;1,"DUPLICATE RECORD",IF(AND($K1002=2,COUNTIFS(nrES_PID,$D1002,nrES_Code,$F1002,nrES_Att,1)=0),"ATTEMPT 2 WITHOUT ATTEMPT 1",IF(AND($K1002=2,$L1002=""),"RETEST ROW HAS NO SCORE","OK"))))))</f>
        <v/>
      </c>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IF($C1003="","",IF($K1003="","",IF(COUNTIFS(nrES_PID,$D1003,nrES_Code,$F1003,nrES_Att,"&gt;"&amp;$K1003,nrES_Raw,"&gt;=0")=0,"Yes","No")))</f>
        <v/>
      </c>
      <c r="Q1003" s="17">
        <f>IF($C1003="","",IF($L1003="","",IF(AND($K1003=1,ISNUMBER($L1003),$L1003&lt;$J1003,COUNTIFS(nrES_PID,$D1003,nrES_Code,$F1003,nrES_Att,2,nrES_Raw,"&gt;=0")=0),"Yes","No")))</f>
        <v/>
      </c>
      <c r="R1003" s="17">
        <f>IF($C1003="","",IF($L1003="","",IF(AND($K1003=2,ISNUMBER($L1003),$L1003&lt;$J1003),"Yes","No")))</f>
        <v/>
      </c>
      <c r="S1003" s="18" t="n"/>
      <c r="T1003" s="19">
        <f>IF($Q1003&lt;&gt;"Yes","",IF($S1003="","(enter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IF(OR($C1003="",$L1003="",$K1003&lt;&gt;1,NOT(ISNUMBER($L1003)),$L1003&gt;=$J1003),"",IF(COUNTIFS(nrES_PID,$D1003,nrES_Code,$F1003,nrES_Att,2,nrES_Raw,"&gt;=0")&gt;0,"Retested",IF(NOT(ISNUMBER($T1003)),"CHECK DATE",IF(TODAY()&gt;$T1003,"OVERDUE","Due "&amp;TEXT($T1003,"mm/dd")))))</f>
        <v/>
      </c>
      <c r="V1003" s="16" t="n"/>
      <c r="W1003" s="16" t="n"/>
      <c r="X1003" s="17">
        <f>IF($C1003="","",IF(AND($L1003&lt;&gt;"",NOT(ISNUMBER($L1003))),"RAW SCORE NOT A NUMBER",IF(AND(ISNUMBER($L1003),OR($L1003&lt;0,$L1003&gt;100)),"RAW SCORE OUT OF RANGE",IF(COUNTIF(nrES_RecID,$B1003)&gt;1,"DUPLICATE RECORD",IF(AND($K1003=2,COUNTIFS(nrES_PID,$D1003,nrES_Code,$F1003,nrES_Att,1)=0),"ATTEMPT 2 WITHOUT ATTEMPT 1",IF(AND($K1003=2,$L1003=""),"RETEST ROW HAS NO SCORE","OK"))))))</f>
        <v/>
      </c>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IF($C1004="","",IF($K1004="","",IF(COUNTIFS(nrES_PID,$D1004,nrES_Code,$F1004,nrES_Att,"&gt;"&amp;$K1004,nrES_Raw,"&gt;=0")=0,"Yes","No")))</f>
        <v/>
      </c>
      <c r="Q1004" s="17">
        <f>IF($C1004="","",IF($L1004="","",IF(AND($K1004=1,ISNUMBER($L1004),$L1004&lt;$J1004,COUNTIFS(nrES_PID,$D1004,nrES_Code,$F1004,nrES_Att,2,nrES_Raw,"&gt;=0")=0),"Yes","No")))</f>
        <v/>
      </c>
      <c r="R1004" s="17">
        <f>IF($C1004="","",IF($L1004="","",IF(AND($K1004=2,ISNUMBER($L1004),$L1004&lt;$J1004),"Yes","No")))</f>
        <v/>
      </c>
      <c r="S1004" s="18" t="n"/>
      <c r="T1004" s="19">
        <f>IF($Q1004&lt;&gt;"Yes","",IF($S1004="","(enter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IF(OR($C1004="",$L1004="",$K1004&lt;&gt;1,NOT(ISNUMBER($L1004)),$L1004&gt;=$J1004),"",IF(COUNTIFS(nrES_PID,$D1004,nrES_Code,$F1004,nrES_Att,2,nrES_Raw,"&gt;=0")&gt;0,"Retested",IF(NOT(ISNUMBER($T1004)),"CHECK DATE",IF(TODAY()&gt;$T1004,"OVERDUE","Due "&amp;TEXT($T1004,"mm/dd")))))</f>
        <v/>
      </c>
      <c r="V1004" s="16" t="n"/>
      <c r="W1004" s="16" t="n"/>
      <c r="X1004" s="17">
        <f>IF($C1004="","",IF(AND($L1004&lt;&gt;"",NOT(ISNUMBER($L1004))),"RAW SCORE NOT A NUMBER",IF(AND(ISNUMBER($L1004),OR($L1004&lt;0,$L1004&gt;100)),"RAW SCORE OUT OF RANGE",IF(COUNTIF(nrES_RecID,$B1004)&gt;1,"DUPLICATE RECORD",IF(AND($K1004=2,COUNTIFS(nrES_PID,$D1004,nrES_Code,$F1004,nrES_Att,1)=0),"ATTEMPT 2 WITHOUT ATTEMPT 1",IF(AND($K1004=2,$L1004=""),"RETEST ROW HAS NO SCORE","OK"))))))</f>
        <v/>
      </c>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IF($C1005="","",IF($K1005="","",IF(COUNTIFS(nrES_PID,$D1005,nrES_Code,$F1005,nrES_Att,"&gt;"&amp;$K1005,nrES_Raw,"&gt;=0")=0,"Yes","No")))</f>
        <v/>
      </c>
      <c r="Q1005" s="17">
        <f>IF($C1005="","",IF($L1005="","",IF(AND($K1005=1,ISNUMBER($L1005),$L1005&lt;$J1005,COUNTIFS(nrES_PID,$D1005,nrES_Code,$F1005,nrES_Att,2,nrES_Raw,"&gt;=0")=0),"Yes","No")))</f>
        <v/>
      </c>
      <c r="R1005" s="17">
        <f>IF($C1005="","",IF($L1005="","",IF(AND($K1005=2,ISNUMBER($L1005),$L1005&lt;$J1005),"Yes","No")))</f>
        <v/>
      </c>
      <c r="S1005" s="18" t="n"/>
      <c r="T1005" s="19">
        <f>IF($Q1005&lt;&gt;"Yes","",IF($S1005="","(enter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IF(OR($C1005="",$L1005="",$K1005&lt;&gt;1,NOT(ISNUMBER($L1005)),$L1005&gt;=$J1005),"",IF(COUNTIFS(nrES_PID,$D1005,nrES_Code,$F1005,nrES_Att,2,nrES_Raw,"&gt;=0")&gt;0,"Retested",IF(NOT(ISNUMBER($T1005)),"CHECK DATE",IF(TODAY()&gt;$T1005,"OVERDUE","Due "&amp;TEXT($T1005,"mm/dd")))))</f>
        <v/>
      </c>
      <c r="V1005" s="16" t="n"/>
      <c r="W1005" s="16" t="n"/>
      <c r="X1005" s="17">
        <f>IF($C1005="","",IF(AND($L1005&lt;&gt;"",NOT(ISNUMBER($L1005))),"RAW SCORE NOT A NUMBER",IF(AND(ISNUMBER($L1005),OR($L1005&lt;0,$L1005&gt;100)),"RAW SCORE OUT OF RANGE",IF(COUNTIF(nrES_RecID,$B1005)&gt;1,"DUPLICATE RECORD",IF(AND($K1005=2,COUNTIFS(nrES_PID,$D1005,nrES_Code,$F1005,nrES_Att,1)=0),"ATTEMPT 2 WITHOUT ATTEMPT 1",IF(AND($K1005=2,$L1005=""),"RETEST ROW HAS NO SCORE","OK"))))))</f>
        <v/>
      </c>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IF($C1006="","",IF($K1006="","",IF(COUNTIFS(nrES_PID,$D1006,nrES_Code,$F1006,nrES_Att,"&gt;"&amp;$K1006,nrES_Raw,"&gt;=0")=0,"Yes","No")))</f>
        <v/>
      </c>
      <c r="Q1006" s="17">
        <f>IF($C1006="","",IF($L1006="","",IF(AND($K1006=1,ISNUMBER($L1006),$L1006&lt;$J1006,COUNTIFS(nrES_PID,$D1006,nrES_Code,$F1006,nrES_Att,2,nrES_Raw,"&gt;=0")=0),"Yes","No")))</f>
        <v/>
      </c>
      <c r="R1006" s="17">
        <f>IF($C1006="","",IF($L1006="","",IF(AND($K1006=2,ISNUMBER($L1006),$L1006&lt;$J1006),"Yes","No")))</f>
        <v/>
      </c>
      <c r="S1006" s="18" t="n"/>
      <c r="T1006" s="19">
        <f>IF($Q1006&lt;&gt;"Yes","",IF($S1006="","(enter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IF(OR($C1006="",$L1006="",$K1006&lt;&gt;1,NOT(ISNUMBER($L1006)),$L1006&gt;=$J1006),"",IF(COUNTIFS(nrES_PID,$D1006,nrES_Code,$F1006,nrES_Att,2,nrES_Raw,"&gt;=0")&gt;0,"Retested",IF(NOT(ISNUMBER($T1006)),"CHECK DATE",IF(TODAY()&gt;$T1006,"OVERDUE","Due "&amp;TEXT($T1006,"mm/dd")))))</f>
        <v/>
      </c>
      <c r="V1006" s="16" t="n"/>
      <c r="W1006" s="16" t="n"/>
      <c r="X1006" s="17">
        <f>IF($C1006="","",IF(AND($L1006&lt;&gt;"",NOT(ISNUMBER($L1006))),"RAW SCORE NOT A NUMBER",IF(AND(ISNUMBER($L1006),OR($L1006&lt;0,$L1006&gt;100)),"RAW SCORE OUT OF RANGE",IF(COUNTIF(nrES_RecID,$B1006)&gt;1,"DUPLICATE RECORD",IF(AND($K1006=2,COUNTIFS(nrES_PID,$D1006,nrES_Code,$F1006,nrES_Att,1)=0),"ATTEMPT 2 WITHOUT ATTEMPT 1",IF(AND($K1006=2,$L1006=""),"RETEST ROW HAS NO SCORE","OK"))))))</f>
        <v/>
      </c>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IF($C1007="","",IF($K1007="","",IF(COUNTIFS(nrES_PID,$D1007,nrES_Code,$F1007,nrES_Att,"&gt;"&amp;$K1007,nrES_Raw,"&gt;=0")=0,"Yes","No")))</f>
        <v/>
      </c>
      <c r="Q1007" s="17">
        <f>IF($C1007="","",IF($L1007="","",IF(AND($K1007=1,ISNUMBER($L1007),$L1007&lt;$J1007,COUNTIFS(nrES_PID,$D1007,nrES_Code,$F1007,nrES_Att,2,nrES_Raw,"&gt;=0")=0),"Yes","No")))</f>
        <v/>
      </c>
      <c r="R1007" s="17">
        <f>IF($C1007="","",IF($L1007="","",IF(AND($K1007=2,ISNUMBER($L1007),$L1007&lt;$J1007),"Yes","No")))</f>
        <v/>
      </c>
      <c r="S1007" s="18" t="n"/>
      <c r="T1007" s="19">
        <f>IF($Q1007&lt;&gt;"Yes","",IF($S1007="","(enter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IF(OR($C1007="",$L1007="",$K1007&lt;&gt;1,NOT(ISNUMBER($L1007)),$L1007&gt;=$J1007),"",IF(COUNTIFS(nrES_PID,$D1007,nrES_Code,$F1007,nrES_Att,2,nrES_Raw,"&gt;=0")&gt;0,"Retested",IF(NOT(ISNUMBER($T1007)),"CHECK DATE",IF(TODAY()&gt;$T1007,"OVERDUE","Due "&amp;TEXT($T1007,"mm/dd")))))</f>
        <v/>
      </c>
      <c r="V1007" s="16" t="n"/>
      <c r="W1007" s="16" t="n"/>
      <c r="X1007" s="17">
        <f>IF($C1007="","",IF(AND($L1007&lt;&gt;"",NOT(ISNUMBER($L1007))),"RAW SCORE NOT A NUMBER",IF(AND(ISNUMBER($L1007),OR($L1007&lt;0,$L1007&gt;100)),"RAW SCORE OUT OF RANGE",IF(COUNTIF(nrES_RecID,$B1007)&gt;1,"DUPLICATE RECORD",IF(AND($K1007=2,COUNTIFS(nrES_PID,$D1007,nrES_Code,$F1007,nrES_Att,1)=0),"ATTEMPT 2 WITHOUT ATTEMPT 1",IF(AND($K1007=2,$L1007=""),"RETEST ROW HAS NO SCORE","OK"))))))</f>
        <v/>
      </c>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IF($C1008="","",IF($K1008="","",IF(COUNTIFS(nrES_PID,$D1008,nrES_Code,$F1008,nrES_Att,"&gt;"&amp;$K1008,nrES_Raw,"&gt;=0")=0,"Yes","No")))</f>
        <v/>
      </c>
      <c r="Q1008" s="17">
        <f>IF($C1008="","",IF($L1008="","",IF(AND($K1008=1,ISNUMBER($L1008),$L1008&lt;$J1008,COUNTIFS(nrES_PID,$D1008,nrES_Code,$F1008,nrES_Att,2,nrES_Raw,"&gt;=0")=0),"Yes","No")))</f>
        <v/>
      </c>
      <c r="R1008" s="17">
        <f>IF($C1008="","",IF($L1008="","",IF(AND($K1008=2,ISNUMBER($L1008),$L1008&lt;$J1008),"Yes","No")))</f>
        <v/>
      </c>
      <c r="S1008" s="18" t="n"/>
      <c r="T1008" s="19">
        <f>IF($Q1008&lt;&gt;"Yes","",IF($S1008="","(enter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IF(OR($C1008="",$L1008="",$K1008&lt;&gt;1,NOT(ISNUMBER($L1008)),$L1008&gt;=$J1008),"",IF(COUNTIFS(nrES_PID,$D1008,nrES_Code,$F1008,nrES_Att,2,nrES_Raw,"&gt;=0")&gt;0,"Retested",IF(NOT(ISNUMBER($T1008)),"CHECK DATE",IF(TODAY()&gt;$T1008,"OVERDUE","Due "&amp;TEXT($T1008,"mm/dd")))))</f>
        <v/>
      </c>
      <c r="V1008" s="16" t="n"/>
      <c r="W1008" s="16" t="n"/>
      <c r="X1008" s="17">
        <f>IF($C1008="","",IF(AND($L1008&lt;&gt;"",NOT(ISNUMBER($L1008))),"RAW SCORE NOT A NUMBER",IF(AND(ISNUMBER($L1008),OR($L1008&lt;0,$L1008&gt;100)),"RAW SCORE OUT OF RANGE",IF(COUNTIF(nrES_RecID,$B1008)&gt;1,"DUPLICATE RECORD",IF(AND($K1008=2,COUNTIFS(nrES_PID,$D1008,nrES_Code,$F1008,nrES_Att,1)=0),"ATTEMPT 2 WITHOUT ATTEMPT 1",IF(AND($K1008=2,$L1008=""),"RETEST ROW HAS NO SCORE","OK"))))))</f>
        <v/>
      </c>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IF($C1009="","",IF($K1009="","",IF(COUNTIFS(nrES_PID,$D1009,nrES_Code,$F1009,nrES_Att,"&gt;"&amp;$K1009,nrES_Raw,"&gt;=0")=0,"Yes","No")))</f>
        <v/>
      </c>
      <c r="Q1009" s="17">
        <f>IF($C1009="","",IF($L1009="","",IF(AND($K1009=1,ISNUMBER($L1009),$L1009&lt;$J1009,COUNTIFS(nrES_PID,$D1009,nrES_Code,$F1009,nrES_Att,2,nrES_Raw,"&gt;=0")=0),"Yes","No")))</f>
        <v/>
      </c>
      <c r="R1009" s="17">
        <f>IF($C1009="","",IF($L1009="","",IF(AND($K1009=2,ISNUMBER($L1009),$L1009&lt;$J1009),"Yes","No")))</f>
        <v/>
      </c>
      <c r="S1009" s="18" t="n"/>
      <c r="T1009" s="19">
        <f>IF($Q1009&lt;&gt;"Yes","",IF($S1009="","(enter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IF(OR($C1009="",$L1009="",$K1009&lt;&gt;1,NOT(ISNUMBER($L1009)),$L1009&gt;=$J1009),"",IF(COUNTIFS(nrES_PID,$D1009,nrES_Code,$F1009,nrES_Att,2,nrES_Raw,"&gt;=0")&gt;0,"Retested",IF(NOT(ISNUMBER($T1009)),"CHECK DATE",IF(TODAY()&gt;$T1009,"OVERDUE","Due "&amp;TEXT($T1009,"mm/dd")))))</f>
        <v/>
      </c>
      <c r="V1009" s="16" t="n"/>
      <c r="W1009" s="16" t="n"/>
      <c r="X1009" s="17">
        <f>IF($C1009="","",IF(AND($L1009&lt;&gt;"",NOT(ISNUMBER($L1009))),"RAW SCORE NOT A NUMBER",IF(AND(ISNUMBER($L1009),OR($L1009&lt;0,$L1009&gt;100)),"RAW SCORE OUT OF RANGE",IF(COUNTIF(nrES_RecID,$B1009)&gt;1,"DUPLICATE RECORD",IF(AND($K1009=2,COUNTIFS(nrES_PID,$D1009,nrES_Code,$F1009,nrES_Att,1)=0),"ATTEMPT 2 WITHOUT ATTEMPT 1",IF(AND($K1009=2,$L1009=""),"RETEST ROW HAS NO SCORE","OK"))))))</f>
        <v/>
      </c>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IF($C1010="","",IF($K1010="","",IF(COUNTIFS(nrES_PID,$D1010,nrES_Code,$F1010,nrES_Att,"&gt;"&amp;$K1010,nrES_Raw,"&gt;=0")=0,"Yes","No")))</f>
        <v/>
      </c>
      <c r="Q1010" s="17">
        <f>IF($C1010="","",IF($L1010="","",IF(AND($K1010=1,ISNUMBER($L1010),$L1010&lt;$J1010,COUNTIFS(nrES_PID,$D1010,nrES_Code,$F1010,nrES_Att,2,nrES_Raw,"&gt;=0")=0),"Yes","No")))</f>
        <v/>
      </c>
      <c r="R1010" s="17">
        <f>IF($C1010="","",IF($L1010="","",IF(AND($K1010=2,ISNUMBER($L1010),$L1010&lt;$J1010),"Yes","No")))</f>
        <v/>
      </c>
      <c r="S1010" s="18" t="n"/>
      <c r="T1010" s="19">
        <f>IF($Q1010&lt;&gt;"Yes","",IF($S1010="","(enter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IF(OR($C1010="",$L1010="",$K1010&lt;&gt;1,NOT(ISNUMBER($L1010)),$L1010&gt;=$J1010),"",IF(COUNTIFS(nrES_PID,$D1010,nrES_Code,$F1010,nrES_Att,2,nrES_Raw,"&gt;=0")&gt;0,"Retested",IF(NOT(ISNUMBER($T1010)),"CHECK DATE",IF(TODAY()&gt;$T1010,"OVERDUE","Due "&amp;TEXT($T1010,"mm/dd")))))</f>
        <v/>
      </c>
      <c r="V1010" s="16" t="n"/>
      <c r="W1010" s="16" t="n"/>
      <c r="X1010" s="17">
        <f>IF($C1010="","",IF(AND($L1010&lt;&gt;"",NOT(ISNUMBER($L1010))),"RAW SCORE NOT A NUMBER",IF(AND(ISNUMBER($L1010),OR($L1010&lt;0,$L1010&gt;100)),"RAW SCORE OUT OF RANGE",IF(COUNTIF(nrES_RecID,$B1010)&gt;1,"DUPLICATE RECORD",IF(AND($K1010=2,COUNTIFS(nrES_PID,$D1010,nrES_Code,$F1010,nrES_Att,1)=0),"ATTEMPT 2 WITHOUT ATTEMPT 1",IF(AND($K1010=2,$L1010=""),"RETEST ROW HAS NO SCORE","OK"))))))</f>
        <v/>
      </c>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IF($C1011="","",IF($K1011="","",IF(COUNTIFS(nrES_PID,$D1011,nrES_Code,$F1011,nrES_Att,"&gt;"&amp;$K1011,nrES_Raw,"&gt;=0")=0,"Yes","No")))</f>
        <v/>
      </c>
      <c r="Q1011" s="17">
        <f>IF($C1011="","",IF($L1011="","",IF(AND($K1011=1,ISNUMBER($L1011),$L1011&lt;$J1011,COUNTIFS(nrES_PID,$D1011,nrES_Code,$F1011,nrES_Att,2,nrES_Raw,"&gt;=0")=0),"Yes","No")))</f>
        <v/>
      </c>
      <c r="R1011" s="17">
        <f>IF($C1011="","",IF($L1011="","",IF(AND($K1011=2,ISNUMBER($L1011),$L1011&lt;$J1011),"Yes","No")))</f>
        <v/>
      </c>
      <c r="S1011" s="18" t="n"/>
      <c r="T1011" s="19">
        <f>IF($Q1011&lt;&gt;"Yes","",IF($S1011="","(enter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IF(OR($C1011="",$L1011="",$K1011&lt;&gt;1,NOT(ISNUMBER($L1011)),$L1011&gt;=$J1011),"",IF(COUNTIFS(nrES_PID,$D1011,nrES_Code,$F1011,nrES_Att,2,nrES_Raw,"&gt;=0")&gt;0,"Retested",IF(NOT(ISNUMBER($T1011)),"CHECK DATE",IF(TODAY()&gt;$T1011,"OVERDUE","Due "&amp;TEXT($T1011,"mm/dd")))))</f>
        <v/>
      </c>
      <c r="V1011" s="16" t="n"/>
      <c r="W1011" s="16" t="n"/>
      <c r="X1011" s="17">
        <f>IF($C1011="","",IF(AND($L1011&lt;&gt;"",NOT(ISNUMBER($L1011))),"RAW SCORE NOT A NUMBER",IF(AND(ISNUMBER($L1011),OR($L1011&lt;0,$L1011&gt;100)),"RAW SCORE OUT OF RANGE",IF(COUNTIF(nrES_RecID,$B1011)&gt;1,"DUPLICATE RECORD",IF(AND($K1011=2,COUNTIFS(nrES_PID,$D1011,nrES_Code,$F1011,nrES_Att,1)=0),"ATTEMPT 2 WITHOUT ATTEMPT 1",IF(AND($K1011=2,$L1011=""),"RETEST ROW HAS NO SCORE","OK"))))))</f>
        <v/>
      </c>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IF($C1012="","",IF($K1012="","",IF(COUNTIFS(nrES_PID,$D1012,nrES_Code,$F1012,nrES_Att,"&gt;"&amp;$K1012,nrES_Raw,"&gt;=0")=0,"Yes","No")))</f>
        <v/>
      </c>
      <c r="Q1012" s="17">
        <f>IF($C1012="","",IF($L1012="","",IF(AND($K1012=1,ISNUMBER($L1012),$L1012&lt;$J1012,COUNTIFS(nrES_PID,$D1012,nrES_Code,$F1012,nrES_Att,2,nrES_Raw,"&gt;=0")=0),"Yes","No")))</f>
        <v/>
      </c>
      <c r="R1012" s="17">
        <f>IF($C1012="","",IF($L1012="","",IF(AND($K1012=2,ISNUMBER($L1012),$L1012&lt;$J1012),"Yes","No")))</f>
        <v/>
      </c>
      <c r="S1012" s="18" t="n"/>
      <c r="T1012" s="19">
        <f>IF($Q1012&lt;&gt;"Yes","",IF($S1012="","(enter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IF(OR($C1012="",$L1012="",$K1012&lt;&gt;1,NOT(ISNUMBER($L1012)),$L1012&gt;=$J1012),"",IF(COUNTIFS(nrES_PID,$D1012,nrES_Code,$F1012,nrES_Att,2,nrES_Raw,"&gt;=0")&gt;0,"Retested",IF(NOT(ISNUMBER($T1012)),"CHECK DATE",IF(TODAY()&gt;$T1012,"OVERDUE","Due "&amp;TEXT($T1012,"mm/dd")))))</f>
        <v/>
      </c>
      <c r="V1012" s="16" t="n"/>
      <c r="W1012" s="16" t="n"/>
      <c r="X1012" s="17">
        <f>IF($C1012="","",IF(AND($L1012&lt;&gt;"",NOT(ISNUMBER($L1012))),"RAW SCORE NOT A NUMBER",IF(AND(ISNUMBER($L1012),OR($L1012&lt;0,$L1012&gt;100)),"RAW SCORE OUT OF RANGE",IF(COUNTIF(nrES_RecID,$B1012)&gt;1,"DUPLICATE RECORD",IF(AND($K1012=2,COUNTIFS(nrES_PID,$D1012,nrES_Code,$F1012,nrES_Att,1)=0),"ATTEMPT 2 WITHOUT ATTEMPT 1",IF(AND($K1012=2,$L1012=""),"RETEST ROW HAS NO SCORE","OK"))))))</f>
        <v/>
      </c>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IF($C1013="","",IF($K1013="","",IF(COUNTIFS(nrES_PID,$D1013,nrES_Code,$F1013,nrES_Att,"&gt;"&amp;$K1013,nrES_Raw,"&gt;=0")=0,"Yes","No")))</f>
        <v/>
      </c>
      <c r="Q1013" s="17">
        <f>IF($C1013="","",IF($L1013="","",IF(AND($K1013=1,ISNUMBER($L1013),$L1013&lt;$J1013,COUNTIFS(nrES_PID,$D1013,nrES_Code,$F1013,nrES_Att,2,nrES_Raw,"&gt;=0")=0),"Yes","No")))</f>
        <v/>
      </c>
      <c r="R1013" s="17">
        <f>IF($C1013="","",IF($L1013="","",IF(AND($K1013=2,ISNUMBER($L1013),$L1013&lt;$J1013),"Yes","No")))</f>
        <v/>
      </c>
      <c r="S1013" s="18" t="n"/>
      <c r="T1013" s="19">
        <f>IF($Q1013&lt;&gt;"Yes","",IF($S1013="","(enter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IF(OR($C1013="",$L1013="",$K1013&lt;&gt;1,NOT(ISNUMBER($L1013)),$L1013&gt;=$J1013),"",IF(COUNTIFS(nrES_PID,$D1013,nrES_Code,$F1013,nrES_Att,2,nrES_Raw,"&gt;=0")&gt;0,"Retested",IF(NOT(ISNUMBER($T1013)),"CHECK DATE",IF(TODAY()&gt;$T1013,"OVERDUE","Due "&amp;TEXT($T1013,"mm/dd")))))</f>
        <v/>
      </c>
      <c r="V1013" s="16" t="n"/>
      <c r="W1013" s="16" t="n"/>
      <c r="X1013" s="17">
        <f>IF($C1013="","",IF(AND($L1013&lt;&gt;"",NOT(ISNUMBER($L1013))),"RAW SCORE NOT A NUMBER",IF(AND(ISNUMBER($L1013),OR($L1013&lt;0,$L1013&gt;100)),"RAW SCORE OUT OF RANGE",IF(COUNTIF(nrES_RecID,$B1013)&gt;1,"DUPLICATE RECORD",IF(AND($K1013=2,COUNTIFS(nrES_PID,$D1013,nrES_Code,$F1013,nrES_Att,1)=0),"ATTEMPT 2 WITHOUT ATTEMPT 1",IF(AND($K1013=2,$L1013=""),"RETEST ROW HAS NO SCORE","OK"))))))</f>
        <v/>
      </c>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IF($C1014="","",IF($K1014="","",IF(COUNTIFS(nrES_PID,$D1014,nrES_Code,$F1014,nrES_Att,"&gt;"&amp;$K1014,nrES_Raw,"&gt;=0")=0,"Yes","No")))</f>
        <v/>
      </c>
      <c r="Q1014" s="17">
        <f>IF($C1014="","",IF($L1014="","",IF(AND($K1014=1,ISNUMBER($L1014),$L1014&lt;$J1014,COUNTIFS(nrES_PID,$D1014,nrES_Code,$F1014,nrES_Att,2,nrES_Raw,"&gt;=0")=0),"Yes","No")))</f>
        <v/>
      </c>
      <c r="R1014" s="17">
        <f>IF($C1014="","",IF($L1014="","",IF(AND($K1014=2,ISNUMBER($L1014),$L1014&lt;$J1014),"Yes","No")))</f>
        <v/>
      </c>
      <c r="S1014" s="18" t="n"/>
      <c r="T1014" s="19">
        <f>IF($Q1014&lt;&gt;"Yes","",IF($S1014="","(enter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IF(OR($C1014="",$L1014="",$K1014&lt;&gt;1,NOT(ISNUMBER($L1014)),$L1014&gt;=$J1014),"",IF(COUNTIFS(nrES_PID,$D1014,nrES_Code,$F1014,nrES_Att,2,nrES_Raw,"&gt;=0")&gt;0,"Retested",IF(NOT(ISNUMBER($T1014)),"CHECK DATE",IF(TODAY()&gt;$T1014,"OVERDUE","Due "&amp;TEXT($T1014,"mm/dd")))))</f>
        <v/>
      </c>
      <c r="V1014" s="16" t="n"/>
      <c r="W1014" s="16" t="n"/>
      <c r="X1014" s="17">
        <f>IF($C1014="","",IF(AND($L1014&lt;&gt;"",NOT(ISNUMBER($L1014))),"RAW SCORE NOT A NUMBER",IF(AND(ISNUMBER($L1014),OR($L1014&lt;0,$L1014&gt;100)),"RAW SCORE OUT OF RANGE",IF(COUNTIF(nrES_RecID,$B1014)&gt;1,"DUPLICATE RECORD",IF(AND($K1014=2,COUNTIFS(nrES_PID,$D1014,nrES_Code,$F1014,nrES_Att,1)=0),"ATTEMPT 2 WITHOUT ATTEMPT 1",IF(AND($K1014=2,$L1014=""),"RETEST ROW HAS NO SCORE","OK"))))))</f>
        <v/>
      </c>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IF($C1015="","",IF($K1015="","",IF(COUNTIFS(nrES_PID,$D1015,nrES_Code,$F1015,nrES_Att,"&gt;"&amp;$K1015,nrES_Raw,"&gt;=0")=0,"Yes","No")))</f>
        <v/>
      </c>
      <c r="Q1015" s="17">
        <f>IF($C1015="","",IF($L1015="","",IF(AND($K1015=1,ISNUMBER($L1015),$L1015&lt;$J1015,COUNTIFS(nrES_PID,$D1015,nrES_Code,$F1015,nrES_Att,2,nrES_Raw,"&gt;=0")=0),"Yes","No")))</f>
        <v/>
      </c>
      <c r="R1015" s="17">
        <f>IF($C1015="","",IF($L1015="","",IF(AND($K1015=2,ISNUMBER($L1015),$L1015&lt;$J1015),"Yes","No")))</f>
        <v/>
      </c>
      <c r="S1015" s="18" t="n"/>
      <c r="T1015" s="19">
        <f>IF($Q1015&lt;&gt;"Yes","",IF($S1015="","(enter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IF(OR($C1015="",$L1015="",$K1015&lt;&gt;1,NOT(ISNUMBER($L1015)),$L1015&gt;=$J1015),"",IF(COUNTIFS(nrES_PID,$D1015,nrES_Code,$F1015,nrES_Att,2,nrES_Raw,"&gt;=0")&gt;0,"Retested",IF(NOT(ISNUMBER($T1015)),"CHECK DATE",IF(TODAY()&gt;$T1015,"OVERDUE","Due "&amp;TEXT($T1015,"mm/dd")))))</f>
        <v/>
      </c>
      <c r="V1015" s="16" t="n"/>
      <c r="W1015" s="16" t="n"/>
      <c r="X1015" s="17">
        <f>IF($C1015="","",IF(AND($L1015&lt;&gt;"",NOT(ISNUMBER($L1015))),"RAW SCORE NOT A NUMBER",IF(AND(ISNUMBER($L1015),OR($L1015&lt;0,$L1015&gt;100)),"RAW SCORE OUT OF RANGE",IF(COUNTIF(nrES_RecID,$B1015)&gt;1,"DUPLICATE RECORD",IF(AND($K1015=2,COUNTIFS(nrES_PID,$D1015,nrES_Code,$F1015,nrES_Att,1)=0),"ATTEMPT 2 WITHOUT ATTEMPT 1",IF(AND($K1015=2,$L1015=""),"RETEST ROW HAS NO SCORE","OK"))))))</f>
        <v/>
      </c>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IF($C1016="","",IF($K1016="","",IF(COUNTIFS(nrES_PID,$D1016,nrES_Code,$F1016,nrES_Att,"&gt;"&amp;$K1016,nrES_Raw,"&gt;=0")=0,"Yes","No")))</f>
        <v/>
      </c>
      <c r="Q1016" s="17">
        <f>IF($C1016="","",IF($L1016="","",IF(AND($K1016=1,ISNUMBER($L1016),$L1016&lt;$J1016,COUNTIFS(nrES_PID,$D1016,nrES_Code,$F1016,nrES_Att,2,nrES_Raw,"&gt;=0")=0),"Yes","No")))</f>
        <v/>
      </c>
      <c r="R1016" s="17">
        <f>IF($C1016="","",IF($L1016="","",IF(AND($K1016=2,ISNUMBER($L1016),$L1016&lt;$J1016),"Yes","No")))</f>
        <v/>
      </c>
      <c r="S1016" s="18" t="n"/>
      <c r="T1016" s="19">
        <f>IF($Q1016&lt;&gt;"Yes","",IF($S1016="","(enter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IF(OR($C1016="",$L1016="",$K1016&lt;&gt;1,NOT(ISNUMBER($L1016)),$L1016&gt;=$J1016),"",IF(COUNTIFS(nrES_PID,$D1016,nrES_Code,$F1016,nrES_Att,2,nrES_Raw,"&gt;=0")&gt;0,"Retested",IF(NOT(ISNUMBER($T1016)),"CHECK DATE",IF(TODAY()&gt;$T1016,"OVERDUE","Due "&amp;TEXT($T1016,"mm/dd")))))</f>
        <v/>
      </c>
      <c r="V1016" s="16" t="n"/>
      <c r="W1016" s="16" t="n"/>
      <c r="X1016" s="17">
        <f>IF($C1016="","",IF(AND($L1016&lt;&gt;"",NOT(ISNUMBER($L1016))),"RAW SCORE NOT A NUMBER",IF(AND(ISNUMBER($L1016),OR($L1016&lt;0,$L1016&gt;100)),"RAW SCORE OUT OF RANGE",IF(COUNTIF(nrES_RecID,$B1016)&gt;1,"DUPLICATE RECORD",IF(AND($K1016=2,COUNTIFS(nrES_PID,$D1016,nrES_Code,$F1016,nrES_Att,1)=0),"ATTEMPT 2 WITHOUT ATTEMPT 1",IF(AND($K1016=2,$L1016=""),"RETEST ROW HAS NO SCORE","OK"))))))</f>
        <v/>
      </c>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IF($C1017="","",IF($K1017="","",IF(COUNTIFS(nrES_PID,$D1017,nrES_Code,$F1017,nrES_Att,"&gt;"&amp;$K1017,nrES_Raw,"&gt;=0")=0,"Yes","No")))</f>
        <v/>
      </c>
      <c r="Q1017" s="17">
        <f>IF($C1017="","",IF($L1017="","",IF(AND($K1017=1,ISNUMBER($L1017),$L1017&lt;$J1017,COUNTIFS(nrES_PID,$D1017,nrES_Code,$F1017,nrES_Att,2,nrES_Raw,"&gt;=0")=0),"Yes","No")))</f>
        <v/>
      </c>
      <c r="R1017" s="17">
        <f>IF($C1017="","",IF($L1017="","",IF(AND($K1017=2,ISNUMBER($L1017),$L1017&lt;$J1017),"Yes","No")))</f>
        <v/>
      </c>
      <c r="S1017" s="18" t="n"/>
      <c r="T1017" s="19">
        <f>IF($Q1017&lt;&gt;"Yes","",IF($S1017="","(enter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IF(OR($C1017="",$L1017="",$K1017&lt;&gt;1,NOT(ISNUMBER($L1017)),$L1017&gt;=$J1017),"",IF(COUNTIFS(nrES_PID,$D1017,nrES_Code,$F1017,nrES_Att,2,nrES_Raw,"&gt;=0")&gt;0,"Retested",IF(NOT(ISNUMBER($T1017)),"CHECK DATE",IF(TODAY()&gt;$T1017,"OVERDUE","Due "&amp;TEXT($T1017,"mm/dd")))))</f>
        <v/>
      </c>
      <c r="V1017" s="16" t="n"/>
      <c r="W1017" s="16" t="n"/>
      <c r="X1017" s="17">
        <f>IF($C1017="","",IF(AND($L1017&lt;&gt;"",NOT(ISNUMBER($L1017))),"RAW SCORE NOT A NUMBER",IF(AND(ISNUMBER($L1017),OR($L1017&lt;0,$L1017&gt;100)),"RAW SCORE OUT OF RANGE",IF(COUNTIF(nrES_RecID,$B1017)&gt;1,"DUPLICATE RECORD",IF(AND($K1017=2,COUNTIFS(nrES_PID,$D1017,nrES_Code,$F1017,nrES_Att,1)=0),"ATTEMPT 2 WITHOUT ATTEMPT 1",IF(AND($K1017=2,$L1017=""),"RETEST ROW HAS NO SCORE","OK"))))))</f>
        <v/>
      </c>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IF($C1018="","",IF($K1018="","",IF(COUNTIFS(nrES_PID,$D1018,nrES_Code,$F1018,nrES_Att,"&gt;"&amp;$K1018,nrES_Raw,"&gt;=0")=0,"Yes","No")))</f>
        <v/>
      </c>
      <c r="Q1018" s="17">
        <f>IF($C1018="","",IF($L1018="","",IF(AND($K1018=1,ISNUMBER($L1018),$L1018&lt;$J1018,COUNTIFS(nrES_PID,$D1018,nrES_Code,$F1018,nrES_Att,2,nrES_Raw,"&gt;=0")=0),"Yes","No")))</f>
        <v/>
      </c>
      <c r="R1018" s="17">
        <f>IF($C1018="","",IF($L1018="","",IF(AND($K1018=2,ISNUMBER($L1018),$L1018&lt;$J1018),"Yes","No")))</f>
        <v/>
      </c>
      <c r="S1018" s="18" t="n"/>
      <c r="T1018" s="19">
        <f>IF($Q1018&lt;&gt;"Yes","",IF($S1018="","(enter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IF(OR($C1018="",$L1018="",$K1018&lt;&gt;1,NOT(ISNUMBER($L1018)),$L1018&gt;=$J1018),"",IF(COUNTIFS(nrES_PID,$D1018,nrES_Code,$F1018,nrES_Att,2,nrES_Raw,"&gt;=0")&gt;0,"Retested",IF(NOT(ISNUMBER($T1018)),"CHECK DATE",IF(TODAY()&gt;$T1018,"OVERDUE","Due "&amp;TEXT($T1018,"mm/dd")))))</f>
        <v/>
      </c>
      <c r="V1018" s="16" t="n"/>
      <c r="W1018" s="16" t="n"/>
      <c r="X1018" s="17">
        <f>IF($C1018="","",IF(AND($L1018&lt;&gt;"",NOT(ISNUMBER($L1018))),"RAW SCORE NOT A NUMBER",IF(AND(ISNUMBER($L1018),OR($L1018&lt;0,$L1018&gt;100)),"RAW SCORE OUT OF RANGE",IF(COUNTIF(nrES_RecID,$B1018)&gt;1,"DUPLICATE RECORD",IF(AND($K1018=2,COUNTIFS(nrES_PID,$D1018,nrES_Code,$F1018,nrES_Att,1)=0),"ATTEMPT 2 WITHOUT ATTEMPT 1",IF(AND($K1018=2,$L1018=""),"RETEST ROW HAS NO SCORE","OK"))))))</f>
        <v/>
      </c>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IF($C1019="","",IF($K1019="","",IF(COUNTIFS(nrES_PID,$D1019,nrES_Code,$F1019,nrES_Att,"&gt;"&amp;$K1019,nrES_Raw,"&gt;=0")=0,"Yes","No")))</f>
        <v/>
      </c>
      <c r="Q1019" s="17">
        <f>IF($C1019="","",IF($L1019="","",IF(AND($K1019=1,ISNUMBER($L1019),$L1019&lt;$J1019,COUNTIFS(nrES_PID,$D1019,nrES_Code,$F1019,nrES_Att,2,nrES_Raw,"&gt;=0")=0),"Yes","No")))</f>
        <v/>
      </c>
      <c r="R1019" s="17">
        <f>IF($C1019="","",IF($L1019="","",IF(AND($K1019=2,ISNUMBER($L1019),$L1019&lt;$J1019),"Yes","No")))</f>
        <v/>
      </c>
      <c r="S1019" s="18" t="n"/>
      <c r="T1019" s="19">
        <f>IF($Q1019&lt;&gt;"Yes","",IF($S1019="","(enter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IF(OR($C1019="",$L1019="",$K1019&lt;&gt;1,NOT(ISNUMBER($L1019)),$L1019&gt;=$J1019),"",IF(COUNTIFS(nrES_PID,$D1019,nrES_Code,$F1019,nrES_Att,2,nrES_Raw,"&gt;=0")&gt;0,"Retested",IF(NOT(ISNUMBER($T1019)),"CHECK DATE",IF(TODAY()&gt;$T1019,"OVERDUE","Due "&amp;TEXT($T1019,"mm/dd")))))</f>
        <v/>
      </c>
      <c r="V1019" s="16" t="n"/>
      <c r="W1019" s="16" t="n"/>
      <c r="X1019" s="17">
        <f>IF($C1019="","",IF(AND($L1019&lt;&gt;"",NOT(ISNUMBER($L1019))),"RAW SCORE NOT A NUMBER",IF(AND(ISNUMBER($L1019),OR($L1019&lt;0,$L1019&gt;100)),"RAW SCORE OUT OF RANGE",IF(COUNTIF(nrES_RecID,$B1019)&gt;1,"DUPLICATE RECORD",IF(AND($K1019=2,COUNTIFS(nrES_PID,$D1019,nrES_Code,$F1019,nrES_Att,1)=0),"ATTEMPT 2 WITHOUT ATTEMPT 1",IF(AND($K1019=2,$L1019=""),"RETEST ROW HAS NO SCORE","OK"))))))</f>
        <v/>
      </c>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IF($C1020="","",IF($K1020="","",IF(COUNTIFS(nrES_PID,$D1020,nrES_Code,$F1020,nrES_Att,"&gt;"&amp;$K1020,nrES_Raw,"&gt;=0")=0,"Yes","No")))</f>
        <v/>
      </c>
      <c r="Q1020" s="17">
        <f>IF($C1020="","",IF($L1020="","",IF(AND($K1020=1,ISNUMBER($L1020),$L1020&lt;$J1020,COUNTIFS(nrES_PID,$D1020,nrES_Code,$F1020,nrES_Att,2,nrES_Raw,"&gt;=0")=0),"Yes","No")))</f>
        <v/>
      </c>
      <c r="R1020" s="17">
        <f>IF($C1020="","",IF($L1020="","",IF(AND($K1020=2,ISNUMBER($L1020),$L1020&lt;$J1020),"Yes","No")))</f>
        <v/>
      </c>
      <c r="S1020" s="18" t="n"/>
      <c r="T1020" s="19">
        <f>IF($Q1020&lt;&gt;"Yes","",IF($S1020="","(enter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IF(OR($C1020="",$L1020="",$K1020&lt;&gt;1,NOT(ISNUMBER($L1020)),$L1020&gt;=$J1020),"",IF(COUNTIFS(nrES_PID,$D1020,nrES_Code,$F1020,nrES_Att,2,nrES_Raw,"&gt;=0")&gt;0,"Retested",IF(NOT(ISNUMBER($T1020)),"CHECK DATE",IF(TODAY()&gt;$T1020,"OVERDUE","Due "&amp;TEXT($T1020,"mm/dd")))))</f>
        <v/>
      </c>
      <c r="V1020" s="16" t="n"/>
      <c r="W1020" s="16" t="n"/>
      <c r="X1020" s="17">
        <f>IF($C1020="","",IF(AND($L1020&lt;&gt;"",NOT(ISNUMBER($L1020))),"RAW SCORE NOT A NUMBER",IF(AND(ISNUMBER($L1020),OR($L1020&lt;0,$L1020&gt;100)),"RAW SCORE OUT OF RANGE",IF(COUNTIF(nrES_RecID,$B1020)&gt;1,"DUPLICATE RECORD",IF(AND($K1020=2,COUNTIFS(nrES_PID,$D1020,nrES_Code,$F1020,nrES_Att,1)=0),"ATTEMPT 2 WITHOUT ATTEMPT 1",IF(AND($K1020=2,$L1020=""),"RETEST ROW HAS NO SCORE","OK"))))))</f>
        <v/>
      </c>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IF($C1021="","",IF($K1021="","",IF(COUNTIFS(nrES_PID,$D1021,nrES_Code,$F1021,nrES_Att,"&gt;"&amp;$K1021,nrES_Raw,"&gt;=0")=0,"Yes","No")))</f>
        <v/>
      </c>
      <c r="Q1021" s="17">
        <f>IF($C1021="","",IF($L1021="","",IF(AND($K1021=1,ISNUMBER($L1021),$L1021&lt;$J1021,COUNTIFS(nrES_PID,$D1021,nrES_Code,$F1021,nrES_Att,2,nrES_Raw,"&gt;=0")=0),"Yes","No")))</f>
        <v/>
      </c>
      <c r="R1021" s="17">
        <f>IF($C1021="","",IF($L1021="","",IF(AND($K1021=2,ISNUMBER($L1021),$L1021&lt;$J1021),"Yes","No")))</f>
        <v/>
      </c>
      <c r="S1021" s="18" t="n"/>
      <c r="T1021" s="19">
        <f>IF($Q1021&lt;&gt;"Yes","",IF($S1021="","(enter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IF(OR($C1021="",$L1021="",$K1021&lt;&gt;1,NOT(ISNUMBER($L1021)),$L1021&gt;=$J1021),"",IF(COUNTIFS(nrES_PID,$D1021,nrES_Code,$F1021,nrES_Att,2,nrES_Raw,"&gt;=0")&gt;0,"Retested",IF(NOT(ISNUMBER($T1021)),"CHECK DATE",IF(TODAY()&gt;$T1021,"OVERDUE","Due "&amp;TEXT($T1021,"mm/dd")))))</f>
        <v/>
      </c>
      <c r="V1021" s="16" t="n"/>
      <c r="W1021" s="16" t="n"/>
      <c r="X1021" s="17">
        <f>IF($C1021="","",IF(AND($L1021&lt;&gt;"",NOT(ISNUMBER($L1021))),"RAW SCORE NOT A NUMBER",IF(AND(ISNUMBER($L1021),OR($L1021&lt;0,$L1021&gt;100)),"RAW SCORE OUT OF RANGE",IF(COUNTIF(nrES_RecID,$B1021)&gt;1,"DUPLICATE RECORD",IF(AND($K1021=2,COUNTIFS(nrES_PID,$D1021,nrES_Code,$F1021,nrES_Att,1)=0),"ATTEMPT 2 WITHOUT ATTEMPT 1",IF(AND($K1021=2,$L1021=""),"RETEST ROW HAS NO SCORE","OK"))))))</f>
        <v/>
      </c>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IF($C1022="","",IF($K1022="","",IF(COUNTIFS(nrES_PID,$D1022,nrES_Code,$F1022,nrES_Att,"&gt;"&amp;$K1022,nrES_Raw,"&gt;=0")=0,"Yes","No")))</f>
        <v/>
      </c>
      <c r="Q1022" s="17">
        <f>IF($C1022="","",IF($L1022="","",IF(AND($K1022=1,ISNUMBER($L1022),$L1022&lt;$J1022,COUNTIFS(nrES_PID,$D1022,nrES_Code,$F1022,nrES_Att,2,nrES_Raw,"&gt;=0")=0),"Yes","No")))</f>
        <v/>
      </c>
      <c r="R1022" s="17">
        <f>IF($C1022="","",IF($L1022="","",IF(AND($K1022=2,ISNUMBER($L1022),$L1022&lt;$J1022),"Yes","No")))</f>
        <v/>
      </c>
      <c r="S1022" s="18" t="n"/>
      <c r="T1022" s="19">
        <f>IF($Q1022&lt;&gt;"Yes","",IF($S1022="","(enter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IF(OR($C1022="",$L1022="",$K1022&lt;&gt;1,NOT(ISNUMBER($L1022)),$L1022&gt;=$J1022),"",IF(COUNTIFS(nrES_PID,$D1022,nrES_Code,$F1022,nrES_Att,2,nrES_Raw,"&gt;=0")&gt;0,"Retested",IF(NOT(ISNUMBER($T1022)),"CHECK DATE",IF(TODAY()&gt;$T1022,"OVERDUE","Due "&amp;TEXT($T1022,"mm/dd")))))</f>
        <v/>
      </c>
      <c r="V1022" s="16" t="n"/>
      <c r="W1022" s="16" t="n"/>
      <c r="X1022" s="17">
        <f>IF($C1022="","",IF(AND($L1022&lt;&gt;"",NOT(ISNUMBER($L1022))),"RAW SCORE NOT A NUMBER",IF(AND(ISNUMBER($L1022),OR($L1022&lt;0,$L1022&gt;100)),"RAW SCORE OUT OF RANGE",IF(COUNTIF(nrES_RecID,$B1022)&gt;1,"DUPLICATE RECORD",IF(AND($K1022=2,COUNTIFS(nrES_PID,$D1022,nrES_Code,$F1022,nrES_Att,1)=0),"ATTEMPT 2 WITHOUT ATTEMPT 1",IF(AND($K1022=2,$L1022=""),"RETEST ROW HAS NO SCORE","OK"))))))</f>
        <v/>
      </c>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IF($C1023="","",IF($K1023="","",IF(COUNTIFS(nrES_PID,$D1023,nrES_Code,$F1023,nrES_Att,"&gt;"&amp;$K1023,nrES_Raw,"&gt;=0")=0,"Yes","No")))</f>
        <v/>
      </c>
      <c r="Q1023" s="17">
        <f>IF($C1023="","",IF($L1023="","",IF(AND($K1023=1,ISNUMBER($L1023),$L1023&lt;$J1023,COUNTIFS(nrES_PID,$D1023,nrES_Code,$F1023,nrES_Att,2,nrES_Raw,"&gt;=0")=0),"Yes","No")))</f>
        <v/>
      </c>
      <c r="R1023" s="17">
        <f>IF($C1023="","",IF($L1023="","",IF(AND($K1023=2,ISNUMBER($L1023),$L1023&lt;$J1023),"Yes","No")))</f>
        <v/>
      </c>
      <c r="S1023" s="18" t="n"/>
      <c r="T1023" s="19">
        <f>IF($Q1023&lt;&gt;"Yes","",IF($S1023="","(enter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IF(OR($C1023="",$L1023="",$K1023&lt;&gt;1,NOT(ISNUMBER($L1023)),$L1023&gt;=$J1023),"",IF(COUNTIFS(nrES_PID,$D1023,nrES_Code,$F1023,nrES_Att,2,nrES_Raw,"&gt;=0")&gt;0,"Retested",IF(NOT(ISNUMBER($T1023)),"CHECK DATE",IF(TODAY()&gt;$T1023,"OVERDUE","Due "&amp;TEXT($T1023,"mm/dd")))))</f>
        <v/>
      </c>
      <c r="V1023" s="16" t="n"/>
      <c r="W1023" s="16" t="n"/>
      <c r="X1023" s="17">
        <f>IF($C1023="","",IF(AND($L1023&lt;&gt;"",NOT(ISNUMBER($L1023))),"RAW SCORE NOT A NUMBER",IF(AND(ISNUMBER($L1023),OR($L1023&lt;0,$L1023&gt;100)),"RAW SCORE OUT OF RANGE",IF(COUNTIF(nrES_RecID,$B1023)&gt;1,"DUPLICATE RECORD",IF(AND($K1023=2,COUNTIFS(nrES_PID,$D1023,nrES_Code,$F1023,nrES_Att,1)=0),"ATTEMPT 2 WITHOUT ATTEMPT 1",IF(AND($K1023=2,$L1023=""),"RETEST ROW HAS NO SCORE","OK"))))))</f>
        <v/>
      </c>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IF($C1024="","",IF($K1024="","",IF(COUNTIFS(nrES_PID,$D1024,nrES_Code,$F1024,nrES_Att,"&gt;"&amp;$K1024,nrES_Raw,"&gt;=0")=0,"Yes","No")))</f>
        <v/>
      </c>
      <c r="Q1024" s="17">
        <f>IF($C1024="","",IF($L1024="","",IF(AND($K1024=1,ISNUMBER($L1024),$L1024&lt;$J1024,COUNTIFS(nrES_PID,$D1024,nrES_Code,$F1024,nrES_Att,2,nrES_Raw,"&gt;=0")=0),"Yes","No")))</f>
        <v/>
      </c>
      <c r="R1024" s="17">
        <f>IF($C1024="","",IF($L1024="","",IF(AND($K1024=2,ISNUMBER($L1024),$L1024&lt;$J1024),"Yes","No")))</f>
        <v/>
      </c>
      <c r="S1024" s="18" t="n"/>
      <c r="T1024" s="19">
        <f>IF($Q1024&lt;&gt;"Yes","",IF($S1024="","(enter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IF(OR($C1024="",$L1024="",$K1024&lt;&gt;1,NOT(ISNUMBER($L1024)),$L1024&gt;=$J1024),"",IF(COUNTIFS(nrES_PID,$D1024,nrES_Code,$F1024,nrES_Att,2,nrES_Raw,"&gt;=0")&gt;0,"Retested",IF(NOT(ISNUMBER($T1024)),"CHECK DATE",IF(TODAY()&gt;$T1024,"OVERDUE","Due "&amp;TEXT($T1024,"mm/dd")))))</f>
        <v/>
      </c>
      <c r="V1024" s="16" t="n"/>
      <c r="W1024" s="16" t="n"/>
      <c r="X1024" s="17">
        <f>IF($C1024="","",IF(AND($L1024&lt;&gt;"",NOT(ISNUMBER($L1024))),"RAW SCORE NOT A NUMBER",IF(AND(ISNUMBER($L1024),OR($L1024&lt;0,$L1024&gt;100)),"RAW SCORE OUT OF RANGE",IF(COUNTIF(nrES_RecID,$B1024)&gt;1,"DUPLICATE RECORD",IF(AND($K1024=2,COUNTIFS(nrES_PID,$D1024,nrES_Code,$F1024,nrES_Att,1)=0),"ATTEMPT 2 WITHOUT ATTEMPT 1",IF(AND($K1024=2,$L1024=""),"RETEST ROW HAS NO SCORE","OK"))))))</f>
        <v/>
      </c>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IF($C1025="","",IF($K1025="","",IF(COUNTIFS(nrES_PID,$D1025,nrES_Code,$F1025,nrES_Att,"&gt;"&amp;$K1025,nrES_Raw,"&gt;=0")=0,"Yes","No")))</f>
        <v/>
      </c>
      <c r="Q1025" s="17">
        <f>IF($C1025="","",IF($L1025="","",IF(AND($K1025=1,ISNUMBER($L1025),$L1025&lt;$J1025,COUNTIFS(nrES_PID,$D1025,nrES_Code,$F1025,nrES_Att,2,nrES_Raw,"&gt;=0")=0),"Yes","No")))</f>
        <v/>
      </c>
      <c r="R1025" s="17">
        <f>IF($C1025="","",IF($L1025="","",IF(AND($K1025=2,ISNUMBER($L1025),$L1025&lt;$J1025),"Yes","No")))</f>
        <v/>
      </c>
      <c r="S1025" s="18" t="n"/>
      <c r="T1025" s="19">
        <f>IF($Q1025&lt;&gt;"Yes","",IF($S1025="","(enter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IF(OR($C1025="",$L1025="",$K1025&lt;&gt;1,NOT(ISNUMBER($L1025)),$L1025&gt;=$J1025),"",IF(COUNTIFS(nrES_PID,$D1025,nrES_Code,$F1025,nrES_Att,2,nrES_Raw,"&gt;=0")&gt;0,"Retested",IF(NOT(ISNUMBER($T1025)),"CHECK DATE",IF(TODAY()&gt;$T1025,"OVERDUE","Due "&amp;TEXT($T1025,"mm/dd")))))</f>
        <v/>
      </c>
      <c r="V1025" s="16" t="n"/>
      <c r="W1025" s="16" t="n"/>
      <c r="X1025" s="17">
        <f>IF($C1025="","",IF(AND($L1025&lt;&gt;"",NOT(ISNUMBER($L1025))),"RAW SCORE NOT A NUMBER",IF(AND(ISNUMBER($L1025),OR($L1025&lt;0,$L1025&gt;100)),"RAW SCORE OUT OF RANGE",IF(COUNTIF(nrES_RecID,$B1025)&gt;1,"DUPLICATE RECORD",IF(AND($K1025=2,COUNTIFS(nrES_PID,$D1025,nrES_Code,$F1025,nrES_Att,1)=0),"ATTEMPT 2 WITHOUT ATTEMPT 1",IF(AND($K1025=2,$L1025=""),"RETEST ROW HAS NO SCORE","OK"))))))</f>
        <v/>
      </c>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IF($C1026="","",IF($K1026="","",IF(COUNTIFS(nrES_PID,$D1026,nrES_Code,$F1026,nrES_Att,"&gt;"&amp;$K1026,nrES_Raw,"&gt;=0")=0,"Yes","No")))</f>
        <v/>
      </c>
      <c r="Q1026" s="17">
        <f>IF($C1026="","",IF($L1026="","",IF(AND($K1026=1,ISNUMBER($L1026),$L1026&lt;$J1026,COUNTIFS(nrES_PID,$D1026,nrES_Code,$F1026,nrES_Att,2,nrES_Raw,"&gt;=0")=0),"Yes","No")))</f>
        <v/>
      </c>
      <c r="R1026" s="17">
        <f>IF($C1026="","",IF($L1026="","",IF(AND($K1026=2,ISNUMBER($L1026),$L1026&lt;$J1026),"Yes","No")))</f>
        <v/>
      </c>
      <c r="S1026" s="18" t="n"/>
      <c r="T1026" s="19">
        <f>IF($Q1026&lt;&gt;"Yes","",IF($S1026="","(enter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IF(OR($C1026="",$L1026="",$K1026&lt;&gt;1,NOT(ISNUMBER($L1026)),$L1026&gt;=$J1026),"",IF(COUNTIFS(nrES_PID,$D1026,nrES_Code,$F1026,nrES_Att,2,nrES_Raw,"&gt;=0")&gt;0,"Retested",IF(NOT(ISNUMBER($T1026)),"CHECK DATE",IF(TODAY()&gt;$T1026,"OVERDUE","Due "&amp;TEXT($T1026,"mm/dd")))))</f>
        <v/>
      </c>
      <c r="V1026" s="16" t="n"/>
      <c r="W1026" s="16" t="n"/>
      <c r="X1026" s="17">
        <f>IF($C1026="","",IF(AND($L1026&lt;&gt;"",NOT(ISNUMBER($L1026))),"RAW SCORE NOT A NUMBER",IF(AND(ISNUMBER($L1026),OR($L1026&lt;0,$L1026&gt;100)),"RAW SCORE OUT OF RANGE",IF(COUNTIF(nrES_RecID,$B1026)&gt;1,"DUPLICATE RECORD",IF(AND($K1026=2,COUNTIFS(nrES_PID,$D1026,nrES_Code,$F1026,nrES_Att,1)=0),"ATTEMPT 2 WITHOUT ATTEMPT 1",IF(AND($K1026=2,$L1026=""),"RETEST ROW HAS NO SCORE","OK"))))))</f>
        <v/>
      </c>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IF($C1027="","",IF($K1027="","",IF(COUNTIFS(nrES_PID,$D1027,nrES_Code,$F1027,nrES_Att,"&gt;"&amp;$K1027,nrES_Raw,"&gt;=0")=0,"Yes","No")))</f>
        <v/>
      </c>
      <c r="Q1027" s="17">
        <f>IF($C1027="","",IF($L1027="","",IF(AND($K1027=1,ISNUMBER($L1027),$L1027&lt;$J1027,COUNTIFS(nrES_PID,$D1027,nrES_Code,$F1027,nrES_Att,2,nrES_Raw,"&gt;=0")=0),"Yes","No")))</f>
        <v/>
      </c>
      <c r="R1027" s="17">
        <f>IF($C1027="","",IF($L1027="","",IF(AND($K1027=2,ISNUMBER($L1027),$L1027&lt;$J1027),"Yes","No")))</f>
        <v/>
      </c>
      <c r="S1027" s="18" t="n"/>
      <c r="T1027" s="19">
        <f>IF($Q1027&lt;&gt;"Yes","",IF($S1027="","(enter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IF(OR($C1027="",$L1027="",$K1027&lt;&gt;1,NOT(ISNUMBER($L1027)),$L1027&gt;=$J1027),"",IF(COUNTIFS(nrES_PID,$D1027,nrES_Code,$F1027,nrES_Att,2,nrES_Raw,"&gt;=0")&gt;0,"Retested",IF(NOT(ISNUMBER($T1027)),"CHECK DATE",IF(TODAY()&gt;$T1027,"OVERDUE","Due "&amp;TEXT($T1027,"mm/dd")))))</f>
        <v/>
      </c>
      <c r="V1027" s="16" t="n"/>
      <c r="W1027" s="16" t="n"/>
      <c r="X1027" s="17">
        <f>IF($C1027="","",IF(AND($L1027&lt;&gt;"",NOT(ISNUMBER($L1027))),"RAW SCORE NOT A NUMBER",IF(AND(ISNUMBER($L1027),OR($L1027&lt;0,$L1027&gt;100)),"RAW SCORE OUT OF RANGE",IF(COUNTIF(nrES_RecID,$B1027)&gt;1,"DUPLICATE RECORD",IF(AND($K1027=2,COUNTIFS(nrES_PID,$D1027,nrES_Code,$F1027,nrES_Att,1)=0),"ATTEMPT 2 WITHOUT ATTEMPT 1",IF(AND($K1027=2,$L1027=""),"RETEST ROW HAS NO SCORE","OK"))))))</f>
        <v/>
      </c>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IF($C1028="","",IF($K1028="","",IF(COUNTIFS(nrES_PID,$D1028,nrES_Code,$F1028,nrES_Att,"&gt;"&amp;$K1028,nrES_Raw,"&gt;=0")=0,"Yes","No")))</f>
        <v/>
      </c>
      <c r="Q1028" s="17">
        <f>IF($C1028="","",IF($L1028="","",IF(AND($K1028=1,ISNUMBER($L1028),$L1028&lt;$J1028,COUNTIFS(nrES_PID,$D1028,nrES_Code,$F1028,nrES_Att,2,nrES_Raw,"&gt;=0")=0),"Yes","No")))</f>
        <v/>
      </c>
      <c r="R1028" s="17">
        <f>IF($C1028="","",IF($L1028="","",IF(AND($K1028=2,ISNUMBER($L1028),$L1028&lt;$J1028),"Yes","No")))</f>
        <v/>
      </c>
      <c r="S1028" s="18" t="n"/>
      <c r="T1028" s="19">
        <f>IF($Q1028&lt;&gt;"Yes","",IF($S1028="","(enter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IF(OR($C1028="",$L1028="",$K1028&lt;&gt;1,NOT(ISNUMBER($L1028)),$L1028&gt;=$J1028),"",IF(COUNTIFS(nrES_PID,$D1028,nrES_Code,$F1028,nrES_Att,2,nrES_Raw,"&gt;=0")&gt;0,"Retested",IF(NOT(ISNUMBER($T1028)),"CHECK DATE",IF(TODAY()&gt;$T1028,"OVERDUE","Due "&amp;TEXT($T1028,"mm/dd")))))</f>
        <v/>
      </c>
      <c r="V1028" s="16" t="n"/>
      <c r="W1028" s="16" t="n"/>
      <c r="X1028" s="17">
        <f>IF($C1028="","",IF(AND($L1028&lt;&gt;"",NOT(ISNUMBER($L1028))),"RAW SCORE NOT A NUMBER",IF(AND(ISNUMBER($L1028),OR($L1028&lt;0,$L1028&gt;100)),"RAW SCORE OUT OF RANGE",IF(COUNTIF(nrES_RecID,$B1028)&gt;1,"DUPLICATE RECORD",IF(AND($K1028=2,COUNTIFS(nrES_PID,$D1028,nrES_Code,$F1028,nrES_Att,1)=0),"ATTEMPT 2 WITHOUT ATTEMPT 1",IF(AND($K1028=2,$L1028=""),"RETEST ROW HAS NO SCORE","OK"))))))</f>
        <v/>
      </c>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IF($C1029="","",IF($K1029="","",IF(COUNTIFS(nrES_PID,$D1029,nrES_Code,$F1029,nrES_Att,"&gt;"&amp;$K1029,nrES_Raw,"&gt;=0")=0,"Yes","No")))</f>
        <v/>
      </c>
      <c r="Q1029" s="17">
        <f>IF($C1029="","",IF($L1029="","",IF(AND($K1029=1,ISNUMBER($L1029),$L1029&lt;$J1029,COUNTIFS(nrES_PID,$D1029,nrES_Code,$F1029,nrES_Att,2,nrES_Raw,"&gt;=0")=0),"Yes","No")))</f>
        <v/>
      </c>
      <c r="R1029" s="17">
        <f>IF($C1029="","",IF($L1029="","",IF(AND($K1029=2,ISNUMBER($L1029),$L1029&lt;$J1029),"Yes","No")))</f>
        <v/>
      </c>
      <c r="S1029" s="18" t="n"/>
      <c r="T1029" s="19">
        <f>IF($Q1029&lt;&gt;"Yes","",IF($S1029="","(enter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IF(OR($C1029="",$L1029="",$K1029&lt;&gt;1,NOT(ISNUMBER($L1029)),$L1029&gt;=$J1029),"",IF(COUNTIFS(nrES_PID,$D1029,nrES_Code,$F1029,nrES_Att,2,nrES_Raw,"&gt;=0")&gt;0,"Retested",IF(NOT(ISNUMBER($T1029)),"CHECK DATE",IF(TODAY()&gt;$T1029,"OVERDUE","Due "&amp;TEXT($T1029,"mm/dd")))))</f>
        <v/>
      </c>
      <c r="V1029" s="16" t="n"/>
      <c r="W1029" s="16" t="n"/>
      <c r="X1029" s="17">
        <f>IF($C1029="","",IF(AND($L1029&lt;&gt;"",NOT(ISNUMBER($L1029))),"RAW SCORE NOT A NUMBER",IF(AND(ISNUMBER($L1029),OR($L1029&lt;0,$L1029&gt;100)),"RAW SCORE OUT OF RANGE",IF(COUNTIF(nrES_RecID,$B1029)&gt;1,"DUPLICATE RECORD",IF(AND($K1029=2,COUNTIFS(nrES_PID,$D1029,nrES_Code,$F1029,nrES_Att,1)=0),"ATTEMPT 2 WITHOUT ATTEMPT 1",IF(AND($K1029=2,$L1029=""),"RETEST ROW HAS NO SCORE","OK"))))))</f>
        <v/>
      </c>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IF($C1030="","",IF($K1030="","",IF(COUNTIFS(nrES_PID,$D1030,nrES_Code,$F1030,nrES_Att,"&gt;"&amp;$K1030,nrES_Raw,"&gt;=0")=0,"Yes","No")))</f>
        <v/>
      </c>
      <c r="Q1030" s="17">
        <f>IF($C1030="","",IF($L1030="","",IF(AND($K1030=1,ISNUMBER($L1030),$L1030&lt;$J1030,COUNTIFS(nrES_PID,$D1030,nrES_Code,$F1030,nrES_Att,2,nrES_Raw,"&gt;=0")=0),"Yes","No")))</f>
        <v/>
      </c>
      <c r="R1030" s="17">
        <f>IF($C1030="","",IF($L1030="","",IF(AND($K1030=2,ISNUMBER($L1030),$L1030&lt;$J1030),"Yes","No")))</f>
        <v/>
      </c>
      <c r="S1030" s="18" t="n"/>
      <c r="T1030" s="19">
        <f>IF($Q1030&lt;&gt;"Yes","",IF($S1030="","(enter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IF(OR($C1030="",$L1030="",$K1030&lt;&gt;1,NOT(ISNUMBER($L1030)),$L1030&gt;=$J1030),"",IF(COUNTIFS(nrES_PID,$D1030,nrES_Code,$F1030,nrES_Att,2,nrES_Raw,"&gt;=0")&gt;0,"Retested",IF(NOT(ISNUMBER($T1030)),"CHECK DATE",IF(TODAY()&gt;$T1030,"OVERDUE","Due "&amp;TEXT($T1030,"mm/dd")))))</f>
        <v/>
      </c>
      <c r="V1030" s="16" t="n"/>
      <c r="W1030" s="16" t="n"/>
      <c r="X1030" s="17">
        <f>IF($C1030="","",IF(AND($L1030&lt;&gt;"",NOT(ISNUMBER($L1030))),"RAW SCORE NOT A NUMBER",IF(AND(ISNUMBER($L1030),OR($L1030&lt;0,$L1030&gt;100)),"RAW SCORE OUT OF RANGE",IF(COUNTIF(nrES_RecID,$B1030)&gt;1,"DUPLICATE RECORD",IF(AND($K1030=2,COUNTIFS(nrES_PID,$D1030,nrES_Code,$F1030,nrES_Att,1)=0),"ATTEMPT 2 WITHOUT ATTEMPT 1",IF(AND($K1030=2,$L1030=""),"RETEST ROW HAS NO SCORE","OK"))))))</f>
        <v/>
      </c>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IF($C1031="","",IF($K1031="","",IF(COUNTIFS(nrES_PID,$D1031,nrES_Code,$F1031,nrES_Att,"&gt;"&amp;$K1031,nrES_Raw,"&gt;=0")=0,"Yes","No")))</f>
        <v/>
      </c>
      <c r="Q1031" s="17">
        <f>IF($C1031="","",IF($L1031="","",IF(AND($K1031=1,ISNUMBER($L1031),$L1031&lt;$J1031,COUNTIFS(nrES_PID,$D1031,nrES_Code,$F1031,nrES_Att,2,nrES_Raw,"&gt;=0")=0),"Yes","No")))</f>
        <v/>
      </c>
      <c r="R1031" s="17">
        <f>IF($C1031="","",IF($L1031="","",IF(AND($K1031=2,ISNUMBER($L1031),$L1031&lt;$J1031),"Yes","No")))</f>
        <v/>
      </c>
      <c r="S1031" s="18" t="n"/>
      <c r="T1031" s="19">
        <f>IF($Q1031&lt;&gt;"Yes","",IF($S1031="","(enter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IF(OR($C1031="",$L1031="",$K1031&lt;&gt;1,NOT(ISNUMBER($L1031)),$L1031&gt;=$J1031),"",IF(COUNTIFS(nrES_PID,$D1031,nrES_Code,$F1031,nrES_Att,2,nrES_Raw,"&gt;=0")&gt;0,"Retested",IF(NOT(ISNUMBER($T1031)),"CHECK DATE",IF(TODAY()&gt;$T1031,"OVERDUE","Due "&amp;TEXT($T1031,"mm/dd")))))</f>
        <v/>
      </c>
      <c r="V1031" s="16" t="n"/>
      <c r="W1031" s="16" t="n"/>
      <c r="X1031" s="17">
        <f>IF($C1031="","",IF(AND($L1031&lt;&gt;"",NOT(ISNUMBER($L1031))),"RAW SCORE NOT A NUMBER",IF(AND(ISNUMBER($L1031),OR($L1031&lt;0,$L1031&gt;100)),"RAW SCORE OUT OF RANGE",IF(COUNTIF(nrES_RecID,$B1031)&gt;1,"DUPLICATE RECORD",IF(AND($K1031=2,COUNTIFS(nrES_PID,$D1031,nrES_Code,$F1031,nrES_Att,1)=0),"ATTEMPT 2 WITHOUT ATTEMPT 1",IF(AND($K1031=2,$L1031=""),"RETEST ROW HAS NO SCORE","OK"))))))</f>
        <v/>
      </c>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IF($C1032="","",IF($K1032="","",IF(COUNTIFS(nrES_PID,$D1032,nrES_Code,$F1032,nrES_Att,"&gt;"&amp;$K1032,nrES_Raw,"&gt;=0")=0,"Yes","No")))</f>
        <v/>
      </c>
      <c r="Q1032" s="17">
        <f>IF($C1032="","",IF($L1032="","",IF(AND($K1032=1,ISNUMBER($L1032),$L1032&lt;$J1032,COUNTIFS(nrES_PID,$D1032,nrES_Code,$F1032,nrES_Att,2,nrES_Raw,"&gt;=0")=0),"Yes","No")))</f>
        <v/>
      </c>
      <c r="R1032" s="17">
        <f>IF($C1032="","",IF($L1032="","",IF(AND($K1032=2,ISNUMBER($L1032),$L1032&lt;$J1032),"Yes","No")))</f>
        <v/>
      </c>
      <c r="S1032" s="18" t="n"/>
      <c r="T1032" s="19">
        <f>IF($Q1032&lt;&gt;"Yes","",IF($S1032="","(enter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IF(OR($C1032="",$L1032="",$K1032&lt;&gt;1,NOT(ISNUMBER($L1032)),$L1032&gt;=$J1032),"",IF(COUNTIFS(nrES_PID,$D1032,nrES_Code,$F1032,nrES_Att,2,nrES_Raw,"&gt;=0")&gt;0,"Retested",IF(NOT(ISNUMBER($T1032)),"CHECK DATE",IF(TODAY()&gt;$T1032,"OVERDUE","Due "&amp;TEXT($T1032,"mm/dd")))))</f>
        <v/>
      </c>
      <c r="V1032" s="16" t="n"/>
      <c r="W1032" s="16" t="n"/>
      <c r="X1032" s="17">
        <f>IF($C1032="","",IF(AND($L1032&lt;&gt;"",NOT(ISNUMBER($L1032))),"RAW SCORE NOT A NUMBER",IF(AND(ISNUMBER($L1032),OR($L1032&lt;0,$L1032&gt;100)),"RAW SCORE OUT OF RANGE",IF(COUNTIF(nrES_RecID,$B1032)&gt;1,"DUPLICATE RECORD",IF(AND($K1032=2,COUNTIFS(nrES_PID,$D1032,nrES_Code,$F1032,nrES_Att,1)=0),"ATTEMPT 2 WITHOUT ATTEMPT 1",IF(AND($K1032=2,$L1032=""),"RETEST ROW HAS NO SCORE","OK"))))))</f>
        <v/>
      </c>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IF($C1033="","",IF($K1033="","",IF(COUNTIFS(nrES_PID,$D1033,nrES_Code,$F1033,nrES_Att,"&gt;"&amp;$K1033,nrES_Raw,"&gt;=0")=0,"Yes","No")))</f>
        <v/>
      </c>
      <c r="Q1033" s="17">
        <f>IF($C1033="","",IF($L1033="","",IF(AND($K1033=1,ISNUMBER($L1033),$L1033&lt;$J1033,COUNTIFS(nrES_PID,$D1033,nrES_Code,$F1033,nrES_Att,2,nrES_Raw,"&gt;=0")=0),"Yes","No")))</f>
        <v/>
      </c>
      <c r="R1033" s="17">
        <f>IF($C1033="","",IF($L1033="","",IF(AND($K1033=2,ISNUMBER($L1033),$L1033&lt;$J1033),"Yes","No")))</f>
        <v/>
      </c>
      <c r="S1033" s="18" t="n"/>
      <c r="T1033" s="19">
        <f>IF($Q1033&lt;&gt;"Yes","",IF($S1033="","(enter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IF(OR($C1033="",$L1033="",$K1033&lt;&gt;1,NOT(ISNUMBER($L1033)),$L1033&gt;=$J1033),"",IF(COUNTIFS(nrES_PID,$D1033,nrES_Code,$F1033,nrES_Att,2,nrES_Raw,"&gt;=0")&gt;0,"Retested",IF(NOT(ISNUMBER($T1033)),"CHECK DATE",IF(TODAY()&gt;$T1033,"OVERDUE","Due "&amp;TEXT($T1033,"mm/dd")))))</f>
        <v/>
      </c>
      <c r="V1033" s="16" t="n"/>
      <c r="W1033" s="16" t="n"/>
      <c r="X1033" s="17">
        <f>IF($C1033="","",IF(AND($L1033&lt;&gt;"",NOT(ISNUMBER($L1033))),"RAW SCORE NOT A NUMBER",IF(AND(ISNUMBER($L1033),OR($L1033&lt;0,$L1033&gt;100)),"RAW SCORE OUT OF RANGE",IF(COUNTIF(nrES_RecID,$B1033)&gt;1,"DUPLICATE RECORD",IF(AND($K1033=2,COUNTIFS(nrES_PID,$D1033,nrES_Code,$F1033,nrES_Att,1)=0),"ATTEMPT 2 WITHOUT ATTEMPT 1",IF(AND($K1033=2,$L1033=""),"RETEST ROW HAS NO SCORE","OK"))))))</f>
        <v/>
      </c>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IF($C1034="","",IF($K1034="","",IF(COUNTIFS(nrES_PID,$D1034,nrES_Code,$F1034,nrES_Att,"&gt;"&amp;$K1034,nrES_Raw,"&gt;=0")=0,"Yes","No")))</f>
        <v/>
      </c>
      <c r="Q1034" s="17">
        <f>IF($C1034="","",IF($L1034="","",IF(AND($K1034=1,ISNUMBER($L1034),$L1034&lt;$J1034,COUNTIFS(nrES_PID,$D1034,nrES_Code,$F1034,nrES_Att,2,nrES_Raw,"&gt;=0")=0),"Yes","No")))</f>
        <v/>
      </c>
      <c r="R1034" s="17">
        <f>IF($C1034="","",IF($L1034="","",IF(AND($K1034=2,ISNUMBER($L1034),$L1034&lt;$J1034),"Yes","No")))</f>
        <v/>
      </c>
      <c r="S1034" s="18" t="n"/>
      <c r="T1034" s="19">
        <f>IF($Q1034&lt;&gt;"Yes","",IF($S1034="","(enter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IF(OR($C1034="",$L1034="",$K1034&lt;&gt;1,NOT(ISNUMBER($L1034)),$L1034&gt;=$J1034),"",IF(COUNTIFS(nrES_PID,$D1034,nrES_Code,$F1034,nrES_Att,2,nrES_Raw,"&gt;=0")&gt;0,"Retested",IF(NOT(ISNUMBER($T1034)),"CHECK DATE",IF(TODAY()&gt;$T1034,"OVERDUE","Due "&amp;TEXT($T1034,"mm/dd")))))</f>
        <v/>
      </c>
      <c r="V1034" s="16" t="n"/>
      <c r="W1034" s="16" t="n"/>
      <c r="X1034" s="17">
        <f>IF($C1034="","",IF(AND($L1034&lt;&gt;"",NOT(ISNUMBER($L1034))),"RAW SCORE NOT A NUMBER",IF(AND(ISNUMBER($L1034),OR($L1034&lt;0,$L1034&gt;100)),"RAW SCORE OUT OF RANGE",IF(COUNTIF(nrES_RecID,$B1034)&gt;1,"DUPLICATE RECORD",IF(AND($K1034=2,COUNTIFS(nrES_PID,$D1034,nrES_Code,$F1034,nrES_Att,1)=0),"ATTEMPT 2 WITHOUT ATTEMPT 1",IF(AND($K1034=2,$L1034=""),"RETEST ROW HAS NO SCORE","OK"))))))</f>
        <v/>
      </c>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IF($C1035="","",IF($K1035="","",IF(COUNTIFS(nrES_PID,$D1035,nrES_Code,$F1035,nrES_Att,"&gt;"&amp;$K1035,nrES_Raw,"&gt;=0")=0,"Yes","No")))</f>
        <v/>
      </c>
      <c r="Q1035" s="17">
        <f>IF($C1035="","",IF($L1035="","",IF(AND($K1035=1,ISNUMBER($L1035),$L1035&lt;$J1035,COUNTIFS(nrES_PID,$D1035,nrES_Code,$F1035,nrES_Att,2,nrES_Raw,"&gt;=0")=0),"Yes","No")))</f>
        <v/>
      </c>
      <c r="R1035" s="17">
        <f>IF($C1035="","",IF($L1035="","",IF(AND($K1035=2,ISNUMBER($L1035),$L1035&lt;$J1035),"Yes","No")))</f>
        <v/>
      </c>
      <c r="S1035" s="18" t="n"/>
      <c r="T1035" s="19">
        <f>IF($Q1035&lt;&gt;"Yes","",IF($S1035="","(enter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IF(OR($C1035="",$L1035="",$K1035&lt;&gt;1,NOT(ISNUMBER($L1035)),$L1035&gt;=$J1035),"",IF(COUNTIFS(nrES_PID,$D1035,nrES_Code,$F1035,nrES_Att,2,nrES_Raw,"&gt;=0")&gt;0,"Retested",IF(NOT(ISNUMBER($T1035)),"CHECK DATE",IF(TODAY()&gt;$T1035,"OVERDUE","Due "&amp;TEXT($T1035,"mm/dd")))))</f>
        <v/>
      </c>
      <c r="V1035" s="16" t="n"/>
      <c r="W1035" s="16" t="n"/>
      <c r="X1035" s="17">
        <f>IF($C1035="","",IF(AND($L1035&lt;&gt;"",NOT(ISNUMBER($L1035))),"RAW SCORE NOT A NUMBER",IF(AND(ISNUMBER($L1035),OR($L1035&lt;0,$L1035&gt;100)),"RAW SCORE OUT OF RANGE",IF(COUNTIF(nrES_RecID,$B1035)&gt;1,"DUPLICATE RECORD",IF(AND($K1035=2,COUNTIFS(nrES_PID,$D1035,nrES_Code,$F1035,nrES_Att,1)=0),"ATTEMPT 2 WITHOUT ATTEMPT 1",IF(AND($K1035=2,$L1035=""),"RETEST ROW HAS NO SCORE","OK"))))))</f>
        <v/>
      </c>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IF($C1036="","",IF($K1036="","",IF(COUNTIFS(nrES_PID,$D1036,nrES_Code,$F1036,nrES_Att,"&gt;"&amp;$K1036,nrES_Raw,"&gt;=0")=0,"Yes","No")))</f>
        <v/>
      </c>
      <c r="Q1036" s="17">
        <f>IF($C1036="","",IF($L1036="","",IF(AND($K1036=1,ISNUMBER($L1036),$L1036&lt;$J1036,COUNTIFS(nrES_PID,$D1036,nrES_Code,$F1036,nrES_Att,2,nrES_Raw,"&gt;=0")=0),"Yes","No")))</f>
        <v/>
      </c>
      <c r="R1036" s="17">
        <f>IF($C1036="","",IF($L1036="","",IF(AND($K1036=2,ISNUMBER($L1036),$L1036&lt;$J1036),"Yes","No")))</f>
        <v/>
      </c>
      <c r="S1036" s="18" t="n"/>
      <c r="T1036" s="19">
        <f>IF($Q1036&lt;&gt;"Yes","",IF($S1036="","(enter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IF(OR($C1036="",$L1036="",$K1036&lt;&gt;1,NOT(ISNUMBER($L1036)),$L1036&gt;=$J1036),"",IF(COUNTIFS(nrES_PID,$D1036,nrES_Code,$F1036,nrES_Att,2,nrES_Raw,"&gt;=0")&gt;0,"Retested",IF(NOT(ISNUMBER($T1036)),"CHECK DATE",IF(TODAY()&gt;$T1036,"OVERDUE","Due "&amp;TEXT($T1036,"mm/dd")))))</f>
        <v/>
      </c>
      <c r="V1036" s="16" t="n"/>
      <c r="W1036" s="16" t="n"/>
      <c r="X1036" s="17">
        <f>IF($C1036="","",IF(AND($L1036&lt;&gt;"",NOT(ISNUMBER($L1036))),"RAW SCORE NOT A NUMBER",IF(AND(ISNUMBER($L1036),OR($L1036&lt;0,$L1036&gt;100)),"RAW SCORE OUT OF RANGE",IF(COUNTIF(nrES_RecID,$B1036)&gt;1,"DUPLICATE RECORD",IF(AND($K1036=2,COUNTIFS(nrES_PID,$D1036,nrES_Code,$F1036,nrES_Att,1)=0),"ATTEMPT 2 WITHOUT ATTEMPT 1",IF(AND($K1036=2,$L1036=""),"RETEST ROW HAS NO SCORE","OK"))))))</f>
        <v/>
      </c>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IF($C1037="","",IF($K1037="","",IF(COUNTIFS(nrES_PID,$D1037,nrES_Code,$F1037,nrES_Att,"&gt;"&amp;$K1037,nrES_Raw,"&gt;=0")=0,"Yes","No")))</f>
        <v/>
      </c>
      <c r="Q1037" s="17">
        <f>IF($C1037="","",IF($L1037="","",IF(AND($K1037=1,ISNUMBER($L1037),$L1037&lt;$J1037,COUNTIFS(nrES_PID,$D1037,nrES_Code,$F1037,nrES_Att,2,nrES_Raw,"&gt;=0")=0),"Yes","No")))</f>
        <v/>
      </c>
      <c r="R1037" s="17">
        <f>IF($C1037="","",IF($L1037="","",IF(AND($K1037=2,ISNUMBER($L1037),$L1037&lt;$J1037),"Yes","No")))</f>
        <v/>
      </c>
      <c r="S1037" s="18" t="n"/>
      <c r="T1037" s="19">
        <f>IF($Q1037&lt;&gt;"Yes","",IF($S1037="","(enter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IF(OR($C1037="",$L1037="",$K1037&lt;&gt;1,NOT(ISNUMBER($L1037)),$L1037&gt;=$J1037),"",IF(COUNTIFS(nrES_PID,$D1037,nrES_Code,$F1037,nrES_Att,2,nrES_Raw,"&gt;=0")&gt;0,"Retested",IF(NOT(ISNUMBER($T1037)),"CHECK DATE",IF(TODAY()&gt;$T1037,"OVERDUE","Due "&amp;TEXT($T1037,"mm/dd")))))</f>
        <v/>
      </c>
      <c r="V1037" s="16" t="n"/>
      <c r="W1037" s="16" t="n"/>
      <c r="X1037" s="17">
        <f>IF($C1037="","",IF(AND($L1037&lt;&gt;"",NOT(ISNUMBER($L1037))),"RAW SCORE NOT A NUMBER",IF(AND(ISNUMBER($L1037),OR($L1037&lt;0,$L1037&gt;100)),"RAW SCORE OUT OF RANGE",IF(COUNTIF(nrES_RecID,$B1037)&gt;1,"DUPLICATE RECORD",IF(AND($K1037=2,COUNTIFS(nrES_PID,$D1037,nrES_Code,$F1037,nrES_Att,1)=0),"ATTEMPT 2 WITHOUT ATTEMPT 1",IF(AND($K1037=2,$L1037=""),"RETEST ROW HAS NO SCORE","OK"))))))</f>
        <v/>
      </c>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IF($C1038="","",IF($K1038="","",IF(COUNTIFS(nrES_PID,$D1038,nrES_Code,$F1038,nrES_Att,"&gt;"&amp;$K1038,nrES_Raw,"&gt;=0")=0,"Yes","No")))</f>
        <v/>
      </c>
      <c r="Q1038" s="17">
        <f>IF($C1038="","",IF($L1038="","",IF(AND($K1038=1,ISNUMBER($L1038),$L1038&lt;$J1038,COUNTIFS(nrES_PID,$D1038,nrES_Code,$F1038,nrES_Att,2,nrES_Raw,"&gt;=0")=0),"Yes","No")))</f>
        <v/>
      </c>
      <c r="R1038" s="17">
        <f>IF($C1038="","",IF($L1038="","",IF(AND($K1038=2,ISNUMBER($L1038),$L1038&lt;$J1038),"Yes","No")))</f>
        <v/>
      </c>
      <c r="S1038" s="18" t="n"/>
      <c r="T1038" s="19">
        <f>IF($Q1038&lt;&gt;"Yes","",IF($S1038="","(enter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IF(OR($C1038="",$L1038="",$K1038&lt;&gt;1,NOT(ISNUMBER($L1038)),$L1038&gt;=$J1038),"",IF(COUNTIFS(nrES_PID,$D1038,nrES_Code,$F1038,nrES_Att,2,nrES_Raw,"&gt;=0")&gt;0,"Retested",IF(NOT(ISNUMBER($T1038)),"CHECK DATE",IF(TODAY()&gt;$T1038,"OVERDUE","Due "&amp;TEXT($T1038,"mm/dd")))))</f>
        <v/>
      </c>
      <c r="V1038" s="16" t="n"/>
      <c r="W1038" s="16" t="n"/>
      <c r="X1038" s="17">
        <f>IF($C1038="","",IF(AND($L1038&lt;&gt;"",NOT(ISNUMBER($L1038))),"RAW SCORE NOT A NUMBER",IF(AND(ISNUMBER($L1038),OR($L1038&lt;0,$L1038&gt;100)),"RAW SCORE OUT OF RANGE",IF(COUNTIF(nrES_RecID,$B1038)&gt;1,"DUPLICATE RECORD",IF(AND($K1038=2,COUNTIFS(nrES_PID,$D1038,nrES_Code,$F1038,nrES_Att,1)=0),"ATTEMPT 2 WITHOUT ATTEMPT 1",IF(AND($K1038=2,$L1038=""),"RETEST ROW HAS NO SCORE","OK"))))))</f>
        <v/>
      </c>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IF($C1039="","",IF($K1039="","",IF(COUNTIFS(nrES_PID,$D1039,nrES_Code,$F1039,nrES_Att,"&gt;"&amp;$K1039,nrES_Raw,"&gt;=0")=0,"Yes","No")))</f>
        <v/>
      </c>
      <c r="Q1039" s="17">
        <f>IF($C1039="","",IF($L1039="","",IF(AND($K1039=1,ISNUMBER($L1039),$L1039&lt;$J1039,COUNTIFS(nrES_PID,$D1039,nrES_Code,$F1039,nrES_Att,2,nrES_Raw,"&gt;=0")=0),"Yes","No")))</f>
        <v/>
      </c>
      <c r="R1039" s="17">
        <f>IF($C1039="","",IF($L1039="","",IF(AND($K1039=2,ISNUMBER($L1039),$L1039&lt;$J1039),"Yes","No")))</f>
        <v/>
      </c>
      <c r="S1039" s="18" t="n"/>
      <c r="T1039" s="19">
        <f>IF($Q1039&lt;&gt;"Yes","",IF($S1039="","(enter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IF(OR($C1039="",$L1039="",$K1039&lt;&gt;1,NOT(ISNUMBER($L1039)),$L1039&gt;=$J1039),"",IF(COUNTIFS(nrES_PID,$D1039,nrES_Code,$F1039,nrES_Att,2,nrES_Raw,"&gt;=0")&gt;0,"Retested",IF(NOT(ISNUMBER($T1039)),"CHECK DATE",IF(TODAY()&gt;$T1039,"OVERDUE","Due "&amp;TEXT($T1039,"mm/dd")))))</f>
        <v/>
      </c>
      <c r="V1039" s="16" t="n"/>
      <c r="W1039" s="16" t="n"/>
      <c r="X1039" s="17">
        <f>IF($C1039="","",IF(AND($L1039&lt;&gt;"",NOT(ISNUMBER($L1039))),"RAW SCORE NOT A NUMBER",IF(AND(ISNUMBER($L1039),OR($L1039&lt;0,$L1039&gt;100)),"RAW SCORE OUT OF RANGE",IF(COUNTIF(nrES_RecID,$B1039)&gt;1,"DUPLICATE RECORD",IF(AND($K1039=2,COUNTIFS(nrES_PID,$D1039,nrES_Code,$F1039,nrES_Att,1)=0),"ATTEMPT 2 WITHOUT ATTEMPT 1",IF(AND($K1039=2,$L1039=""),"RETEST ROW HAS NO SCORE","OK"))))))</f>
        <v/>
      </c>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IF($C1040="","",IF($K1040="","",IF(COUNTIFS(nrES_PID,$D1040,nrES_Code,$F1040,nrES_Att,"&gt;"&amp;$K1040,nrES_Raw,"&gt;=0")=0,"Yes","No")))</f>
        <v/>
      </c>
      <c r="Q1040" s="17">
        <f>IF($C1040="","",IF($L1040="","",IF(AND($K1040=1,ISNUMBER($L1040),$L1040&lt;$J1040,COUNTIFS(nrES_PID,$D1040,nrES_Code,$F1040,nrES_Att,2,nrES_Raw,"&gt;=0")=0),"Yes","No")))</f>
        <v/>
      </c>
      <c r="R1040" s="17">
        <f>IF($C1040="","",IF($L1040="","",IF(AND($K1040=2,ISNUMBER($L1040),$L1040&lt;$J1040),"Yes","No")))</f>
        <v/>
      </c>
      <c r="S1040" s="18" t="n"/>
      <c r="T1040" s="19">
        <f>IF($Q1040&lt;&gt;"Yes","",IF($S1040="","(enter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IF(OR($C1040="",$L1040="",$K1040&lt;&gt;1,NOT(ISNUMBER($L1040)),$L1040&gt;=$J1040),"",IF(COUNTIFS(nrES_PID,$D1040,nrES_Code,$F1040,nrES_Att,2,nrES_Raw,"&gt;=0")&gt;0,"Retested",IF(NOT(ISNUMBER($T1040)),"CHECK DATE",IF(TODAY()&gt;$T1040,"OVERDUE","Due "&amp;TEXT($T1040,"mm/dd")))))</f>
        <v/>
      </c>
      <c r="V1040" s="16" t="n"/>
      <c r="W1040" s="16" t="n"/>
      <c r="X1040" s="17">
        <f>IF($C1040="","",IF(AND($L1040&lt;&gt;"",NOT(ISNUMBER($L1040))),"RAW SCORE NOT A NUMBER",IF(AND(ISNUMBER($L1040),OR($L1040&lt;0,$L1040&gt;100)),"RAW SCORE OUT OF RANGE",IF(COUNTIF(nrES_RecID,$B1040)&gt;1,"DUPLICATE RECORD",IF(AND($K1040=2,COUNTIFS(nrES_PID,$D1040,nrES_Code,$F1040,nrES_Att,1)=0),"ATTEMPT 2 WITHOUT ATTEMPT 1",IF(AND($K1040=2,$L1040=""),"RETEST ROW HAS NO SCORE","OK"))))))</f>
        <v/>
      </c>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IF($C1041="","",IF($K1041="","",IF(COUNTIFS(nrES_PID,$D1041,nrES_Code,$F1041,nrES_Att,"&gt;"&amp;$K1041,nrES_Raw,"&gt;=0")=0,"Yes","No")))</f>
        <v/>
      </c>
      <c r="Q1041" s="17">
        <f>IF($C1041="","",IF($L1041="","",IF(AND($K1041=1,ISNUMBER($L1041),$L1041&lt;$J1041,COUNTIFS(nrES_PID,$D1041,nrES_Code,$F1041,nrES_Att,2,nrES_Raw,"&gt;=0")=0),"Yes","No")))</f>
        <v/>
      </c>
      <c r="R1041" s="17">
        <f>IF($C1041="","",IF($L1041="","",IF(AND($K1041=2,ISNUMBER($L1041),$L1041&lt;$J1041),"Yes","No")))</f>
        <v/>
      </c>
      <c r="S1041" s="18" t="n"/>
      <c r="T1041" s="19">
        <f>IF($Q1041&lt;&gt;"Yes","",IF($S1041="","(enter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IF(OR($C1041="",$L1041="",$K1041&lt;&gt;1,NOT(ISNUMBER($L1041)),$L1041&gt;=$J1041),"",IF(COUNTIFS(nrES_PID,$D1041,nrES_Code,$F1041,nrES_Att,2,nrES_Raw,"&gt;=0")&gt;0,"Retested",IF(NOT(ISNUMBER($T1041)),"CHECK DATE",IF(TODAY()&gt;$T1041,"OVERDUE","Due "&amp;TEXT($T1041,"mm/dd")))))</f>
        <v/>
      </c>
      <c r="V1041" s="16" t="n"/>
      <c r="W1041" s="16" t="n"/>
      <c r="X1041" s="17">
        <f>IF($C1041="","",IF(AND($L1041&lt;&gt;"",NOT(ISNUMBER($L1041))),"RAW SCORE NOT A NUMBER",IF(AND(ISNUMBER($L1041),OR($L1041&lt;0,$L1041&gt;100)),"RAW SCORE OUT OF RANGE",IF(COUNTIF(nrES_RecID,$B1041)&gt;1,"DUPLICATE RECORD",IF(AND($K1041=2,COUNTIFS(nrES_PID,$D1041,nrES_Code,$F1041,nrES_Att,1)=0),"ATTEMPT 2 WITHOUT ATTEMPT 1",IF(AND($K1041=2,$L1041=""),"RETEST ROW HAS NO SCORE","OK"))))))</f>
        <v/>
      </c>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IF($C1042="","",IF($K1042="","",IF(COUNTIFS(nrES_PID,$D1042,nrES_Code,$F1042,nrES_Att,"&gt;"&amp;$K1042,nrES_Raw,"&gt;=0")=0,"Yes","No")))</f>
        <v/>
      </c>
      <c r="Q1042" s="17">
        <f>IF($C1042="","",IF($L1042="","",IF(AND($K1042=1,ISNUMBER($L1042),$L1042&lt;$J1042,COUNTIFS(nrES_PID,$D1042,nrES_Code,$F1042,nrES_Att,2,nrES_Raw,"&gt;=0")=0),"Yes","No")))</f>
        <v/>
      </c>
      <c r="R1042" s="17">
        <f>IF($C1042="","",IF($L1042="","",IF(AND($K1042=2,ISNUMBER($L1042),$L1042&lt;$J1042),"Yes","No")))</f>
        <v/>
      </c>
      <c r="S1042" s="18" t="n"/>
      <c r="T1042" s="19">
        <f>IF($Q1042&lt;&gt;"Yes","",IF($S1042="","(enter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IF(OR($C1042="",$L1042="",$K1042&lt;&gt;1,NOT(ISNUMBER($L1042)),$L1042&gt;=$J1042),"",IF(COUNTIFS(nrES_PID,$D1042,nrES_Code,$F1042,nrES_Att,2,nrES_Raw,"&gt;=0")&gt;0,"Retested",IF(NOT(ISNUMBER($T1042)),"CHECK DATE",IF(TODAY()&gt;$T1042,"OVERDUE","Due "&amp;TEXT($T1042,"mm/dd")))))</f>
        <v/>
      </c>
      <c r="V1042" s="16" t="n"/>
      <c r="W1042" s="16" t="n"/>
      <c r="X1042" s="17">
        <f>IF($C1042="","",IF(AND($L1042&lt;&gt;"",NOT(ISNUMBER($L1042))),"RAW SCORE NOT A NUMBER",IF(AND(ISNUMBER($L1042),OR($L1042&lt;0,$L1042&gt;100)),"RAW SCORE OUT OF RANGE",IF(COUNTIF(nrES_RecID,$B1042)&gt;1,"DUPLICATE RECORD",IF(AND($K1042=2,COUNTIFS(nrES_PID,$D1042,nrES_Code,$F1042,nrES_Att,1)=0),"ATTEMPT 2 WITHOUT ATTEMPT 1",IF(AND($K1042=2,$L1042=""),"RETEST ROW HAS NO SCORE","OK"))))))</f>
        <v/>
      </c>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IF($C1043="","",IF($K1043="","",IF(COUNTIFS(nrES_PID,$D1043,nrES_Code,$F1043,nrES_Att,"&gt;"&amp;$K1043,nrES_Raw,"&gt;=0")=0,"Yes","No")))</f>
        <v/>
      </c>
      <c r="Q1043" s="17">
        <f>IF($C1043="","",IF($L1043="","",IF(AND($K1043=1,ISNUMBER($L1043),$L1043&lt;$J1043,COUNTIFS(nrES_PID,$D1043,nrES_Code,$F1043,nrES_Att,2,nrES_Raw,"&gt;=0")=0),"Yes","No")))</f>
        <v/>
      </c>
      <c r="R1043" s="17">
        <f>IF($C1043="","",IF($L1043="","",IF(AND($K1043=2,ISNUMBER($L1043),$L1043&lt;$J1043),"Yes","No")))</f>
        <v/>
      </c>
      <c r="S1043" s="18" t="n"/>
      <c r="T1043" s="19">
        <f>IF($Q1043&lt;&gt;"Yes","",IF($S1043="","(enter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IF(OR($C1043="",$L1043="",$K1043&lt;&gt;1,NOT(ISNUMBER($L1043)),$L1043&gt;=$J1043),"",IF(COUNTIFS(nrES_PID,$D1043,nrES_Code,$F1043,nrES_Att,2,nrES_Raw,"&gt;=0")&gt;0,"Retested",IF(NOT(ISNUMBER($T1043)),"CHECK DATE",IF(TODAY()&gt;$T1043,"OVERDUE","Due "&amp;TEXT($T1043,"mm/dd")))))</f>
        <v/>
      </c>
      <c r="V1043" s="16" t="n"/>
      <c r="W1043" s="16" t="n"/>
      <c r="X1043" s="17">
        <f>IF($C1043="","",IF(AND($L1043&lt;&gt;"",NOT(ISNUMBER($L1043))),"RAW SCORE NOT A NUMBER",IF(AND(ISNUMBER($L1043),OR($L1043&lt;0,$L1043&gt;100)),"RAW SCORE OUT OF RANGE",IF(COUNTIF(nrES_RecID,$B1043)&gt;1,"DUPLICATE RECORD",IF(AND($K1043=2,COUNTIFS(nrES_PID,$D1043,nrES_Code,$F1043,nrES_Att,1)=0),"ATTEMPT 2 WITHOUT ATTEMPT 1",IF(AND($K1043=2,$L1043=""),"RETEST ROW HAS NO SCORE","OK"))))))</f>
        <v/>
      </c>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IF($C1044="","",IF($K1044="","",IF(COUNTIFS(nrES_PID,$D1044,nrES_Code,$F1044,nrES_Att,"&gt;"&amp;$K1044,nrES_Raw,"&gt;=0")=0,"Yes","No")))</f>
        <v/>
      </c>
      <c r="Q1044" s="17">
        <f>IF($C1044="","",IF($L1044="","",IF(AND($K1044=1,ISNUMBER($L1044),$L1044&lt;$J1044,COUNTIFS(nrES_PID,$D1044,nrES_Code,$F1044,nrES_Att,2,nrES_Raw,"&gt;=0")=0),"Yes","No")))</f>
        <v/>
      </c>
      <c r="R1044" s="17">
        <f>IF($C1044="","",IF($L1044="","",IF(AND($K1044=2,ISNUMBER($L1044),$L1044&lt;$J1044),"Yes","No")))</f>
        <v/>
      </c>
      <c r="S1044" s="18" t="n"/>
      <c r="T1044" s="19">
        <f>IF($Q1044&lt;&gt;"Yes","",IF($S1044="","(enter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IF(OR($C1044="",$L1044="",$K1044&lt;&gt;1,NOT(ISNUMBER($L1044)),$L1044&gt;=$J1044),"",IF(COUNTIFS(nrES_PID,$D1044,nrES_Code,$F1044,nrES_Att,2,nrES_Raw,"&gt;=0")&gt;0,"Retested",IF(NOT(ISNUMBER($T1044)),"CHECK DATE",IF(TODAY()&gt;$T1044,"OVERDUE","Due "&amp;TEXT($T1044,"mm/dd")))))</f>
        <v/>
      </c>
      <c r="V1044" s="16" t="n"/>
      <c r="W1044" s="16" t="n"/>
      <c r="X1044" s="17">
        <f>IF($C1044="","",IF(AND($L1044&lt;&gt;"",NOT(ISNUMBER($L1044))),"RAW SCORE NOT A NUMBER",IF(AND(ISNUMBER($L1044),OR($L1044&lt;0,$L1044&gt;100)),"RAW SCORE OUT OF RANGE",IF(COUNTIF(nrES_RecID,$B1044)&gt;1,"DUPLICATE RECORD",IF(AND($K1044=2,COUNTIFS(nrES_PID,$D1044,nrES_Code,$F1044,nrES_Att,1)=0),"ATTEMPT 2 WITHOUT ATTEMPT 1",IF(AND($K1044=2,$L1044=""),"RETEST ROW HAS NO SCORE","OK"))))))</f>
        <v/>
      </c>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IF($C1045="","",IF($K1045="","",IF(COUNTIFS(nrES_PID,$D1045,nrES_Code,$F1045,nrES_Att,"&gt;"&amp;$K1045,nrES_Raw,"&gt;=0")=0,"Yes","No")))</f>
        <v/>
      </c>
      <c r="Q1045" s="17">
        <f>IF($C1045="","",IF($L1045="","",IF(AND($K1045=1,ISNUMBER($L1045),$L1045&lt;$J1045,COUNTIFS(nrES_PID,$D1045,nrES_Code,$F1045,nrES_Att,2,nrES_Raw,"&gt;=0")=0),"Yes","No")))</f>
        <v/>
      </c>
      <c r="R1045" s="17">
        <f>IF($C1045="","",IF($L1045="","",IF(AND($K1045=2,ISNUMBER($L1045),$L1045&lt;$J1045),"Yes","No")))</f>
        <v/>
      </c>
      <c r="S1045" s="18" t="n"/>
      <c r="T1045" s="19">
        <f>IF($Q1045&lt;&gt;"Yes","",IF($S1045="","(enter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IF(OR($C1045="",$L1045="",$K1045&lt;&gt;1,NOT(ISNUMBER($L1045)),$L1045&gt;=$J1045),"",IF(COUNTIFS(nrES_PID,$D1045,nrES_Code,$F1045,nrES_Att,2,nrES_Raw,"&gt;=0")&gt;0,"Retested",IF(NOT(ISNUMBER($T1045)),"CHECK DATE",IF(TODAY()&gt;$T1045,"OVERDUE","Due "&amp;TEXT($T1045,"mm/dd")))))</f>
        <v/>
      </c>
      <c r="V1045" s="16" t="n"/>
      <c r="W1045" s="16" t="n"/>
      <c r="X1045" s="17">
        <f>IF($C1045="","",IF(AND($L1045&lt;&gt;"",NOT(ISNUMBER($L1045))),"RAW SCORE NOT A NUMBER",IF(AND(ISNUMBER($L1045),OR($L1045&lt;0,$L1045&gt;100)),"RAW SCORE OUT OF RANGE",IF(COUNTIF(nrES_RecID,$B1045)&gt;1,"DUPLICATE RECORD",IF(AND($K1045=2,COUNTIFS(nrES_PID,$D1045,nrES_Code,$F1045,nrES_Att,1)=0),"ATTEMPT 2 WITHOUT ATTEMPT 1",IF(AND($K1045=2,$L1045=""),"RETEST ROW HAS NO SCORE","OK"))))))</f>
        <v/>
      </c>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IF($C1046="","",IF($K1046="","",IF(COUNTIFS(nrES_PID,$D1046,nrES_Code,$F1046,nrES_Att,"&gt;"&amp;$K1046,nrES_Raw,"&gt;=0")=0,"Yes","No")))</f>
        <v/>
      </c>
      <c r="Q1046" s="17">
        <f>IF($C1046="","",IF($L1046="","",IF(AND($K1046=1,ISNUMBER($L1046),$L1046&lt;$J1046,COUNTIFS(nrES_PID,$D1046,nrES_Code,$F1046,nrES_Att,2,nrES_Raw,"&gt;=0")=0),"Yes","No")))</f>
        <v/>
      </c>
      <c r="R1046" s="17">
        <f>IF($C1046="","",IF($L1046="","",IF(AND($K1046=2,ISNUMBER($L1046),$L1046&lt;$J1046),"Yes","No")))</f>
        <v/>
      </c>
      <c r="S1046" s="18" t="n"/>
      <c r="T1046" s="19">
        <f>IF($Q1046&lt;&gt;"Yes","",IF($S1046="","(enter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IF(OR($C1046="",$L1046="",$K1046&lt;&gt;1,NOT(ISNUMBER($L1046)),$L1046&gt;=$J1046),"",IF(COUNTIFS(nrES_PID,$D1046,nrES_Code,$F1046,nrES_Att,2,nrES_Raw,"&gt;=0")&gt;0,"Retested",IF(NOT(ISNUMBER($T1046)),"CHECK DATE",IF(TODAY()&gt;$T1046,"OVERDUE","Due "&amp;TEXT($T1046,"mm/dd")))))</f>
        <v/>
      </c>
      <c r="V1046" s="16" t="n"/>
      <c r="W1046" s="16" t="n"/>
      <c r="X1046" s="17">
        <f>IF($C1046="","",IF(AND($L1046&lt;&gt;"",NOT(ISNUMBER($L1046))),"RAW SCORE NOT A NUMBER",IF(AND(ISNUMBER($L1046),OR($L1046&lt;0,$L1046&gt;100)),"RAW SCORE OUT OF RANGE",IF(COUNTIF(nrES_RecID,$B1046)&gt;1,"DUPLICATE RECORD",IF(AND($K1046=2,COUNTIFS(nrES_PID,$D1046,nrES_Code,$F1046,nrES_Att,1)=0),"ATTEMPT 2 WITHOUT ATTEMPT 1",IF(AND($K1046=2,$L1046=""),"RETEST ROW HAS NO SCORE","OK"))))))</f>
        <v/>
      </c>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IF($C1047="","",IF($K1047="","",IF(COUNTIFS(nrES_PID,$D1047,nrES_Code,$F1047,nrES_Att,"&gt;"&amp;$K1047,nrES_Raw,"&gt;=0")=0,"Yes","No")))</f>
        <v/>
      </c>
      <c r="Q1047" s="17">
        <f>IF($C1047="","",IF($L1047="","",IF(AND($K1047=1,ISNUMBER($L1047),$L1047&lt;$J1047,COUNTIFS(nrES_PID,$D1047,nrES_Code,$F1047,nrES_Att,2,nrES_Raw,"&gt;=0")=0),"Yes","No")))</f>
        <v/>
      </c>
      <c r="R1047" s="17">
        <f>IF($C1047="","",IF($L1047="","",IF(AND($K1047=2,ISNUMBER($L1047),$L1047&lt;$J1047),"Yes","No")))</f>
        <v/>
      </c>
      <c r="S1047" s="18" t="n"/>
      <c r="T1047" s="19">
        <f>IF($Q1047&lt;&gt;"Yes","",IF($S1047="","(enter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IF(OR($C1047="",$L1047="",$K1047&lt;&gt;1,NOT(ISNUMBER($L1047)),$L1047&gt;=$J1047),"",IF(COUNTIFS(nrES_PID,$D1047,nrES_Code,$F1047,nrES_Att,2,nrES_Raw,"&gt;=0")&gt;0,"Retested",IF(NOT(ISNUMBER($T1047)),"CHECK DATE",IF(TODAY()&gt;$T1047,"OVERDUE","Due "&amp;TEXT($T1047,"mm/dd")))))</f>
        <v/>
      </c>
      <c r="V1047" s="16" t="n"/>
      <c r="W1047" s="16" t="n"/>
      <c r="X1047" s="17">
        <f>IF($C1047="","",IF(AND($L1047&lt;&gt;"",NOT(ISNUMBER($L1047))),"RAW SCORE NOT A NUMBER",IF(AND(ISNUMBER($L1047),OR($L1047&lt;0,$L1047&gt;100)),"RAW SCORE OUT OF RANGE",IF(COUNTIF(nrES_RecID,$B1047)&gt;1,"DUPLICATE RECORD",IF(AND($K1047=2,COUNTIFS(nrES_PID,$D1047,nrES_Code,$F1047,nrES_Att,1)=0),"ATTEMPT 2 WITHOUT ATTEMPT 1",IF(AND($K1047=2,$L1047=""),"RETEST ROW HAS NO SCORE","OK"))))))</f>
        <v/>
      </c>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IF($C1048="","",IF($K1048="","",IF(COUNTIFS(nrES_PID,$D1048,nrES_Code,$F1048,nrES_Att,"&gt;"&amp;$K1048,nrES_Raw,"&gt;=0")=0,"Yes","No")))</f>
        <v/>
      </c>
      <c r="Q1048" s="17">
        <f>IF($C1048="","",IF($L1048="","",IF(AND($K1048=1,ISNUMBER($L1048),$L1048&lt;$J1048,COUNTIFS(nrES_PID,$D1048,nrES_Code,$F1048,nrES_Att,2,nrES_Raw,"&gt;=0")=0),"Yes","No")))</f>
        <v/>
      </c>
      <c r="R1048" s="17">
        <f>IF($C1048="","",IF($L1048="","",IF(AND($K1048=2,ISNUMBER($L1048),$L1048&lt;$J1048),"Yes","No")))</f>
        <v/>
      </c>
      <c r="S1048" s="18" t="n"/>
      <c r="T1048" s="19">
        <f>IF($Q1048&lt;&gt;"Yes","",IF($S1048="","(enter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IF(OR($C1048="",$L1048="",$K1048&lt;&gt;1,NOT(ISNUMBER($L1048)),$L1048&gt;=$J1048),"",IF(COUNTIFS(nrES_PID,$D1048,nrES_Code,$F1048,nrES_Att,2,nrES_Raw,"&gt;=0")&gt;0,"Retested",IF(NOT(ISNUMBER($T1048)),"CHECK DATE",IF(TODAY()&gt;$T1048,"OVERDUE","Due "&amp;TEXT($T1048,"mm/dd")))))</f>
        <v/>
      </c>
      <c r="V1048" s="16" t="n"/>
      <c r="W1048" s="16" t="n"/>
      <c r="X1048" s="17">
        <f>IF($C1048="","",IF(AND($L1048&lt;&gt;"",NOT(ISNUMBER($L1048))),"RAW SCORE NOT A NUMBER",IF(AND(ISNUMBER($L1048),OR($L1048&lt;0,$L1048&gt;100)),"RAW SCORE OUT OF RANGE",IF(COUNTIF(nrES_RecID,$B1048)&gt;1,"DUPLICATE RECORD",IF(AND($K1048=2,COUNTIFS(nrES_PID,$D1048,nrES_Code,$F1048,nrES_Att,1)=0),"ATTEMPT 2 WITHOUT ATTEMPT 1",IF(AND($K1048=2,$L1048=""),"RETEST ROW HAS NO SCORE","OK"))))))</f>
        <v/>
      </c>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IF($C1049="","",IF($K1049="","",IF(COUNTIFS(nrES_PID,$D1049,nrES_Code,$F1049,nrES_Att,"&gt;"&amp;$K1049,nrES_Raw,"&gt;=0")=0,"Yes","No")))</f>
        <v/>
      </c>
      <c r="Q1049" s="17">
        <f>IF($C1049="","",IF($L1049="","",IF(AND($K1049=1,ISNUMBER($L1049),$L1049&lt;$J1049,COUNTIFS(nrES_PID,$D1049,nrES_Code,$F1049,nrES_Att,2,nrES_Raw,"&gt;=0")=0),"Yes","No")))</f>
        <v/>
      </c>
      <c r="R1049" s="17">
        <f>IF($C1049="","",IF($L1049="","",IF(AND($K1049=2,ISNUMBER($L1049),$L1049&lt;$J1049),"Yes","No")))</f>
        <v/>
      </c>
      <c r="S1049" s="18" t="n"/>
      <c r="T1049" s="19">
        <f>IF($Q1049&lt;&gt;"Yes","",IF($S1049="","(enter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IF(OR($C1049="",$L1049="",$K1049&lt;&gt;1,NOT(ISNUMBER($L1049)),$L1049&gt;=$J1049),"",IF(COUNTIFS(nrES_PID,$D1049,nrES_Code,$F1049,nrES_Att,2,nrES_Raw,"&gt;=0")&gt;0,"Retested",IF(NOT(ISNUMBER($T1049)),"CHECK DATE",IF(TODAY()&gt;$T1049,"OVERDUE","Due "&amp;TEXT($T1049,"mm/dd")))))</f>
        <v/>
      </c>
      <c r="V1049" s="16" t="n"/>
      <c r="W1049" s="16" t="n"/>
      <c r="X1049" s="17">
        <f>IF($C1049="","",IF(AND($L1049&lt;&gt;"",NOT(ISNUMBER($L1049))),"RAW SCORE NOT A NUMBER",IF(AND(ISNUMBER($L1049),OR($L1049&lt;0,$L1049&gt;100)),"RAW SCORE OUT OF RANGE",IF(COUNTIF(nrES_RecID,$B1049)&gt;1,"DUPLICATE RECORD",IF(AND($K1049=2,COUNTIFS(nrES_PID,$D1049,nrES_Code,$F1049,nrES_Att,1)=0),"ATTEMPT 2 WITHOUT ATTEMPT 1",IF(AND($K1049=2,$L1049=""),"RETEST ROW HAS NO SCORE","OK"))))))</f>
        <v/>
      </c>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IF($C1050="","",IF($K1050="","",IF(COUNTIFS(nrES_PID,$D1050,nrES_Code,$F1050,nrES_Att,"&gt;"&amp;$K1050,nrES_Raw,"&gt;=0")=0,"Yes","No")))</f>
        <v/>
      </c>
      <c r="Q1050" s="17">
        <f>IF($C1050="","",IF($L1050="","",IF(AND($K1050=1,ISNUMBER($L1050),$L1050&lt;$J1050,COUNTIFS(nrES_PID,$D1050,nrES_Code,$F1050,nrES_Att,2,nrES_Raw,"&gt;=0")=0),"Yes","No")))</f>
        <v/>
      </c>
      <c r="R1050" s="17">
        <f>IF($C1050="","",IF($L1050="","",IF(AND($K1050=2,ISNUMBER($L1050),$L1050&lt;$J1050),"Yes","No")))</f>
        <v/>
      </c>
      <c r="S1050" s="18" t="n"/>
      <c r="T1050" s="19">
        <f>IF($Q1050&lt;&gt;"Yes","",IF($S1050="","(enter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IF(OR($C1050="",$L1050="",$K1050&lt;&gt;1,NOT(ISNUMBER($L1050)),$L1050&gt;=$J1050),"",IF(COUNTIFS(nrES_PID,$D1050,nrES_Code,$F1050,nrES_Att,2,nrES_Raw,"&gt;=0")&gt;0,"Retested",IF(NOT(ISNUMBER($T1050)),"CHECK DATE",IF(TODAY()&gt;$T1050,"OVERDUE","Due "&amp;TEXT($T1050,"mm/dd")))))</f>
        <v/>
      </c>
      <c r="V1050" s="16" t="n"/>
      <c r="W1050" s="16" t="n"/>
      <c r="X1050" s="17">
        <f>IF($C1050="","",IF(AND($L1050&lt;&gt;"",NOT(ISNUMBER($L1050))),"RAW SCORE NOT A NUMBER",IF(AND(ISNUMBER($L1050),OR($L1050&lt;0,$L1050&gt;100)),"RAW SCORE OUT OF RANGE",IF(COUNTIF(nrES_RecID,$B1050)&gt;1,"DUPLICATE RECORD",IF(AND($K1050=2,COUNTIFS(nrES_PID,$D1050,nrES_Code,$F1050,nrES_Att,1)=0),"ATTEMPT 2 WITHOUT ATTEMPT 1",IF(AND($K1050=2,$L1050=""),"RETEST ROW HAS NO SCORE","OK"))))))</f>
        <v/>
      </c>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IF($C1051="","",IF($K1051="","",IF(COUNTIFS(nrES_PID,$D1051,nrES_Code,$F1051,nrES_Att,"&gt;"&amp;$K1051,nrES_Raw,"&gt;=0")=0,"Yes","No")))</f>
        <v/>
      </c>
      <c r="Q1051" s="17">
        <f>IF($C1051="","",IF($L1051="","",IF(AND($K1051=1,ISNUMBER($L1051),$L1051&lt;$J1051,COUNTIFS(nrES_PID,$D1051,nrES_Code,$F1051,nrES_Att,2,nrES_Raw,"&gt;=0")=0),"Yes","No")))</f>
        <v/>
      </c>
      <c r="R1051" s="17">
        <f>IF($C1051="","",IF($L1051="","",IF(AND($K1051=2,ISNUMBER($L1051),$L1051&lt;$J1051),"Yes","No")))</f>
        <v/>
      </c>
      <c r="S1051" s="18" t="n"/>
      <c r="T1051" s="19">
        <f>IF($Q1051&lt;&gt;"Yes","",IF($S1051="","(enter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IF(OR($C1051="",$L1051="",$K1051&lt;&gt;1,NOT(ISNUMBER($L1051)),$L1051&gt;=$J1051),"",IF(COUNTIFS(nrES_PID,$D1051,nrES_Code,$F1051,nrES_Att,2,nrES_Raw,"&gt;=0")&gt;0,"Retested",IF(NOT(ISNUMBER($T1051)),"CHECK DATE",IF(TODAY()&gt;$T1051,"OVERDUE","Due "&amp;TEXT($T1051,"mm/dd")))))</f>
        <v/>
      </c>
      <c r="V1051" s="16" t="n"/>
      <c r="W1051" s="16" t="n"/>
      <c r="X1051" s="17">
        <f>IF($C1051="","",IF(AND($L1051&lt;&gt;"",NOT(ISNUMBER($L1051))),"RAW SCORE NOT A NUMBER",IF(AND(ISNUMBER($L1051),OR($L1051&lt;0,$L1051&gt;100)),"RAW SCORE OUT OF RANGE",IF(COUNTIF(nrES_RecID,$B1051)&gt;1,"DUPLICATE RECORD",IF(AND($K1051=2,COUNTIFS(nrES_PID,$D1051,nrES_Code,$F1051,nrES_Att,1)=0),"ATTEMPT 2 WITHOUT ATTEMPT 1",IF(AND($K1051=2,$L1051=""),"RETEST ROW HAS NO SCORE","OK"))))))</f>
        <v/>
      </c>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IF($C1052="","",IF($K1052="","",IF(COUNTIFS(nrES_PID,$D1052,nrES_Code,$F1052,nrES_Att,"&gt;"&amp;$K1052,nrES_Raw,"&gt;=0")=0,"Yes","No")))</f>
        <v/>
      </c>
      <c r="Q1052" s="17">
        <f>IF($C1052="","",IF($L1052="","",IF(AND($K1052=1,ISNUMBER($L1052),$L1052&lt;$J1052,COUNTIFS(nrES_PID,$D1052,nrES_Code,$F1052,nrES_Att,2,nrES_Raw,"&gt;=0")=0),"Yes","No")))</f>
        <v/>
      </c>
      <c r="R1052" s="17">
        <f>IF($C1052="","",IF($L1052="","",IF(AND($K1052=2,ISNUMBER($L1052),$L1052&lt;$J1052),"Yes","No")))</f>
        <v/>
      </c>
      <c r="S1052" s="18" t="n"/>
      <c r="T1052" s="19">
        <f>IF($Q1052&lt;&gt;"Yes","",IF($S1052="","(enter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IF(OR($C1052="",$L1052="",$K1052&lt;&gt;1,NOT(ISNUMBER($L1052)),$L1052&gt;=$J1052),"",IF(COUNTIFS(nrES_PID,$D1052,nrES_Code,$F1052,nrES_Att,2,nrES_Raw,"&gt;=0")&gt;0,"Retested",IF(NOT(ISNUMBER($T1052)),"CHECK DATE",IF(TODAY()&gt;$T1052,"OVERDUE","Due "&amp;TEXT($T1052,"mm/dd")))))</f>
        <v/>
      </c>
      <c r="V1052" s="16" t="n"/>
      <c r="W1052" s="16" t="n"/>
      <c r="X1052" s="17">
        <f>IF($C1052="","",IF(AND($L1052&lt;&gt;"",NOT(ISNUMBER($L1052))),"RAW SCORE NOT A NUMBER",IF(AND(ISNUMBER($L1052),OR($L1052&lt;0,$L1052&gt;100)),"RAW SCORE OUT OF RANGE",IF(COUNTIF(nrES_RecID,$B1052)&gt;1,"DUPLICATE RECORD",IF(AND($K1052=2,COUNTIFS(nrES_PID,$D1052,nrES_Code,$F1052,nrES_Att,1)=0),"ATTEMPT 2 WITHOUT ATTEMPT 1",IF(AND($K1052=2,$L1052=""),"RETEST ROW HAS NO SCORE","OK"))))))</f>
        <v/>
      </c>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IF($C1053="","",IF($K1053="","",IF(COUNTIFS(nrES_PID,$D1053,nrES_Code,$F1053,nrES_Att,"&gt;"&amp;$K1053,nrES_Raw,"&gt;=0")=0,"Yes","No")))</f>
        <v/>
      </c>
      <c r="Q1053" s="17">
        <f>IF($C1053="","",IF($L1053="","",IF(AND($K1053=1,ISNUMBER($L1053),$L1053&lt;$J1053,COUNTIFS(nrES_PID,$D1053,nrES_Code,$F1053,nrES_Att,2,nrES_Raw,"&gt;=0")=0),"Yes","No")))</f>
        <v/>
      </c>
      <c r="R1053" s="17">
        <f>IF($C1053="","",IF($L1053="","",IF(AND($K1053=2,ISNUMBER($L1053),$L1053&lt;$J1053),"Yes","No")))</f>
        <v/>
      </c>
      <c r="S1053" s="18" t="n"/>
      <c r="T1053" s="19">
        <f>IF($Q1053&lt;&gt;"Yes","",IF($S1053="","(enter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IF(OR($C1053="",$L1053="",$K1053&lt;&gt;1,NOT(ISNUMBER($L1053)),$L1053&gt;=$J1053),"",IF(COUNTIFS(nrES_PID,$D1053,nrES_Code,$F1053,nrES_Att,2,nrES_Raw,"&gt;=0")&gt;0,"Retested",IF(NOT(ISNUMBER($T1053)),"CHECK DATE",IF(TODAY()&gt;$T1053,"OVERDUE","Due "&amp;TEXT($T1053,"mm/dd")))))</f>
        <v/>
      </c>
      <c r="V1053" s="16" t="n"/>
      <c r="W1053" s="16" t="n"/>
      <c r="X1053" s="17">
        <f>IF($C1053="","",IF(AND($L1053&lt;&gt;"",NOT(ISNUMBER($L1053))),"RAW SCORE NOT A NUMBER",IF(AND(ISNUMBER($L1053),OR($L1053&lt;0,$L1053&gt;100)),"RAW SCORE OUT OF RANGE",IF(COUNTIF(nrES_RecID,$B1053)&gt;1,"DUPLICATE RECORD",IF(AND($K1053=2,COUNTIFS(nrES_PID,$D1053,nrES_Code,$F1053,nrES_Att,1)=0),"ATTEMPT 2 WITHOUT ATTEMPT 1",IF(AND($K1053=2,$L1053=""),"RETEST ROW HAS NO SCORE","OK"))))))</f>
        <v/>
      </c>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IF($C1054="","",IF($K1054="","",IF(COUNTIFS(nrES_PID,$D1054,nrES_Code,$F1054,nrES_Att,"&gt;"&amp;$K1054,nrES_Raw,"&gt;=0")=0,"Yes","No")))</f>
        <v/>
      </c>
      <c r="Q1054" s="17">
        <f>IF($C1054="","",IF($L1054="","",IF(AND($K1054=1,ISNUMBER($L1054),$L1054&lt;$J1054,COUNTIFS(nrES_PID,$D1054,nrES_Code,$F1054,nrES_Att,2,nrES_Raw,"&gt;=0")=0),"Yes","No")))</f>
        <v/>
      </c>
      <c r="R1054" s="17">
        <f>IF($C1054="","",IF($L1054="","",IF(AND($K1054=2,ISNUMBER($L1054),$L1054&lt;$J1054),"Yes","No")))</f>
        <v/>
      </c>
      <c r="S1054" s="18" t="n"/>
      <c r="T1054" s="19">
        <f>IF($Q1054&lt;&gt;"Yes","",IF($S1054="","(enter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IF(OR($C1054="",$L1054="",$K1054&lt;&gt;1,NOT(ISNUMBER($L1054)),$L1054&gt;=$J1054),"",IF(COUNTIFS(nrES_PID,$D1054,nrES_Code,$F1054,nrES_Att,2,nrES_Raw,"&gt;=0")&gt;0,"Retested",IF(NOT(ISNUMBER($T1054)),"CHECK DATE",IF(TODAY()&gt;$T1054,"OVERDUE","Due "&amp;TEXT($T1054,"mm/dd")))))</f>
        <v/>
      </c>
      <c r="V1054" s="16" t="n"/>
      <c r="W1054" s="16" t="n"/>
      <c r="X1054" s="17">
        <f>IF($C1054="","",IF(AND($L1054&lt;&gt;"",NOT(ISNUMBER($L1054))),"RAW SCORE NOT A NUMBER",IF(AND(ISNUMBER($L1054),OR($L1054&lt;0,$L1054&gt;100)),"RAW SCORE OUT OF RANGE",IF(COUNTIF(nrES_RecID,$B1054)&gt;1,"DUPLICATE RECORD",IF(AND($K1054=2,COUNTIFS(nrES_PID,$D1054,nrES_Code,$F1054,nrES_Att,1)=0),"ATTEMPT 2 WITHOUT ATTEMPT 1",IF(AND($K1054=2,$L1054=""),"RETEST ROW HAS NO SCORE","OK"))))))</f>
        <v/>
      </c>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IF($C1055="","",IF($K1055="","",IF(COUNTIFS(nrES_PID,$D1055,nrES_Code,$F1055,nrES_Att,"&gt;"&amp;$K1055,nrES_Raw,"&gt;=0")=0,"Yes","No")))</f>
        <v/>
      </c>
      <c r="Q1055" s="17">
        <f>IF($C1055="","",IF($L1055="","",IF(AND($K1055=1,ISNUMBER($L1055),$L1055&lt;$J1055,COUNTIFS(nrES_PID,$D1055,nrES_Code,$F1055,nrES_Att,2,nrES_Raw,"&gt;=0")=0),"Yes","No")))</f>
        <v/>
      </c>
      <c r="R1055" s="17">
        <f>IF($C1055="","",IF($L1055="","",IF(AND($K1055=2,ISNUMBER($L1055),$L1055&lt;$J1055),"Yes","No")))</f>
        <v/>
      </c>
      <c r="S1055" s="18" t="n"/>
      <c r="T1055" s="19">
        <f>IF($Q1055&lt;&gt;"Yes","",IF($S1055="","(enter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IF(OR($C1055="",$L1055="",$K1055&lt;&gt;1,NOT(ISNUMBER($L1055)),$L1055&gt;=$J1055),"",IF(COUNTIFS(nrES_PID,$D1055,nrES_Code,$F1055,nrES_Att,2,nrES_Raw,"&gt;=0")&gt;0,"Retested",IF(NOT(ISNUMBER($T1055)),"CHECK DATE",IF(TODAY()&gt;$T1055,"OVERDUE","Due "&amp;TEXT($T1055,"mm/dd")))))</f>
        <v/>
      </c>
      <c r="V1055" s="16" t="n"/>
      <c r="W1055" s="16" t="n"/>
      <c r="X1055" s="17">
        <f>IF($C1055="","",IF(AND($L1055&lt;&gt;"",NOT(ISNUMBER($L1055))),"RAW SCORE NOT A NUMBER",IF(AND(ISNUMBER($L1055),OR($L1055&lt;0,$L1055&gt;100)),"RAW SCORE OUT OF RANGE",IF(COUNTIF(nrES_RecID,$B1055)&gt;1,"DUPLICATE RECORD",IF(AND($K1055=2,COUNTIFS(nrES_PID,$D1055,nrES_Code,$F1055,nrES_Att,1)=0),"ATTEMPT 2 WITHOUT ATTEMPT 1",IF(AND($K1055=2,$L1055=""),"RETEST ROW HAS NO SCORE","OK"))))))</f>
        <v/>
      </c>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IF($C1056="","",IF($K1056="","",IF(COUNTIFS(nrES_PID,$D1056,nrES_Code,$F1056,nrES_Att,"&gt;"&amp;$K1056,nrES_Raw,"&gt;=0")=0,"Yes","No")))</f>
        <v/>
      </c>
      <c r="Q1056" s="17">
        <f>IF($C1056="","",IF($L1056="","",IF(AND($K1056=1,ISNUMBER($L1056),$L1056&lt;$J1056,COUNTIFS(nrES_PID,$D1056,nrES_Code,$F1056,nrES_Att,2,nrES_Raw,"&gt;=0")=0),"Yes","No")))</f>
        <v/>
      </c>
      <c r="R1056" s="17">
        <f>IF($C1056="","",IF($L1056="","",IF(AND($K1056=2,ISNUMBER($L1056),$L1056&lt;$J1056),"Yes","No")))</f>
        <v/>
      </c>
      <c r="S1056" s="18" t="n"/>
      <c r="T1056" s="19">
        <f>IF($Q1056&lt;&gt;"Yes","",IF($S1056="","(enter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IF(OR($C1056="",$L1056="",$K1056&lt;&gt;1,NOT(ISNUMBER($L1056)),$L1056&gt;=$J1056),"",IF(COUNTIFS(nrES_PID,$D1056,nrES_Code,$F1056,nrES_Att,2,nrES_Raw,"&gt;=0")&gt;0,"Retested",IF(NOT(ISNUMBER($T1056)),"CHECK DATE",IF(TODAY()&gt;$T1056,"OVERDUE","Due "&amp;TEXT($T1056,"mm/dd")))))</f>
        <v/>
      </c>
      <c r="V1056" s="16" t="n"/>
      <c r="W1056" s="16" t="n"/>
      <c r="X1056" s="17">
        <f>IF($C1056="","",IF(AND($L1056&lt;&gt;"",NOT(ISNUMBER($L1056))),"RAW SCORE NOT A NUMBER",IF(AND(ISNUMBER($L1056),OR($L1056&lt;0,$L1056&gt;100)),"RAW SCORE OUT OF RANGE",IF(COUNTIF(nrES_RecID,$B1056)&gt;1,"DUPLICATE RECORD",IF(AND($K1056=2,COUNTIFS(nrES_PID,$D1056,nrES_Code,$F1056,nrES_Att,1)=0),"ATTEMPT 2 WITHOUT ATTEMPT 1",IF(AND($K1056=2,$L1056=""),"RETEST ROW HAS NO SCORE","OK"))))))</f>
        <v/>
      </c>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IF($C1057="","",IF($K1057="","",IF(COUNTIFS(nrES_PID,$D1057,nrES_Code,$F1057,nrES_Att,"&gt;"&amp;$K1057,nrES_Raw,"&gt;=0")=0,"Yes","No")))</f>
        <v/>
      </c>
      <c r="Q1057" s="17">
        <f>IF($C1057="","",IF($L1057="","",IF(AND($K1057=1,ISNUMBER($L1057),$L1057&lt;$J1057,COUNTIFS(nrES_PID,$D1057,nrES_Code,$F1057,nrES_Att,2,nrES_Raw,"&gt;=0")=0),"Yes","No")))</f>
        <v/>
      </c>
      <c r="R1057" s="17">
        <f>IF($C1057="","",IF($L1057="","",IF(AND($K1057=2,ISNUMBER($L1057),$L1057&lt;$J1057),"Yes","No")))</f>
        <v/>
      </c>
      <c r="S1057" s="18" t="n"/>
      <c r="T1057" s="19">
        <f>IF($Q1057&lt;&gt;"Yes","",IF($S1057="","(enter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IF(OR($C1057="",$L1057="",$K1057&lt;&gt;1,NOT(ISNUMBER($L1057)),$L1057&gt;=$J1057),"",IF(COUNTIFS(nrES_PID,$D1057,nrES_Code,$F1057,nrES_Att,2,nrES_Raw,"&gt;=0")&gt;0,"Retested",IF(NOT(ISNUMBER($T1057)),"CHECK DATE",IF(TODAY()&gt;$T1057,"OVERDUE","Due "&amp;TEXT($T1057,"mm/dd")))))</f>
        <v/>
      </c>
      <c r="V1057" s="16" t="n"/>
      <c r="W1057" s="16" t="n"/>
      <c r="X1057" s="17">
        <f>IF($C1057="","",IF(AND($L1057&lt;&gt;"",NOT(ISNUMBER($L1057))),"RAW SCORE NOT A NUMBER",IF(AND(ISNUMBER($L1057),OR($L1057&lt;0,$L1057&gt;100)),"RAW SCORE OUT OF RANGE",IF(COUNTIF(nrES_RecID,$B1057)&gt;1,"DUPLICATE RECORD",IF(AND($K1057=2,COUNTIFS(nrES_PID,$D1057,nrES_Code,$F1057,nrES_Att,1)=0),"ATTEMPT 2 WITHOUT ATTEMPT 1",IF(AND($K1057=2,$L1057=""),"RETEST ROW HAS NO SCORE","OK"))))))</f>
        <v/>
      </c>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IF($C1058="","",IF($K1058="","",IF(COUNTIFS(nrES_PID,$D1058,nrES_Code,$F1058,nrES_Att,"&gt;"&amp;$K1058,nrES_Raw,"&gt;=0")=0,"Yes","No")))</f>
        <v/>
      </c>
      <c r="Q1058" s="17">
        <f>IF($C1058="","",IF($L1058="","",IF(AND($K1058=1,ISNUMBER($L1058),$L1058&lt;$J1058,COUNTIFS(nrES_PID,$D1058,nrES_Code,$F1058,nrES_Att,2,nrES_Raw,"&gt;=0")=0),"Yes","No")))</f>
        <v/>
      </c>
      <c r="R1058" s="17">
        <f>IF($C1058="","",IF($L1058="","",IF(AND($K1058=2,ISNUMBER($L1058),$L1058&lt;$J1058),"Yes","No")))</f>
        <v/>
      </c>
      <c r="S1058" s="18" t="n"/>
      <c r="T1058" s="19">
        <f>IF($Q1058&lt;&gt;"Yes","",IF($S1058="","(enter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IF(OR($C1058="",$L1058="",$K1058&lt;&gt;1,NOT(ISNUMBER($L1058)),$L1058&gt;=$J1058),"",IF(COUNTIFS(nrES_PID,$D1058,nrES_Code,$F1058,nrES_Att,2,nrES_Raw,"&gt;=0")&gt;0,"Retested",IF(NOT(ISNUMBER($T1058)),"CHECK DATE",IF(TODAY()&gt;$T1058,"OVERDUE","Due "&amp;TEXT($T1058,"mm/dd")))))</f>
        <v/>
      </c>
      <c r="V1058" s="16" t="n"/>
      <c r="W1058" s="16" t="n"/>
      <c r="X1058" s="17">
        <f>IF($C1058="","",IF(AND($L1058&lt;&gt;"",NOT(ISNUMBER($L1058))),"RAW SCORE NOT A NUMBER",IF(AND(ISNUMBER($L1058),OR($L1058&lt;0,$L1058&gt;100)),"RAW SCORE OUT OF RANGE",IF(COUNTIF(nrES_RecID,$B1058)&gt;1,"DUPLICATE RECORD",IF(AND($K1058=2,COUNTIFS(nrES_PID,$D1058,nrES_Code,$F1058,nrES_Att,1)=0),"ATTEMPT 2 WITHOUT ATTEMPT 1",IF(AND($K1058=2,$L1058=""),"RETEST ROW HAS NO SCORE","OK"))))))</f>
        <v/>
      </c>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IF($C1059="","",IF($K1059="","",IF(COUNTIFS(nrES_PID,$D1059,nrES_Code,$F1059,nrES_Att,"&gt;"&amp;$K1059,nrES_Raw,"&gt;=0")=0,"Yes","No")))</f>
        <v/>
      </c>
      <c r="Q1059" s="17">
        <f>IF($C1059="","",IF($L1059="","",IF(AND($K1059=1,ISNUMBER($L1059),$L1059&lt;$J1059,COUNTIFS(nrES_PID,$D1059,nrES_Code,$F1059,nrES_Att,2,nrES_Raw,"&gt;=0")=0),"Yes","No")))</f>
        <v/>
      </c>
      <c r="R1059" s="17">
        <f>IF($C1059="","",IF($L1059="","",IF(AND($K1059=2,ISNUMBER($L1059),$L1059&lt;$J1059),"Yes","No")))</f>
        <v/>
      </c>
      <c r="S1059" s="18" t="n"/>
      <c r="T1059" s="19">
        <f>IF($Q1059&lt;&gt;"Yes","",IF($S1059="","(enter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IF(OR($C1059="",$L1059="",$K1059&lt;&gt;1,NOT(ISNUMBER($L1059)),$L1059&gt;=$J1059),"",IF(COUNTIFS(nrES_PID,$D1059,nrES_Code,$F1059,nrES_Att,2,nrES_Raw,"&gt;=0")&gt;0,"Retested",IF(NOT(ISNUMBER($T1059)),"CHECK DATE",IF(TODAY()&gt;$T1059,"OVERDUE","Due "&amp;TEXT($T1059,"mm/dd")))))</f>
        <v/>
      </c>
      <c r="V1059" s="16" t="n"/>
      <c r="W1059" s="16" t="n"/>
      <c r="X1059" s="17">
        <f>IF($C1059="","",IF(AND($L1059&lt;&gt;"",NOT(ISNUMBER($L1059))),"RAW SCORE NOT A NUMBER",IF(AND(ISNUMBER($L1059),OR($L1059&lt;0,$L1059&gt;100)),"RAW SCORE OUT OF RANGE",IF(COUNTIF(nrES_RecID,$B1059)&gt;1,"DUPLICATE RECORD",IF(AND($K1059=2,COUNTIFS(nrES_PID,$D1059,nrES_Code,$F1059,nrES_Att,1)=0),"ATTEMPT 2 WITHOUT ATTEMPT 1",IF(AND($K1059=2,$L1059=""),"RETEST ROW HAS NO SCORE","OK"))))))</f>
        <v/>
      </c>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IF($C1060="","",IF($K1060="","",IF(COUNTIFS(nrES_PID,$D1060,nrES_Code,$F1060,nrES_Att,"&gt;"&amp;$K1060,nrES_Raw,"&gt;=0")=0,"Yes","No")))</f>
        <v/>
      </c>
      <c r="Q1060" s="17">
        <f>IF($C1060="","",IF($L1060="","",IF(AND($K1060=1,ISNUMBER($L1060),$L1060&lt;$J1060,COUNTIFS(nrES_PID,$D1060,nrES_Code,$F1060,nrES_Att,2,nrES_Raw,"&gt;=0")=0),"Yes","No")))</f>
        <v/>
      </c>
      <c r="R1060" s="17">
        <f>IF($C1060="","",IF($L1060="","",IF(AND($K1060=2,ISNUMBER($L1060),$L1060&lt;$J1060),"Yes","No")))</f>
        <v/>
      </c>
      <c r="S1060" s="18" t="n"/>
      <c r="T1060" s="19">
        <f>IF($Q1060&lt;&gt;"Yes","",IF($S1060="","(enter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IF(OR($C1060="",$L1060="",$K1060&lt;&gt;1,NOT(ISNUMBER($L1060)),$L1060&gt;=$J1060),"",IF(COUNTIFS(nrES_PID,$D1060,nrES_Code,$F1060,nrES_Att,2,nrES_Raw,"&gt;=0")&gt;0,"Retested",IF(NOT(ISNUMBER($T1060)),"CHECK DATE",IF(TODAY()&gt;$T1060,"OVERDUE","Due "&amp;TEXT($T1060,"mm/dd")))))</f>
        <v/>
      </c>
      <c r="V1060" s="16" t="n"/>
      <c r="W1060" s="16" t="n"/>
      <c r="X1060" s="17">
        <f>IF($C1060="","",IF(AND($L1060&lt;&gt;"",NOT(ISNUMBER($L1060))),"RAW SCORE NOT A NUMBER",IF(AND(ISNUMBER($L1060),OR($L1060&lt;0,$L1060&gt;100)),"RAW SCORE OUT OF RANGE",IF(COUNTIF(nrES_RecID,$B1060)&gt;1,"DUPLICATE RECORD",IF(AND($K1060=2,COUNTIFS(nrES_PID,$D1060,nrES_Code,$F1060,nrES_Att,1)=0),"ATTEMPT 2 WITHOUT ATTEMPT 1",IF(AND($K1060=2,$L1060=""),"RETEST ROW HAS NO SCORE","OK"))))))</f>
        <v/>
      </c>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IF($C1061="","",IF($K1061="","",IF(COUNTIFS(nrES_PID,$D1061,nrES_Code,$F1061,nrES_Att,"&gt;"&amp;$K1061,nrES_Raw,"&gt;=0")=0,"Yes","No")))</f>
        <v/>
      </c>
      <c r="Q1061" s="17">
        <f>IF($C1061="","",IF($L1061="","",IF(AND($K1061=1,ISNUMBER($L1061),$L1061&lt;$J1061,COUNTIFS(nrES_PID,$D1061,nrES_Code,$F1061,nrES_Att,2,nrES_Raw,"&gt;=0")=0),"Yes","No")))</f>
        <v/>
      </c>
      <c r="R1061" s="17">
        <f>IF($C1061="","",IF($L1061="","",IF(AND($K1061=2,ISNUMBER($L1061),$L1061&lt;$J1061),"Yes","No")))</f>
        <v/>
      </c>
      <c r="S1061" s="18" t="n"/>
      <c r="T1061" s="19">
        <f>IF($Q1061&lt;&gt;"Yes","",IF($S1061="","(enter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IF(OR($C1061="",$L1061="",$K1061&lt;&gt;1,NOT(ISNUMBER($L1061)),$L1061&gt;=$J1061),"",IF(COUNTIFS(nrES_PID,$D1061,nrES_Code,$F1061,nrES_Att,2,nrES_Raw,"&gt;=0")&gt;0,"Retested",IF(NOT(ISNUMBER($T1061)),"CHECK DATE",IF(TODAY()&gt;$T1061,"OVERDUE","Due "&amp;TEXT($T1061,"mm/dd")))))</f>
        <v/>
      </c>
      <c r="V1061" s="16" t="n"/>
      <c r="W1061" s="16" t="n"/>
      <c r="X1061" s="17">
        <f>IF($C1061="","",IF(AND($L1061&lt;&gt;"",NOT(ISNUMBER($L1061))),"RAW SCORE NOT A NUMBER",IF(AND(ISNUMBER($L1061),OR($L1061&lt;0,$L1061&gt;100)),"RAW SCORE OUT OF RANGE",IF(COUNTIF(nrES_RecID,$B1061)&gt;1,"DUPLICATE RECORD",IF(AND($K1061=2,COUNTIFS(nrES_PID,$D1061,nrES_Code,$F1061,nrES_Att,1)=0),"ATTEMPT 2 WITHOUT ATTEMPT 1",IF(AND($K1061=2,$L1061=""),"RETEST ROW HAS NO SCORE","OK"))))))</f>
        <v/>
      </c>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IF($C1062="","",IF($K1062="","",IF(COUNTIFS(nrES_PID,$D1062,nrES_Code,$F1062,nrES_Att,"&gt;"&amp;$K1062,nrES_Raw,"&gt;=0")=0,"Yes","No")))</f>
        <v/>
      </c>
      <c r="Q1062" s="17">
        <f>IF($C1062="","",IF($L1062="","",IF(AND($K1062=1,ISNUMBER($L1062),$L1062&lt;$J1062,COUNTIFS(nrES_PID,$D1062,nrES_Code,$F1062,nrES_Att,2,nrES_Raw,"&gt;=0")=0),"Yes","No")))</f>
        <v/>
      </c>
      <c r="R1062" s="17">
        <f>IF($C1062="","",IF($L1062="","",IF(AND($K1062=2,ISNUMBER($L1062),$L1062&lt;$J1062),"Yes","No")))</f>
        <v/>
      </c>
      <c r="S1062" s="18" t="n"/>
      <c r="T1062" s="19">
        <f>IF($Q1062&lt;&gt;"Yes","",IF($S1062="","(enter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IF(OR($C1062="",$L1062="",$K1062&lt;&gt;1,NOT(ISNUMBER($L1062)),$L1062&gt;=$J1062),"",IF(COUNTIFS(nrES_PID,$D1062,nrES_Code,$F1062,nrES_Att,2,nrES_Raw,"&gt;=0")&gt;0,"Retested",IF(NOT(ISNUMBER($T1062)),"CHECK DATE",IF(TODAY()&gt;$T1062,"OVERDUE","Due "&amp;TEXT($T1062,"mm/dd")))))</f>
        <v/>
      </c>
      <c r="V1062" s="16" t="n"/>
      <c r="W1062" s="16" t="n"/>
      <c r="X1062" s="17">
        <f>IF($C1062="","",IF(AND($L1062&lt;&gt;"",NOT(ISNUMBER($L1062))),"RAW SCORE NOT A NUMBER",IF(AND(ISNUMBER($L1062),OR($L1062&lt;0,$L1062&gt;100)),"RAW SCORE OUT OF RANGE",IF(COUNTIF(nrES_RecID,$B1062)&gt;1,"DUPLICATE RECORD",IF(AND($K1062=2,COUNTIFS(nrES_PID,$D1062,nrES_Code,$F1062,nrES_Att,1)=0),"ATTEMPT 2 WITHOUT ATTEMPT 1",IF(AND($K1062=2,$L1062=""),"RETEST ROW HAS NO SCORE","OK"))))))</f>
        <v/>
      </c>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IF($C1063="","",IF($K1063="","",IF(COUNTIFS(nrES_PID,$D1063,nrES_Code,$F1063,nrES_Att,"&gt;"&amp;$K1063,nrES_Raw,"&gt;=0")=0,"Yes","No")))</f>
        <v/>
      </c>
      <c r="Q1063" s="17">
        <f>IF($C1063="","",IF($L1063="","",IF(AND($K1063=1,ISNUMBER($L1063),$L1063&lt;$J1063,COUNTIFS(nrES_PID,$D1063,nrES_Code,$F1063,nrES_Att,2,nrES_Raw,"&gt;=0")=0),"Yes","No")))</f>
        <v/>
      </c>
      <c r="R1063" s="17">
        <f>IF($C1063="","",IF($L1063="","",IF(AND($K1063=2,ISNUMBER($L1063),$L1063&lt;$J1063),"Yes","No")))</f>
        <v/>
      </c>
      <c r="S1063" s="18" t="n"/>
      <c r="T1063" s="19">
        <f>IF($Q1063&lt;&gt;"Yes","",IF($S1063="","(enter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IF(OR($C1063="",$L1063="",$K1063&lt;&gt;1,NOT(ISNUMBER($L1063)),$L1063&gt;=$J1063),"",IF(COUNTIFS(nrES_PID,$D1063,nrES_Code,$F1063,nrES_Att,2,nrES_Raw,"&gt;=0")&gt;0,"Retested",IF(NOT(ISNUMBER($T1063)),"CHECK DATE",IF(TODAY()&gt;$T1063,"OVERDUE","Due "&amp;TEXT($T1063,"mm/dd")))))</f>
        <v/>
      </c>
      <c r="V1063" s="16" t="n"/>
      <c r="W1063" s="16" t="n"/>
      <c r="X1063" s="17">
        <f>IF($C1063="","",IF(AND($L1063&lt;&gt;"",NOT(ISNUMBER($L1063))),"RAW SCORE NOT A NUMBER",IF(AND(ISNUMBER($L1063),OR($L1063&lt;0,$L1063&gt;100)),"RAW SCORE OUT OF RANGE",IF(COUNTIF(nrES_RecID,$B1063)&gt;1,"DUPLICATE RECORD",IF(AND($K1063=2,COUNTIFS(nrES_PID,$D1063,nrES_Code,$F1063,nrES_Att,1)=0),"ATTEMPT 2 WITHOUT ATTEMPT 1",IF(AND($K1063=2,$L1063=""),"RETEST ROW HAS NO SCORE","OK"))))))</f>
        <v/>
      </c>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IF($C1064="","",IF($K1064="","",IF(COUNTIFS(nrES_PID,$D1064,nrES_Code,$F1064,nrES_Att,"&gt;"&amp;$K1064,nrES_Raw,"&gt;=0")=0,"Yes","No")))</f>
        <v/>
      </c>
      <c r="Q1064" s="17">
        <f>IF($C1064="","",IF($L1064="","",IF(AND($K1064=1,ISNUMBER($L1064),$L1064&lt;$J1064,COUNTIFS(nrES_PID,$D1064,nrES_Code,$F1064,nrES_Att,2,nrES_Raw,"&gt;=0")=0),"Yes","No")))</f>
        <v/>
      </c>
      <c r="R1064" s="17">
        <f>IF($C1064="","",IF($L1064="","",IF(AND($K1064=2,ISNUMBER($L1064),$L1064&lt;$J1064),"Yes","No")))</f>
        <v/>
      </c>
      <c r="S1064" s="18" t="n"/>
      <c r="T1064" s="19">
        <f>IF($Q1064&lt;&gt;"Yes","",IF($S1064="","(enter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IF(OR($C1064="",$L1064="",$K1064&lt;&gt;1,NOT(ISNUMBER($L1064)),$L1064&gt;=$J1064),"",IF(COUNTIFS(nrES_PID,$D1064,nrES_Code,$F1064,nrES_Att,2,nrES_Raw,"&gt;=0")&gt;0,"Retested",IF(NOT(ISNUMBER($T1064)),"CHECK DATE",IF(TODAY()&gt;$T1064,"OVERDUE","Due "&amp;TEXT($T1064,"mm/dd")))))</f>
        <v/>
      </c>
      <c r="V1064" s="16" t="n"/>
      <c r="W1064" s="16" t="n"/>
      <c r="X1064" s="17">
        <f>IF($C1064="","",IF(AND($L1064&lt;&gt;"",NOT(ISNUMBER($L1064))),"RAW SCORE NOT A NUMBER",IF(AND(ISNUMBER($L1064),OR($L1064&lt;0,$L1064&gt;100)),"RAW SCORE OUT OF RANGE",IF(COUNTIF(nrES_RecID,$B1064)&gt;1,"DUPLICATE RECORD",IF(AND($K1064=2,COUNTIFS(nrES_PID,$D1064,nrES_Code,$F1064,nrES_Att,1)=0),"ATTEMPT 2 WITHOUT ATTEMPT 1",IF(AND($K1064=2,$L1064=""),"RETEST ROW HAS NO SCORE","OK"))))))</f>
        <v/>
      </c>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IF($C1065="","",IF($K1065="","",IF(COUNTIFS(nrES_PID,$D1065,nrES_Code,$F1065,nrES_Att,"&gt;"&amp;$K1065,nrES_Raw,"&gt;=0")=0,"Yes","No")))</f>
        <v/>
      </c>
      <c r="Q1065" s="17">
        <f>IF($C1065="","",IF($L1065="","",IF(AND($K1065=1,ISNUMBER($L1065),$L1065&lt;$J1065,COUNTIFS(nrES_PID,$D1065,nrES_Code,$F1065,nrES_Att,2,nrES_Raw,"&gt;=0")=0),"Yes","No")))</f>
        <v/>
      </c>
      <c r="R1065" s="17">
        <f>IF($C1065="","",IF($L1065="","",IF(AND($K1065=2,ISNUMBER($L1065),$L1065&lt;$J1065),"Yes","No")))</f>
        <v/>
      </c>
      <c r="S1065" s="18" t="n"/>
      <c r="T1065" s="19">
        <f>IF($Q1065&lt;&gt;"Yes","",IF($S1065="","(enter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IF(OR($C1065="",$L1065="",$K1065&lt;&gt;1,NOT(ISNUMBER($L1065)),$L1065&gt;=$J1065),"",IF(COUNTIFS(nrES_PID,$D1065,nrES_Code,$F1065,nrES_Att,2,nrES_Raw,"&gt;=0")&gt;0,"Retested",IF(NOT(ISNUMBER($T1065)),"CHECK DATE",IF(TODAY()&gt;$T1065,"OVERDUE","Due "&amp;TEXT($T1065,"mm/dd")))))</f>
        <v/>
      </c>
      <c r="V1065" s="16" t="n"/>
      <c r="W1065" s="16" t="n"/>
      <c r="X1065" s="17">
        <f>IF($C1065="","",IF(AND($L1065&lt;&gt;"",NOT(ISNUMBER($L1065))),"RAW SCORE NOT A NUMBER",IF(AND(ISNUMBER($L1065),OR($L1065&lt;0,$L1065&gt;100)),"RAW SCORE OUT OF RANGE",IF(COUNTIF(nrES_RecID,$B1065)&gt;1,"DUPLICATE RECORD",IF(AND($K1065=2,COUNTIFS(nrES_PID,$D1065,nrES_Code,$F1065,nrES_Att,1)=0),"ATTEMPT 2 WITHOUT ATTEMPT 1",IF(AND($K1065=2,$L1065=""),"RETEST ROW HAS NO SCORE","OK"))))))</f>
        <v/>
      </c>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IF($C1066="","",IF($K1066="","",IF(COUNTIFS(nrES_PID,$D1066,nrES_Code,$F1066,nrES_Att,"&gt;"&amp;$K1066,nrES_Raw,"&gt;=0")=0,"Yes","No")))</f>
        <v/>
      </c>
      <c r="Q1066" s="17">
        <f>IF($C1066="","",IF($L1066="","",IF(AND($K1066=1,ISNUMBER($L1066),$L1066&lt;$J1066,COUNTIFS(nrES_PID,$D1066,nrES_Code,$F1066,nrES_Att,2,nrES_Raw,"&gt;=0")=0),"Yes","No")))</f>
        <v/>
      </c>
      <c r="R1066" s="17">
        <f>IF($C1066="","",IF($L1066="","",IF(AND($K1066=2,ISNUMBER($L1066),$L1066&lt;$J1066),"Yes","No")))</f>
        <v/>
      </c>
      <c r="S1066" s="18" t="n"/>
      <c r="T1066" s="19">
        <f>IF($Q1066&lt;&gt;"Yes","",IF($S1066="","(enter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IF(OR($C1066="",$L1066="",$K1066&lt;&gt;1,NOT(ISNUMBER($L1066)),$L1066&gt;=$J1066),"",IF(COUNTIFS(nrES_PID,$D1066,nrES_Code,$F1066,nrES_Att,2,nrES_Raw,"&gt;=0")&gt;0,"Retested",IF(NOT(ISNUMBER($T1066)),"CHECK DATE",IF(TODAY()&gt;$T1066,"OVERDUE","Due "&amp;TEXT($T1066,"mm/dd")))))</f>
        <v/>
      </c>
      <c r="V1066" s="16" t="n"/>
      <c r="W1066" s="16" t="n"/>
      <c r="X1066" s="17">
        <f>IF($C1066="","",IF(AND($L1066&lt;&gt;"",NOT(ISNUMBER($L1066))),"RAW SCORE NOT A NUMBER",IF(AND(ISNUMBER($L1066),OR($L1066&lt;0,$L1066&gt;100)),"RAW SCORE OUT OF RANGE",IF(COUNTIF(nrES_RecID,$B1066)&gt;1,"DUPLICATE RECORD",IF(AND($K1066=2,COUNTIFS(nrES_PID,$D1066,nrES_Code,$F1066,nrES_Att,1)=0),"ATTEMPT 2 WITHOUT ATTEMPT 1",IF(AND($K1066=2,$L1066=""),"RETEST ROW HAS NO SCORE","OK"))))))</f>
        <v/>
      </c>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IF($C1067="","",IF($K1067="","",IF(COUNTIFS(nrES_PID,$D1067,nrES_Code,$F1067,nrES_Att,"&gt;"&amp;$K1067,nrES_Raw,"&gt;=0")=0,"Yes","No")))</f>
        <v/>
      </c>
      <c r="Q1067" s="17">
        <f>IF($C1067="","",IF($L1067="","",IF(AND($K1067=1,ISNUMBER($L1067),$L1067&lt;$J1067,COUNTIFS(nrES_PID,$D1067,nrES_Code,$F1067,nrES_Att,2,nrES_Raw,"&gt;=0")=0),"Yes","No")))</f>
        <v/>
      </c>
      <c r="R1067" s="17">
        <f>IF($C1067="","",IF($L1067="","",IF(AND($K1067=2,ISNUMBER($L1067),$L1067&lt;$J1067),"Yes","No")))</f>
        <v/>
      </c>
      <c r="S1067" s="18" t="n"/>
      <c r="T1067" s="19">
        <f>IF($Q1067&lt;&gt;"Yes","",IF($S1067="","(enter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IF(OR($C1067="",$L1067="",$K1067&lt;&gt;1,NOT(ISNUMBER($L1067)),$L1067&gt;=$J1067),"",IF(COUNTIFS(nrES_PID,$D1067,nrES_Code,$F1067,nrES_Att,2,nrES_Raw,"&gt;=0")&gt;0,"Retested",IF(NOT(ISNUMBER($T1067)),"CHECK DATE",IF(TODAY()&gt;$T1067,"OVERDUE","Due "&amp;TEXT($T1067,"mm/dd")))))</f>
        <v/>
      </c>
      <c r="V1067" s="16" t="n"/>
      <c r="W1067" s="16" t="n"/>
      <c r="X1067" s="17">
        <f>IF($C1067="","",IF(AND($L1067&lt;&gt;"",NOT(ISNUMBER($L1067))),"RAW SCORE NOT A NUMBER",IF(AND(ISNUMBER($L1067),OR($L1067&lt;0,$L1067&gt;100)),"RAW SCORE OUT OF RANGE",IF(COUNTIF(nrES_RecID,$B1067)&gt;1,"DUPLICATE RECORD",IF(AND($K1067=2,COUNTIFS(nrES_PID,$D1067,nrES_Code,$F1067,nrES_Att,1)=0),"ATTEMPT 2 WITHOUT ATTEMPT 1",IF(AND($K1067=2,$L1067=""),"RETEST ROW HAS NO SCORE","OK"))))))</f>
        <v/>
      </c>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IF($C1068="","",IF($K1068="","",IF(COUNTIFS(nrES_PID,$D1068,nrES_Code,$F1068,nrES_Att,"&gt;"&amp;$K1068,nrES_Raw,"&gt;=0")=0,"Yes","No")))</f>
        <v/>
      </c>
      <c r="Q1068" s="17">
        <f>IF($C1068="","",IF($L1068="","",IF(AND($K1068=1,ISNUMBER($L1068),$L1068&lt;$J1068,COUNTIFS(nrES_PID,$D1068,nrES_Code,$F1068,nrES_Att,2,nrES_Raw,"&gt;=0")=0),"Yes","No")))</f>
        <v/>
      </c>
      <c r="R1068" s="17">
        <f>IF($C1068="","",IF($L1068="","",IF(AND($K1068=2,ISNUMBER($L1068),$L1068&lt;$J1068),"Yes","No")))</f>
        <v/>
      </c>
      <c r="S1068" s="18" t="n"/>
      <c r="T1068" s="19">
        <f>IF($Q1068&lt;&gt;"Yes","",IF($S1068="","(enter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IF(OR($C1068="",$L1068="",$K1068&lt;&gt;1,NOT(ISNUMBER($L1068)),$L1068&gt;=$J1068),"",IF(COUNTIFS(nrES_PID,$D1068,nrES_Code,$F1068,nrES_Att,2,nrES_Raw,"&gt;=0")&gt;0,"Retested",IF(NOT(ISNUMBER($T1068)),"CHECK DATE",IF(TODAY()&gt;$T1068,"OVERDUE","Due "&amp;TEXT($T1068,"mm/dd")))))</f>
        <v/>
      </c>
      <c r="V1068" s="16" t="n"/>
      <c r="W1068" s="16" t="n"/>
      <c r="X1068" s="17">
        <f>IF($C1068="","",IF(AND($L1068&lt;&gt;"",NOT(ISNUMBER($L1068))),"RAW SCORE NOT A NUMBER",IF(AND(ISNUMBER($L1068),OR($L1068&lt;0,$L1068&gt;100)),"RAW SCORE OUT OF RANGE",IF(COUNTIF(nrES_RecID,$B1068)&gt;1,"DUPLICATE RECORD",IF(AND($K1068=2,COUNTIFS(nrES_PID,$D1068,nrES_Code,$F1068,nrES_Att,1)=0),"ATTEMPT 2 WITHOUT ATTEMPT 1",IF(AND($K1068=2,$L1068=""),"RETEST ROW HAS NO SCORE","OK"))))))</f>
        <v/>
      </c>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IF($C1069="","",IF($K1069="","",IF(COUNTIFS(nrES_PID,$D1069,nrES_Code,$F1069,nrES_Att,"&gt;"&amp;$K1069,nrES_Raw,"&gt;=0")=0,"Yes","No")))</f>
        <v/>
      </c>
      <c r="Q1069" s="17">
        <f>IF($C1069="","",IF($L1069="","",IF(AND($K1069=1,ISNUMBER($L1069),$L1069&lt;$J1069,COUNTIFS(nrES_PID,$D1069,nrES_Code,$F1069,nrES_Att,2,nrES_Raw,"&gt;=0")=0),"Yes","No")))</f>
        <v/>
      </c>
      <c r="R1069" s="17">
        <f>IF($C1069="","",IF($L1069="","",IF(AND($K1069=2,ISNUMBER($L1069),$L1069&lt;$J1069),"Yes","No")))</f>
        <v/>
      </c>
      <c r="S1069" s="18" t="n"/>
      <c r="T1069" s="19">
        <f>IF($Q1069&lt;&gt;"Yes","",IF($S1069="","(enter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IF(OR($C1069="",$L1069="",$K1069&lt;&gt;1,NOT(ISNUMBER($L1069)),$L1069&gt;=$J1069),"",IF(COUNTIFS(nrES_PID,$D1069,nrES_Code,$F1069,nrES_Att,2,nrES_Raw,"&gt;=0")&gt;0,"Retested",IF(NOT(ISNUMBER($T1069)),"CHECK DATE",IF(TODAY()&gt;$T1069,"OVERDUE","Due "&amp;TEXT($T1069,"mm/dd")))))</f>
        <v/>
      </c>
      <c r="V1069" s="16" t="n"/>
      <c r="W1069" s="16" t="n"/>
      <c r="X1069" s="17">
        <f>IF($C1069="","",IF(AND($L1069&lt;&gt;"",NOT(ISNUMBER($L1069))),"RAW SCORE NOT A NUMBER",IF(AND(ISNUMBER($L1069),OR($L1069&lt;0,$L1069&gt;100)),"RAW SCORE OUT OF RANGE",IF(COUNTIF(nrES_RecID,$B1069)&gt;1,"DUPLICATE RECORD",IF(AND($K1069=2,COUNTIFS(nrES_PID,$D1069,nrES_Code,$F1069,nrES_Att,1)=0),"ATTEMPT 2 WITHOUT ATTEMPT 1",IF(AND($K1069=2,$L1069=""),"RETEST ROW HAS NO SCORE","OK"))))))</f>
        <v/>
      </c>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IF($C1070="","",IF($K1070="","",IF(COUNTIFS(nrES_PID,$D1070,nrES_Code,$F1070,nrES_Att,"&gt;"&amp;$K1070,nrES_Raw,"&gt;=0")=0,"Yes","No")))</f>
        <v/>
      </c>
      <c r="Q1070" s="17">
        <f>IF($C1070="","",IF($L1070="","",IF(AND($K1070=1,ISNUMBER($L1070),$L1070&lt;$J1070,COUNTIFS(nrES_PID,$D1070,nrES_Code,$F1070,nrES_Att,2,nrES_Raw,"&gt;=0")=0),"Yes","No")))</f>
        <v/>
      </c>
      <c r="R1070" s="17">
        <f>IF($C1070="","",IF($L1070="","",IF(AND($K1070=2,ISNUMBER($L1070),$L1070&lt;$J1070),"Yes","No")))</f>
        <v/>
      </c>
      <c r="S1070" s="18" t="n"/>
      <c r="T1070" s="19">
        <f>IF($Q1070&lt;&gt;"Yes","",IF($S1070="","(enter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IF(OR($C1070="",$L1070="",$K1070&lt;&gt;1,NOT(ISNUMBER($L1070)),$L1070&gt;=$J1070),"",IF(COUNTIFS(nrES_PID,$D1070,nrES_Code,$F1070,nrES_Att,2,nrES_Raw,"&gt;=0")&gt;0,"Retested",IF(NOT(ISNUMBER($T1070)),"CHECK DATE",IF(TODAY()&gt;$T1070,"OVERDUE","Due "&amp;TEXT($T1070,"mm/dd")))))</f>
        <v/>
      </c>
      <c r="V1070" s="16" t="n"/>
      <c r="W1070" s="16" t="n"/>
      <c r="X1070" s="17">
        <f>IF($C1070="","",IF(AND($L1070&lt;&gt;"",NOT(ISNUMBER($L1070))),"RAW SCORE NOT A NUMBER",IF(AND(ISNUMBER($L1070),OR($L1070&lt;0,$L1070&gt;100)),"RAW SCORE OUT OF RANGE",IF(COUNTIF(nrES_RecID,$B1070)&gt;1,"DUPLICATE RECORD",IF(AND($K1070=2,COUNTIFS(nrES_PID,$D1070,nrES_Code,$F1070,nrES_Att,1)=0),"ATTEMPT 2 WITHOUT ATTEMPT 1",IF(AND($K1070=2,$L1070=""),"RETEST ROW HAS NO SCORE","OK"))))))</f>
        <v/>
      </c>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IF($C1071="","",IF($K1071="","",IF(COUNTIFS(nrES_PID,$D1071,nrES_Code,$F1071,nrES_Att,"&gt;"&amp;$K1071,nrES_Raw,"&gt;=0")=0,"Yes","No")))</f>
        <v/>
      </c>
      <c r="Q1071" s="17">
        <f>IF($C1071="","",IF($L1071="","",IF(AND($K1071=1,ISNUMBER($L1071),$L1071&lt;$J1071,COUNTIFS(nrES_PID,$D1071,nrES_Code,$F1071,nrES_Att,2,nrES_Raw,"&gt;=0")=0),"Yes","No")))</f>
        <v/>
      </c>
      <c r="R1071" s="17">
        <f>IF($C1071="","",IF($L1071="","",IF(AND($K1071=2,ISNUMBER($L1071),$L1071&lt;$J1071),"Yes","No")))</f>
        <v/>
      </c>
      <c r="S1071" s="18" t="n"/>
      <c r="T1071" s="19">
        <f>IF($Q1071&lt;&gt;"Yes","",IF($S1071="","(enter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IF(OR($C1071="",$L1071="",$K1071&lt;&gt;1,NOT(ISNUMBER($L1071)),$L1071&gt;=$J1071),"",IF(COUNTIFS(nrES_PID,$D1071,nrES_Code,$F1071,nrES_Att,2,nrES_Raw,"&gt;=0")&gt;0,"Retested",IF(NOT(ISNUMBER($T1071)),"CHECK DATE",IF(TODAY()&gt;$T1071,"OVERDUE","Due "&amp;TEXT($T1071,"mm/dd")))))</f>
        <v/>
      </c>
      <c r="V1071" s="16" t="n"/>
      <c r="W1071" s="16" t="n"/>
      <c r="X1071" s="17">
        <f>IF($C1071="","",IF(AND($L1071&lt;&gt;"",NOT(ISNUMBER($L1071))),"RAW SCORE NOT A NUMBER",IF(AND(ISNUMBER($L1071),OR($L1071&lt;0,$L1071&gt;100)),"RAW SCORE OUT OF RANGE",IF(COUNTIF(nrES_RecID,$B1071)&gt;1,"DUPLICATE RECORD",IF(AND($K1071=2,COUNTIFS(nrES_PID,$D1071,nrES_Code,$F1071,nrES_Att,1)=0),"ATTEMPT 2 WITHOUT ATTEMPT 1",IF(AND($K1071=2,$L1071=""),"RETEST ROW HAS NO SCORE","OK"))))))</f>
        <v/>
      </c>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IF($C1072="","",IF($K1072="","",IF(COUNTIFS(nrES_PID,$D1072,nrES_Code,$F1072,nrES_Att,"&gt;"&amp;$K1072,nrES_Raw,"&gt;=0")=0,"Yes","No")))</f>
        <v/>
      </c>
      <c r="Q1072" s="17">
        <f>IF($C1072="","",IF($L1072="","",IF(AND($K1072=1,ISNUMBER($L1072),$L1072&lt;$J1072,COUNTIFS(nrES_PID,$D1072,nrES_Code,$F1072,nrES_Att,2,nrES_Raw,"&gt;=0")=0),"Yes","No")))</f>
        <v/>
      </c>
      <c r="R1072" s="17">
        <f>IF($C1072="","",IF($L1072="","",IF(AND($K1072=2,ISNUMBER($L1072),$L1072&lt;$J1072),"Yes","No")))</f>
        <v/>
      </c>
      <c r="S1072" s="18" t="n"/>
      <c r="T1072" s="19">
        <f>IF($Q1072&lt;&gt;"Yes","",IF($S1072="","(enter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IF(OR($C1072="",$L1072="",$K1072&lt;&gt;1,NOT(ISNUMBER($L1072)),$L1072&gt;=$J1072),"",IF(COUNTIFS(nrES_PID,$D1072,nrES_Code,$F1072,nrES_Att,2,nrES_Raw,"&gt;=0")&gt;0,"Retested",IF(NOT(ISNUMBER($T1072)),"CHECK DATE",IF(TODAY()&gt;$T1072,"OVERDUE","Due "&amp;TEXT($T1072,"mm/dd")))))</f>
        <v/>
      </c>
      <c r="V1072" s="16" t="n"/>
      <c r="W1072" s="16" t="n"/>
      <c r="X1072" s="17">
        <f>IF($C1072="","",IF(AND($L1072&lt;&gt;"",NOT(ISNUMBER($L1072))),"RAW SCORE NOT A NUMBER",IF(AND(ISNUMBER($L1072),OR($L1072&lt;0,$L1072&gt;100)),"RAW SCORE OUT OF RANGE",IF(COUNTIF(nrES_RecID,$B1072)&gt;1,"DUPLICATE RECORD",IF(AND($K1072=2,COUNTIFS(nrES_PID,$D1072,nrES_Code,$F1072,nrES_Att,1)=0),"ATTEMPT 2 WITHOUT ATTEMPT 1",IF(AND($K1072=2,$L1072=""),"RETEST ROW HAS NO SCORE","OK"))))))</f>
        <v/>
      </c>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IF($C1073="","",IF($K1073="","",IF(COUNTIFS(nrES_PID,$D1073,nrES_Code,$F1073,nrES_Att,"&gt;"&amp;$K1073,nrES_Raw,"&gt;=0")=0,"Yes","No")))</f>
        <v/>
      </c>
      <c r="Q1073" s="17">
        <f>IF($C1073="","",IF($L1073="","",IF(AND($K1073=1,ISNUMBER($L1073),$L1073&lt;$J1073,COUNTIFS(nrES_PID,$D1073,nrES_Code,$F1073,nrES_Att,2,nrES_Raw,"&gt;=0")=0),"Yes","No")))</f>
        <v/>
      </c>
      <c r="R1073" s="17">
        <f>IF($C1073="","",IF($L1073="","",IF(AND($K1073=2,ISNUMBER($L1073),$L1073&lt;$J1073),"Yes","No")))</f>
        <v/>
      </c>
      <c r="S1073" s="18" t="n"/>
      <c r="T1073" s="19">
        <f>IF($Q1073&lt;&gt;"Yes","",IF($S1073="","(enter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IF(OR($C1073="",$L1073="",$K1073&lt;&gt;1,NOT(ISNUMBER($L1073)),$L1073&gt;=$J1073),"",IF(COUNTIFS(nrES_PID,$D1073,nrES_Code,$F1073,nrES_Att,2,nrES_Raw,"&gt;=0")&gt;0,"Retested",IF(NOT(ISNUMBER($T1073)),"CHECK DATE",IF(TODAY()&gt;$T1073,"OVERDUE","Due "&amp;TEXT($T1073,"mm/dd")))))</f>
        <v/>
      </c>
      <c r="V1073" s="16" t="n"/>
      <c r="W1073" s="16" t="n"/>
      <c r="X1073" s="17">
        <f>IF($C1073="","",IF(AND($L1073&lt;&gt;"",NOT(ISNUMBER($L1073))),"RAW SCORE NOT A NUMBER",IF(AND(ISNUMBER($L1073),OR($L1073&lt;0,$L1073&gt;100)),"RAW SCORE OUT OF RANGE",IF(COUNTIF(nrES_RecID,$B1073)&gt;1,"DUPLICATE RECORD",IF(AND($K1073=2,COUNTIFS(nrES_PID,$D1073,nrES_Code,$F1073,nrES_Att,1)=0),"ATTEMPT 2 WITHOUT ATTEMPT 1",IF(AND($K1073=2,$L1073=""),"RETEST ROW HAS NO SCORE","OK"))))))</f>
        <v/>
      </c>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IF($C1074="","",IF($K1074="","",IF(COUNTIFS(nrES_PID,$D1074,nrES_Code,$F1074,nrES_Att,"&gt;"&amp;$K1074,nrES_Raw,"&gt;=0")=0,"Yes","No")))</f>
        <v/>
      </c>
      <c r="Q1074" s="17">
        <f>IF($C1074="","",IF($L1074="","",IF(AND($K1074=1,ISNUMBER($L1074),$L1074&lt;$J1074,COUNTIFS(nrES_PID,$D1074,nrES_Code,$F1074,nrES_Att,2,nrES_Raw,"&gt;=0")=0),"Yes","No")))</f>
        <v/>
      </c>
      <c r="R1074" s="17">
        <f>IF($C1074="","",IF($L1074="","",IF(AND($K1074=2,ISNUMBER($L1074),$L1074&lt;$J1074),"Yes","No")))</f>
        <v/>
      </c>
      <c r="S1074" s="18" t="n"/>
      <c r="T1074" s="19">
        <f>IF($Q1074&lt;&gt;"Yes","",IF($S1074="","(enter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IF(OR($C1074="",$L1074="",$K1074&lt;&gt;1,NOT(ISNUMBER($L1074)),$L1074&gt;=$J1074),"",IF(COUNTIFS(nrES_PID,$D1074,nrES_Code,$F1074,nrES_Att,2,nrES_Raw,"&gt;=0")&gt;0,"Retested",IF(NOT(ISNUMBER($T1074)),"CHECK DATE",IF(TODAY()&gt;$T1074,"OVERDUE","Due "&amp;TEXT($T1074,"mm/dd")))))</f>
        <v/>
      </c>
      <c r="V1074" s="16" t="n"/>
      <c r="W1074" s="16" t="n"/>
      <c r="X1074" s="17">
        <f>IF($C1074="","",IF(AND($L1074&lt;&gt;"",NOT(ISNUMBER($L1074))),"RAW SCORE NOT A NUMBER",IF(AND(ISNUMBER($L1074),OR($L1074&lt;0,$L1074&gt;100)),"RAW SCORE OUT OF RANGE",IF(COUNTIF(nrES_RecID,$B1074)&gt;1,"DUPLICATE RECORD",IF(AND($K1074=2,COUNTIFS(nrES_PID,$D1074,nrES_Code,$F1074,nrES_Att,1)=0),"ATTEMPT 2 WITHOUT ATTEMPT 1",IF(AND($K1074=2,$L1074=""),"RETEST ROW HAS NO SCORE","OK"))))))</f>
        <v/>
      </c>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IF($C1075="","",IF($K1075="","",IF(COUNTIFS(nrES_PID,$D1075,nrES_Code,$F1075,nrES_Att,"&gt;"&amp;$K1075,nrES_Raw,"&gt;=0")=0,"Yes","No")))</f>
        <v/>
      </c>
      <c r="Q1075" s="17">
        <f>IF($C1075="","",IF($L1075="","",IF(AND($K1075=1,ISNUMBER($L1075),$L1075&lt;$J1075,COUNTIFS(nrES_PID,$D1075,nrES_Code,$F1075,nrES_Att,2,nrES_Raw,"&gt;=0")=0),"Yes","No")))</f>
        <v/>
      </c>
      <c r="R1075" s="17">
        <f>IF($C1075="","",IF($L1075="","",IF(AND($K1075=2,ISNUMBER($L1075),$L1075&lt;$J1075),"Yes","No")))</f>
        <v/>
      </c>
      <c r="S1075" s="18" t="n"/>
      <c r="T1075" s="19">
        <f>IF($Q1075&lt;&gt;"Yes","",IF($S1075="","(enter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IF(OR($C1075="",$L1075="",$K1075&lt;&gt;1,NOT(ISNUMBER($L1075)),$L1075&gt;=$J1075),"",IF(COUNTIFS(nrES_PID,$D1075,nrES_Code,$F1075,nrES_Att,2,nrES_Raw,"&gt;=0")&gt;0,"Retested",IF(NOT(ISNUMBER($T1075)),"CHECK DATE",IF(TODAY()&gt;$T1075,"OVERDUE","Due "&amp;TEXT($T1075,"mm/dd")))))</f>
        <v/>
      </c>
      <c r="V1075" s="16" t="n"/>
      <c r="W1075" s="16" t="n"/>
      <c r="X1075" s="17">
        <f>IF($C1075="","",IF(AND($L1075&lt;&gt;"",NOT(ISNUMBER($L1075))),"RAW SCORE NOT A NUMBER",IF(AND(ISNUMBER($L1075),OR($L1075&lt;0,$L1075&gt;100)),"RAW SCORE OUT OF RANGE",IF(COUNTIF(nrES_RecID,$B1075)&gt;1,"DUPLICATE RECORD",IF(AND($K1075=2,COUNTIFS(nrES_PID,$D1075,nrES_Code,$F1075,nrES_Att,1)=0),"ATTEMPT 2 WITHOUT ATTEMPT 1",IF(AND($K1075=2,$L1075=""),"RETEST ROW HAS NO SCORE","OK"))))))</f>
        <v/>
      </c>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IF($C1076="","",IF($K1076="","",IF(COUNTIFS(nrES_PID,$D1076,nrES_Code,$F1076,nrES_Att,"&gt;"&amp;$K1076,nrES_Raw,"&gt;=0")=0,"Yes","No")))</f>
        <v/>
      </c>
      <c r="Q1076" s="17">
        <f>IF($C1076="","",IF($L1076="","",IF(AND($K1076=1,ISNUMBER($L1076),$L1076&lt;$J1076,COUNTIFS(nrES_PID,$D1076,nrES_Code,$F1076,nrES_Att,2,nrES_Raw,"&gt;=0")=0),"Yes","No")))</f>
        <v/>
      </c>
      <c r="R1076" s="17">
        <f>IF($C1076="","",IF($L1076="","",IF(AND($K1076=2,ISNUMBER($L1076),$L1076&lt;$J1076),"Yes","No")))</f>
        <v/>
      </c>
      <c r="S1076" s="18" t="n"/>
      <c r="T1076" s="19">
        <f>IF($Q1076&lt;&gt;"Yes","",IF($S1076="","(enter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IF(OR($C1076="",$L1076="",$K1076&lt;&gt;1,NOT(ISNUMBER($L1076)),$L1076&gt;=$J1076),"",IF(COUNTIFS(nrES_PID,$D1076,nrES_Code,$F1076,nrES_Att,2,nrES_Raw,"&gt;=0")&gt;0,"Retested",IF(NOT(ISNUMBER($T1076)),"CHECK DATE",IF(TODAY()&gt;$T1076,"OVERDUE","Due "&amp;TEXT($T1076,"mm/dd")))))</f>
        <v/>
      </c>
      <c r="V1076" s="16" t="n"/>
      <c r="W1076" s="16" t="n"/>
      <c r="X1076" s="17">
        <f>IF($C1076="","",IF(AND($L1076&lt;&gt;"",NOT(ISNUMBER($L1076))),"RAW SCORE NOT A NUMBER",IF(AND(ISNUMBER($L1076),OR($L1076&lt;0,$L1076&gt;100)),"RAW SCORE OUT OF RANGE",IF(COUNTIF(nrES_RecID,$B1076)&gt;1,"DUPLICATE RECORD",IF(AND($K1076=2,COUNTIFS(nrES_PID,$D1076,nrES_Code,$F1076,nrES_Att,1)=0),"ATTEMPT 2 WITHOUT ATTEMPT 1",IF(AND($K1076=2,$L1076=""),"RETEST ROW HAS NO SCORE","OK"))))))</f>
        <v/>
      </c>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IF($C1077="","",IF($K1077="","",IF(COUNTIFS(nrES_PID,$D1077,nrES_Code,$F1077,nrES_Att,"&gt;"&amp;$K1077,nrES_Raw,"&gt;=0")=0,"Yes","No")))</f>
        <v/>
      </c>
      <c r="Q1077" s="17">
        <f>IF($C1077="","",IF($L1077="","",IF(AND($K1077=1,ISNUMBER($L1077),$L1077&lt;$J1077,COUNTIFS(nrES_PID,$D1077,nrES_Code,$F1077,nrES_Att,2,nrES_Raw,"&gt;=0")=0),"Yes","No")))</f>
        <v/>
      </c>
      <c r="R1077" s="17">
        <f>IF($C1077="","",IF($L1077="","",IF(AND($K1077=2,ISNUMBER($L1077),$L1077&lt;$J1077),"Yes","No")))</f>
        <v/>
      </c>
      <c r="S1077" s="18" t="n"/>
      <c r="T1077" s="19">
        <f>IF($Q1077&lt;&gt;"Yes","",IF($S1077="","(enter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IF(OR($C1077="",$L1077="",$K1077&lt;&gt;1,NOT(ISNUMBER($L1077)),$L1077&gt;=$J1077),"",IF(COUNTIFS(nrES_PID,$D1077,nrES_Code,$F1077,nrES_Att,2,nrES_Raw,"&gt;=0")&gt;0,"Retested",IF(NOT(ISNUMBER($T1077)),"CHECK DATE",IF(TODAY()&gt;$T1077,"OVERDUE","Due "&amp;TEXT($T1077,"mm/dd")))))</f>
        <v/>
      </c>
      <c r="V1077" s="16" t="n"/>
      <c r="W1077" s="16" t="n"/>
      <c r="X1077" s="17">
        <f>IF($C1077="","",IF(AND($L1077&lt;&gt;"",NOT(ISNUMBER($L1077))),"RAW SCORE NOT A NUMBER",IF(AND(ISNUMBER($L1077),OR($L1077&lt;0,$L1077&gt;100)),"RAW SCORE OUT OF RANGE",IF(COUNTIF(nrES_RecID,$B1077)&gt;1,"DUPLICATE RECORD",IF(AND($K1077=2,COUNTIFS(nrES_PID,$D1077,nrES_Code,$F1077,nrES_Att,1)=0),"ATTEMPT 2 WITHOUT ATTEMPT 1",IF(AND($K1077=2,$L1077=""),"RETEST ROW HAS NO SCORE","OK"))))))</f>
        <v/>
      </c>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IF($C1078="","",IF($K1078="","",IF(COUNTIFS(nrES_PID,$D1078,nrES_Code,$F1078,nrES_Att,"&gt;"&amp;$K1078,nrES_Raw,"&gt;=0")=0,"Yes","No")))</f>
        <v/>
      </c>
      <c r="Q1078" s="17">
        <f>IF($C1078="","",IF($L1078="","",IF(AND($K1078=1,ISNUMBER($L1078),$L1078&lt;$J1078,COUNTIFS(nrES_PID,$D1078,nrES_Code,$F1078,nrES_Att,2,nrES_Raw,"&gt;=0")=0),"Yes","No")))</f>
        <v/>
      </c>
      <c r="R1078" s="17">
        <f>IF($C1078="","",IF($L1078="","",IF(AND($K1078=2,ISNUMBER($L1078),$L1078&lt;$J1078),"Yes","No")))</f>
        <v/>
      </c>
      <c r="S1078" s="18" t="n"/>
      <c r="T1078" s="19">
        <f>IF($Q1078&lt;&gt;"Yes","",IF($S1078="","(enter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IF(OR($C1078="",$L1078="",$K1078&lt;&gt;1,NOT(ISNUMBER($L1078)),$L1078&gt;=$J1078),"",IF(COUNTIFS(nrES_PID,$D1078,nrES_Code,$F1078,nrES_Att,2,nrES_Raw,"&gt;=0")&gt;0,"Retested",IF(NOT(ISNUMBER($T1078)),"CHECK DATE",IF(TODAY()&gt;$T1078,"OVERDUE","Due "&amp;TEXT($T1078,"mm/dd")))))</f>
        <v/>
      </c>
      <c r="V1078" s="16" t="n"/>
      <c r="W1078" s="16" t="n"/>
      <c r="X1078" s="17">
        <f>IF($C1078="","",IF(AND($L1078&lt;&gt;"",NOT(ISNUMBER($L1078))),"RAW SCORE NOT A NUMBER",IF(AND(ISNUMBER($L1078),OR($L1078&lt;0,$L1078&gt;100)),"RAW SCORE OUT OF RANGE",IF(COUNTIF(nrES_RecID,$B1078)&gt;1,"DUPLICATE RECORD",IF(AND($K1078=2,COUNTIFS(nrES_PID,$D1078,nrES_Code,$F1078,nrES_Att,1)=0),"ATTEMPT 2 WITHOUT ATTEMPT 1",IF(AND($K1078=2,$L1078=""),"RETEST ROW HAS NO SCORE","OK"))))))</f>
        <v/>
      </c>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IF($C1079="","",IF($K1079="","",IF(COUNTIFS(nrES_PID,$D1079,nrES_Code,$F1079,nrES_Att,"&gt;"&amp;$K1079,nrES_Raw,"&gt;=0")=0,"Yes","No")))</f>
        <v/>
      </c>
      <c r="Q1079" s="17">
        <f>IF($C1079="","",IF($L1079="","",IF(AND($K1079=1,ISNUMBER($L1079),$L1079&lt;$J1079,COUNTIFS(nrES_PID,$D1079,nrES_Code,$F1079,nrES_Att,2,nrES_Raw,"&gt;=0")=0),"Yes","No")))</f>
        <v/>
      </c>
      <c r="R1079" s="17">
        <f>IF($C1079="","",IF($L1079="","",IF(AND($K1079=2,ISNUMBER($L1079),$L1079&lt;$J1079),"Yes","No")))</f>
        <v/>
      </c>
      <c r="S1079" s="18" t="n"/>
      <c r="T1079" s="19">
        <f>IF($Q1079&lt;&gt;"Yes","",IF($S1079="","(enter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IF(OR($C1079="",$L1079="",$K1079&lt;&gt;1,NOT(ISNUMBER($L1079)),$L1079&gt;=$J1079),"",IF(COUNTIFS(nrES_PID,$D1079,nrES_Code,$F1079,nrES_Att,2,nrES_Raw,"&gt;=0")&gt;0,"Retested",IF(NOT(ISNUMBER($T1079)),"CHECK DATE",IF(TODAY()&gt;$T1079,"OVERDUE","Due "&amp;TEXT($T1079,"mm/dd")))))</f>
        <v/>
      </c>
      <c r="V1079" s="16" t="n"/>
      <c r="W1079" s="16" t="n"/>
      <c r="X1079" s="17">
        <f>IF($C1079="","",IF(AND($L1079&lt;&gt;"",NOT(ISNUMBER($L1079))),"RAW SCORE NOT A NUMBER",IF(AND(ISNUMBER($L1079),OR($L1079&lt;0,$L1079&gt;100)),"RAW SCORE OUT OF RANGE",IF(COUNTIF(nrES_RecID,$B1079)&gt;1,"DUPLICATE RECORD",IF(AND($K1079=2,COUNTIFS(nrES_PID,$D1079,nrES_Code,$F1079,nrES_Att,1)=0),"ATTEMPT 2 WITHOUT ATTEMPT 1",IF(AND($K1079=2,$L1079=""),"RETEST ROW HAS NO SCORE","OK"))))))</f>
        <v/>
      </c>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IF($C1080="","",IF($K1080="","",IF(COUNTIFS(nrES_PID,$D1080,nrES_Code,$F1080,nrES_Att,"&gt;"&amp;$K1080,nrES_Raw,"&gt;=0")=0,"Yes","No")))</f>
        <v/>
      </c>
      <c r="Q1080" s="17">
        <f>IF($C1080="","",IF($L1080="","",IF(AND($K1080=1,ISNUMBER($L1080),$L1080&lt;$J1080,COUNTIFS(nrES_PID,$D1080,nrES_Code,$F1080,nrES_Att,2,nrES_Raw,"&gt;=0")=0),"Yes","No")))</f>
        <v/>
      </c>
      <c r="R1080" s="17">
        <f>IF($C1080="","",IF($L1080="","",IF(AND($K1080=2,ISNUMBER($L1080),$L1080&lt;$J1080),"Yes","No")))</f>
        <v/>
      </c>
      <c r="S1080" s="18" t="n"/>
      <c r="T1080" s="19">
        <f>IF($Q1080&lt;&gt;"Yes","",IF($S1080="","(enter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IF(OR($C1080="",$L1080="",$K1080&lt;&gt;1,NOT(ISNUMBER($L1080)),$L1080&gt;=$J1080),"",IF(COUNTIFS(nrES_PID,$D1080,nrES_Code,$F1080,nrES_Att,2,nrES_Raw,"&gt;=0")&gt;0,"Retested",IF(NOT(ISNUMBER($T1080)),"CHECK DATE",IF(TODAY()&gt;$T1080,"OVERDUE","Due "&amp;TEXT($T1080,"mm/dd")))))</f>
        <v/>
      </c>
      <c r="V1080" s="16" t="n"/>
      <c r="W1080" s="16" t="n"/>
      <c r="X1080" s="17">
        <f>IF($C1080="","",IF(AND($L1080&lt;&gt;"",NOT(ISNUMBER($L1080))),"RAW SCORE NOT A NUMBER",IF(AND(ISNUMBER($L1080),OR($L1080&lt;0,$L1080&gt;100)),"RAW SCORE OUT OF RANGE",IF(COUNTIF(nrES_RecID,$B1080)&gt;1,"DUPLICATE RECORD",IF(AND($K1080=2,COUNTIFS(nrES_PID,$D1080,nrES_Code,$F1080,nrES_Att,1)=0),"ATTEMPT 2 WITHOUT ATTEMPT 1",IF(AND($K1080=2,$L1080=""),"RETEST ROW HAS NO SCORE","OK"))))))</f>
        <v/>
      </c>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IF($C1081="","",IF($K1081="","",IF(COUNTIFS(nrES_PID,$D1081,nrES_Code,$F1081,nrES_Att,"&gt;"&amp;$K1081,nrES_Raw,"&gt;=0")=0,"Yes","No")))</f>
        <v/>
      </c>
      <c r="Q1081" s="17">
        <f>IF($C1081="","",IF($L1081="","",IF(AND($K1081=1,ISNUMBER($L1081),$L1081&lt;$J1081,COUNTIFS(nrES_PID,$D1081,nrES_Code,$F1081,nrES_Att,2,nrES_Raw,"&gt;=0")=0),"Yes","No")))</f>
        <v/>
      </c>
      <c r="R1081" s="17">
        <f>IF($C1081="","",IF($L1081="","",IF(AND($K1081=2,ISNUMBER($L1081),$L1081&lt;$J1081),"Yes","No")))</f>
        <v/>
      </c>
      <c r="S1081" s="18" t="n"/>
      <c r="T1081" s="19">
        <f>IF($Q1081&lt;&gt;"Yes","",IF($S1081="","(enter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IF(OR($C1081="",$L1081="",$K1081&lt;&gt;1,NOT(ISNUMBER($L1081)),$L1081&gt;=$J1081),"",IF(COUNTIFS(nrES_PID,$D1081,nrES_Code,$F1081,nrES_Att,2,nrES_Raw,"&gt;=0")&gt;0,"Retested",IF(NOT(ISNUMBER($T1081)),"CHECK DATE",IF(TODAY()&gt;$T1081,"OVERDUE","Due "&amp;TEXT($T1081,"mm/dd")))))</f>
        <v/>
      </c>
      <c r="V1081" s="16" t="n"/>
      <c r="W1081" s="16" t="n"/>
      <c r="X1081" s="17">
        <f>IF($C1081="","",IF(AND($L1081&lt;&gt;"",NOT(ISNUMBER($L1081))),"RAW SCORE NOT A NUMBER",IF(AND(ISNUMBER($L1081),OR($L1081&lt;0,$L1081&gt;100)),"RAW SCORE OUT OF RANGE",IF(COUNTIF(nrES_RecID,$B1081)&gt;1,"DUPLICATE RECORD",IF(AND($K1081=2,COUNTIFS(nrES_PID,$D1081,nrES_Code,$F1081,nrES_Att,1)=0),"ATTEMPT 2 WITHOUT ATTEMPT 1",IF(AND($K1081=2,$L1081=""),"RETEST ROW HAS NO SCORE","OK"))))))</f>
        <v/>
      </c>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IF($C1082="","",IF($K1082="","",IF(COUNTIFS(nrES_PID,$D1082,nrES_Code,$F1082,nrES_Att,"&gt;"&amp;$K1082,nrES_Raw,"&gt;=0")=0,"Yes","No")))</f>
        <v/>
      </c>
      <c r="Q1082" s="17">
        <f>IF($C1082="","",IF($L1082="","",IF(AND($K1082=1,ISNUMBER($L1082),$L1082&lt;$J1082,COUNTIFS(nrES_PID,$D1082,nrES_Code,$F1082,nrES_Att,2,nrES_Raw,"&gt;=0")=0),"Yes","No")))</f>
        <v/>
      </c>
      <c r="R1082" s="17">
        <f>IF($C1082="","",IF($L1082="","",IF(AND($K1082=2,ISNUMBER($L1082),$L1082&lt;$J1082),"Yes","No")))</f>
        <v/>
      </c>
      <c r="S1082" s="18" t="n"/>
      <c r="T1082" s="19">
        <f>IF($Q1082&lt;&gt;"Yes","",IF($S1082="","(enter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IF(OR($C1082="",$L1082="",$K1082&lt;&gt;1,NOT(ISNUMBER($L1082)),$L1082&gt;=$J1082),"",IF(COUNTIFS(nrES_PID,$D1082,nrES_Code,$F1082,nrES_Att,2,nrES_Raw,"&gt;=0")&gt;0,"Retested",IF(NOT(ISNUMBER($T1082)),"CHECK DATE",IF(TODAY()&gt;$T1082,"OVERDUE","Due "&amp;TEXT($T1082,"mm/dd")))))</f>
        <v/>
      </c>
      <c r="V1082" s="16" t="n"/>
      <c r="W1082" s="16" t="n"/>
      <c r="X1082" s="17">
        <f>IF($C1082="","",IF(AND($L1082&lt;&gt;"",NOT(ISNUMBER($L1082))),"RAW SCORE NOT A NUMBER",IF(AND(ISNUMBER($L1082),OR($L1082&lt;0,$L1082&gt;100)),"RAW SCORE OUT OF RANGE",IF(COUNTIF(nrES_RecID,$B1082)&gt;1,"DUPLICATE RECORD",IF(AND($K1082=2,COUNTIFS(nrES_PID,$D1082,nrES_Code,$F1082,nrES_Att,1)=0),"ATTEMPT 2 WITHOUT ATTEMPT 1",IF(AND($K1082=2,$L1082=""),"RETEST ROW HAS NO SCORE","OK"))))))</f>
        <v/>
      </c>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IF($C1083="","",IF($K1083="","",IF(COUNTIFS(nrES_PID,$D1083,nrES_Code,$F1083,nrES_Att,"&gt;"&amp;$K1083,nrES_Raw,"&gt;=0")=0,"Yes","No")))</f>
        <v/>
      </c>
      <c r="Q1083" s="17">
        <f>IF($C1083="","",IF($L1083="","",IF(AND($K1083=1,ISNUMBER($L1083),$L1083&lt;$J1083,COUNTIFS(nrES_PID,$D1083,nrES_Code,$F1083,nrES_Att,2,nrES_Raw,"&gt;=0")=0),"Yes","No")))</f>
        <v/>
      </c>
      <c r="R1083" s="17">
        <f>IF($C1083="","",IF($L1083="","",IF(AND($K1083=2,ISNUMBER($L1083),$L1083&lt;$J1083),"Yes","No")))</f>
        <v/>
      </c>
      <c r="S1083" s="18" t="n"/>
      <c r="T1083" s="19">
        <f>IF($Q1083&lt;&gt;"Yes","",IF($S1083="","(enter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IF(OR($C1083="",$L1083="",$K1083&lt;&gt;1,NOT(ISNUMBER($L1083)),$L1083&gt;=$J1083),"",IF(COUNTIFS(nrES_PID,$D1083,nrES_Code,$F1083,nrES_Att,2,nrES_Raw,"&gt;=0")&gt;0,"Retested",IF(NOT(ISNUMBER($T1083)),"CHECK DATE",IF(TODAY()&gt;$T1083,"OVERDUE","Due "&amp;TEXT($T1083,"mm/dd")))))</f>
        <v/>
      </c>
      <c r="V1083" s="16" t="n"/>
      <c r="W1083" s="16" t="n"/>
      <c r="X1083" s="17">
        <f>IF($C1083="","",IF(AND($L1083&lt;&gt;"",NOT(ISNUMBER($L1083))),"RAW SCORE NOT A NUMBER",IF(AND(ISNUMBER($L1083),OR($L1083&lt;0,$L1083&gt;100)),"RAW SCORE OUT OF RANGE",IF(COUNTIF(nrES_RecID,$B1083)&gt;1,"DUPLICATE RECORD",IF(AND($K1083=2,COUNTIFS(nrES_PID,$D1083,nrES_Code,$F1083,nrES_Att,1)=0),"ATTEMPT 2 WITHOUT ATTEMPT 1",IF(AND($K1083=2,$L1083=""),"RETEST ROW HAS NO SCORE","OK"))))))</f>
        <v/>
      </c>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IF($C1084="","",IF($K1084="","",IF(COUNTIFS(nrES_PID,$D1084,nrES_Code,$F1084,nrES_Att,"&gt;"&amp;$K1084,nrES_Raw,"&gt;=0")=0,"Yes","No")))</f>
        <v/>
      </c>
      <c r="Q1084" s="17">
        <f>IF($C1084="","",IF($L1084="","",IF(AND($K1084=1,ISNUMBER($L1084),$L1084&lt;$J1084,COUNTIFS(nrES_PID,$D1084,nrES_Code,$F1084,nrES_Att,2,nrES_Raw,"&gt;=0")=0),"Yes","No")))</f>
        <v/>
      </c>
      <c r="R1084" s="17">
        <f>IF($C1084="","",IF($L1084="","",IF(AND($K1084=2,ISNUMBER($L1084),$L1084&lt;$J1084),"Yes","No")))</f>
        <v/>
      </c>
      <c r="S1084" s="18" t="n"/>
      <c r="T1084" s="19">
        <f>IF($Q1084&lt;&gt;"Yes","",IF($S1084="","(enter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IF(OR($C1084="",$L1084="",$K1084&lt;&gt;1,NOT(ISNUMBER($L1084)),$L1084&gt;=$J1084),"",IF(COUNTIFS(nrES_PID,$D1084,nrES_Code,$F1084,nrES_Att,2,nrES_Raw,"&gt;=0")&gt;0,"Retested",IF(NOT(ISNUMBER($T1084)),"CHECK DATE",IF(TODAY()&gt;$T1084,"OVERDUE","Due "&amp;TEXT($T1084,"mm/dd")))))</f>
        <v/>
      </c>
      <c r="V1084" s="16" t="n"/>
      <c r="W1084" s="16" t="n"/>
      <c r="X1084" s="17">
        <f>IF($C1084="","",IF(AND($L1084&lt;&gt;"",NOT(ISNUMBER($L1084))),"RAW SCORE NOT A NUMBER",IF(AND(ISNUMBER($L1084),OR($L1084&lt;0,$L1084&gt;100)),"RAW SCORE OUT OF RANGE",IF(COUNTIF(nrES_RecID,$B1084)&gt;1,"DUPLICATE RECORD",IF(AND($K1084=2,COUNTIFS(nrES_PID,$D1084,nrES_Code,$F1084,nrES_Att,1)=0),"ATTEMPT 2 WITHOUT ATTEMPT 1",IF(AND($K1084=2,$L1084=""),"RETEST ROW HAS NO SCORE","OK"))))))</f>
        <v/>
      </c>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IF($C1085="","",IF($K1085="","",IF(COUNTIFS(nrES_PID,$D1085,nrES_Code,$F1085,nrES_Att,"&gt;"&amp;$K1085,nrES_Raw,"&gt;=0")=0,"Yes","No")))</f>
        <v/>
      </c>
      <c r="Q1085" s="17">
        <f>IF($C1085="","",IF($L1085="","",IF(AND($K1085=1,ISNUMBER($L1085),$L1085&lt;$J1085,COUNTIFS(nrES_PID,$D1085,nrES_Code,$F1085,nrES_Att,2,nrES_Raw,"&gt;=0")=0),"Yes","No")))</f>
        <v/>
      </c>
      <c r="R1085" s="17">
        <f>IF($C1085="","",IF($L1085="","",IF(AND($K1085=2,ISNUMBER($L1085),$L1085&lt;$J1085),"Yes","No")))</f>
        <v/>
      </c>
      <c r="S1085" s="18" t="n"/>
      <c r="T1085" s="19">
        <f>IF($Q1085&lt;&gt;"Yes","",IF($S1085="","(enter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IF(OR($C1085="",$L1085="",$K1085&lt;&gt;1,NOT(ISNUMBER($L1085)),$L1085&gt;=$J1085),"",IF(COUNTIFS(nrES_PID,$D1085,nrES_Code,$F1085,nrES_Att,2,nrES_Raw,"&gt;=0")&gt;0,"Retested",IF(NOT(ISNUMBER($T1085)),"CHECK DATE",IF(TODAY()&gt;$T1085,"OVERDUE","Due "&amp;TEXT($T1085,"mm/dd")))))</f>
        <v/>
      </c>
      <c r="V1085" s="16" t="n"/>
      <c r="W1085" s="16" t="n"/>
      <c r="X1085" s="17">
        <f>IF($C1085="","",IF(AND($L1085&lt;&gt;"",NOT(ISNUMBER($L1085))),"RAW SCORE NOT A NUMBER",IF(AND(ISNUMBER($L1085),OR($L1085&lt;0,$L1085&gt;100)),"RAW SCORE OUT OF RANGE",IF(COUNTIF(nrES_RecID,$B1085)&gt;1,"DUPLICATE RECORD",IF(AND($K1085=2,COUNTIFS(nrES_PID,$D1085,nrES_Code,$F1085,nrES_Att,1)=0),"ATTEMPT 2 WITHOUT ATTEMPT 1",IF(AND($K1085=2,$L1085=""),"RETEST ROW HAS NO SCORE","OK"))))))</f>
        <v/>
      </c>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IF($C1086="","",IF($K1086="","",IF(COUNTIFS(nrES_PID,$D1086,nrES_Code,$F1086,nrES_Att,"&gt;"&amp;$K1086,nrES_Raw,"&gt;=0")=0,"Yes","No")))</f>
        <v/>
      </c>
      <c r="Q1086" s="17">
        <f>IF($C1086="","",IF($L1086="","",IF(AND($K1086=1,ISNUMBER($L1086),$L1086&lt;$J1086,COUNTIFS(nrES_PID,$D1086,nrES_Code,$F1086,nrES_Att,2,nrES_Raw,"&gt;=0")=0),"Yes","No")))</f>
        <v/>
      </c>
      <c r="R1086" s="17">
        <f>IF($C1086="","",IF($L1086="","",IF(AND($K1086=2,ISNUMBER($L1086),$L1086&lt;$J1086),"Yes","No")))</f>
        <v/>
      </c>
      <c r="S1086" s="18" t="n"/>
      <c r="T1086" s="19">
        <f>IF($Q1086&lt;&gt;"Yes","",IF($S1086="","(enter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IF(OR($C1086="",$L1086="",$K1086&lt;&gt;1,NOT(ISNUMBER($L1086)),$L1086&gt;=$J1086),"",IF(COUNTIFS(nrES_PID,$D1086,nrES_Code,$F1086,nrES_Att,2,nrES_Raw,"&gt;=0")&gt;0,"Retested",IF(NOT(ISNUMBER($T1086)),"CHECK DATE",IF(TODAY()&gt;$T1086,"OVERDUE","Due "&amp;TEXT($T1086,"mm/dd")))))</f>
        <v/>
      </c>
      <c r="V1086" s="16" t="n"/>
      <c r="W1086" s="16" t="n"/>
      <c r="X1086" s="17">
        <f>IF($C1086="","",IF(AND($L1086&lt;&gt;"",NOT(ISNUMBER($L1086))),"RAW SCORE NOT A NUMBER",IF(AND(ISNUMBER($L1086),OR($L1086&lt;0,$L1086&gt;100)),"RAW SCORE OUT OF RANGE",IF(COUNTIF(nrES_RecID,$B1086)&gt;1,"DUPLICATE RECORD",IF(AND($K1086=2,COUNTIFS(nrES_PID,$D1086,nrES_Code,$F1086,nrES_Att,1)=0),"ATTEMPT 2 WITHOUT ATTEMPT 1",IF(AND($K1086=2,$L1086=""),"RETEST ROW HAS NO SCORE","OK"))))))</f>
        <v/>
      </c>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IF($C1087="","",IF($K1087="","",IF(COUNTIFS(nrES_PID,$D1087,nrES_Code,$F1087,nrES_Att,"&gt;"&amp;$K1087,nrES_Raw,"&gt;=0")=0,"Yes","No")))</f>
        <v/>
      </c>
      <c r="Q1087" s="17">
        <f>IF($C1087="","",IF($L1087="","",IF(AND($K1087=1,ISNUMBER($L1087),$L1087&lt;$J1087,COUNTIFS(nrES_PID,$D1087,nrES_Code,$F1087,nrES_Att,2,nrES_Raw,"&gt;=0")=0),"Yes","No")))</f>
        <v/>
      </c>
      <c r="R1087" s="17">
        <f>IF($C1087="","",IF($L1087="","",IF(AND($K1087=2,ISNUMBER($L1087),$L1087&lt;$J1087),"Yes","No")))</f>
        <v/>
      </c>
      <c r="S1087" s="18" t="n"/>
      <c r="T1087" s="19">
        <f>IF($Q1087&lt;&gt;"Yes","",IF($S1087="","(enter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IF(OR($C1087="",$L1087="",$K1087&lt;&gt;1,NOT(ISNUMBER($L1087)),$L1087&gt;=$J1087),"",IF(COUNTIFS(nrES_PID,$D1087,nrES_Code,$F1087,nrES_Att,2,nrES_Raw,"&gt;=0")&gt;0,"Retested",IF(NOT(ISNUMBER($T1087)),"CHECK DATE",IF(TODAY()&gt;$T1087,"OVERDUE","Due "&amp;TEXT($T1087,"mm/dd")))))</f>
        <v/>
      </c>
      <c r="V1087" s="16" t="n"/>
      <c r="W1087" s="16" t="n"/>
      <c r="X1087" s="17">
        <f>IF($C1087="","",IF(AND($L1087&lt;&gt;"",NOT(ISNUMBER($L1087))),"RAW SCORE NOT A NUMBER",IF(AND(ISNUMBER($L1087),OR($L1087&lt;0,$L1087&gt;100)),"RAW SCORE OUT OF RANGE",IF(COUNTIF(nrES_RecID,$B1087)&gt;1,"DUPLICATE RECORD",IF(AND($K1087=2,COUNTIFS(nrES_PID,$D1087,nrES_Code,$F1087,nrES_Att,1)=0),"ATTEMPT 2 WITHOUT ATTEMPT 1",IF(AND($K1087=2,$L1087=""),"RETEST ROW HAS NO SCORE","OK"))))))</f>
        <v/>
      </c>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IF($C1088="","",IF($K1088="","",IF(COUNTIFS(nrES_PID,$D1088,nrES_Code,$F1088,nrES_Att,"&gt;"&amp;$K1088,nrES_Raw,"&gt;=0")=0,"Yes","No")))</f>
        <v/>
      </c>
      <c r="Q1088" s="17">
        <f>IF($C1088="","",IF($L1088="","",IF(AND($K1088=1,ISNUMBER($L1088),$L1088&lt;$J1088,COUNTIFS(nrES_PID,$D1088,nrES_Code,$F1088,nrES_Att,2,nrES_Raw,"&gt;=0")=0),"Yes","No")))</f>
        <v/>
      </c>
      <c r="R1088" s="17">
        <f>IF($C1088="","",IF($L1088="","",IF(AND($K1088=2,ISNUMBER($L1088),$L1088&lt;$J1088),"Yes","No")))</f>
        <v/>
      </c>
      <c r="S1088" s="18" t="n"/>
      <c r="T1088" s="19">
        <f>IF($Q1088&lt;&gt;"Yes","",IF($S1088="","(enter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IF(OR($C1088="",$L1088="",$K1088&lt;&gt;1,NOT(ISNUMBER($L1088)),$L1088&gt;=$J1088),"",IF(COUNTIFS(nrES_PID,$D1088,nrES_Code,$F1088,nrES_Att,2,nrES_Raw,"&gt;=0")&gt;0,"Retested",IF(NOT(ISNUMBER($T1088)),"CHECK DATE",IF(TODAY()&gt;$T1088,"OVERDUE","Due "&amp;TEXT($T1088,"mm/dd")))))</f>
        <v/>
      </c>
      <c r="V1088" s="16" t="n"/>
      <c r="W1088" s="16" t="n"/>
      <c r="X1088" s="17">
        <f>IF($C1088="","",IF(AND($L1088&lt;&gt;"",NOT(ISNUMBER($L1088))),"RAW SCORE NOT A NUMBER",IF(AND(ISNUMBER($L1088),OR($L1088&lt;0,$L1088&gt;100)),"RAW SCORE OUT OF RANGE",IF(COUNTIF(nrES_RecID,$B1088)&gt;1,"DUPLICATE RECORD",IF(AND($K1088=2,COUNTIFS(nrES_PID,$D1088,nrES_Code,$F1088,nrES_Att,1)=0),"ATTEMPT 2 WITHOUT ATTEMPT 1",IF(AND($K1088=2,$L1088=""),"RETEST ROW HAS NO SCORE","OK"))))))</f>
        <v/>
      </c>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IF($C1089="","",IF($K1089="","",IF(COUNTIFS(nrES_PID,$D1089,nrES_Code,$F1089,nrES_Att,"&gt;"&amp;$K1089,nrES_Raw,"&gt;=0")=0,"Yes","No")))</f>
        <v/>
      </c>
      <c r="Q1089" s="17">
        <f>IF($C1089="","",IF($L1089="","",IF(AND($K1089=1,ISNUMBER($L1089),$L1089&lt;$J1089,COUNTIFS(nrES_PID,$D1089,nrES_Code,$F1089,nrES_Att,2,nrES_Raw,"&gt;=0")=0),"Yes","No")))</f>
        <v/>
      </c>
      <c r="R1089" s="17">
        <f>IF($C1089="","",IF($L1089="","",IF(AND($K1089=2,ISNUMBER($L1089),$L1089&lt;$J1089),"Yes","No")))</f>
        <v/>
      </c>
      <c r="S1089" s="18" t="n"/>
      <c r="T1089" s="19">
        <f>IF($Q1089&lt;&gt;"Yes","",IF($S1089="","(enter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IF(OR($C1089="",$L1089="",$K1089&lt;&gt;1,NOT(ISNUMBER($L1089)),$L1089&gt;=$J1089),"",IF(COUNTIFS(nrES_PID,$D1089,nrES_Code,$F1089,nrES_Att,2,nrES_Raw,"&gt;=0")&gt;0,"Retested",IF(NOT(ISNUMBER($T1089)),"CHECK DATE",IF(TODAY()&gt;$T1089,"OVERDUE","Due "&amp;TEXT($T1089,"mm/dd")))))</f>
        <v/>
      </c>
      <c r="V1089" s="16" t="n"/>
      <c r="W1089" s="16" t="n"/>
      <c r="X1089" s="17">
        <f>IF($C1089="","",IF(AND($L1089&lt;&gt;"",NOT(ISNUMBER($L1089))),"RAW SCORE NOT A NUMBER",IF(AND(ISNUMBER($L1089),OR($L1089&lt;0,$L1089&gt;100)),"RAW SCORE OUT OF RANGE",IF(COUNTIF(nrES_RecID,$B1089)&gt;1,"DUPLICATE RECORD",IF(AND($K1089=2,COUNTIFS(nrES_PID,$D1089,nrES_Code,$F1089,nrES_Att,1)=0),"ATTEMPT 2 WITHOUT ATTEMPT 1",IF(AND($K1089=2,$L1089=""),"RETEST ROW HAS NO SCORE","OK"))))))</f>
        <v/>
      </c>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IF($C1090="","",IF($K1090="","",IF(COUNTIFS(nrES_PID,$D1090,nrES_Code,$F1090,nrES_Att,"&gt;"&amp;$K1090,nrES_Raw,"&gt;=0")=0,"Yes","No")))</f>
        <v/>
      </c>
      <c r="Q1090" s="17">
        <f>IF($C1090="","",IF($L1090="","",IF(AND($K1090=1,ISNUMBER($L1090),$L1090&lt;$J1090,COUNTIFS(nrES_PID,$D1090,nrES_Code,$F1090,nrES_Att,2,nrES_Raw,"&gt;=0")=0),"Yes","No")))</f>
        <v/>
      </c>
      <c r="R1090" s="17">
        <f>IF($C1090="","",IF($L1090="","",IF(AND($K1090=2,ISNUMBER($L1090),$L1090&lt;$J1090),"Yes","No")))</f>
        <v/>
      </c>
      <c r="S1090" s="18" t="n"/>
      <c r="T1090" s="19">
        <f>IF($Q1090&lt;&gt;"Yes","",IF($S1090="","(enter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IF(OR($C1090="",$L1090="",$K1090&lt;&gt;1,NOT(ISNUMBER($L1090)),$L1090&gt;=$J1090),"",IF(COUNTIFS(nrES_PID,$D1090,nrES_Code,$F1090,nrES_Att,2,nrES_Raw,"&gt;=0")&gt;0,"Retested",IF(NOT(ISNUMBER($T1090)),"CHECK DATE",IF(TODAY()&gt;$T1090,"OVERDUE","Due "&amp;TEXT($T1090,"mm/dd")))))</f>
        <v/>
      </c>
      <c r="V1090" s="16" t="n"/>
      <c r="W1090" s="16" t="n"/>
      <c r="X1090" s="17">
        <f>IF($C1090="","",IF(AND($L1090&lt;&gt;"",NOT(ISNUMBER($L1090))),"RAW SCORE NOT A NUMBER",IF(AND(ISNUMBER($L1090),OR($L1090&lt;0,$L1090&gt;100)),"RAW SCORE OUT OF RANGE",IF(COUNTIF(nrES_RecID,$B1090)&gt;1,"DUPLICATE RECORD",IF(AND($K1090=2,COUNTIFS(nrES_PID,$D1090,nrES_Code,$F1090,nrES_Att,1)=0),"ATTEMPT 2 WITHOUT ATTEMPT 1",IF(AND($K1090=2,$L1090=""),"RETEST ROW HAS NO SCORE","OK"))))))</f>
        <v/>
      </c>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IF($C1091="","",IF($K1091="","",IF(COUNTIFS(nrES_PID,$D1091,nrES_Code,$F1091,nrES_Att,"&gt;"&amp;$K1091,nrES_Raw,"&gt;=0")=0,"Yes","No")))</f>
        <v/>
      </c>
      <c r="Q1091" s="17">
        <f>IF($C1091="","",IF($L1091="","",IF(AND($K1091=1,ISNUMBER($L1091),$L1091&lt;$J1091,COUNTIFS(nrES_PID,$D1091,nrES_Code,$F1091,nrES_Att,2,nrES_Raw,"&gt;=0")=0),"Yes","No")))</f>
        <v/>
      </c>
      <c r="R1091" s="17">
        <f>IF($C1091="","",IF($L1091="","",IF(AND($K1091=2,ISNUMBER($L1091),$L1091&lt;$J1091),"Yes","No")))</f>
        <v/>
      </c>
      <c r="S1091" s="18" t="n"/>
      <c r="T1091" s="19">
        <f>IF($Q1091&lt;&gt;"Yes","",IF($S1091="","(enter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IF(OR($C1091="",$L1091="",$K1091&lt;&gt;1,NOT(ISNUMBER($L1091)),$L1091&gt;=$J1091),"",IF(COUNTIFS(nrES_PID,$D1091,nrES_Code,$F1091,nrES_Att,2,nrES_Raw,"&gt;=0")&gt;0,"Retested",IF(NOT(ISNUMBER($T1091)),"CHECK DATE",IF(TODAY()&gt;$T1091,"OVERDUE","Due "&amp;TEXT($T1091,"mm/dd")))))</f>
        <v/>
      </c>
      <c r="V1091" s="16" t="n"/>
      <c r="W1091" s="16" t="n"/>
      <c r="X1091" s="17">
        <f>IF($C1091="","",IF(AND($L1091&lt;&gt;"",NOT(ISNUMBER($L1091))),"RAW SCORE NOT A NUMBER",IF(AND(ISNUMBER($L1091),OR($L1091&lt;0,$L1091&gt;100)),"RAW SCORE OUT OF RANGE",IF(COUNTIF(nrES_RecID,$B1091)&gt;1,"DUPLICATE RECORD",IF(AND($K1091=2,COUNTIFS(nrES_PID,$D1091,nrES_Code,$F1091,nrES_Att,1)=0),"ATTEMPT 2 WITHOUT ATTEMPT 1",IF(AND($K1091=2,$L1091=""),"RETEST ROW HAS NO SCORE","OK"))))))</f>
        <v/>
      </c>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IF($C1092="","",IF($K1092="","",IF(COUNTIFS(nrES_PID,$D1092,nrES_Code,$F1092,nrES_Att,"&gt;"&amp;$K1092,nrES_Raw,"&gt;=0")=0,"Yes","No")))</f>
        <v/>
      </c>
      <c r="Q1092" s="17">
        <f>IF($C1092="","",IF($L1092="","",IF(AND($K1092=1,ISNUMBER($L1092),$L1092&lt;$J1092,COUNTIFS(nrES_PID,$D1092,nrES_Code,$F1092,nrES_Att,2,nrES_Raw,"&gt;=0")=0),"Yes","No")))</f>
        <v/>
      </c>
      <c r="R1092" s="17">
        <f>IF($C1092="","",IF($L1092="","",IF(AND($K1092=2,ISNUMBER($L1092),$L1092&lt;$J1092),"Yes","No")))</f>
        <v/>
      </c>
      <c r="S1092" s="18" t="n"/>
      <c r="T1092" s="19">
        <f>IF($Q1092&lt;&gt;"Yes","",IF($S1092="","(enter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IF(OR($C1092="",$L1092="",$K1092&lt;&gt;1,NOT(ISNUMBER($L1092)),$L1092&gt;=$J1092),"",IF(COUNTIFS(nrES_PID,$D1092,nrES_Code,$F1092,nrES_Att,2,nrES_Raw,"&gt;=0")&gt;0,"Retested",IF(NOT(ISNUMBER($T1092)),"CHECK DATE",IF(TODAY()&gt;$T1092,"OVERDUE","Due "&amp;TEXT($T1092,"mm/dd")))))</f>
        <v/>
      </c>
      <c r="V1092" s="16" t="n"/>
      <c r="W1092" s="16" t="n"/>
      <c r="X1092" s="17">
        <f>IF($C1092="","",IF(AND($L1092&lt;&gt;"",NOT(ISNUMBER($L1092))),"RAW SCORE NOT A NUMBER",IF(AND(ISNUMBER($L1092),OR($L1092&lt;0,$L1092&gt;100)),"RAW SCORE OUT OF RANGE",IF(COUNTIF(nrES_RecID,$B1092)&gt;1,"DUPLICATE RECORD",IF(AND($K1092=2,COUNTIFS(nrES_PID,$D1092,nrES_Code,$F1092,nrES_Att,1)=0),"ATTEMPT 2 WITHOUT ATTEMPT 1",IF(AND($K1092=2,$L1092=""),"RETEST ROW HAS NO SCORE","OK"))))))</f>
        <v/>
      </c>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IF($C1093="","",IF($K1093="","",IF(COUNTIFS(nrES_PID,$D1093,nrES_Code,$F1093,nrES_Att,"&gt;"&amp;$K1093,nrES_Raw,"&gt;=0")=0,"Yes","No")))</f>
        <v/>
      </c>
      <c r="Q1093" s="17">
        <f>IF($C1093="","",IF($L1093="","",IF(AND($K1093=1,ISNUMBER($L1093),$L1093&lt;$J1093,COUNTIFS(nrES_PID,$D1093,nrES_Code,$F1093,nrES_Att,2,nrES_Raw,"&gt;=0")=0),"Yes","No")))</f>
        <v/>
      </c>
      <c r="R1093" s="17">
        <f>IF($C1093="","",IF($L1093="","",IF(AND($K1093=2,ISNUMBER($L1093),$L1093&lt;$J1093),"Yes","No")))</f>
        <v/>
      </c>
      <c r="S1093" s="18" t="n"/>
      <c r="T1093" s="19">
        <f>IF($Q1093&lt;&gt;"Yes","",IF($S1093="","(enter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IF(OR($C1093="",$L1093="",$K1093&lt;&gt;1,NOT(ISNUMBER($L1093)),$L1093&gt;=$J1093),"",IF(COUNTIFS(nrES_PID,$D1093,nrES_Code,$F1093,nrES_Att,2,nrES_Raw,"&gt;=0")&gt;0,"Retested",IF(NOT(ISNUMBER($T1093)),"CHECK DATE",IF(TODAY()&gt;$T1093,"OVERDUE","Due "&amp;TEXT($T1093,"mm/dd")))))</f>
        <v/>
      </c>
      <c r="V1093" s="16" t="n"/>
      <c r="W1093" s="16" t="n"/>
      <c r="X1093" s="17">
        <f>IF($C1093="","",IF(AND($L1093&lt;&gt;"",NOT(ISNUMBER($L1093))),"RAW SCORE NOT A NUMBER",IF(AND(ISNUMBER($L1093),OR($L1093&lt;0,$L1093&gt;100)),"RAW SCORE OUT OF RANGE",IF(COUNTIF(nrES_RecID,$B1093)&gt;1,"DUPLICATE RECORD",IF(AND($K1093=2,COUNTIFS(nrES_PID,$D1093,nrES_Code,$F1093,nrES_Att,1)=0),"ATTEMPT 2 WITHOUT ATTEMPT 1",IF(AND($K1093=2,$L1093=""),"RETEST ROW HAS NO SCORE","OK"))))))</f>
        <v/>
      </c>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IF($C1094="","",IF($K1094="","",IF(COUNTIFS(nrES_PID,$D1094,nrES_Code,$F1094,nrES_Att,"&gt;"&amp;$K1094,nrES_Raw,"&gt;=0")=0,"Yes","No")))</f>
        <v/>
      </c>
      <c r="Q1094" s="17">
        <f>IF($C1094="","",IF($L1094="","",IF(AND($K1094=1,ISNUMBER($L1094),$L1094&lt;$J1094,COUNTIFS(nrES_PID,$D1094,nrES_Code,$F1094,nrES_Att,2,nrES_Raw,"&gt;=0")=0),"Yes","No")))</f>
        <v/>
      </c>
      <c r="R1094" s="17">
        <f>IF($C1094="","",IF($L1094="","",IF(AND($K1094=2,ISNUMBER($L1094),$L1094&lt;$J1094),"Yes","No")))</f>
        <v/>
      </c>
      <c r="S1094" s="18" t="n"/>
      <c r="T1094" s="19">
        <f>IF($Q1094&lt;&gt;"Yes","",IF($S1094="","(enter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IF(OR($C1094="",$L1094="",$K1094&lt;&gt;1,NOT(ISNUMBER($L1094)),$L1094&gt;=$J1094),"",IF(COUNTIFS(nrES_PID,$D1094,nrES_Code,$F1094,nrES_Att,2,nrES_Raw,"&gt;=0")&gt;0,"Retested",IF(NOT(ISNUMBER($T1094)),"CHECK DATE",IF(TODAY()&gt;$T1094,"OVERDUE","Due "&amp;TEXT($T1094,"mm/dd")))))</f>
        <v/>
      </c>
      <c r="V1094" s="16" t="n"/>
      <c r="W1094" s="16" t="n"/>
      <c r="X1094" s="17">
        <f>IF($C1094="","",IF(AND($L1094&lt;&gt;"",NOT(ISNUMBER($L1094))),"RAW SCORE NOT A NUMBER",IF(AND(ISNUMBER($L1094),OR($L1094&lt;0,$L1094&gt;100)),"RAW SCORE OUT OF RANGE",IF(COUNTIF(nrES_RecID,$B1094)&gt;1,"DUPLICATE RECORD",IF(AND($K1094=2,COUNTIFS(nrES_PID,$D1094,nrES_Code,$F1094,nrES_Att,1)=0),"ATTEMPT 2 WITHOUT ATTEMPT 1",IF(AND($K1094=2,$L1094=""),"RETEST ROW HAS NO SCORE","OK"))))))</f>
        <v/>
      </c>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IF($C1095="","",IF($K1095="","",IF(COUNTIFS(nrES_PID,$D1095,nrES_Code,$F1095,nrES_Att,"&gt;"&amp;$K1095,nrES_Raw,"&gt;=0")=0,"Yes","No")))</f>
        <v/>
      </c>
      <c r="Q1095" s="17">
        <f>IF($C1095="","",IF($L1095="","",IF(AND($K1095=1,ISNUMBER($L1095),$L1095&lt;$J1095,COUNTIFS(nrES_PID,$D1095,nrES_Code,$F1095,nrES_Att,2,nrES_Raw,"&gt;=0")=0),"Yes","No")))</f>
        <v/>
      </c>
      <c r="R1095" s="17">
        <f>IF($C1095="","",IF($L1095="","",IF(AND($K1095=2,ISNUMBER($L1095),$L1095&lt;$J1095),"Yes","No")))</f>
        <v/>
      </c>
      <c r="S1095" s="18" t="n"/>
      <c r="T1095" s="19">
        <f>IF($Q1095&lt;&gt;"Yes","",IF($S1095="","(enter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IF(OR($C1095="",$L1095="",$K1095&lt;&gt;1,NOT(ISNUMBER($L1095)),$L1095&gt;=$J1095),"",IF(COUNTIFS(nrES_PID,$D1095,nrES_Code,$F1095,nrES_Att,2,nrES_Raw,"&gt;=0")&gt;0,"Retested",IF(NOT(ISNUMBER($T1095)),"CHECK DATE",IF(TODAY()&gt;$T1095,"OVERDUE","Due "&amp;TEXT($T1095,"mm/dd")))))</f>
        <v/>
      </c>
      <c r="V1095" s="16" t="n"/>
      <c r="W1095" s="16" t="n"/>
      <c r="X1095" s="17">
        <f>IF($C1095="","",IF(AND($L1095&lt;&gt;"",NOT(ISNUMBER($L1095))),"RAW SCORE NOT A NUMBER",IF(AND(ISNUMBER($L1095),OR($L1095&lt;0,$L1095&gt;100)),"RAW SCORE OUT OF RANGE",IF(COUNTIF(nrES_RecID,$B1095)&gt;1,"DUPLICATE RECORD",IF(AND($K1095=2,COUNTIFS(nrES_PID,$D1095,nrES_Code,$F1095,nrES_Att,1)=0),"ATTEMPT 2 WITHOUT ATTEMPT 1",IF(AND($K1095=2,$L1095=""),"RETEST ROW HAS NO SCORE","OK"))))))</f>
        <v/>
      </c>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IF($C1096="","",IF($K1096="","",IF(COUNTIFS(nrES_PID,$D1096,nrES_Code,$F1096,nrES_Att,"&gt;"&amp;$K1096,nrES_Raw,"&gt;=0")=0,"Yes","No")))</f>
        <v/>
      </c>
      <c r="Q1096" s="17">
        <f>IF($C1096="","",IF($L1096="","",IF(AND($K1096=1,ISNUMBER($L1096),$L1096&lt;$J1096,COUNTIFS(nrES_PID,$D1096,nrES_Code,$F1096,nrES_Att,2,nrES_Raw,"&gt;=0")=0),"Yes","No")))</f>
        <v/>
      </c>
      <c r="R1096" s="17">
        <f>IF($C1096="","",IF($L1096="","",IF(AND($K1096=2,ISNUMBER($L1096),$L1096&lt;$J1096),"Yes","No")))</f>
        <v/>
      </c>
      <c r="S1096" s="18" t="n"/>
      <c r="T1096" s="19">
        <f>IF($Q1096&lt;&gt;"Yes","",IF($S1096="","(enter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IF(OR($C1096="",$L1096="",$K1096&lt;&gt;1,NOT(ISNUMBER($L1096)),$L1096&gt;=$J1096),"",IF(COUNTIFS(nrES_PID,$D1096,nrES_Code,$F1096,nrES_Att,2,nrES_Raw,"&gt;=0")&gt;0,"Retested",IF(NOT(ISNUMBER($T1096)),"CHECK DATE",IF(TODAY()&gt;$T1096,"OVERDUE","Due "&amp;TEXT($T1096,"mm/dd")))))</f>
        <v/>
      </c>
      <c r="V1096" s="16" t="n"/>
      <c r="W1096" s="16" t="n"/>
      <c r="X1096" s="17">
        <f>IF($C1096="","",IF(AND($L1096&lt;&gt;"",NOT(ISNUMBER($L1096))),"RAW SCORE NOT A NUMBER",IF(AND(ISNUMBER($L1096),OR($L1096&lt;0,$L1096&gt;100)),"RAW SCORE OUT OF RANGE",IF(COUNTIF(nrES_RecID,$B1096)&gt;1,"DUPLICATE RECORD",IF(AND($K1096=2,COUNTIFS(nrES_PID,$D1096,nrES_Code,$F1096,nrES_Att,1)=0),"ATTEMPT 2 WITHOUT ATTEMPT 1",IF(AND($K1096=2,$L1096=""),"RETEST ROW HAS NO SCORE","OK"))))))</f>
        <v/>
      </c>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IF($C1097="","",IF($K1097="","",IF(COUNTIFS(nrES_PID,$D1097,nrES_Code,$F1097,nrES_Att,"&gt;"&amp;$K1097,nrES_Raw,"&gt;=0")=0,"Yes","No")))</f>
        <v/>
      </c>
      <c r="Q1097" s="17">
        <f>IF($C1097="","",IF($L1097="","",IF(AND($K1097=1,ISNUMBER($L1097),$L1097&lt;$J1097,COUNTIFS(nrES_PID,$D1097,nrES_Code,$F1097,nrES_Att,2,nrES_Raw,"&gt;=0")=0),"Yes","No")))</f>
        <v/>
      </c>
      <c r="R1097" s="17">
        <f>IF($C1097="","",IF($L1097="","",IF(AND($K1097=2,ISNUMBER($L1097),$L1097&lt;$J1097),"Yes","No")))</f>
        <v/>
      </c>
      <c r="S1097" s="18" t="n"/>
      <c r="T1097" s="19">
        <f>IF($Q1097&lt;&gt;"Yes","",IF($S1097="","(enter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IF(OR($C1097="",$L1097="",$K1097&lt;&gt;1,NOT(ISNUMBER($L1097)),$L1097&gt;=$J1097),"",IF(COUNTIFS(nrES_PID,$D1097,nrES_Code,$F1097,nrES_Att,2,nrES_Raw,"&gt;=0")&gt;0,"Retested",IF(NOT(ISNUMBER($T1097)),"CHECK DATE",IF(TODAY()&gt;$T1097,"OVERDUE","Due "&amp;TEXT($T1097,"mm/dd")))))</f>
        <v/>
      </c>
      <c r="V1097" s="16" t="n"/>
      <c r="W1097" s="16" t="n"/>
      <c r="X1097" s="17">
        <f>IF($C1097="","",IF(AND($L1097&lt;&gt;"",NOT(ISNUMBER($L1097))),"RAW SCORE NOT A NUMBER",IF(AND(ISNUMBER($L1097),OR($L1097&lt;0,$L1097&gt;100)),"RAW SCORE OUT OF RANGE",IF(COUNTIF(nrES_RecID,$B1097)&gt;1,"DUPLICATE RECORD",IF(AND($K1097=2,COUNTIFS(nrES_PID,$D1097,nrES_Code,$F1097,nrES_Att,1)=0),"ATTEMPT 2 WITHOUT ATTEMPT 1",IF(AND($K1097=2,$L1097=""),"RETEST ROW HAS NO SCORE","OK"))))))</f>
        <v/>
      </c>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IF($C1098="","",IF($K1098="","",IF(COUNTIFS(nrES_PID,$D1098,nrES_Code,$F1098,nrES_Att,"&gt;"&amp;$K1098,nrES_Raw,"&gt;=0")=0,"Yes","No")))</f>
        <v/>
      </c>
      <c r="Q1098" s="17">
        <f>IF($C1098="","",IF($L1098="","",IF(AND($K1098=1,ISNUMBER($L1098),$L1098&lt;$J1098,COUNTIFS(nrES_PID,$D1098,nrES_Code,$F1098,nrES_Att,2,nrES_Raw,"&gt;=0")=0),"Yes","No")))</f>
        <v/>
      </c>
      <c r="R1098" s="17">
        <f>IF($C1098="","",IF($L1098="","",IF(AND($K1098=2,ISNUMBER($L1098),$L1098&lt;$J1098),"Yes","No")))</f>
        <v/>
      </c>
      <c r="S1098" s="18" t="n"/>
      <c r="T1098" s="19">
        <f>IF($Q1098&lt;&gt;"Yes","",IF($S1098="","(enter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IF(OR($C1098="",$L1098="",$K1098&lt;&gt;1,NOT(ISNUMBER($L1098)),$L1098&gt;=$J1098),"",IF(COUNTIFS(nrES_PID,$D1098,nrES_Code,$F1098,nrES_Att,2,nrES_Raw,"&gt;=0")&gt;0,"Retested",IF(NOT(ISNUMBER($T1098)),"CHECK DATE",IF(TODAY()&gt;$T1098,"OVERDUE","Due "&amp;TEXT($T1098,"mm/dd")))))</f>
        <v/>
      </c>
      <c r="V1098" s="16" t="n"/>
      <c r="W1098" s="16" t="n"/>
      <c r="X1098" s="17">
        <f>IF($C1098="","",IF(AND($L1098&lt;&gt;"",NOT(ISNUMBER($L1098))),"RAW SCORE NOT A NUMBER",IF(AND(ISNUMBER($L1098),OR($L1098&lt;0,$L1098&gt;100)),"RAW SCORE OUT OF RANGE",IF(COUNTIF(nrES_RecID,$B1098)&gt;1,"DUPLICATE RECORD",IF(AND($K1098=2,COUNTIFS(nrES_PID,$D1098,nrES_Code,$F1098,nrES_Att,1)=0),"ATTEMPT 2 WITHOUT ATTEMPT 1",IF(AND($K1098=2,$L1098=""),"RETEST ROW HAS NO SCORE","OK"))))))</f>
        <v/>
      </c>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IF($C1099="","",IF($K1099="","",IF(COUNTIFS(nrES_PID,$D1099,nrES_Code,$F1099,nrES_Att,"&gt;"&amp;$K1099,nrES_Raw,"&gt;=0")=0,"Yes","No")))</f>
        <v/>
      </c>
      <c r="Q1099" s="17">
        <f>IF($C1099="","",IF($L1099="","",IF(AND($K1099=1,ISNUMBER($L1099),$L1099&lt;$J1099,COUNTIFS(nrES_PID,$D1099,nrES_Code,$F1099,nrES_Att,2,nrES_Raw,"&gt;=0")=0),"Yes","No")))</f>
        <v/>
      </c>
      <c r="R1099" s="17">
        <f>IF($C1099="","",IF($L1099="","",IF(AND($K1099=2,ISNUMBER($L1099),$L1099&lt;$J1099),"Yes","No")))</f>
        <v/>
      </c>
      <c r="S1099" s="18" t="n"/>
      <c r="T1099" s="19">
        <f>IF($Q1099&lt;&gt;"Yes","",IF($S1099="","(enter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IF(OR($C1099="",$L1099="",$K1099&lt;&gt;1,NOT(ISNUMBER($L1099)),$L1099&gt;=$J1099),"",IF(COUNTIFS(nrES_PID,$D1099,nrES_Code,$F1099,nrES_Att,2,nrES_Raw,"&gt;=0")&gt;0,"Retested",IF(NOT(ISNUMBER($T1099)),"CHECK DATE",IF(TODAY()&gt;$T1099,"OVERDUE","Due "&amp;TEXT($T1099,"mm/dd")))))</f>
        <v/>
      </c>
      <c r="V1099" s="16" t="n"/>
      <c r="W1099" s="16" t="n"/>
      <c r="X1099" s="17">
        <f>IF($C1099="","",IF(AND($L1099&lt;&gt;"",NOT(ISNUMBER($L1099))),"RAW SCORE NOT A NUMBER",IF(AND(ISNUMBER($L1099),OR($L1099&lt;0,$L1099&gt;100)),"RAW SCORE OUT OF RANGE",IF(COUNTIF(nrES_RecID,$B1099)&gt;1,"DUPLICATE RECORD",IF(AND($K1099=2,COUNTIFS(nrES_PID,$D1099,nrES_Code,$F1099,nrES_Att,1)=0),"ATTEMPT 2 WITHOUT ATTEMPT 1",IF(AND($K1099=2,$L1099=""),"RETEST ROW HAS NO SCORE","OK"))))))</f>
        <v/>
      </c>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IF($C1100="","",IF($K1100="","",IF(COUNTIFS(nrES_PID,$D1100,nrES_Code,$F1100,nrES_Att,"&gt;"&amp;$K1100,nrES_Raw,"&gt;=0")=0,"Yes","No")))</f>
        <v/>
      </c>
      <c r="Q1100" s="17">
        <f>IF($C1100="","",IF($L1100="","",IF(AND($K1100=1,ISNUMBER($L1100),$L1100&lt;$J1100,COUNTIFS(nrES_PID,$D1100,nrES_Code,$F1100,nrES_Att,2,nrES_Raw,"&gt;=0")=0),"Yes","No")))</f>
        <v/>
      </c>
      <c r="R1100" s="17">
        <f>IF($C1100="","",IF($L1100="","",IF(AND($K1100=2,ISNUMBER($L1100),$L1100&lt;$J1100),"Yes","No")))</f>
        <v/>
      </c>
      <c r="S1100" s="18" t="n"/>
      <c r="T1100" s="19">
        <f>IF($Q1100&lt;&gt;"Yes","",IF($S1100="","(enter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IF(OR($C1100="",$L1100="",$K1100&lt;&gt;1,NOT(ISNUMBER($L1100)),$L1100&gt;=$J1100),"",IF(COUNTIFS(nrES_PID,$D1100,nrES_Code,$F1100,nrES_Att,2,nrES_Raw,"&gt;=0")&gt;0,"Retested",IF(NOT(ISNUMBER($T1100)),"CHECK DATE",IF(TODAY()&gt;$T1100,"OVERDUE","Due "&amp;TEXT($T1100,"mm/dd")))))</f>
        <v/>
      </c>
      <c r="V1100" s="16" t="n"/>
      <c r="W1100" s="16" t="n"/>
      <c r="X1100" s="17">
        <f>IF($C1100="","",IF(AND($L1100&lt;&gt;"",NOT(ISNUMBER($L1100))),"RAW SCORE NOT A NUMBER",IF(AND(ISNUMBER($L1100),OR($L1100&lt;0,$L1100&gt;100)),"RAW SCORE OUT OF RANGE",IF(COUNTIF(nrES_RecID,$B1100)&gt;1,"DUPLICATE RECORD",IF(AND($K1100=2,COUNTIFS(nrES_PID,$D1100,nrES_Code,$F1100,nrES_Att,1)=0),"ATTEMPT 2 WITHOUT ATTEMPT 1",IF(AND($K1100=2,$L1100=""),"RETEST ROW HAS NO SCORE","OK"))))))</f>
        <v/>
      </c>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IF($C1101="","",IF($K1101="","",IF(COUNTIFS(nrES_PID,$D1101,nrES_Code,$F1101,nrES_Att,"&gt;"&amp;$K1101,nrES_Raw,"&gt;=0")=0,"Yes","No")))</f>
        <v/>
      </c>
      <c r="Q1101" s="17">
        <f>IF($C1101="","",IF($L1101="","",IF(AND($K1101=1,ISNUMBER($L1101),$L1101&lt;$J1101,COUNTIFS(nrES_PID,$D1101,nrES_Code,$F1101,nrES_Att,2,nrES_Raw,"&gt;=0")=0),"Yes","No")))</f>
        <v/>
      </c>
      <c r="R1101" s="17">
        <f>IF($C1101="","",IF($L1101="","",IF(AND($K1101=2,ISNUMBER($L1101),$L1101&lt;$J1101),"Yes","No")))</f>
        <v/>
      </c>
      <c r="S1101" s="18" t="n"/>
      <c r="T1101" s="19">
        <f>IF($Q1101&lt;&gt;"Yes","",IF($S1101="","(enter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IF(OR($C1101="",$L1101="",$K1101&lt;&gt;1,NOT(ISNUMBER($L1101)),$L1101&gt;=$J1101),"",IF(COUNTIFS(nrES_PID,$D1101,nrES_Code,$F1101,nrES_Att,2,nrES_Raw,"&gt;=0")&gt;0,"Retested",IF(NOT(ISNUMBER($T1101)),"CHECK DATE",IF(TODAY()&gt;$T1101,"OVERDUE","Due "&amp;TEXT($T1101,"mm/dd")))))</f>
        <v/>
      </c>
      <c r="V1101" s="16" t="n"/>
      <c r="W1101" s="16" t="n"/>
      <c r="X1101" s="17">
        <f>IF($C1101="","",IF(AND($L1101&lt;&gt;"",NOT(ISNUMBER($L1101))),"RAW SCORE NOT A NUMBER",IF(AND(ISNUMBER($L1101),OR($L1101&lt;0,$L1101&gt;100)),"RAW SCORE OUT OF RANGE",IF(COUNTIF(nrES_RecID,$B1101)&gt;1,"DUPLICATE RECORD",IF(AND($K1101=2,COUNTIFS(nrES_PID,$D1101,nrES_Code,$F1101,nrES_Att,1)=0),"ATTEMPT 2 WITHOUT ATTEMPT 1",IF(AND($K1101=2,$L1101=""),"RETEST ROW HAS NO SCORE","OK"))))))</f>
        <v/>
      </c>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IF($C1102="","",IF($K1102="","",IF(COUNTIFS(nrES_PID,$D1102,nrES_Code,$F1102,nrES_Att,"&gt;"&amp;$K1102,nrES_Raw,"&gt;=0")=0,"Yes","No")))</f>
        <v/>
      </c>
      <c r="Q1102" s="17">
        <f>IF($C1102="","",IF($L1102="","",IF(AND($K1102=1,ISNUMBER($L1102),$L1102&lt;$J1102,COUNTIFS(nrES_PID,$D1102,nrES_Code,$F1102,nrES_Att,2,nrES_Raw,"&gt;=0")=0),"Yes","No")))</f>
        <v/>
      </c>
      <c r="R1102" s="17">
        <f>IF($C1102="","",IF($L1102="","",IF(AND($K1102=2,ISNUMBER($L1102),$L1102&lt;$J1102),"Yes","No")))</f>
        <v/>
      </c>
      <c r="S1102" s="18" t="n"/>
      <c r="T1102" s="19">
        <f>IF($Q1102&lt;&gt;"Yes","",IF($S1102="","(enter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IF(OR($C1102="",$L1102="",$K1102&lt;&gt;1,NOT(ISNUMBER($L1102)),$L1102&gt;=$J1102),"",IF(COUNTIFS(nrES_PID,$D1102,nrES_Code,$F1102,nrES_Att,2,nrES_Raw,"&gt;=0")&gt;0,"Retested",IF(NOT(ISNUMBER($T1102)),"CHECK DATE",IF(TODAY()&gt;$T1102,"OVERDUE","Due "&amp;TEXT($T1102,"mm/dd")))))</f>
        <v/>
      </c>
      <c r="V1102" s="16" t="n"/>
      <c r="W1102" s="16" t="n"/>
      <c r="X1102" s="17">
        <f>IF($C1102="","",IF(AND($L1102&lt;&gt;"",NOT(ISNUMBER($L1102))),"RAW SCORE NOT A NUMBER",IF(AND(ISNUMBER($L1102),OR($L1102&lt;0,$L1102&gt;100)),"RAW SCORE OUT OF RANGE",IF(COUNTIF(nrES_RecID,$B1102)&gt;1,"DUPLICATE RECORD",IF(AND($K1102=2,COUNTIFS(nrES_PID,$D1102,nrES_Code,$F1102,nrES_Att,1)=0),"ATTEMPT 2 WITHOUT ATTEMPT 1",IF(AND($K1102=2,$L1102=""),"RETEST ROW HAS NO SCORE","OK"))))))</f>
        <v/>
      </c>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IF($C1103="","",IF($K1103="","",IF(COUNTIFS(nrES_PID,$D1103,nrES_Code,$F1103,nrES_Att,"&gt;"&amp;$K1103,nrES_Raw,"&gt;=0")=0,"Yes","No")))</f>
        <v/>
      </c>
      <c r="Q1103" s="17">
        <f>IF($C1103="","",IF($L1103="","",IF(AND($K1103=1,ISNUMBER($L1103),$L1103&lt;$J1103,COUNTIFS(nrES_PID,$D1103,nrES_Code,$F1103,nrES_Att,2,nrES_Raw,"&gt;=0")=0),"Yes","No")))</f>
        <v/>
      </c>
      <c r="R1103" s="17">
        <f>IF($C1103="","",IF($L1103="","",IF(AND($K1103=2,ISNUMBER($L1103),$L1103&lt;$J1103),"Yes","No")))</f>
        <v/>
      </c>
      <c r="S1103" s="18" t="n"/>
      <c r="T1103" s="19">
        <f>IF($Q1103&lt;&gt;"Yes","",IF($S1103="","(enter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IF(OR($C1103="",$L1103="",$K1103&lt;&gt;1,NOT(ISNUMBER($L1103)),$L1103&gt;=$J1103),"",IF(COUNTIFS(nrES_PID,$D1103,nrES_Code,$F1103,nrES_Att,2,nrES_Raw,"&gt;=0")&gt;0,"Retested",IF(NOT(ISNUMBER($T1103)),"CHECK DATE",IF(TODAY()&gt;$T1103,"OVERDUE","Due "&amp;TEXT($T1103,"mm/dd")))))</f>
        <v/>
      </c>
      <c r="V1103" s="16" t="n"/>
      <c r="W1103" s="16" t="n"/>
      <c r="X1103" s="17">
        <f>IF($C1103="","",IF(AND($L1103&lt;&gt;"",NOT(ISNUMBER($L1103))),"RAW SCORE NOT A NUMBER",IF(AND(ISNUMBER($L1103),OR($L1103&lt;0,$L1103&gt;100)),"RAW SCORE OUT OF RANGE",IF(COUNTIF(nrES_RecID,$B1103)&gt;1,"DUPLICATE RECORD",IF(AND($K1103=2,COUNTIFS(nrES_PID,$D1103,nrES_Code,$F1103,nrES_Att,1)=0),"ATTEMPT 2 WITHOUT ATTEMPT 1",IF(AND($K1103=2,$L1103=""),"RETEST ROW HAS NO SCORE","OK"))))))</f>
        <v/>
      </c>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IF($C1104="","",IF($K1104="","",IF(COUNTIFS(nrES_PID,$D1104,nrES_Code,$F1104,nrES_Att,"&gt;"&amp;$K1104,nrES_Raw,"&gt;=0")=0,"Yes","No")))</f>
        <v/>
      </c>
      <c r="Q1104" s="17">
        <f>IF($C1104="","",IF($L1104="","",IF(AND($K1104=1,ISNUMBER($L1104),$L1104&lt;$J1104,COUNTIFS(nrES_PID,$D1104,nrES_Code,$F1104,nrES_Att,2,nrES_Raw,"&gt;=0")=0),"Yes","No")))</f>
        <v/>
      </c>
      <c r="R1104" s="17">
        <f>IF($C1104="","",IF($L1104="","",IF(AND($K1104=2,ISNUMBER($L1104),$L1104&lt;$J1104),"Yes","No")))</f>
        <v/>
      </c>
      <c r="S1104" s="18" t="n"/>
      <c r="T1104" s="19">
        <f>IF($Q1104&lt;&gt;"Yes","",IF($S1104="","(enter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IF(OR($C1104="",$L1104="",$K1104&lt;&gt;1,NOT(ISNUMBER($L1104)),$L1104&gt;=$J1104),"",IF(COUNTIFS(nrES_PID,$D1104,nrES_Code,$F1104,nrES_Att,2,nrES_Raw,"&gt;=0")&gt;0,"Retested",IF(NOT(ISNUMBER($T1104)),"CHECK DATE",IF(TODAY()&gt;$T1104,"OVERDUE","Due "&amp;TEXT($T1104,"mm/dd")))))</f>
        <v/>
      </c>
      <c r="V1104" s="16" t="n"/>
      <c r="W1104" s="16" t="n"/>
      <c r="X1104" s="17">
        <f>IF($C1104="","",IF(AND($L1104&lt;&gt;"",NOT(ISNUMBER($L1104))),"RAW SCORE NOT A NUMBER",IF(AND(ISNUMBER($L1104),OR($L1104&lt;0,$L1104&gt;100)),"RAW SCORE OUT OF RANGE",IF(COUNTIF(nrES_RecID,$B1104)&gt;1,"DUPLICATE RECORD",IF(AND($K1104=2,COUNTIFS(nrES_PID,$D1104,nrES_Code,$F1104,nrES_Att,1)=0),"ATTEMPT 2 WITHOUT ATTEMPT 1",IF(AND($K1104=2,$L1104=""),"RETEST ROW HAS NO SCORE","OK"))))))</f>
        <v/>
      </c>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IF($C1105="","",IF($K1105="","",IF(COUNTIFS(nrES_PID,$D1105,nrES_Code,$F1105,nrES_Att,"&gt;"&amp;$K1105,nrES_Raw,"&gt;=0")=0,"Yes","No")))</f>
        <v/>
      </c>
      <c r="Q1105" s="17">
        <f>IF($C1105="","",IF($L1105="","",IF(AND($K1105=1,ISNUMBER($L1105),$L1105&lt;$J1105,COUNTIFS(nrES_PID,$D1105,nrES_Code,$F1105,nrES_Att,2,nrES_Raw,"&gt;=0")=0),"Yes","No")))</f>
        <v/>
      </c>
      <c r="R1105" s="17">
        <f>IF($C1105="","",IF($L1105="","",IF(AND($K1105=2,ISNUMBER($L1105),$L1105&lt;$J1105),"Yes","No")))</f>
        <v/>
      </c>
      <c r="S1105" s="18" t="n"/>
      <c r="T1105" s="19">
        <f>IF($Q1105&lt;&gt;"Yes","",IF($S1105="","(enter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IF(OR($C1105="",$L1105="",$K1105&lt;&gt;1,NOT(ISNUMBER($L1105)),$L1105&gt;=$J1105),"",IF(COUNTIFS(nrES_PID,$D1105,nrES_Code,$F1105,nrES_Att,2,nrES_Raw,"&gt;=0")&gt;0,"Retested",IF(NOT(ISNUMBER($T1105)),"CHECK DATE",IF(TODAY()&gt;$T1105,"OVERDUE","Due "&amp;TEXT($T1105,"mm/dd")))))</f>
        <v/>
      </c>
      <c r="V1105" s="16" t="n"/>
      <c r="W1105" s="16" t="n"/>
      <c r="X1105" s="17">
        <f>IF($C1105="","",IF(AND($L1105&lt;&gt;"",NOT(ISNUMBER($L1105))),"RAW SCORE NOT A NUMBER",IF(AND(ISNUMBER($L1105),OR($L1105&lt;0,$L1105&gt;100)),"RAW SCORE OUT OF RANGE",IF(COUNTIF(nrES_RecID,$B1105)&gt;1,"DUPLICATE RECORD",IF(AND($K1105=2,COUNTIFS(nrES_PID,$D1105,nrES_Code,$F1105,nrES_Att,1)=0),"ATTEMPT 2 WITHOUT ATTEMPT 1",IF(AND($K1105=2,$L1105=""),"RETEST ROW HAS NO SCORE","OK"))))))</f>
        <v/>
      </c>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IF($C1106="","",IF($K1106="","",IF(COUNTIFS(nrES_PID,$D1106,nrES_Code,$F1106,nrES_Att,"&gt;"&amp;$K1106,nrES_Raw,"&gt;=0")=0,"Yes","No")))</f>
        <v/>
      </c>
      <c r="Q1106" s="17">
        <f>IF($C1106="","",IF($L1106="","",IF(AND($K1106=1,ISNUMBER($L1106),$L1106&lt;$J1106,COUNTIFS(nrES_PID,$D1106,nrES_Code,$F1106,nrES_Att,2,nrES_Raw,"&gt;=0")=0),"Yes","No")))</f>
        <v/>
      </c>
      <c r="R1106" s="17">
        <f>IF($C1106="","",IF($L1106="","",IF(AND($K1106=2,ISNUMBER($L1106),$L1106&lt;$J1106),"Yes","No")))</f>
        <v/>
      </c>
      <c r="S1106" s="18" t="n"/>
      <c r="T1106" s="19">
        <f>IF($Q1106&lt;&gt;"Yes","",IF($S1106="","(enter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IF(OR($C1106="",$L1106="",$K1106&lt;&gt;1,NOT(ISNUMBER($L1106)),$L1106&gt;=$J1106),"",IF(COUNTIFS(nrES_PID,$D1106,nrES_Code,$F1106,nrES_Att,2,nrES_Raw,"&gt;=0")&gt;0,"Retested",IF(NOT(ISNUMBER($T1106)),"CHECK DATE",IF(TODAY()&gt;$T1106,"OVERDUE","Due "&amp;TEXT($T1106,"mm/dd")))))</f>
        <v/>
      </c>
      <c r="V1106" s="16" t="n"/>
      <c r="W1106" s="16" t="n"/>
      <c r="X1106" s="17">
        <f>IF($C1106="","",IF(AND($L1106&lt;&gt;"",NOT(ISNUMBER($L1106))),"RAW SCORE NOT A NUMBER",IF(AND(ISNUMBER($L1106),OR($L1106&lt;0,$L1106&gt;100)),"RAW SCORE OUT OF RANGE",IF(COUNTIF(nrES_RecID,$B1106)&gt;1,"DUPLICATE RECORD",IF(AND($K1106=2,COUNTIFS(nrES_PID,$D1106,nrES_Code,$F1106,nrES_Att,1)=0),"ATTEMPT 2 WITHOUT ATTEMPT 1",IF(AND($K1106=2,$L1106=""),"RETEST ROW HAS NO SCORE","OK"))))))</f>
        <v/>
      </c>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IF($C1107="","",IF($K1107="","",IF(COUNTIFS(nrES_PID,$D1107,nrES_Code,$F1107,nrES_Att,"&gt;"&amp;$K1107,nrES_Raw,"&gt;=0")=0,"Yes","No")))</f>
        <v/>
      </c>
      <c r="Q1107" s="17">
        <f>IF($C1107="","",IF($L1107="","",IF(AND($K1107=1,ISNUMBER($L1107),$L1107&lt;$J1107,COUNTIFS(nrES_PID,$D1107,nrES_Code,$F1107,nrES_Att,2,nrES_Raw,"&gt;=0")=0),"Yes","No")))</f>
        <v/>
      </c>
      <c r="R1107" s="17">
        <f>IF($C1107="","",IF($L1107="","",IF(AND($K1107=2,ISNUMBER($L1107),$L1107&lt;$J1107),"Yes","No")))</f>
        <v/>
      </c>
      <c r="S1107" s="18" t="n"/>
      <c r="T1107" s="19">
        <f>IF($Q1107&lt;&gt;"Yes","",IF($S1107="","(enter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IF(OR($C1107="",$L1107="",$K1107&lt;&gt;1,NOT(ISNUMBER($L1107)),$L1107&gt;=$J1107),"",IF(COUNTIFS(nrES_PID,$D1107,nrES_Code,$F1107,nrES_Att,2,nrES_Raw,"&gt;=0")&gt;0,"Retested",IF(NOT(ISNUMBER($T1107)),"CHECK DATE",IF(TODAY()&gt;$T1107,"OVERDUE","Due "&amp;TEXT($T1107,"mm/dd")))))</f>
        <v/>
      </c>
      <c r="V1107" s="16" t="n"/>
      <c r="W1107" s="16" t="n"/>
      <c r="X1107" s="17">
        <f>IF($C1107="","",IF(AND($L1107&lt;&gt;"",NOT(ISNUMBER($L1107))),"RAW SCORE NOT A NUMBER",IF(AND(ISNUMBER($L1107),OR($L1107&lt;0,$L1107&gt;100)),"RAW SCORE OUT OF RANGE",IF(COUNTIF(nrES_RecID,$B1107)&gt;1,"DUPLICATE RECORD",IF(AND($K1107=2,COUNTIFS(nrES_PID,$D1107,nrES_Code,$F1107,nrES_Att,1)=0),"ATTEMPT 2 WITHOUT ATTEMPT 1",IF(AND($K1107=2,$L1107=""),"RETEST ROW HAS NO SCORE","OK"))))))</f>
        <v/>
      </c>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IF($C1108="","",IF($K1108="","",IF(COUNTIFS(nrES_PID,$D1108,nrES_Code,$F1108,nrES_Att,"&gt;"&amp;$K1108,nrES_Raw,"&gt;=0")=0,"Yes","No")))</f>
        <v/>
      </c>
      <c r="Q1108" s="17">
        <f>IF($C1108="","",IF($L1108="","",IF(AND($K1108=1,ISNUMBER($L1108),$L1108&lt;$J1108,COUNTIFS(nrES_PID,$D1108,nrES_Code,$F1108,nrES_Att,2,nrES_Raw,"&gt;=0")=0),"Yes","No")))</f>
        <v/>
      </c>
      <c r="R1108" s="17">
        <f>IF($C1108="","",IF($L1108="","",IF(AND($K1108=2,ISNUMBER($L1108),$L1108&lt;$J1108),"Yes","No")))</f>
        <v/>
      </c>
      <c r="S1108" s="18" t="n"/>
      <c r="T1108" s="19">
        <f>IF($Q1108&lt;&gt;"Yes","",IF($S1108="","(enter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IF(OR($C1108="",$L1108="",$K1108&lt;&gt;1,NOT(ISNUMBER($L1108)),$L1108&gt;=$J1108),"",IF(COUNTIFS(nrES_PID,$D1108,nrES_Code,$F1108,nrES_Att,2,nrES_Raw,"&gt;=0")&gt;0,"Retested",IF(NOT(ISNUMBER($T1108)),"CHECK DATE",IF(TODAY()&gt;$T1108,"OVERDUE","Due "&amp;TEXT($T1108,"mm/dd")))))</f>
        <v/>
      </c>
      <c r="V1108" s="16" t="n"/>
      <c r="W1108" s="16" t="n"/>
      <c r="X1108" s="17">
        <f>IF($C1108="","",IF(AND($L1108&lt;&gt;"",NOT(ISNUMBER($L1108))),"RAW SCORE NOT A NUMBER",IF(AND(ISNUMBER($L1108),OR($L1108&lt;0,$L1108&gt;100)),"RAW SCORE OUT OF RANGE",IF(COUNTIF(nrES_RecID,$B1108)&gt;1,"DUPLICATE RECORD",IF(AND($K1108=2,COUNTIFS(nrES_PID,$D1108,nrES_Code,$F1108,nrES_Att,1)=0),"ATTEMPT 2 WITHOUT ATTEMPT 1",IF(AND($K1108=2,$L1108=""),"RETEST ROW HAS NO SCORE","OK"))))))</f>
        <v/>
      </c>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IF($C1109="","",IF($K1109="","",IF(COUNTIFS(nrES_PID,$D1109,nrES_Code,$F1109,nrES_Att,"&gt;"&amp;$K1109,nrES_Raw,"&gt;=0")=0,"Yes","No")))</f>
        <v/>
      </c>
      <c r="Q1109" s="17">
        <f>IF($C1109="","",IF($L1109="","",IF(AND($K1109=1,ISNUMBER($L1109),$L1109&lt;$J1109,COUNTIFS(nrES_PID,$D1109,nrES_Code,$F1109,nrES_Att,2,nrES_Raw,"&gt;=0")=0),"Yes","No")))</f>
        <v/>
      </c>
      <c r="R1109" s="17">
        <f>IF($C1109="","",IF($L1109="","",IF(AND($K1109=2,ISNUMBER($L1109),$L1109&lt;$J1109),"Yes","No")))</f>
        <v/>
      </c>
      <c r="S1109" s="18" t="n"/>
      <c r="T1109" s="19">
        <f>IF($Q1109&lt;&gt;"Yes","",IF($S1109="","(enter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IF(OR($C1109="",$L1109="",$K1109&lt;&gt;1,NOT(ISNUMBER($L1109)),$L1109&gt;=$J1109),"",IF(COUNTIFS(nrES_PID,$D1109,nrES_Code,$F1109,nrES_Att,2,nrES_Raw,"&gt;=0")&gt;0,"Retested",IF(NOT(ISNUMBER($T1109)),"CHECK DATE",IF(TODAY()&gt;$T1109,"OVERDUE","Due "&amp;TEXT($T1109,"mm/dd")))))</f>
        <v/>
      </c>
      <c r="V1109" s="16" t="n"/>
      <c r="W1109" s="16" t="n"/>
      <c r="X1109" s="17">
        <f>IF($C1109="","",IF(AND($L1109&lt;&gt;"",NOT(ISNUMBER($L1109))),"RAW SCORE NOT A NUMBER",IF(AND(ISNUMBER($L1109),OR($L1109&lt;0,$L1109&gt;100)),"RAW SCORE OUT OF RANGE",IF(COUNTIF(nrES_RecID,$B1109)&gt;1,"DUPLICATE RECORD",IF(AND($K1109=2,COUNTIFS(nrES_PID,$D1109,nrES_Code,$F1109,nrES_Att,1)=0),"ATTEMPT 2 WITHOUT ATTEMPT 1",IF(AND($K1109=2,$L1109=""),"RETEST ROW HAS NO SCORE","OK"))))))</f>
        <v/>
      </c>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IF($C1110="","",IF($K1110="","",IF(COUNTIFS(nrES_PID,$D1110,nrES_Code,$F1110,nrES_Att,"&gt;"&amp;$K1110,nrES_Raw,"&gt;=0")=0,"Yes","No")))</f>
        <v/>
      </c>
      <c r="Q1110" s="17">
        <f>IF($C1110="","",IF($L1110="","",IF(AND($K1110=1,ISNUMBER($L1110),$L1110&lt;$J1110,COUNTIFS(nrES_PID,$D1110,nrES_Code,$F1110,nrES_Att,2,nrES_Raw,"&gt;=0")=0),"Yes","No")))</f>
        <v/>
      </c>
      <c r="R1110" s="17">
        <f>IF($C1110="","",IF($L1110="","",IF(AND($K1110=2,ISNUMBER($L1110),$L1110&lt;$J1110),"Yes","No")))</f>
        <v/>
      </c>
      <c r="S1110" s="18" t="n"/>
      <c r="T1110" s="19">
        <f>IF($Q1110&lt;&gt;"Yes","",IF($S1110="","(enter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IF(OR($C1110="",$L1110="",$K1110&lt;&gt;1,NOT(ISNUMBER($L1110)),$L1110&gt;=$J1110),"",IF(COUNTIFS(nrES_PID,$D1110,nrES_Code,$F1110,nrES_Att,2,nrES_Raw,"&gt;=0")&gt;0,"Retested",IF(NOT(ISNUMBER($T1110)),"CHECK DATE",IF(TODAY()&gt;$T1110,"OVERDUE","Due "&amp;TEXT($T1110,"mm/dd")))))</f>
        <v/>
      </c>
      <c r="V1110" s="16" t="n"/>
      <c r="W1110" s="16" t="n"/>
      <c r="X1110" s="17">
        <f>IF($C1110="","",IF(AND($L1110&lt;&gt;"",NOT(ISNUMBER($L1110))),"RAW SCORE NOT A NUMBER",IF(AND(ISNUMBER($L1110),OR($L1110&lt;0,$L1110&gt;100)),"RAW SCORE OUT OF RANGE",IF(COUNTIF(nrES_RecID,$B1110)&gt;1,"DUPLICATE RECORD",IF(AND($K1110=2,COUNTIFS(nrES_PID,$D1110,nrES_Code,$F1110,nrES_Att,1)=0),"ATTEMPT 2 WITHOUT ATTEMPT 1",IF(AND($K1110=2,$L1110=""),"RETEST ROW HAS NO SCORE","OK"))))))</f>
        <v/>
      </c>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IF($C1111="","",IF($K1111="","",IF(COUNTIFS(nrES_PID,$D1111,nrES_Code,$F1111,nrES_Att,"&gt;"&amp;$K1111,nrES_Raw,"&gt;=0")=0,"Yes","No")))</f>
        <v/>
      </c>
      <c r="Q1111" s="17">
        <f>IF($C1111="","",IF($L1111="","",IF(AND($K1111=1,ISNUMBER($L1111),$L1111&lt;$J1111,COUNTIFS(nrES_PID,$D1111,nrES_Code,$F1111,nrES_Att,2,nrES_Raw,"&gt;=0")=0),"Yes","No")))</f>
        <v/>
      </c>
      <c r="R1111" s="17">
        <f>IF($C1111="","",IF($L1111="","",IF(AND($K1111=2,ISNUMBER($L1111),$L1111&lt;$J1111),"Yes","No")))</f>
        <v/>
      </c>
      <c r="S1111" s="18" t="n"/>
      <c r="T1111" s="19">
        <f>IF($Q1111&lt;&gt;"Yes","",IF($S1111="","(enter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IF(OR($C1111="",$L1111="",$K1111&lt;&gt;1,NOT(ISNUMBER($L1111)),$L1111&gt;=$J1111),"",IF(COUNTIFS(nrES_PID,$D1111,nrES_Code,$F1111,nrES_Att,2,nrES_Raw,"&gt;=0")&gt;0,"Retested",IF(NOT(ISNUMBER($T1111)),"CHECK DATE",IF(TODAY()&gt;$T1111,"OVERDUE","Due "&amp;TEXT($T1111,"mm/dd")))))</f>
        <v/>
      </c>
      <c r="V1111" s="16" t="n"/>
      <c r="W1111" s="16" t="n"/>
      <c r="X1111" s="17">
        <f>IF($C1111="","",IF(AND($L1111&lt;&gt;"",NOT(ISNUMBER($L1111))),"RAW SCORE NOT A NUMBER",IF(AND(ISNUMBER($L1111),OR($L1111&lt;0,$L1111&gt;100)),"RAW SCORE OUT OF RANGE",IF(COUNTIF(nrES_RecID,$B1111)&gt;1,"DUPLICATE RECORD",IF(AND($K1111=2,COUNTIFS(nrES_PID,$D1111,nrES_Code,$F1111,nrES_Att,1)=0),"ATTEMPT 2 WITHOUT ATTEMPT 1",IF(AND($K1111=2,$L1111=""),"RETEST ROW HAS NO SCORE","OK"))))))</f>
        <v/>
      </c>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IF($C1112="","",IF($K1112="","",IF(COUNTIFS(nrES_PID,$D1112,nrES_Code,$F1112,nrES_Att,"&gt;"&amp;$K1112,nrES_Raw,"&gt;=0")=0,"Yes","No")))</f>
        <v/>
      </c>
      <c r="Q1112" s="17">
        <f>IF($C1112="","",IF($L1112="","",IF(AND($K1112=1,ISNUMBER($L1112),$L1112&lt;$J1112,COUNTIFS(nrES_PID,$D1112,nrES_Code,$F1112,nrES_Att,2,nrES_Raw,"&gt;=0")=0),"Yes","No")))</f>
        <v/>
      </c>
      <c r="R1112" s="17">
        <f>IF($C1112="","",IF($L1112="","",IF(AND($K1112=2,ISNUMBER($L1112),$L1112&lt;$J1112),"Yes","No")))</f>
        <v/>
      </c>
      <c r="S1112" s="18" t="n"/>
      <c r="T1112" s="19">
        <f>IF($Q1112&lt;&gt;"Yes","",IF($S1112="","(enter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IF(OR($C1112="",$L1112="",$K1112&lt;&gt;1,NOT(ISNUMBER($L1112)),$L1112&gt;=$J1112),"",IF(COUNTIFS(nrES_PID,$D1112,nrES_Code,$F1112,nrES_Att,2,nrES_Raw,"&gt;=0")&gt;0,"Retested",IF(NOT(ISNUMBER($T1112)),"CHECK DATE",IF(TODAY()&gt;$T1112,"OVERDUE","Due "&amp;TEXT($T1112,"mm/dd")))))</f>
        <v/>
      </c>
      <c r="V1112" s="16" t="n"/>
      <c r="W1112" s="16" t="n"/>
      <c r="X1112" s="17">
        <f>IF($C1112="","",IF(AND($L1112&lt;&gt;"",NOT(ISNUMBER($L1112))),"RAW SCORE NOT A NUMBER",IF(AND(ISNUMBER($L1112),OR($L1112&lt;0,$L1112&gt;100)),"RAW SCORE OUT OF RANGE",IF(COUNTIF(nrES_RecID,$B1112)&gt;1,"DUPLICATE RECORD",IF(AND($K1112=2,COUNTIFS(nrES_PID,$D1112,nrES_Code,$F1112,nrES_Att,1)=0),"ATTEMPT 2 WITHOUT ATTEMPT 1",IF(AND($K1112=2,$L1112=""),"RETEST ROW HAS NO SCORE","OK"))))))</f>
        <v/>
      </c>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IF($C1113="","",IF($K1113="","",IF(COUNTIFS(nrES_PID,$D1113,nrES_Code,$F1113,nrES_Att,"&gt;"&amp;$K1113,nrES_Raw,"&gt;=0")=0,"Yes","No")))</f>
        <v/>
      </c>
      <c r="Q1113" s="17">
        <f>IF($C1113="","",IF($L1113="","",IF(AND($K1113=1,ISNUMBER($L1113),$L1113&lt;$J1113,COUNTIFS(nrES_PID,$D1113,nrES_Code,$F1113,nrES_Att,2,nrES_Raw,"&gt;=0")=0),"Yes","No")))</f>
        <v/>
      </c>
      <c r="R1113" s="17">
        <f>IF($C1113="","",IF($L1113="","",IF(AND($K1113=2,ISNUMBER($L1113),$L1113&lt;$J1113),"Yes","No")))</f>
        <v/>
      </c>
      <c r="S1113" s="18" t="n"/>
      <c r="T1113" s="19">
        <f>IF($Q1113&lt;&gt;"Yes","",IF($S1113="","(enter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IF(OR($C1113="",$L1113="",$K1113&lt;&gt;1,NOT(ISNUMBER($L1113)),$L1113&gt;=$J1113),"",IF(COUNTIFS(nrES_PID,$D1113,nrES_Code,$F1113,nrES_Att,2,nrES_Raw,"&gt;=0")&gt;0,"Retested",IF(NOT(ISNUMBER($T1113)),"CHECK DATE",IF(TODAY()&gt;$T1113,"OVERDUE","Due "&amp;TEXT($T1113,"mm/dd")))))</f>
        <v/>
      </c>
      <c r="V1113" s="16" t="n"/>
      <c r="W1113" s="16" t="n"/>
      <c r="X1113" s="17">
        <f>IF($C1113="","",IF(AND($L1113&lt;&gt;"",NOT(ISNUMBER($L1113))),"RAW SCORE NOT A NUMBER",IF(AND(ISNUMBER($L1113),OR($L1113&lt;0,$L1113&gt;100)),"RAW SCORE OUT OF RANGE",IF(COUNTIF(nrES_RecID,$B1113)&gt;1,"DUPLICATE RECORD",IF(AND($K1113=2,COUNTIFS(nrES_PID,$D1113,nrES_Code,$F1113,nrES_Att,1)=0),"ATTEMPT 2 WITHOUT ATTEMPT 1",IF(AND($K1113=2,$L1113=""),"RETEST ROW HAS NO SCORE","OK"))))))</f>
        <v/>
      </c>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IF($C1114="","",IF($K1114="","",IF(COUNTIFS(nrES_PID,$D1114,nrES_Code,$F1114,nrES_Att,"&gt;"&amp;$K1114,nrES_Raw,"&gt;=0")=0,"Yes","No")))</f>
        <v/>
      </c>
      <c r="Q1114" s="17">
        <f>IF($C1114="","",IF($L1114="","",IF(AND($K1114=1,ISNUMBER($L1114),$L1114&lt;$J1114,COUNTIFS(nrES_PID,$D1114,nrES_Code,$F1114,nrES_Att,2,nrES_Raw,"&gt;=0")=0),"Yes","No")))</f>
        <v/>
      </c>
      <c r="R1114" s="17">
        <f>IF($C1114="","",IF($L1114="","",IF(AND($K1114=2,ISNUMBER($L1114),$L1114&lt;$J1114),"Yes","No")))</f>
        <v/>
      </c>
      <c r="S1114" s="18" t="n"/>
      <c r="T1114" s="19">
        <f>IF($Q1114&lt;&gt;"Yes","",IF($S1114="","(enter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IF(OR($C1114="",$L1114="",$K1114&lt;&gt;1,NOT(ISNUMBER($L1114)),$L1114&gt;=$J1114),"",IF(COUNTIFS(nrES_PID,$D1114,nrES_Code,$F1114,nrES_Att,2,nrES_Raw,"&gt;=0")&gt;0,"Retested",IF(NOT(ISNUMBER($T1114)),"CHECK DATE",IF(TODAY()&gt;$T1114,"OVERDUE","Due "&amp;TEXT($T1114,"mm/dd")))))</f>
        <v/>
      </c>
      <c r="V1114" s="16" t="n"/>
      <c r="W1114" s="16" t="n"/>
      <c r="X1114" s="17">
        <f>IF($C1114="","",IF(AND($L1114&lt;&gt;"",NOT(ISNUMBER($L1114))),"RAW SCORE NOT A NUMBER",IF(AND(ISNUMBER($L1114),OR($L1114&lt;0,$L1114&gt;100)),"RAW SCORE OUT OF RANGE",IF(COUNTIF(nrES_RecID,$B1114)&gt;1,"DUPLICATE RECORD",IF(AND($K1114=2,COUNTIFS(nrES_PID,$D1114,nrES_Code,$F1114,nrES_Att,1)=0),"ATTEMPT 2 WITHOUT ATTEMPT 1",IF(AND($K1114=2,$L1114=""),"RETEST ROW HAS NO SCORE","OK"))))))</f>
        <v/>
      </c>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IF($C1115="","",IF($K1115="","",IF(COUNTIFS(nrES_PID,$D1115,nrES_Code,$F1115,nrES_Att,"&gt;"&amp;$K1115,nrES_Raw,"&gt;=0")=0,"Yes","No")))</f>
        <v/>
      </c>
      <c r="Q1115" s="17">
        <f>IF($C1115="","",IF($L1115="","",IF(AND($K1115=1,ISNUMBER($L1115),$L1115&lt;$J1115,COUNTIFS(nrES_PID,$D1115,nrES_Code,$F1115,nrES_Att,2,nrES_Raw,"&gt;=0")=0),"Yes","No")))</f>
        <v/>
      </c>
      <c r="R1115" s="17">
        <f>IF($C1115="","",IF($L1115="","",IF(AND($K1115=2,ISNUMBER($L1115),$L1115&lt;$J1115),"Yes","No")))</f>
        <v/>
      </c>
      <c r="S1115" s="18" t="n"/>
      <c r="T1115" s="19">
        <f>IF($Q1115&lt;&gt;"Yes","",IF($S1115="","(enter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IF(OR($C1115="",$L1115="",$K1115&lt;&gt;1,NOT(ISNUMBER($L1115)),$L1115&gt;=$J1115),"",IF(COUNTIFS(nrES_PID,$D1115,nrES_Code,$F1115,nrES_Att,2,nrES_Raw,"&gt;=0")&gt;0,"Retested",IF(NOT(ISNUMBER($T1115)),"CHECK DATE",IF(TODAY()&gt;$T1115,"OVERDUE","Due "&amp;TEXT($T1115,"mm/dd")))))</f>
        <v/>
      </c>
      <c r="V1115" s="16" t="n"/>
      <c r="W1115" s="16" t="n"/>
      <c r="X1115" s="17">
        <f>IF($C1115="","",IF(AND($L1115&lt;&gt;"",NOT(ISNUMBER($L1115))),"RAW SCORE NOT A NUMBER",IF(AND(ISNUMBER($L1115),OR($L1115&lt;0,$L1115&gt;100)),"RAW SCORE OUT OF RANGE",IF(COUNTIF(nrES_RecID,$B1115)&gt;1,"DUPLICATE RECORD",IF(AND($K1115=2,COUNTIFS(nrES_PID,$D1115,nrES_Code,$F1115,nrES_Att,1)=0),"ATTEMPT 2 WITHOUT ATTEMPT 1",IF(AND($K1115=2,$L1115=""),"RETEST ROW HAS NO SCORE","OK"))))))</f>
        <v/>
      </c>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IF($C1116="","",IF($K1116="","",IF(COUNTIFS(nrES_PID,$D1116,nrES_Code,$F1116,nrES_Att,"&gt;"&amp;$K1116,nrES_Raw,"&gt;=0")=0,"Yes","No")))</f>
        <v/>
      </c>
      <c r="Q1116" s="17">
        <f>IF($C1116="","",IF($L1116="","",IF(AND($K1116=1,ISNUMBER($L1116),$L1116&lt;$J1116,COUNTIFS(nrES_PID,$D1116,nrES_Code,$F1116,nrES_Att,2,nrES_Raw,"&gt;=0")=0),"Yes","No")))</f>
        <v/>
      </c>
      <c r="R1116" s="17">
        <f>IF($C1116="","",IF($L1116="","",IF(AND($K1116=2,ISNUMBER($L1116),$L1116&lt;$J1116),"Yes","No")))</f>
        <v/>
      </c>
      <c r="S1116" s="18" t="n"/>
      <c r="T1116" s="19">
        <f>IF($Q1116&lt;&gt;"Yes","",IF($S1116="","(enter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IF(OR($C1116="",$L1116="",$K1116&lt;&gt;1,NOT(ISNUMBER($L1116)),$L1116&gt;=$J1116),"",IF(COUNTIFS(nrES_PID,$D1116,nrES_Code,$F1116,nrES_Att,2,nrES_Raw,"&gt;=0")&gt;0,"Retested",IF(NOT(ISNUMBER($T1116)),"CHECK DATE",IF(TODAY()&gt;$T1116,"OVERDUE","Due "&amp;TEXT($T1116,"mm/dd")))))</f>
        <v/>
      </c>
      <c r="V1116" s="16" t="n"/>
      <c r="W1116" s="16" t="n"/>
      <c r="X1116" s="17">
        <f>IF($C1116="","",IF(AND($L1116&lt;&gt;"",NOT(ISNUMBER($L1116))),"RAW SCORE NOT A NUMBER",IF(AND(ISNUMBER($L1116),OR($L1116&lt;0,$L1116&gt;100)),"RAW SCORE OUT OF RANGE",IF(COUNTIF(nrES_RecID,$B1116)&gt;1,"DUPLICATE RECORD",IF(AND($K1116=2,COUNTIFS(nrES_PID,$D1116,nrES_Code,$F1116,nrES_Att,1)=0),"ATTEMPT 2 WITHOUT ATTEMPT 1",IF(AND($K1116=2,$L1116=""),"RETEST ROW HAS NO SCORE","OK"))))))</f>
        <v/>
      </c>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IF($C1117="","",IF($K1117="","",IF(COUNTIFS(nrES_PID,$D1117,nrES_Code,$F1117,nrES_Att,"&gt;"&amp;$K1117,nrES_Raw,"&gt;=0")=0,"Yes","No")))</f>
        <v/>
      </c>
      <c r="Q1117" s="17">
        <f>IF($C1117="","",IF($L1117="","",IF(AND($K1117=1,ISNUMBER($L1117),$L1117&lt;$J1117,COUNTIFS(nrES_PID,$D1117,nrES_Code,$F1117,nrES_Att,2,nrES_Raw,"&gt;=0")=0),"Yes","No")))</f>
        <v/>
      </c>
      <c r="R1117" s="17">
        <f>IF($C1117="","",IF($L1117="","",IF(AND($K1117=2,ISNUMBER($L1117),$L1117&lt;$J1117),"Yes","No")))</f>
        <v/>
      </c>
      <c r="S1117" s="18" t="n"/>
      <c r="T1117" s="19">
        <f>IF($Q1117&lt;&gt;"Yes","",IF($S1117="","(enter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IF(OR($C1117="",$L1117="",$K1117&lt;&gt;1,NOT(ISNUMBER($L1117)),$L1117&gt;=$J1117),"",IF(COUNTIFS(nrES_PID,$D1117,nrES_Code,$F1117,nrES_Att,2,nrES_Raw,"&gt;=0")&gt;0,"Retested",IF(NOT(ISNUMBER($T1117)),"CHECK DATE",IF(TODAY()&gt;$T1117,"OVERDUE","Due "&amp;TEXT($T1117,"mm/dd")))))</f>
        <v/>
      </c>
      <c r="V1117" s="16" t="n"/>
      <c r="W1117" s="16" t="n"/>
      <c r="X1117" s="17">
        <f>IF($C1117="","",IF(AND($L1117&lt;&gt;"",NOT(ISNUMBER($L1117))),"RAW SCORE NOT A NUMBER",IF(AND(ISNUMBER($L1117),OR($L1117&lt;0,$L1117&gt;100)),"RAW SCORE OUT OF RANGE",IF(COUNTIF(nrES_RecID,$B1117)&gt;1,"DUPLICATE RECORD",IF(AND($K1117=2,COUNTIFS(nrES_PID,$D1117,nrES_Code,$F1117,nrES_Att,1)=0),"ATTEMPT 2 WITHOUT ATTEMPT 1",IF(AND($K1117=2,$L1117=""),"RETEST ROW HAS NO SCORE","OK"))))))</f>
        <v/>
      </c>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IF($C1118="","",IF($K1118="","",IF(COUNTIFS(nrES_PID,$D1118,nrES_Code,$F1118,nrES_Att,"&gt;"&amp;$K1118,nrES_Raw,"&gt;=0")=0,"Yes","No")))</f>
        <v/>
      </c>
      <c r="Q1118" s="17">
        <f>IF($C1118="","",IF($L1118="","",IF(AND($K1118=1,ISNUMBER($L1118),$L1118&lt;$J1118,COUNTIFS(nrES_PID,$D1118,nrES_Code,$F1118,nrES_Att,2,nrES_Raw,"&gt;=0")=0),"Yes","No")))</f>
        <v/>
      </c>
      <c r="R1118" s="17">
        <f>IF($C1118="","",IF($L1118="","",IF(AND($K1118=2,ISNUMBER($L1118),$L1118&lt;$J1118),"Yes","No")))</f>
        <v/>
      </c>
      <c r="S1118" s="18" t="n"/>
      <c r="T1118" s="19">
        <f>IF($Q1118&lt;&gt;"Yes","",IF($S1118="","(enter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IF(OR($C1118="",$L1118="",$K1118&lt;&gt;1,NOT(ISNUMBER($L1118)),$L1118&gt;=$J1118),"",IF(COUNTIFS(nrES_PID,$D1118,nrES_Code,$F1118,nrES_Att,2,nrES_Raw,"&gt;=0")&gt;0,"Retested",IF(NOT(ISNUMBER($T1118)),"CHECK DATE",IF(TODAY()&gt;$T1118,"OVERDUE","Due "&amp;TEXT($T1118,"mm/dd")))))</f>
        <v/>
      </c>
      <c r="V1118" s="16" t="n"/>
      <c r="W1118" s="16" t="n"/>
      <c r="X1118" s="17">
        <f>IF($C1118="","",IF(AND($L1118&lt;&gt;"",NOT(ISNUMBER($L1118))),"RAW SCORE NOT A NUMBER",IF(AND(ISNUMBER($L1118),OR($L1118&lt;0,$L1118&gt;100)),"RAW SCORE OUT OF RANGE",IF(COUNTIF(nrES_RecID,$B1118)&gt;1,"DUPLICATE RECORD",IF(AND($K1118=2,COUNTIFS(nrES_PID,$D1118,nrES_Code,$F1118,nrES_Att,1)=0),"ATTEMPT 2 WITHOUT ATTEMPT 1",IF(AND($K1118=2,$L1118=""),"RETEST ROW HAS NO SCORE","OK"))))))</f>
        <v/>
      </c>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IF($C1119="","",IF($K1119="","",IF(COUNTIFS(nrES_PID,$D1119,nrES_Code,$F1119,nrES_Att,"&gt;"&amp;$K1119,nrES_Raw,"&gt;=0")=0,"Yes","No")))</f>
        <v/>
      </c>
      <c r="Q1119" s="17">
        <f>IF($C1119="","",IF($L1119="","",IF(AND($K1119=1,ISNUMBER($L1119),$L1119&lt;$J1119,COUNTIFS(nrES_PID,$D1119,nrES_Code,$F1119,nrES_Att,2,nrES_Raw,"&gt;=0")=0),"Yes","No")))</f>
        <v/>
      </c>
      <c r="R1119" s="17">
        <f>IF($C1119="","",IF($L1119="","",IF(AND($K1119=2,ISNUMBER($L1119),$L1119&lt;$J1119),"Yes","No")))</f>
        <v/>
      </c>
      <c r="S1119" s="18" t="n"/>
      <c r="T1119" s="19">
        <f>IF($Q1119&lt;&gt;"Yes","",IF($S1119="","(enter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IF(OR($C1119="",$L1119="",$K1119&lt;&gt;1,NOT(ISNUMBER($L1119)),$L1119&gt;=$J1119),"",IF(COUNTIFS(nrES_PID,$D1119,nrES_Code,$F1119,nrES_Att,2,nrES_Raw,"&gt;=0")&gt;0,"Retested",IF(NOT(ISNUMBER($T1119)),"CHECK DATE",IF(TODAY()&gt;$T1119,"OVERDUE","Due "&amp;TEXT($T1119,"mm/dd")))))</f>
        <v/>
      </c>
      <c r="V1119" s="16" t="n"/>
      <c r="W1119" s="16" t="n"/>
      <c r="X1119" s="17">
        <f>IF($C1119="","",IF(AND($L1119&lt;&gt;"",NOT(ISNUMBER($L1119))),"RAW SCORE NOT A NUMBER",IF(AND(ISNUMBER($L1119),OR($L1119&lt;0,$L1119&gt;100)),"RAW SCORE OUT OF RANGE",IF(COUNTIF(nrES_RecID,$B1119)&gt;1,"DUPLICATE RECORD",IF(AND($K1119=2,COUNTIFS(nrES_PID,$D1119,nrES_Code,$F1119,nrES_Att,1)=0),"ATTEMPT 2 WITHOUT ATTEMPT 1",IF(AND($K1119=2,$L1119=""),"RETEST ROW HAS NO SCORE","OK"))))))</f>
        <v/>
      </c>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IF($C1120="","",IF($K1120="","",IF(COUNTIFS(nrES_PID,$D1120,nrES_Code,$F1120,nrES_Att,"&gt;"&amp;$K1120,nrES_Raw,"&gt;=0")=0,"Yes","No")))</f>
        <v/>
      </c>
      <c r="Q1120" s="17">
        <f>IF($C1120="","",IF($L1120="","",IF(AND($K1120=1,ISNUMBER($L1120),$L1120&lt;$J1120,COUNTIFS(nrES_PID,$D1120,nrES_Code,$F1120,nrES_Att,2,nrES_Raw,"&gt;=0")=0),"Yes","No")))</f>
        <v/>
      </c>
      <c r="R1120" s="17">
        <f>IF($C1120="","",IF($L1120="","",IF(AND($K1120=2,ISNUMBER($L1120),$L1120&lt;$J1120),"Yes","No")))</f>
        <v/>
      </c>
      <c r="S1120" s="18" t="n"/>
      <c r="T1120" s="19">
        <f>IF($Q1120&lt;&gt;"Yes","",IF($S1120="","(enter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IF(OR($C1120="",$L1120="",$K1120&lt;&gt;1,NOT(ISNUMBER($L1120)),$L1120&gt;=$J1120),"",IF(COUNTIFS(nrES_PID,$D1120,nrES_Code,$F1120,nrES_Att,2,nrES_Raw,"&gt;=0")&gt;0,"Retested",IF(NOT(ISNUMBER($T1120)),"CHECK DATE",IF(TODAY()&gt;$T1120,"OVERDUE","Due "&amp;TEXT($T1120,"mm/dd")))))</f>
        <v/>
      </c>
      <c r="V1120" s="16" t="n"/>
      <c r="W1120" s="16" t="n"/>
      <c r="X1120" s="17">
        <f>IF($C1120="","",IF(AND($L1120&lt;&gt;"",NOT(ISNUMBER($L1120))),"RAW SCORE NOT A NUMBER",IF(AND(ISNUMBER($L1120),OR($L1120&lt;0,$L1120&gt;100)),"RAW SCORE OUT OF RANGE",IF(COUNTIF(nrES_RecID,$B1120)&gt;1,"DUPLICATE RECORD",IF(AND($K1120=2,COUNTIFS(nrES_PID,$D1120,nrES_Code,$F1120,nrES_Att,1)=0),"ATTEMPT 2 WITHOUT ATTEMPT 1",IF(AND($K1120=2,$L1120=""),"RETEST ROW HAS NO SCORE","OK"))))))</f>
        <v/>
      </c>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IF($C1121="","",IF($K1121="","",IF(COUNTIFS(nrES_PID,$D1121,nrES_Code,$F1121,nrES_Att,"&gt;"&amp;$K1121,nrES_Raw,"&gt;=0")=0,"Yes","No")))</f>
        <v/>
      </c>
      <c r="Q1121" s="17">
        <f>IF($C1121="","",IF($L1121="","",IF(AND($K1121=1,ISNUMBER($L1121),$L1121&lt;$J1121,COUNTIFS(nrES_PID,$D1121,nrES_Code,$F1121,nrES_Att,2,nrES_Raw,"&gt;=0")=0),"Yes","No")))</f>
        <v/>
      </c>
      <c r="R1121" s="17">
        <f>IF($C1121="","",IF($L1121="","",IF(AND($K1121=2,ISNUMBER($L1121),$L1121&lt;$J1121),"Yes","No")))</f>
        <v/>
      </c>
      <c r="S1121" s="18" t="n"/>
      <c r="T1121" s="19">
        <f>IF($Q1121&lt;&gt;"Yes","",IF($S1121="","(enter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IF(OR($C1121="",$L1121="",$K1121&lt;&gt;1,NOT(ISNUMBER($L1121)),$L1121&gt;=$J1121),"",IF(COUNTIFS(nrES_PID,$D1121,nrES_Code,$F1121,nrES_Att,2,nrES_Raw,"&gt;=0")&gt;0,"Retested",IF(NOT(ISNUMBER($T1121)),"CHECK DATE",IF(TODAY()&gt;$T1121,"OVERDUE","Due "&amp;TEXT($T1121,"mm/dd")))))</f>
        <v/>
      </c>
      <c r="V1121" s="16" t="n"/>
      <c r="W1121" s="16" t="n"/>
      <c r="X1121" s="17">
        <f>IF($C1121="","",IF(AND($L1121&lt;&gt;"",NOT(ISNUMBER($L1121))),"RAW SCORE NOT A NUMBER",IF(AND(ISNUMBER($L1121),OR($L1121&lt;0,$L1121&gt;100)),"RAW SCORE OUT OF RANGE",IF(COUNTIF(nrES_RecID,$B1121)&gt;1,"DUPLICATE RECORD",IF(AND($K1121=2,COUNTIFS(nrES_PID,$D1121,nrES_Code,$F1121,nrES_Att,1)=0),"ATTEMPT 2 WITHOUT ATTEMPT 1",IF(AND($K1121=2,$L1121=""),"RETEST ROW HAS NO SCORE","OK"))))))</f>
        <v/>
      </c>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IF($C1122="","",IF($K1122="","",IF(COUNTIFS(nrES_PID,$D1122,nrES_Code,$F1122,nrES_Att,"&gt;"&amp;$K1122,nrES_Raw,"&gt;=0")=0,"Yes","No")))</f>
        <v/>
      </c>
      <c r="Q1122" s="17">
        <f>IF($C1122="","",IF($L1122="","",IF(AND($K1122=1,ISNUMBER($L1122),$L1122&lt;$J1122,COUNTIFS(nrES_PID,$D1122,nrES_Code,$F1122,nrES_Att,2,nrES_Raw,"&gt;=0")=0),"Yes","No")))</f>
        <v/>
      </c>
      <c r="R1122" s="17">
        <f>IF($C1122="","",IF($L1122="","",IF(AND($K1122=2,ISNUMBER($L1122),$L1122&lt;$J1122),"Yes","No")))</f>
        <v/>
      </c>
      <c r="S1122" s="18" t="n"/>
      <c r="T1122" s="19">
        <f>IF($Q1122&lt;&gt;"Yes","",IF($S1122="","(enter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IF(OR($C1122="",$L1122="",$K1122&lt;&gt;1,NOT(ISNUMBER($L1122)),$L1122&gt;=$J1122),"",IF(COUNTIFS(nrES_PID,$D1122,nrES_Code,$F1122,nrES_Att,2,nrES_Raw,"&gt;=0")&gt;0,"Retested",IF(NOT(ISNUMBER($T1122)),"CHECK DATE",IF(TODAY()&gt;$T1122,"OVERDUE","Due "&amp;TEXT($T1122,"mm/dd")))))</f>
        <v/>
      </c>
      <c r="V1122" s="16" t="n"/>
      <c r="W1122" s="16" t="n"/>
      <c r="X1122" s="17">
        <f>IF($C1122="","",IF(AND($L1122&lt;&gt;"",NOT(ISNUMBER($L1122))),"RAW SCORE NOT A NUMBER",IF(AND(ISNUMBER($L1122),OR($L1122&lt;0,$L1122&gt;100)),"RAW SCORE OUT OF RANGE",IF(COUNTIF(nrES_RecID,$B1122)&gt;1,"DUPLICATE RECORD",IF(AND($K1122=2,COUNTIFS(nrES_PID,$D1122,nrES_Code,$F1122,nrES_Att,1)=0),"ATTEMPT 2 WITHOUT ATTEMPT 1",IF(AND($K1122=2,$L1122=""),"RETEST ROW HAS NO SCORE","OK"))))))</f>
        <v/>
      </c>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IF($C1123="","",IF($K1123="","",IF(COUNTIFS(nrES_PID,$D1123,nrES_Code,$F1123,nrES_Att,"&gt;"&amp;$K1123,nrES_Raw,"&gt;=0")=0,"Yes","No")))</f>
        <v/>
      </c>
      <c r="Q1123" s="17">
        <f>IF($C1123="","",IF($L1123="","",IF(AND($K1123=1,ISNUMBER($L1123),$L1123&lt;$J1123,COUNTIFS(nrES_PID,$D1123,nrES_Code,$F1123,nrES_Att,2,nrES_Raw,"&gt;=0")=0),"Yes","No")))</f>
        <v/>
      </c>
      <c r="R1123" s="17">
        <f>IF($C1123="","",IF($L1123="","",IF(AND($K1123=2,ISNUMBER($L1123),$L1123&lt;$J1123),"Yes","No")))</f>
        <v/>
      </c>
      <c r="S1123" s="18" t="n"/>
      <c r="T1123" s="19">
        <f>IF($Q1123&lt;&gt;"Yes","",IF($S1123="","(enter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IF(OR($C1123="",$L1123="",$K1123&lt;&gt;1,NOT(ISNUMBER($L1123)),$L1123&gt;=$J1123),"",IF(COUNTIFS(nrES_PID,$D1123,nrES_Code,$F1123,nrES_Att,2,nrES_Raw,"&gt;=0")&gt;0,"Retested",IF(NOT(ISNUMBER($T1123)),"CHECK DATE",IF(TODAY()&gt;$T1123,"OVERDUE","Due "&amp;TEXT($T1123,"mm/dd")))))</f>
        <v/>
      </c>
      <c r="V1123" s="16" t="n"/>
      <c r="W1123" s="16" t="n"/>
      <c r="X1123" s="17">
        <f>IF($C1123="","",IF(AND($L1123&lt;&gt;"",NOT(ISNUMBER($L1123))),"RAW SCORE NOT A NUMBER",IF(AND(ISNUMBER($L1123),OR($L1123&lt;0,$L1123&gt;100)),"RAW SCORE OUT OF RANGE",IF(COUNTIF(nrES_RecID,$B1123)&gt;1,"DUPLICATE RECORD",IF(AND($K1123=2,COUNTIFS(nrES_PID,$D1123,nrES_Code,$F1123,nrES_Att,1)=0),"ATTEMPT 2 WITHOUT ATTEMPT 1",IF(AND($K1123=2,$L1123=""),"RETEST ROW HAS NO SCORE","OK"))))))</f>
        <v/>
      </c>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IF($C1124="","",IF($K1124="","",IF(COUNTIFS(nrES_PID,$D1124,nrES_Code,$F1124,nrES_Att,"&gt;"&amp;$K1124,nrES_Raw,"&gt;=0")=0,"Yes","No")))</f>
        <v/>
      </c>
      <c r="Q1124" s="17">
        <f>IF($C1124="","",IF($L1124="","",IF(AND($K1124=1,ISNUMBER($L1124),$L1124&lt;$J1124,COUNTIFS(nrES_PID,$D1124,nrES_Code,$F1124,nrES_Att,2,nrES_Raw,"&gt;=0")=0),"Yes","No")))</f>
        <v/>
      </c>
      <c r="R1124" s="17">
        <f>IF($C1124="","",IF($L1124="","",IF(AND($K1124=2,ISNUMBER($L1124),$L1124&lt;$J1124),"Yes","No")))</f>
        <v/>
      </c>
      <c r="S1124" s="18" t="n"/>
      <c r="T1124" s="19">
        <f>IF($Q1124&lt;&gt;"Yes","",IF($S1124="","(enter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IF(OR($C1124="",$L1124="",$K1124&lt;&gt;1,NOT(ISNUMBER($L1124)),$L1124&gt;=$J1124),"",IF(COUNTIFS(nrES_PID,$D1124,nrES_Code,$F1124,nrES_Att,2,nrES_Raw,"&gt;=0")&gt;0,"Retested",IF(NOT(ISNUMBER($T1124)),"CHECK DATE",IF(TODAY()&gt;$T1124,"OVERDUE","Due "&amp;TEXT($T1124,"mm/dd")))))</f>
        <v/>
      </c>
      <c r="V1124" s="16" t="n"/>
      <c r="W1124" s="16" t="n"/>
      <c r="X1124" s="17">
        <f>IF($C1124="","",IF(AND($L1124&lt;&gt;"",NOT(ISNUMBER($L1124))),"RAW SCORE NOT A NUMBER",IF(AND(ISNUMBER($L1124),OR($L1124&lt;0,$L1124&gt;100)),"RAW SCORE OUT OF RANGE",IF(COUNTIF(nrES_RecID,$B1124)&gt;1,"DUPLICATE RECORD",IF(AND($K1124=2,COUNTIFS(nrES_PID,$D1124,nrES_Code,$F1124,nrES_Att,1)=0),"ATTEMPT 2 WITHOUT ATTEMPT 1",IF(AND($K1124=2,$L1124=""),"RETEST ROW HAS NO SCORE","OK"))))))</f>
        <v/>
      </c>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IF($C1125="","",IF($K1125="","",IF(COUNTIFS(nrES_PID,$D1125,nrES_Code,$F1125,nrES_Att,"&gt;"&amp;$K1125,nrES_Raw,"&gt;=0")=0,"Yes","No")))</f>
        <v/>
      </c>
      <c r="Q1125" s="17">
        <f>IF($C1125="","",IF($L1125="","",IF(AND($K1125=1,ISNUMBER($L1125),$L1125&lt;$J1125,COUNTIFS(nrES_PID,$D1125,nrES_Code,$F1125,nrES_Att,2,nrES_Raw,"&gt;=0")=0),"Yes","No")))</f>
        <v/>
      </c>
      <c r="R1125" s="17">
        <f>IF($C1125="","",IF($L1125="","",IF(AND($K1125=2,ISNUMBER($L1125),$L1125&lt;$J1125),"Yes","No")))</f>
        <v/>
      </c>
      <c r="S1125" s="18" t="n"/>
      <c r="T1125" s="19">
        <f>IF($Q1125&lt;&gt;"Yes","",IF($S1125="","(enter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IF(OR($C1125="",$L1125="",$K1125&lt;&gt;1,NOT(ISNUMBER($L1125)),$L1125&gt;=$J1125),"",IF(COUNTIFS(nrES_PID,$D1125,nrES_Code,$F1125,nrES_Att,2,nrES_Raw,"&gt;=0")&gt;0,"Retested",IF(NOT(ISNUMBER($T1125)),"CHECK DATE",IF(TODAY()&gt;$T1125,"OVERDUE","Due "&amp;TEXT($T1125,"mm/dd")))))</f>
        <v/>
      </c>
      <c r="V1125" s="16" t="n"/>
      <c r="W1125" s="16" t="n"/>
      <c r="X1125" s="17">
        <f>IF($C1125="","",IF(AND($L1125&lt;&gt;"",NOT(ISNUMBER($L1125))),"RAW SCORE NOT A NUMBER",IF(AND(ISNUMBER($L1125),OR($L1125&lt;0,$L1125&gt;100)),"RAW SCORE OUT OF RANGE",IF(COUNTIF(nrES_RecID,$B1125)&gt;1,"DUPLICATE RECORD",IF(AND($K1125=2,COUNTIFS(nrES_PID,$D1125,nrES_Code,$F1125,nrES_Att,1)=0),"ATTEMPT 2 WITHOUT ATTEMPT 1",IF(AND($K1125=2,$L1125=""),"RETEST ROW HAS NO SCORE","OK"))))))</f>
        <v/>
      </c>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IF($C1126="","",IF($K1126="","",IF(COUNTIFS(nrES_PID,$D1126,nrES_Code,$F1126,nrES_Att,"&gt;"&amp;$K1126,nrES_Raw,"&gt;=0")=0,"Yes","No")))</f>
        <v/>
      </c>
      <c r="Q1126" s="17">
        <f>IF($C1126="","",IF($L1126="","",IF(AND($K1126=1,ISNUMBER($L1126),$L1126&lt;$J1126,COUNTIFS(nrES_PID,$D1126,nrES_Code,$F1126,nrES_Att,2,nrES_Raw,"&gt;=0")=0),"Yes","No")))</f>
        <v/>
      </c>
      <c r="R1126" s="17">
        <f>IF($C1126="","",IF($L1126="","",IF(AND($K1126=2,ISNUMBER($L1126),$L1126&lt;$J1126),"Yes","No")))</f>
        <v/>
      </c>
      <c r="S1126" s="18" t="n"/>
      <c r="T1126" s="19">
        <f>IF($Q1126&lt;&gt;"Yes","",IF($S1126="","(enter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IF(OR($C1126="",$L1126="",$K1126&lt;&gt;1,NOT(ISNUMBER($L1126)),$L1126&gt;=$J1126),"",IF(COUNTIFS(nrES_PID,$D1126,nrES_Code,$F1126,nrES_Att,2,nrES_Raw,"&gt;=0")&gt;0,"Retested",IF(NOT(ISNUMBER($T1126)),"CHECK DATE",IF(TODAY()&gt;$T1126,"OVERDUE","Due "&amp;TEXT($T1126,"mm/dd")))))</f>
        <v/>
      </c>
      <c r="V1126" s="16" t="n"/>
      <c r="W1126" s="16" t="n"/>
      <c r="X1126" s="17">
        <f>IF($C1126="","",IF(AND($L1126&lt;&gt;"",NOT(ISNUMBER($L1126))),"RAW SCORE NOT A NUMBER",IF(AND(ISNUMBER($L1126),OR($L1126&lt;0,$L1126&gt;100)),"RAW SCORE OUT OF RANGE",IF(COUNTIF(nrES_RecID,$B1126)&gt;1,"DUPLICATE RECORD",IF(AND($K1126=2,COUNTIFS(nrES_PID,$D1126,nrES_Code,$F1126,nrES_Att,1)=0),"ATTEMPT 2 WITHOUT ATTEMPT 1",IF(AND($K1126=2,$L1126=""),"RETEST ROW HAS NO SCORE","OK"))))))</f>
        <v/>
      </c>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IF($C1127="","",IF($K1127="","",IF(COUNTIFS(nrES_PID,$D1127,nrES_Code,$F1127,nrES_Att,"&gt;"&amp;$K1127,nrES_Raw,"&gt;=0")=0,"Yes","No")))</f>
        <v/>
      </c>
      <c r="Q1127" s="17">
        <f>IF($C1127="","",IF($L1127="","",IF(AND($K1127=1,ISNUMBER($L1127),$L1127&lt;$J1127,COUNTIFS(nrES_PID,$D1127,nrES_Code,$F1127,nrES_Att,2,nrES_Raw,"&gt;=0")=0),"Yes","No")))</f>
        <v/>
      </c>
      <c r="R1127" s="17">
        <f>IF($C1127="","",IF($L1127="","",IF(AND($K1127=2,ISNUMBER($L1127),$L1127&lt;$J1127),"Yes","No")))</f>
        <v/>
      </c>
      <c r="S1127" s="18" t="n"/>
      <c r="T1127" s="19">
        <f>IF($Q1127&lt;&gt;"Yes","",IF($S1127="","(enter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IF(OR($C1127="",$L1127="",$K1127&lt;&gt;1,NOT(ISNUMBER($L1127)),$L1127&gt;=$J1127),"",IF(COUNTIFS(nrES_PID,$D1127,nrES_Code,$F1127,nrES_Att,2,nrES_Raw,"&gt;=0")&gt;0,"Retested",IF(NOT(ISNUMBER($T1127)),"CHECK DATE",IF(TODAY()&gt;$T1127,"OVERDUE","Due "&amp;TEXT($T1127,"mm/dd")))))</f>
        <v/>
      </c>
      <c r="V1127" s="16" t="n"/>
      <c r="W1127" s="16" t="n"/>
      <c r="X1127" s="17">
        <f>IF($C1127="","",IF(AND($L1127&lt;&gt;"",NOT(ISNUMBER($L1127))),"RAW SCORE NOT A NUMBER",IF(AND(ISNUMBER($L1127),OR($L1127&lt;0,$L1127&gt;100)),"RAW SCORE OUT OF RANGE",IF(COUNTIF(nrES_RecID,$B1127)&gt;1,"DUPLICATE RECORD",IF(AND($K1127=2,COUNTIFS(nrES_PID,$D1127,nrES_Code,$F1127,nrES_Att,1)=0),"ATTEMPT 2 WITHOUT ATTEMPT 1",IF(AND($K1127=2,$L1127=""),"RETEST ROW HAS NO SCORE","OK"))))))</f>
        <v/>
      </c>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IF($C1128="","",IF($K1128="","",IF(COUNTIFS(nrES_PID,$D1128,nrES_Code,$F1128,nrES_Att,"&gt;"&amp;$K1128,nrES_Raw,"&gt;=0")=0,"Yes","No")))</f>
        <v/>
      </c>
      <c r="Q1128" s="17">
        <f>IF($C1128="","",IF($L1128="","",IF(AND($K1128=1,ISNUMBER($L1128),$L1128&lt;$J1128,COUNTIFS(nrES_PID,$D1128,nrES_Code,$F1128,nrES_Att,2,nrES_Raw,"&gt;=0")=0),"Yes","No")))</f>
        <v/>
      </c>
      <c r="R1128" s="17">
        <f>IF($C1128="","",IF($L1128="","",IF(AND($K1128=2,ISNUMBER($L1128),$L1128&lt;$J1128),"Yes","No")))</f>
        <v/>
      </c>
      <c r="S1128" s="18" t="n"/>
      <c r="T1128" s="19">
        <f>IF($Q1128&lt;&gt;"Yes","",IF($S1128="","(enter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IF(OR($C1128="",$L1128="",$K1128&lt;&gt;1,NOT(ISNUMBER($L1128)),$L1128&gt;=$J1128),"",IF(COUNTIFS(nrES_PID,$D1128,nrES_Code,$F1128,nrES_Att,2,nrES_Raw,"&gt;=0")&gt;0,"Retested",IF(NOT(ISNUMBER($T1128)),"CHECK DATE",IF(TODAY()&gt;$T1128,"OVERDUE","Due "&amp;TEXT($T1128,"mm/dd")))))</f>
        <v/>
      </c>
      <c r="V1128" s="16" t="n"/>
      <c r="W1128" s="16" t="n"/>
      <c r="X1128" s="17">
        <f>IF($C1128="","",IF(AND($L1128&lt;&gt;"",NOT(ISNUMBER($L1128))),"RAW SCORE NOT A NUMBER",IF(AND(ISNUMBER($L1128),OR($L1128&lt;0,$L1128&gt;100)),"RAW SCORE OUT OF RANGE",IF(COUNTIF(nrES_RecID,$B1128)&gt;1,"DUPLICATE RECORD",IF(AND($K1128=2,COUNTIFS(nrES_PID,$D1128,nrES_Code,$F1128,nrES_Att,1)=0),"ATTEMPT 2 WITHOUT ATTEMPT 1",IF(AND($K1128=2,$L1128=""),"RETEST ROW HAS NO SCORE","OK"))))))</f>
        <v/>
      </c>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IF($C1129="","",IF($K1129="","",IF(COUNTIFS(nrES_PID,$D1129,nrES_Code,$F1129,nrES_Att,"&gt;"&amp;$K1129,nrES_Raw,"&gt;=0")=0,"Yes","No")))</f>
        <v/>
      </c>
      <c r="Q1129" s="17">
        <f>IF($C1129="","",IF($L1129="","",IF(AND($K1129=1,ISNUMBER($L1129),$L1129&lt;$J1129,COUNTIFS(nrES_PID,$D1129,nrES_Code,$F1129,nrES_Att,2,nrES_Raw,"&gt;=0")=0),"Yes","No")))</f>
        <v/>
      </c>
      <c r="R1129" s="17">
        <f>IF($C1129="","",IF($L1129="","",IF(AND($K1129=2,ISNUMBER($L1129),$L1129&lt;$J1129),"Yes","No")))</f>
        <v/>
      </c>
      <c r="S1129" s="18" t="n"/>
      <c r="T1129" s="19">
        <f>IF($Q1129&lt;&gt;"Yes","",IF($S1129="","(enter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IF(OR($C1129="",$L1129="",$K1129&lt;&gt;1,NOT(ISNUMBER($L1129)),$L1129&gt;=$J1129),"",IF(COUNTIFS(nrES_PID,$D1129,nrES_Code,$F1129,nrES_Att,2,nrES_Raw,"&gt;=0")&gt;0,"Retested",IF(NOT(ISNUMBER($T1129)),"CHECK DATE",IF(TODAY()&gt;$T1129,"OVERDUE","Due "&amp;TEXT($T1129,"mm/dd")))))</f>
        <v/>
      </c>
      <c r="V1129" s="16" t="n"/>
      <c r="W1129" s="16" t="n"/>
      <c r="X1129" s="17">
        <f>IF($C1129="","",IF(AND($L1129&lt;&gt;"",NOT(ISNUMBER($L1129))),"RAW SCORE NOT A NUMBER",IF(AND(ISNUMBER($L1129),OR($L1129&lt;0,$L1129&gt;100)),"RAW SCORE OUT OF RANGE",IF(COUNTIF(nrES_RecID,$B1129)&gt;1,"DUPLICATE RECORD",IF(AND($K1129=2,COUNTIFS(nrES_PID,$D1129,nrES_Code,$F1129,nrES_Att,1)=0),"ATTEMPT 2 WITHOUT ATTEMPT 1",IF(AND($K1129=2,$L1129=""),"RETEST ROW HAS NO SCORE","OK"))))))</f>
        <v/>
      </c>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IF($C1130="","",IF($K1130="","",IF(COUNTIFS(nrES_PID,$D1130,nrES_Code,$F1130,nrES_Att,"&gt;"&amp;$K1130,nrES_Raw,"&gt;=0")=0,"Yes","No")))</f>
        <v/>
      </c>
      <c r="Q1130" s="17">
        <f>IF($C1130="","",IF($L1130="","",IF(AND($K1130=1,ISNUMBER($L1130),$L1130&lt;$J1130,COUNTIFS(nrES_PID,$D1130,nrES_Code,$F1130,nrES_Att,2,nrES_Raw,"&gt;=0")=0),"Yes","No")))</f>
        <v/>
      </c>
      <c r="R1130" s="17">
        <f>IF($C1130="","",IF($L1130="","",IF(AND($K1130=2,ISNUMBER($L1130),$L1130&lt;$J1130),"Yes","No")))</f>
        <v/>
      </c>
      <c r="S1130" s="18" t="n"/>
      <c r="T1130" s="19">
        <f>IF($Q1130&lt;&gt;"Yes","",IF($S1130="","(enter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IF(OR($C1130="",$L1130="",$K1130&lt;&gt;1,NOT(ISNUMBER($L1130)),$L1130&gt;=$J1130),"",IF(COUNTIFS(nrES_PID,$D1130,nrES_Code,$F1130,nrES_Att,2,nrES_Raw,"&gt;=0")&gt;0,"Retested",IF(NOT(ISNUMBER($T1130)),"CHECK DATE",IF(TODAY()&gt;$T1130,"OVERDUE","Due "&amp;TEXT($T1130,"mm/dd")))))</f>
        <v/>
      </c>
      <c r="V1130" s="16" t="n"/>
      <c r="W1130" s="16" t="n"/>
      <c r="X1130" s="17">
        <f>IF($C1130="","",IF(AND($L1130&lt;&gt;"",NOT(ISNUMBER($L1130))),"RAW SCORE NOT A NUMBER",IF(AND(ISNUMBER($L1130),OR($L1130&lt;0,$L1130&gt;100)),"RAW SCORE OUT OF RANGE",IF(COUNTIF(nrES_RecID,$B1130)&gt;1,"DUPLICATE RECORD",IF(AND($K1130=2,COUNTIFS(nrES_PID,$D1130,nrES_Code,$F1130,nrES_Att,1)=0),"ATTEMPT 2 WITHOUT ATTEMPT 1",IF(AND($K1130=2,$L1130=""),"RETEST ROW HAS NO SCORE","OK"))))))</f>
        <v/>
      </c>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IF($C1131="","",IF($K1131="","",IF(COUNTIFS(nrES_PID,$D1131,nrES_Code,$F1131,nrES_Att,"&gt;"&amp;$K1131,nrES_Raw,"&gt;=0")=0,"Yes","No")))</f>
        <v/>
      </c>
      <c r="Q1131" s="17">
        <f>IF($C1131="","",IF($L1131="","",IF(AND($K1131=1,ISNUMBER($L1131),$L1131&lt;$J1131,COUNTIFS(nrES_PID,$D1131,nrES_Code,$F1131,nrES_Att,2,nrES_Raw,"&gt;=0")=0),"Yes","No")))</f>
        <v/>
      </c>
      <c r="R1131" s="17">
        <f>IF($C1131="","",IF($L1131="","",IF(AND($K1131=2,ISNUMBER($L1131),$L1131&lt;$J1131),"Yes","No")))</f>
        <v/>
      </c>
      <c r="S1131" s="18" t="n"/>
      <c r="T1131" s="19">
        <f>IF($Q1131&lt;&gt;"Yes","",IF($S1131="","(enter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IF(OR($C1131="",$L1131="",$K1131&lt;&gt;1,NOT(ISNUMBER($L1131)),$L1131&gt;=$J1131),"",IF(COUNTIFS(nrES_PID,$D1131,nrES_Code,$F1131,nrES_Att,2,nrES_Raw,"&gt;=0")&gt;0,"Retested",IF(NOT(ISNUMBER($T1131)),"CHECK DATE",IF(TODAY()&gt;$T1131,"OVERDUE","Due "&amp;TEXT($T1131,"mm/dd")))))</f>
        <v/>
      </c>
      <c r="V1131" s="16" t="n"/>
      <c r="W1131" s="16" t="n"/>
      <c r="X1131" s="17">
        <f>IF($C1131="","",IF(AND($L1131&lt;&gt;"",NOT(ISNUMBER($L1131))),"RAW SCORE NOT A NUMBER",IF(AND(ISNUMBER($L1131),OR($L1131&lt;0,$L1131&gt;100)),"RAW SCORE OUT OF RANGE",IF(COUNTIF(nrES_RecID,$B1131)&gt;1,"DUPLICATE RECORD",IF(AND($K1131=2,COUNTIFS(nrES_PID,$D1131,nrES_Code,$F1131,nrES_Att,1)=0),"ATTEMPT 2 WITHOUT ATTEMPT 1",IF(AND($K1131=2,$L1131=""),"RETEST ROW HAS NO SCORE","OK"))))))</f>
        <v/>
      </c>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IF($C1132="","",IF($K1132="","",IF(COUNTIFS(nrES_PID,$D1132,nrES_Code,$F1132,nrES_Att,"&gt;"&amp;$K1132,nrES_Raw,"&gt;=0")=0,"Yes","No")))</f>
        <v/>
      </c>
      <c r="Q1132" s="17">
        <f>IF($C1132="","",IF($L1132="","",IF(AND($K1132=1,ISNUMBER($L1132),$L1132&lt;$J1132,COUNTIFS(nrES_PID,$D1132,nrES_Code,$F1132,nrES_Att,2,nrES_Raw,"&gt;=0")=0),"Yes","No")))</f>
        <v/>
      </c>
      <c r="R1132" s="17">
        <f>IF($C1132="","",IF($L1132="","",IF(AND($K1132=2,ISNUMBER($L1132),$L1132&lt;$J1132),"Yes","No")))</f>
        <v/>
      </c>
      <c r="S1132" s="18" t="n"/>
      <c r="T1132" s="19">
        <f>IF($Q1132&lt;&gt;"Yes","",IF($S1132="","(enter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IF(OR($C1132="",$L1132="",$K1132&lt;&gt;1,NOT(ISNUMBER($L1132)),$L1132&gt;=$J1132),"",IF(COUNTIFS(nrES_PID,$D1132,nrES_Code,$F1132,nrES_Att,2,nrES_Raw,"&gt;=0")&gt;0,"Retested",IF(NOT(ISNUMBER($T1132)),"CHECK DATE",IF(TODAY()&gt;$T1132,"OVERDUE","Due "&amp;TEXT($T1132,"mm/dd")))))</f>
        <v/>
      </c>
      <c r="V1132" s="16" t="n"/>
      <c r="W1132" s="16" t="n"/>
      <c r="X1132" s="17">
        <f>IF($C1132="","",IF(AND($L1132&lt;&gt;"",NOT(ISNUMBER($L1132))),"RAW SCORE NOT A NUMBER",IF(AND(ISNUMBER($L1132),OR($L1132&lt;0,$L1132&gt;100)),"RAW SCORE OUT OF RANGE",IF(COUNTIF(nrES_RecID,$B1132)&gt;1,"DUPLICATE RECORD",IF(AND($K1132=2,COUNTIFS(nrES_PID,$D1132,nrES_Code,$F1132,nrES_Att,1)=0),"ATTEMPT 2 WITHOUT ATTEMPT 1",IF(AND($K1132=2,$L1132=""),"RETEST ROW HAS NO SCORE","OK"))))))</f>
        <v/>
      </c>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IF($C1133="","",IF($K1133="","",IF(COUNTIFS(nrES_PID,$D1133,nrES_Code,$F1133,nrES_Att,"&gt;"&amp;$K1133,nrES_Raw,"&gt;=0")=0,"Yes","No")))</f>
        <v/>
      </c>
      <c r="Q1133" s="17">
        <f>IF($C1133="","",IF($L1133="","",IF(AND($K1133=1,ISNUMBER($L1133),$L1133&lt;$J1133,COUNTIFS(nrES_PID,$D1133,nrES_Code,$F1133,nrES_Att,2,nrES_Raw,"&gt;=0")=0),"Yes","No")))</f>
        <v/>
      </c>
      <c r="R1133" s="17">
        <f>IF($C1133="","",IF($L1133="","",IF(AND($K1133=2,ISNUMBER($L1133),$L1133&lt;$J1133),"Yes","No")))</f>
        <v/>
      </c>
      <c r="S1133" s="18" t="n"/>
      <c r="T1133" s="19">
        <f>IF($Q1133&lt;&gt;"Yes","",IF($S1133="","(enter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IF(OR($C1133="",$L1133="",$K1133&lt;&gt;1,NOT(ISNUMBER($L1133)),$L1133&gt;=$J1133),"",IF(COUNTIFS(nrES_PID,$D1133,nrES_Code,$F1133,nrES_Att,2,nrES_Raw,"&gt;=0")&gt;0,"Retested",IF(NOT(ISNUMBER($T1133)),"CHECK DATE",IF(TODAY()&gt;$T1133,"OVERDUE","Due "&amp;TEXT($T1133,"mm/dd")))))</f>
        <v/>
      </c>
      <c r="V1133" s="16" t="n"/>
      <c r="W1133" s="16" t="n"/>
      <c r="X1133" s="17">
        <f>IF($C1133="","",IF(AND($L1133&lt;&gt;"",NOT(ISNUMBER($L1133))),"RAW SCORE NOT A NUMBER",IF(AND(ISNUMBER($L1133),OR($L1133&lt;0,$L1133&gt;100)),"RAW SCORE OUT OF RANGE",IF(COUNTIF(nrES_RecID,$B1133)&gt;1,"DUPLICATE RECORD",IF(AND($K1133=2,COUNTIFS(nrES_PID,$D1133,nrES_Code,$F1133,nrES_Att,1)=0),"ATTEMPT 2 WITHOUT ATTEMPT 1",IF(AND($K1133=2,$L1133=""),"RETEST ROW HAS NO SCORE","OK"))))))</f>
        <v/>
      </c>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IF($C1134="","",IF($K1134="","",IF(COUNTIFS(nrES_PID,$D1134,nrES_Code,$F1134,nrES_Att,"&gt;"&amp;$K1134,nrES_Raw,"&gt;=0")=0,"Yes","No")))</f>
        <v/>
      </c>
      <c r="Q1134" s="17">
        <f>IF($C1134="","",IF($L1134="","",IF(AND($K1134=1,ISNUMBER($L1134),$L1134&lt;$J1134,COUNTIFS(nrES_PID,$D1134,nrES_Code,$F1134,nrES_Att,2,nrES_Raw,"&gt;=0")=0),"Yes","No")))</f>
        <v/>
      </c>
      <c r="R1134" s="17">
        <f>IF($C1134="","",IF($L1134="","",IF(AND($K1134=2,ISNUMBER($L1134),$L1134&lt;$J1134),"Yes","No")))</f>
        <v/>
      </c>
      <c r="S1134" s="18" t="n"/>
      <c r="T1134" s="19">
        <f>IF($Q1134&lt;&gt;"Yes","",IF($S1134="","(enter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IF(OR($C1134="",$L1134="",$K1134&lt;&gt;1,NOT(ISNUMBER($L1134)),$L1134&gt;=$J1134),"",IF(COUNTIFS(nrES_PID,$D1134,nrES_Code,$F1134,nrES_Att,2,nrES_Raw,"&gt;=0")&gt;0,"Retested",IF(NOT(ISNUMBER($T1134)),"CHECK DATE",IF(TODAY()&gt;$T1134,"OVERDUE","Due "&amp;TEXT($T1134,"mm/dd")))))</f>
        <v/>
      </c>
      <c r="V1134" s="16" t="n"/>
      <c r="W1134" s="16" t="n"/>
      <c r="X1134" s="17">
        <f>IF($C1134="","",IF(AND($L1134&lt;&gt;"",NOT(ISNUMBER($L1134))),"RAW SCORE NOT A NUMBER",IF(AND(ISNUMBER($L1134),OR($L1134&lt;0,$L1134&gt;100)),"RAW SCORE OUT OF RANGE",IF(COUNTIF(nrES_RecID,$B1134)&gt;1,"DUPLICATE RECORD",IF(AND($K1134=2,COUNTIFS(nrES_PID,$D1134,nrES_Code,$F1134,nrES_Att,1)=0),"ATTEMPT 2 WITHOUT ATTEMPT 1",IF(AND($K1134=2,$L1134=""),"RETEST ROW HAS NO SCORE","OK"))))))</f>
        <v/>
      </c>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IF($C1135="","",IF($K1135="","",IF(COUNTIFS(nrES_PID,$D1135,nrES_Code,$F1135,nrES_Att,"&gt;"&amp;$K1135,nrES_Raw,"&gt;=0")=0,"Yes","No")))</f>
        <v/>
      </c>
      <c r="Q1135" s="17">
        <f>IF($C1135="","",IF($L1135="","",IF(AND($K1135=1,ISNUMBER($L1135),$L1135&lt;$J1135,COUNTIFS(nrES_PID,$D1135,nrES_Code,$F1135,nrES_Att,2,nrES_Raw,"&gt;=0")=0),"Yes","No")))</f>
        <v/>
      </c>
      <c r="R1135" s="17">
        <f>IF($C1135="","",IF($L1135="","",IF(AND($K1135=2,ISNUMBER($L1135),$L1135&lt;$J1135),"Yes","No")))</f>
        <v/>
      </c>
      <c r="S1135" s="18" t="n"/>
      <c r="T1135" s="19">
        <f>IF($Q1135&lt;&gt;"Yes","",IF($S1135="","(enter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IF(OR($C1135="",$L1135="",$K1135&lt;&gt;1,NOT(ISNUMBER($L1135)),$L1135&gt;=$J1135),"",IF(COUNTIFS(nrES_PID,$D1135,nrES_Code,$F1135,nrES_Att,2,nrES_Raw,"&gt;=0")&gt;0,"Retested",IF(NOT(ISNUMBER($T1135)),"CHECK DATE",IF(TODAY()&gt;$T1135,"OVERDUE","Due "&amp;TEXT($T1135,"mm/dd")))))</f>
        <v/>
      </c>
      <c r="V1135" s="16" t="n"/>
      <c r="W1135" s="16" t="n"/>
      <c r="X1135" s="17">
        <f>IF($C1135="","",IF(AND($L1135&lt;&gt;"",NOT(ISNUMBER($L1135))),"RAW SCORE NOT A NUMBER",IF(AND(ISNUMBER($L1135),OR($L1135&lt;0,$L1135&gt;100)),"RAW SCORE OUT OF RANGE",IF(COUNTIF(nrES_RecID,$B1135)&gt;1,"DUPLICATE RECORD",IF(AND($K1135=2,COUNTIFS(nrES_PID,$D1135,nrES_Code,$F1135,nrES_Att,1)=0),"ATTEMPT 2 WITHOUT ATTEMPT 1",IF(AND($K1135=2,$L1135=""),"RETEST ROW HAS NO SCORE","OK"))))))</f>
        <v/>
      </c>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IF($C1136="","",IF($K1136="","",IF(COUNTIFS(nrES_PID,$D1136,nrES_Code,$F1136,nrES_Att,"&gt;"&amp;$K1136,nrES_Raw,"&gt;=0")=0,"Yes","No")))</f>
        <v/>
      </c>
      <c r="Q1136" s="17">
        <f>IF($C1136="","",IF($L1136="","",IF(AND($K1136=1,ISNUMBER($L1136),$L1136&lt;$J1136,COUNTIFS(nrES_PID,$D1136,nrES_Code,$F1136,nrES_Att,2,nrES_Raw,"&gt;=0")=0),"Yes","No")))</f>
        <v/>
      </c>
      <c r="R1136" s="17">
        <f>IF($C1136="","",IF($L1136="","",IF(AND($K1136=2,ISNUMBER($L1136),$L1136&lt;$J1136),"Yes","No")))</f>
        <v/>
      </c>
      <c r="S1136" s="18" t="n"/>
      <c r="T1136" s="19">
        <f>IF($Q1136&lt;&gt;"Yes","",IF($S1136="","(enter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IF(OR($C1136="",$L1136="",$K1136&lt;&gt;1,NOT(ISNUMBER($L1136)),$L1136&gt;=$J1136),"",IF(COUNTIFS(nrES_PID,$D1136,nrES_Code,$F1136,nrES_Att,2,nrES_Raw,"&gt;=0")&gt;0,"Retested",IF(NOT(ISNUMBER($T1136)),"CHECK DATE",IF(TODAY()&gt;$T1136,"OVERDUE","Due "&amp;TEXT($T1136,"mm/dd")))))</f>
        <v/>
      </c>
      <c r="V1136" s="16" t="n"/>
      <c r="W1136" s="16" t="n"/>
      <c r="X1136" s="17">
        <f>IF($C1136="","",IF(AND($L1136&lt;&gt;"",NOT(ISNUMBER($L1136))),"RAW SCORE NOT A NUMBER",IF(AND(ISNUMBER($L1136),OR($L1136&lt;0,$L1136&gt;100)),"RAW SCORE OUT OF RANGE",IF(COUNTIF(nrES_RecID,$B1136)&gt;1,"DUPLICATE RECORD",IF(AND($K1136=2,COUNTIFS(nrES_PID,$D1136,nrES_Code,$F1136,nrES_Att,1)=0),"ATTEMPT 2 WITHOUT ATTEMPT 1",IF(AND($K1136=2,$L1136=""),"RETEST ROW HAS NO SCORE","OK"))))))</f>
        <v/>
      </c>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IF($C1137="","",IF($K1137="","",IF(COUNTIFS(nrES_PID,$D1137,nrES_Code,$F1137,nrES_Att,"&gt;"&amp;$K1137,nrES_Raw,"&gt;=0")=0,"Yes","No")))</f>
        <v/>
      </c>
      <c r="Q1137" s="17">
        <f>IF($C1137="","",IF($L1137="","",IF(AND($K1137=1,ISNUMBER($L1137),$L1137&lt;$J1137,COUNTIFS(nrES_PID,$D1137,nrES_Code,$F1137,nrES_Att,2,nrES_Raw,"&gt;=0")=0),"Yes","No")))</f>
        <v/>
      </c>
      <c r="R1137" s="17">
        <f>IF($C1137="","",IF($L1137="","",IF(AND($K1137=2,ISNUMBER($L1137),$L1137&lt;$J1137),"Yes","No")))</f>
        <v/>
      </c>
      <c r="S1137" s="18" t="n"/>
      <c r="T1137" s="19">
        <f>IF($Q1137&lt;&gt;"Yes","",IF($S1137="","(enter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IF(OR($C1137="",$L1137="",$K1137&lt;&gt;1,NOT(ISNUMBER($L1137)),$L1137&gt;=$J1137),"",IF(COUNTIFS(nrES_PID,$D1137,nrES_Code,$F1137,nrES_Att,2,nrES_Raw,"&gt;=0")&gt;0,"Retested",IF(NOT(ISNUMBER($T1137)),"CHECK DATE",IF(TODAY()&gt;$T1137,"OVERDUE","Due "&amp;TEXT($T1137,"mm/dd")))))</f>
        <v/>
      </c>
      <c r="V1137" s="16" t="n"/>
      <c r="W1137" s="16" t="n"/>
      <c r="X1137" s="17">
        <f>IF($C1137="","",IF(AND($L1137&lt;&gt;"",NOT(ISNUMBER($L1137))),"RAW SCORE NOT A NUMBER",IF(AND(ISNUMBER($L1137),OR($L1137&lt;0,$L1137&gt;100)),"RAW SCORE OUT OF RANGE",IF(COUNTIF(nrES_RecID,$B1137)&gt;1,"DUPLICATE RECORD",IF(AND($K1137=2,COUNTIFS(nrES_PID,$D1137,nrES_Code,$F1137,nrES_Att,1)=0),"ATTEMPT 2 WITHOUT ATTEMPT 1",IF(AND($K1137=2,$L1137=""),"RETEST ROW HAS NO SCORE","OK"))))))</f>
        <v/>
      </c>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IF($C1138="","",IF($K1138="","",IF(COUNTIFS(nrES_PID,$D1138,nrES_Code,$F1138,nrES_Att,"&gt;"&amp;$K1138,nrES_Raw,"&gt;=0")=0,"Yes","No")))</f>
        <v/>
      </c>
      <c r="Q1138" s="17">
        <f>IF($C1138="","",IF($L1138="","",IF(AND($K1138=1,ISNUMBER($L1138),$L1138&lt;$J1138,COUNTIFS(nrES_PID,$D1138,nrES_Code,$F1138,nrES_Att,2,nrES_Raw,"&gt;=0")=0),"Yes","No")))</f>
        <v/>
      </c>
      <c r="R1138" s="17">
        <f>IF($C1138="","",IF($L1138="","",IF(AND($K1138=2,ISNUMBER($L1138),$L1138&lt;$J1138),"Yes","No")))</f>
        <v/>
      </c>
      <c r="S1138" s="18" t="n"/>
      <c r="T1138" s="19">
        <f>IF($Q1138&lt;&gt;"Yes","",IF($S1138="","(enter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IF(OR($C1138="",$L1138="",$K1138&lt;&gt;1,NOT(ISNUMBER($L1138)),$L1138&gt;=$J1138),"",IF(COUNTIFS(nrES_PID,$D1138,nrES_Code,$F1138,nrES_Att,2,nrES_Raw,"&gt;=0")&gt;0,"Retested",IF(NOT(ISNUMBER($T1138)),"CHECK DATE",IF(TODAY()&gt;$T1138,"OVERDUE","Due "&amp;TEXT($T1138,"mm/dd")))))</f>
        <v/>
      </c>
      <c r="V1138" s="16" t="n"/>
      <c r="W1138" s="16" t="n"/>
      <c r="X1138" s="17">
        <f>IF($C1138="","",IF(AND($L1138&lt;&gt;"",NOT(ISNUMBER($L1138))),"RAW SCORE NOT A NUMBER",IF(AND(ISNUMBER($L1138),OR($L1138&lt;0,$L1138&gt;100)),"RAW SCORE OUT OF RANGE",IF(COUNTIF(nrES_RecID,$B1138)&gt;1,"DUPLICATE RECORD",IF(AND($K1138=2,COUNTIFS(nrES_PID,$D1138,nrES_Code,$F1138,nrES_Att,1)=0),"ATTEMPT 2 WITHOUT ATTEMPT 1",IF(AND($K1138=2,$L1138=""),"RETEST ROW HAS NO SCORE","OK"))))))</f>
        <v/>
      </c>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IF($C1139="","",IF($K1139="","",IF(COUNTIFS(nrES_PID,$D1139,nrES_Code,$F1139,nrES_Att,"&gt;"&amp;$K1139,nrES_Raw,"&gt;=0")=0,"Yes","No")))</f>
        <v/>
      </c>
      <c r="Q1139" s="17">
        <f>IF($C1139="","",IF($L1139="","",IF(AND($K1139=1,ISNUMBER($L1139),$L1139&lt;$J1139,COUNTIFS(nrES_PID,$D1139,nrES_Code,$F1139,nrES_Att,2,nrES_Raw,"&gt;=0")=0),"Yes","No")))</f>
        <v/>
      </c>
      <c r="R1139" s="17">
        <f>IF($C1139="","",IF($L1139="","",IF(AND($K1139=2,ISNUMBER($L1139),$L1139&lt;$J1139),"Yes","No")))</f>
        <v/>
      </c>
      <c r="S1139" s="18" t="n"/>
      <c r="T1139" s="19">
        <f>IF($Q1139&lt;&gt;"Yes","",IF($S1139="","(enter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IF(OR($C1139="",$L1139="",$K1139&lt;&gt;1,NOT(ISNUMBER($L1139)),$L1139&gt;=$J1139),"",IF(COUNTIFS(nrES_PID,$D1139,nrES_Code,$F1139,nrES_Att,2,nrES_Raw,"&gt;=0")&gt;0,"Retested",IF(NOT(ISNUMBER($T1139)),"CHECK DATE",IF(TODAY()&gt;$T1139,"OVERDUE","Due "&amp;TEXT($T1139,"mm/dd")))))</f>
        <v/>
      </c>
      <c r="V1139" s="16" t="n"/>
      <c r="W1139" s="16" t="n"/>
      <c r="X1139" s="17">
        <f>IF($C1139="","",IF(AND($L1139&lt;&gt;"",NOT(ISNUMBER($L1139))),"RAW SCORE NOT A NUMBER",IF(AND(ISNUMBER($L1139),OR($L1139&lt;0,$L1139&gt;100)),"RAW SCORE OUT OF RANGE",IF(COUNTIF(nrES_RecID,$B1139)&gt;1,"DUPLICATE RECORD",IF(AND($K1139=2,COUNTIFS(nrES_PID,$D1139,nrES_Code,$F1139,nrES_Att,1)=0),"ATTEMPT 2 WITHOUT ATTEMPT 1",IF(AND($K1139=2,$L1139=""),"RETEST ROW HAS NO SCORE","OK"))))))</f>
        <v/>
      </c>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IF($C1140="","",IF($K1140="","",IF(COUNTIFS(nrES_PID,$D1140,nrES_Code,$F1140,nrES_Att,"&gt;"&amp;$K1140,nrES_Raw,"&gt;=0")=0,"Yes","No")))</f>
        <v/>
      </c>
      <c r="Q1140" s="17">
        <f>IF($C1140="","",IF($L1140="","",IF(AND($K1140=1,ISNUMBER($L1140),$L1140&lt;$J1140,COUNTIFS(nrES_PID,$D1140,nrES_Code,$F1140,nrES_Att,2,nrES_Raw,"&gt;=0")=0),"Yes","No")))</f>
        <v/>
      </c>
      <c r="R1140" s="17">
        <f>IF($C1140="","",IF($L1140="","",IF(AND($K1140=2,ISNUMBER($L1140),$L1140&lt;$J1140),"Yes","No")))</f>
        <v/>
      </c>
      <c r="S1140" s="18" t="n"/>
      <c r="T1140" s="19">
        <f>IF($Q1140&lt;&gt;"Yes","",IF($S1140="","(enter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IF(OR($C1140="",$L1140="",$K1140&lt;&gt;1,NOT(ISNUMBER($L1140)),$L1140&gt;=$J1140),"",IF(COUNTIFS(nrES_PID,$D1140,nrES_Code,$F1140,nrES_Att,2,nrES_Raw,"&gt;=0")&gt;0,"Retested",IF(NOT(ISNUMBER($T1140)),"CHECK DATE",IF(TODAY()&gt;$T1140,"OVERDUE","Due "&amp;TEXT($T1140,"mm/dd")))))</f>
        <v/>
      </c>
      <c r="V1140" s="16" t="n"/>
      <c r="W1140" s="16" t="n"/>
      <c r="X1140" s="17">
        <f>IF($C1140="","",IF(AND($L1140&lt;&gt;"",NOT(ISNUMBER($L1140))),"RAW SCORE NOT A NUMBER",IF(AND(ISNUMBER($L1140),OR($L1140&lt;0,$L1140&gt;100)),"RAW SCORE OUT OF RANGE",IF(COUNTIF(nrES_RecID,$B1140)&gt;1,"DUPLICATE RECORD",IF(AND($K1140=2,COUNTIFS(nrES_PID,$D1140,nrES_Code,$F1140,nrES_Att,1)=0),"ATTEMPT 2 WITHOUT ATTEMPT 1",IF(AND($K1140=2,$L1140=""),"RETEST ROW HAS NO SCORE","OK"))))))</f>
        <v/>
      </c>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IF($C1141="","",IF($K1141="","",IF(COUNTIFS(nrES_PID,$D1141,nrES_Code,$F1141,nrES_Att,"&gt;"&amp;$K1141,nrES_Raw,"&gt;=0")=0,"Yes","No")))</f>
        <v/>
      </c>
      <c r="Q1141" s="17">
        <f>IF($C1141="","",IF($L1141="","",IF(AND($K1141=1,ISNUMBER($L1141),$L1141&lt;$J1141,COUNTIFS(nrES_PID,$D1141,nrES_Code,$F1141,nrES_Att,2,nrES_Raw,"&gt;=0")=0),"Yes","No")))</f>
        <v/>
      </c>
      <c r="R1141" s="17">
        <f>IF($C1141="","",IF($L1141="","",IF(AND($K1141=2,ISNUMBER($L1141),$L1141&lt;$J1141),"Yes","No")))</f>
        <v/>
      </c>
      <c r="S1141" s="18" t="n"/>
      <c r="T1141" s="19">
        <f>IF($Q1141&lt;&gt;"Yes","",IF($S1141="","(enter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IF(OR($C1141="",$L1141="",$K1141&lt;&gt;1,NOT(ISNUMBER($L1141)),$L1141&gt;=$J1141),"",IF(COUNTIFS(nrES_PID,$D1141,nrES_Code,$F1141,nrES_Att,2,nrES_Raw,"&gt;=0")&gt;0,"Retested",IF(NOT(ISNUMBER($T1141)),"CHECK DATE",IF(TODAY()&gt;$T1141,"OVERDUE","Due "&amp;TEXT($T1141,"mm/dd")))))</f>
        <v/>
      </c>
      <c r="V1141" s="16" t="n"/>
      <c r="W1141" s="16" t="n"/>
      <c r="X1141" s="17">
        <f>IF($C1141="","",IF(AND($L1141&lt;&gt;"",NOT(ISNUMBER($L1141))),"RAW SCORE NOT A NUMBER",IF(AND(ISNUMBER($L1141),OR($L1141&lt;0,$L1141&gt;100)),"RAW SCORE OUT OF RANGE",IF(COUNTIF(nrES_RecID,$B1141)&gt;1,"DUPLICATE RECORD",IF(AND($K1141=2,COUNTIFS(nrES_PID,$D1141,nrES_Code,$F1141,nrES_Att,1)=0),"ATTEMPT 2 WITHOUT ATTEMPT 1",IF(AND($K1141=2,$L1141=""),"RETEST ROW HAS NO SCORE","OK"))))))</f>
        <v/>
      </c>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IF($C1142="","",IF($K1142="","",IF(COUNTIFS(nrES_PID,$D1142,nrES_Code,$F1142,nrES_Att,"&gt;"&amp;$K1142,nrES_Raw,"&gt;=0")=0,"Yes","No")))</f>
        <v/>
      </c>
      <c r="Q1142" s="17">
        <f>IF($C1142="","",IF($L1142="","",IF(AND($K1142=1,ISNUMBER($L1142),$L1142&lt;$J1142,COUNTIFS(nrES_PID,$D1142,nrES_Code,$F1142,nrES_Att,2,nrES_Raw,"&gt;=0")=0),"Yes","No")))</f>
        <v/>
      </c>
      <c r="R1142" s="17">
        <f>IF($C1142="","",IF($L1142="","",IF(AND($K1142=2,ISNUMBER($L1142),$L1142&lt;$J1142),"Yes","No")))</f>
        <v/>
      </c>
      <c r="S1142" s="18" t="n"/>
      <c r="T1142" s="19">
        <f>IF($Q1142&lt;&gt;"Yes","",IF($S1142="","(enter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IF(OR($C1142="",$L1142="",$K1142&lt;&gt;1,NOT(ISNUMBER($L1142)),$L1142&gt;=$J1142),"",IF(COUNTIFS(nrES_PID,$D1142,nrES_Code,$F1142,nrES_Att,2,nrES_Raw,"&gt;=0")&gt;0,"Retested",IF(NOT(ISNUMBER($T1142)),"CHECK DATE",IF(TODAY()&gt;$T1142,"OVERDUE","Due "&amp;TEXT($T1142,"mm/dd")))))</f>
        <v/>
      </c>
      <c r="V1142" s="16" t="n"/>
      <c r="W1142" s="16" t="n"/>
      <c r="X1142" s="17">
        <f>IF($C1142="","",IF(AND($L1142&lt;&gt;"",NOT(ISNUMBER($L1142))),"RAW SCORE NOT A NUMBER",IF(AND(ISNUMBER($L1142),OR($L1142&lt;0,$L1142&gt;100)),"RAW SCORE OUT OF RANGE",IF(COUNTIF(nrES_RecID,$B1142)&gt;1,"DUPLICATE RECORD",IF(AND($K1142=2,COUNTIFS(nrES_PID,$D1142,nrES_Code,$F1142,nrES_Att,1)=0),"ATTEMPT 2 WITHOUT ATTEMPT 1",IF(AND($K1142=2,$L1142=""),"RETEST ROW HAS NO SCORE","OK"))))))</f>
        <v/>
      </c>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IF($C1143="","",IF($K1143="","",IF(COUNTIFS(nrES_PID,$D1143,nrES_Code,$F1143,nrES_Att,"&gt;"&amp;$K1143,nrES_Raw,"&gt;=0")=0,"Yes","No")))</f>
        <v/>
      </c>
      <c r="Q1143" s="17">
        <f>IF($C1143="","",IF($L1143="","",IF(AND($K1143=1,ISNUMBER($L1143),$L1143&lt;$J1143,COUNTIFS(nrES_PID,$D1143,nrES_Code,$F1143,nrES_Att,2,nrES_Raw,"&gt;=0")=0),"Yes","No")))</f>
        <v/>
      </c>
      <c r="R1143" s="17">
        <f>IF($C1143="","",IF($L1143="","",IF(AND($K1143=2,ISNUMBER($L1143),$L1143&lt;$J1143),"Yes","No")))</f>
        <v/>
      </c>
      <c r="S1143" s="18" t="n"/>
      <c r="T1143" s="19">
        <f>IF($Q1143&lt;&gt;"Yes","",IF($S1143="","(enter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IF(OR($C1143="",$L1143="",$K1143&lt;&gt;1,NOT(ISNUMBER($L1143)),$L1143&gt;=$J1143),"",IF(COUNTIFS(nrES_PID,$D1143,nrES_Code,$F1143,nrES_Att,2,nrES_Raw,"&gt;=0")&gt;0,"Retested",IF(NOT(ISNUMBER($T1143)),"CHECK DATE",IF(TODAY()&gt;$T1143,"OVERDUE","Due "&amp;TEXT($T1143,"mm/dd")))))</f>
        <v/>
      </c>
      <c r="V1143" s="16" t="n"/>
      <c r="W1143" s="16" t="n"/>
      <c r="X1143" s="17">
        <f>IF($C1143="","",IF(AND($L1143&lt;&gt;"",NOT(ISNUMBER($L1143))),"RAW SCORE NOT A NUMBER",IF(AND(ISNUMBER($L1143),OR($L1143&lt;0,$L1143&gt;100)),"RAW SCORE OUT OF RANGE",IF(COUNTIF(nrES_RecID,$B1143)&gt;1,"DUPLICATE RECORD",IF(AND($K1143=2,COUNTIFS(nrES_PID,$D1143,nrES_Code,$F1143,nrES_Att,1)=0),"ATTEMPT 2 WITHOUT ATTEMPT 1",IF(AND($K1143=2,$L1143=""),"RETEST ROW HAS NO SCORE","OK"))))))</f>
        <v/>
      </c>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IF($C1144="","",IF($K1144="","",IF(COUNTIFS(nrES_PID,$D1144,nrES_Code,$F1144,nrES_Att,"&gt;"&amp;$K1144,nrES_Raw,"&gt;=0")=0,"Yes","No")))</f>
        <v/>
      </c>
      <c r="Q1144" s="17">
        <f>IF($C1144="","",IF($L1144="","",IF(AND($K1144=1,ISNUMBER($L1144),$L1144&lt;$J1144,COUNTIFS(nrES_PID,$D1144,nrES_Code,$F1144,nrES_Att,2,nrES_Raw,"&gt;=0")=0),"Yes","No")))</f>
        <v/>
      </c>
      <c r="R1144" s="17">
        <f>IF($C1144="","",IF($L1144="","",IF(AND($K1144=2,ISNUMBER($L1144),$L1144&lt;$J1144),"Yes","No")))</f>
        <v/>
      </c>
      <c r="S1144" s="18" t="n"/>
      <c r="T1144" s="19">
        <f>IF($Q1144&lt;&gt;"Yes","",IF($S1144="","(enter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IF(OR($C1144="",$L1144="",$K1144&lt;&gt;1,NOT(ISNUMBER($L1144)),$L1144&gt;=$J1144),"",IF(COUNTIFS(nrES_PID,$D1144,nrES_Code,$F1144,nrES_Att,2,nrES_Raw,"&gt;=0")&gt;0,"Retested",IF(NOT(ISNUMBER($T1144)),"CHECK DATE",IF(TODAY()&gt;$T1144,"OVERDUE","Due "&amp;TEXT($T1144,"mm/dd")))))</f>
        <v/>
      </c>
      <c r="V1144" s="16" t="n"/>
      <c r="W1144" s="16" t="n"/>
      <c r="X1144" s="17">
        <f>IF($C1144="","",IF(AND($L1144&lt;&gt;"",NOT(ISNUMBER($L1144))),"RAW SCORE NOT A NUMBER",IF(AND(ISNUMBER($L1144),OR($L1144&lt;0,$L1144&gt;100)),"RAW SCORE OUT OF RANGE",IF(COUNTIF(nrES_RecID,$B1144)&gt;1,"DUPLICATE RECORD",IF(AND($K1144=2,COUNTIFS(nrES_PID,$D1144,nrES_Code,$F1144,nrES_Att,1)=0),"ATTEMPT 2 WITHOUT ATTEMPT 1",IF(AND($K1144=2,$L1144=""),"RETEST ROW HAS NO SCORE","OK"))))))</f>
        <v/>
      </c>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IF($C1145="","",IF($K1145="","",IF(COUNTIFS(nrES_PID,$D1145,nrES_Code,$F1145,nrES_Att,"&gt;"&amp;$K1145,nrES_Raw,"&gt;=0")=0,"Yes","No")))</f>
        <v/>
      </c>
      <c r="Q1145" s="17">
        <f>IF($C1145="","",IF($L1145="","",IF(AND($K1145=1,ISNUMBER($L1145),$L1145&lt;$J1145,COUNTIFS(nrES_PID,$D1145,nrES_Code,$F1145,nrES_Att,2,nrES_Raw,"&gt;=0")=0),"Yes","No")))</f>
        <v/>
      </c>
      <c r="R1145" s="17">
        <f>IF($C1145="","",IF($L1145="","",IF(AND($K1145=2,ISNUMBER($L1145),$L1145&lt;$J1145),"Yes","No")))</f>
        <v/>
      </c>
      <c r="S1145" s="18" t="n"/>
      <c r="T1145" s="19">
        <f>IF($Q1145&lt;&gt;"Yes","",IF($S1145="","(enter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IF(OR($C1145="",$L1145="",$K1145&lt;&gt;1,NOT(ISNUMBER($L1145)),$L1145&gt;=$J1145),"",IF(COUNTIFS(nrES_PID,$D1145,nrES_Code,$F1145,nrES_Att,2,nrES_Raw,"&gt;=0")&gt;0,"Retested",IF(NOT(ISNUMBER($T1145)),"CHECK DATE",IF(TODAY()&gt;$T1145,"OVERDUE","Due "&amp;TEXT($T1145,"mm/dd")))))</f>
        <v/>
      </c>
      <c r="V1145" s="16" t="n"/>
      <c r="W1145" s="16" t="n"/>
      <c r="X1145" s="17">
        <f>IF($C1145="","",IF(AND($L1145&lt;&gt;"",NOT(ISNUMBER($L1145))),"RAW SCORE NOT A NUMBER",IF(AND(ISNUMBER($L1145),OR($L1145&lt;0,$L1145&gt;100)),"RAW SCORE OUT OF RANGE",IF(COUNTIF(nrES_RecID,$B1145)&gt;1,"DUPLICATE RECORD",IF(AND($K1145=2,COUNTIFS(nrES_PID,$D1145,nrES_Code,$F1145,nrES_Att,1)=0),"ATTEMPT 2 WITHOUT ATTEMPT 1",IF(AND($K1145=2,$L1145=""),"RETEST ROW HAS NO SCORE","OK"))))))</f>
        <v/>
      </c>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IF($C1146="","",IF($K1146="","",IF(COUNTIFS(nrES_PID,$D1146,nrES_Code,$F1146,nrES_Att,"&gt;"&amp;$K1146,nrES_Raw,"&gt;=0")=0,"Yes","No")))</f>
        <v/>
      </c>
      <c r="Q1146" s="17">
        <f>IF($C1146="","",IF($L1146="","",IF(AND($K1146=1,ISNUMBER($L1146),$L1146&lt;$J1146,COUNTIFS(nrES_PID,$D1146,nrES_Code,$F1146,nrES_Att,2,nrES_Raw,"&gt;=0")=0),"Yes","No")))</f>
        <v/>
      </c>
      <c r="R1146" s="17">
        <f>IF($C1146="","",IF($L1146="","",IF(AND($K1146=2,ISNUMBER($L1146),$L1146&lt;$J1146),"Yes","No")))</f>
        <v/>
      </c>
      <c r="S1146" s="18" t="n"/>
      <c r="T1146" s="19">
        <f>IF($Q1146&lt;&gt;"Yes","",IF($S1146="","(enter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IF(OR($C1146="",$L1146="",$K1146&lt;&gt;1,NOT(ISNUMBER($L1146)),$L1146&gt;=$J1146),"",IF(COUNTIFS(nrES_PID,$D1146,nrES_Code,$F1146,nrES_Att,2,nrES_Raw,"&gt;=0")&gt;0,"Retested",IF(NOT(ISNUMBER($T1146)),"CHECK DATE",IF(TODAY()&gt;$T1146,"OVERDUE","Due "&amp;TEXT($T1146,"mm/dd")))))</f>
        <v/>
      </c>
      <c r="V1146" s="16" t="n"/>
      <c r="W1146" s="16" t="n"/>
      <c r="X1146" s="17">
        <f>IF($C1146="","",IF(AND($L1146&lt;&gt;"",NOT(ISNUMBER($L1146))),"RAW SCORE NOT A NUMBER",IF(AND(ISNUMBER($L1146),OR($L1146&lt;0,$L1146&gt;100)),"RAW SCORE OUT OF RANGE",IF(COUNTIF(nrES_RecID,$B1146)&gt;1,"DUPLICATE RECORD",IF(AND($K1146=2,COUNTIFS(nrES_PID,$D1146,nrES_Code,$F1146,nrES_Att,1)=0),"ATTEMPT 2 WITHOUT ATTEMPT 1",IF(AND($K1146=2,$L1146=""),"RETEST ROW HAS NO SCORE","OK"))))))</f>
        <v/>
      </c>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IF($C1147="","",IF($K1147="","",IF(COUNTIFS(nrES_PID,$D1147,nrES_Code,$F1147,nrES_Att,"&gt;"&amp;$K1147,nrES_Raw,"&gt;=0")=0,"Yes","No")))</f>
        <v/>
      </c>
      <c r="Q1147" s="17">
        <f>IF($C1147="","",IF($L1147="","",IF(AND($K1147=1,ISNUMBER($L1147),$L1147&lt;$J1147,COUNTIFS(nrES_PID,$D1147,nrES_Code,$F1147,nrES_Att,2,nrES_Raw,"&gt;=0")=0),"Yes","No")))</f>
        <v/>
      </c>
      <c r="R1147" s="17">
        <f>IF($C1147="","",IF($L1147="","",IF(AND($K1147=2,ISNUMBER($L1147),$L1147&lt;$J1147),"Yes","No")))</f>
        <v/>
      </c>
      <c r="S1147" s="18" t="n"/>
      <c r="T1147" s="19">
        <f>IF($Q1147&lt;&gt;"Yes","",IF($S1147="","(enter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IF(OR($C1147="",$L1147="",$K1147&lt;&gt;1,NOT(ISNUMBER($L1147)),$L1147&gt;=$J1147),"",IF(COUNTIFS(nrES_PID,$D1147,nrES_Code,$F1147,nrES_Att,2,nrES_Raw,"&gt;=0")&gt;0,"Retested",IF(NOT(ISNUMBER($T1147)),"CHECK DATE",IF(TODAY()&gt;$T1147,"OVERDUE","Due "&amp;TEXT($T1147,"mm/dd")))))</f>
        <v/>
      </c>
      <c r="V1147" s="16" t="n"/>
      <c r="W1147" s="16" t="n"/>
      <c r="X1147" s="17">
        <f>IF($C1147="","",IF(AND($L1147&lt;&gt;"",NOT(ISNUMBER($L1147))),"RAW SCORE NOT A NUMBER",IF(AND(ISNUMBER($L1147),OR($L1147&lt;0,$L1147&gt;100)),"RAW SCORE OUT OF RANGE",IF(COUNTIF(nrES_RecID,$B1147)&gt;1,"DUPLICATE RECORD",IF(AND($K1147=2,COUNTIFS(nrES_PID,$D1147,nrES_Code,$F1147,nrES_Att,1)=0),"ATTEMPT 2 WITHOUT ATTEMPT 1",IF(AND($K1147=2,$L1147=""),"RETEST ROW HAS NO SCORE","OK"))))))</f>
        <v/>
      </c>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IF($C1148="","",IF($K1148="","",IF(COUNTIFS(nrES_PID,$D1148,nrES_Code,$F1148,nrES_Att,"&gt;"&amp;$K1148,nrES_Raw,"&gt;=0")=0,"Yes","No")))</f>
        <v/>
      </c>
      <c r="Q1148" s="17">
        <f>IF($C1148="","",IF($L1148="","",IF(AND($K1148=1,ISNUMBER($L1148),$L1148&lt;$J1148,COUNTIFS(nrES_PID,$D1148,nrES_Code,$F1148,nrES_Att,2,nrES_Raw,"&gt;=0")=0),"Yes","No")))</f>
        <v/>
      </c>
      <c r="R1148" s="17">
        <f>IF($C1148="","",IF($L1148="","",IF(AND($K1148=2,ISNUMBER($L1148),$L1148&lt;$J1148),"Yes","No")))</f>
        <v/>
      </c>
      <c r="S1148" s="18" t="n"/>
      <c r="T1148" s="19">
        <f>IF($Q1148&lt;&gt;"Yes","",IF($S1148="","(enter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IF(OR($C1148="",$L1148="",$K1148&lt;&gt;1,NOT(ISNUMBER($L1148)),$L1148&gt;=$J1148),"",IF(COUNTIFS(nrES_PID,$D1148,nrES_Code,$F1148,nrES_Att,2,nrES_Raw,"&gt;=0")&gt;0,"Retested",IF(NOT(ISNUMBER($T1148)),"CHECK DATE",IF(TODAY()&gt;$T1148,"OVERDUE","Due "&amp;TEXT($T1148,"mm/dd")))))</f>
        <v/>
      </c>
      <c r="V1148" s="16" t="n"/>
      <c r="W1148" s="16" t="n"/>
      <c r="X1148" s="17">
        <f>IF($C1148="","",IF(AND($L1148&lt;&gt;"",NOT(ISNUMBER($L1148))),"RAW SCORE NOT A NUMBER",IF(AND(ISNUMBER($L1148),OR($L1148&lt;0,$L1148&gt;100)),"RAW SCORE OUT OF RANGE",IF(COUNTIF(nrES_RecID,$B1148)&gt;1,"DUPLICATE RECORD",IF(AND($K1148=2,COUNTIFS(nrES_PID,$D1148,nrES_Code,$F1148,nrES_Att,1)=0),"ATTEMPT 2 WITHOUT ATTEMPT 1",IF(AND($K1148=2,$L1148=""),"RETEST ROW HAS NO SCORE","OK"))))))</f>
        <v/>
      </c>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IF($C1149="","",IF($K1149="","",IF(COUNTIFS(nrES_PID,$D1149,nrES_Code,$F1149,nrES_Att,"&gt;"&amp;$K1149,nrES_Raw,"&gt;=0")=0,"Yes","No")))</f>
        <v/>
      </c>
      <c r="Q1149" s="17">
        <f>IF($C1149="","",IF($L1149="","",IF(AND($K1149=1,ISNUMBER($L1149),$L1149&lt;$J1149,COUNTIFS(nrES_PID,$D1149,nrES_Code,$F1149,nrES_Att,2,nrES_Raw,"&gt;=0")=0),"Yes","No")))</f>
        <v/>
      </c>
      <c r="R1149" s="17">
        <f>IF($C1149="","",IF($L1149="","",IF(AND($K1149=2,ISNUMBER($L1149),$L1149&lt;$J1149),"Yes","No")))</f>
        <v/>
      </c>
      <c r="S1149" s="18" t="n"/>
      <c r="T1149" s="19">
        <f>IF($Q1149&lt;&gt;"Yes","",IF($S1149="","(enter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IF(OR($C1149="",$L1149="",$K1149&lt;&gt;1,NOT(ISNUMBER($L1149)),$L1149&gt;=$J1149),"",IF(COUNTIFS(nrES_PID,$D1149,nrES_Code,$F1149,nrES_Att,2,nrES_Raw,"&gt;=0")&gt;0,"Retested",IF(NOT(ISNUMBER($T1149)),"CHECK DATE",IF(TODAY()&gt;$T1149,"OVERDUE","Due "&amp;TEXT($T1149,"mm/dd")))))</f>
        <v/>
      </c>
      <c r="V1149" s="16" t="n"/>
      <c r="W1149" s="16" t="n"/>
      <c r="X1149" s="17">
        <f>IF($C1149="","",IF(AND($L1149&lt;&gt;"",NOT(ISNUMBER($L1149))),"RAW SCORE NOT A NUMBER",IF(AND(ISNUMBER($L1149),OR($L1149&lt;0,$L1149&gt;100)),"RAW SCORE OUT OF RANGE",IF(COUNTIF(nrES_RecID,$B1149)&gt;1,"DUPLICATE RECORD",IF(AND($K1149=2,COUNTIFS(nrES_PID,$D1149,nrES_Code,$F1149,nrES_Att,1)=0),"ATTEMPT 2 WITHOUT ATTEMPT 1",IF(AND($K1149=2,$L1149=""),"RETEST ROW HAS NO SCORE","OK"))))))</f>
        <v/>
      </c>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IF($C1150="","",IF($K1150="","",IF(COUNTIFS(nrES_PID,$D1150,nrES_Code,$F1150,nrES_Att,"&gt;"&amp;$K1150,nrES_Raw,"&gt;=0")=0,"Yes","No")))</f>
        <v/>
      </c>
      <c r="Q1150" s="17">
        <f>IF($C1150="","",IF($L1150="","",IF(AND($K1150=1,ISNUMBER($L1150),$L1150&lt;$J1150,COUNTIFS(nrES_PID,$D1150,nrES_Code,$F1150,nrES_Att,2,nrES_Raw,"&gt;=0")=0),"Yes","No")))</f>
        <v/>
      </c>
      <c r="R1150" s="17">
        <f>IF($C1150="","",IF($L1150="","",IF(AND($K1150=2,ISNUMBER($L1150),$L1150&lt;$J1150),"Yes","No")))</f>
        <v/>
      </c>
      <c r="S1150" s="18" t="n"/>
      <c r="T1150" s="19">
        <f>IF($Q1150&lt;&gt;"Yes","",IF($S1150="","(enter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IF(OR($C1150="",$L1150="",$K1150&lt;&gt;1,NOT(ISNUMBER($L1150)),$L1150&gt;=$J1150),"",IF(COUNTIFS(nrES_PID,$D1150,nrES_Code,$F1150,nrES_Att,2,nrES_Raw,"&gt;=0")&gt;0,"Retested",IF(NOT(ISNUMBER($T1150)),"CHECK DATE",IF(TODAY()&gt;$T1150,"OVERDUE","Due "&amp;TEXT($T1150,"mm/dd")))))</f>
        <v/>
      </c>
      <c r="V1150" s="16" t="n"/>
      <c r="W1150" s="16" t="n"/>
      <c r="X1150" s="17">
        <f>IF($C1150="","",IF(AND($L1150&lt;&gt;"",NOT(ISNUMBER($L1150))),"RAW SCORE NOT A NUMBER",IF(AND(ISNUMBER($L1150),OR($L1150&lt;0,$L1150&gt;100)),"RAW SCORE OUT OF RANGE",IF(COUNTIF(nrES_RecID,$B1150)&gt;1,"DUPLICATE RECORD",IF(AND($K1150=2,COUNTIFS(nrES_PID,$D1150,nrES_Code,$F1150,nrES_Att,1)=0),"ATTEMPT 2 WITHOUT ATTEMPT 1",IF(AND($K1150=2,$L1150=""),"RETEST ROW HAS NO SCORE","OK"))))))</f>
        <v/>
      </c>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IF($C1151="","",IF($K1151="","",IF(COUNTIFS(nrES_PID,$D1151,nrES_Code,$F1151,nrES_Att,"&gt;"&amp;$K1151,nrES_Raw,"&gt;=0")=0,"Yes","No")))</f>
        <v/>
      </c>
      <c r="Q1151" s="17">
        <f>IF($C1151="","",IF($L1151="","",IF(AND($K1151=1,ISNUMBER($L1151),$L1151&lt;$J1151,COUNTIFS(nrES_PID,$D1151,nrES_Code,$F1151,nrES_Att,2,nrES_Raw,"&gt;=0")=0),"Yes","No")))</f>
        <v/>
      </c>
      <c r="R1151" s="17">
        <f>IF($C1151="","",IF($L1151="","",IF(AND($K1151=2,ISNUMBER($L1151),$L1151&lt;$J1151),"Yes","No")))</f>
        <v/>
      </c>
      <c r="S1151" s="18" t="n"/>
      <c r="T1151" s="19">
        <f>IF($Q1151&lt;&gt;"Yes","",IF($S1151="","(enter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IF(OR($C1151="",$L1151="",$K1151&lt;&gt;1,NOT(ISNUMBER($L1151)),$L1151&gt;=$J1151),"",IF(COUNTIFS(nrES_PID,$D1151,nrES_Code,$F1151,nrES_Att,2,nrES_Raw,"&gt;=0")&gt;0,"Retested",IF(NOT(ISNUMBER($T1151)),"CHECK DATE",IF(TODAY()&gt;$T1151,"OVERDUE","Due "&amp;TEXT($T1151,"mm/dd")))))</f>
        <v/>
      </c>
      <c r="V1151" s="16" t="n"/>
      <c r="W1151" s="16" t="n"/>
      <c r="X1151" s="17">
        <f>IF($C1151="","",IF(AND($L1151&lt;&gt;"",NOT(ISNUMBER($L1151))),"RAW SCORE NOT A NUMBER",IF(AND(ISNUMBER($L1151),OR($L1151&lt;0,$L1151&gt;100)),"RAW SCORE OUT OF RANGE",IF(COUNTIF(nrES_RecID,$B1151)&gt;1,"DUPLICATE RECORD",IF(AND($K1151=2,COUNTIFS(nrES_PID,$D1151,nrES_Code,$F1151,nrES_Att,1)=0),"ATTEMPT 2 WITHOUT ATTEMPT 1",IF(AND($K1151=2,$L1151=""),"RETEST ROW HAS NO SCORE","OK"))))))</f>
        <v/>
      </c>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IF($C1152="","",IF($K1152="","",IF(COUNTIFS(nrES_PID,$D1152,nrES_Code,$F1152,nrES_Att,"&gt;"&amp;$K1152,nrES_Raw,"&gt;=0")=0,"Yes","No")))</f>
        <v/>
      </c>
      <c r="Q1152" s="17">
        <f>IF($C1152="","",IF($L1152="","",IF(AND($K1152=1,ISNUMBER($L1152),$L1152&lt;$J1152,COUNTIFS(nrES_PID,$D1152,nrES_Code,$F1152,nrES_Att,2,nrES_Raw,"&gt;=0")=0),"Yes","No")))</f>
        <v/>
      </c>
      <c r="R1152" s="17">
        <f>IF($C1152="","",IF($L1152="","",IF(AND($K1152=2,ISNUMBER($L1152),$L1152&lt;$J1152),"Yes","No")))</f>
        <v/>
      </c>
      <c r="S1152" s="18" t="n"/>
      <c r="T1152" s="19">
        <f>IF($Q1152&lt;&gt;"Yes","",IF($S1152="","(enter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IF(OR($C1152="",$L1152="",$K1152&lt;&gt;1,NOT(ISNUMBER($L1152)),$L1152&gt;=$J1152),"",IF(COUNTIFS(nrES_PID,$D1152,nrES_Code,$F1152,nrES_Att,2,nrES_Raw,"&gt;=0")&gt;0,"Retested",IF(NOT(ISNUMBER($T1152)),"CHECK DATE",IF(TODAY()&gt;$T1152,"OVERDUE","Due "&amp;TEXT($T1152,"mm/dd")))))</f>
        <v/>
      </c>
      <c r="V1152" s="16" t="n"/>
      <c r="W1152" s="16" t="n"/>
      <c r="X1152" s="17">
        <f>IF($C1152="","",IF(AND($L1152&lt;&gt;"",NOT(ISNUMBER($L1152))),"RAW SCORE NOT A NUMBER",IF(AND(ISNUMBER($L1152),OR($L1152&lt;0,$L1152&gt;100)),"RAW SCORE OUT OF RANGE",IF(COUNTIF(nrES_RecID,$B1152)&gt;1,"DUPLICATE RECORD",IF(AND($K1152=2,COUNTIFS(nrES_PID,$D1152,nrES_Code,$F1152,nrES_Att,1)=0),"ATTEMPT 2 WITHOUT ATTEMPT 1",IF(AND($K1152=2,$L1152=""),"RETEST ROW HAS NO SCORE","OK"))))))</f>
        <v/>
      </c>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IF($C1153="","",IF($K1153="","",IF(COUNTIFS(nrES_PID,$D1153,nrES_Code,$F1153,nrES_Att,"&gt;"&amp;$K1153,nrES_Raw,"&gt;=0")=0,"Yes","No")))</f>
        <v/>
      </c>
      <c r="Q1153" s="17">
        <f>IF($C1153="","",IF($L1153="","",IF(AND($K1153=1,ISNUMBER($L1153),$L1153&lt;$J1153,COUNTIFS(nrES_PID,$D1153,nrES_Code,$F1153,nrES_Att,2,nrES_Raw,"&gt;=0")=0),"Yes","No")))</f>
        <v/>
      </c>
      <c r="R1153" s="17">
        <f>IF($C1153="","",IF($L1153="","",IF(AND($K1153=2,ISNUMBER($L1153),$L1153&lt;$J1153),"Yes","No")))</f>
        <v/>
      </c>
      <c r="S1153" s="18" t="n"/>
      <c r="T1153" s="19">
        <f>IF($Q1153&lt;&gt;"Yes","",IF($S1153="","(enter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IF(OR($C1153="",$L1153="",$K1153&lt;&gt;1,NOT(ISNUMBER($L1153)),$L1153&gt;=$J1153),"",IF(COUNTIFS(nrES_PID,$D1153,nrES_Code,$F1153,nrES_Att,2,nrES_Raw,"&gt;=0")&gt;0,"Retested",IF(NOT(ISNUMBER($T1153)),"CHECK DATE",IF(TODAY()&gt;$T1153,"OVERDUE","Due "&amp;TEXT($T1153,"mm/dd")))))</f>
        <v/>
      </c>
      <c r="V1153" s="16" t="n"/>
      <c r="W1153" s="16" t="n"/>
      <c r="X1153" s="17">
        <f>IF($C1153="","",IF(AND($L1153&lt;&gt;"",NOT(ISNUMBER($L1153))),"RAW SCORE NOT A NUMBER",IF(AND(ISNUMBER($L1153),OR($L1153&lt;0,$L1153&gt;100)),"RAW SCORE OUT OF RANGE",IF(COUNTIF(nrES_RecID,$B1153)&gt;1,"DUPLICATE RECORD",IF(AND($K1153=2,COUNTIFS(nrES_PID,$D1153,nrES_Code,$F1153,nrES_Att,1)=0),"ATTEMPT 2 WITHOUT ATTEMPT 1",IF(AND($K1153=2,$L1153=""),"RETEST ROW HAS NO SCORE","OK"))))))</f>
        <v/>
      </c>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IF($C1154="","",IF($K1154="","",IF(COUNTIFS(nrES_PID,$D1154,nrES_Code,$F1154,nrES_Att,"&gt;"&amp;$K1154,nrES_Raw,"&gt;=0")=0,"Yes","No")))</f>
        <v/>
      </c>
      <c r="Q1154" s="17">
        <f>IF($C1154="","",IF($L1154="","",IF(AND($K1154=1,ISNUMBER($L1154),$L1154&lt;$J1154,COUNTIFS(nrES_PID,$D1154,nrES_Code,$F1154,nrES_Att,2,nrES_Raw,"&gt;=0")=0),"Yes","No")))</f>
        <v/>
      </c>
      <c r="R1154" s="17">
        <f>IF($C1154="","",IF($L1154="","",IF(AND($K1154=2,ISNUMBER($L1154),$L1154&lt;$J1154),"Yes","No")))</f>
        <v/>
      </c>
      <c r="S1154" s="18" t="n"/>
      <c r="T1154" s="19">
        <f>IF($Q1154&lt;&gt;"Yes","",IF($S1154="","(enter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IF(OR($C1154="",$L1154="",$K1154&lt;&gt;1,NOT(ISNUMBER($L1154)),$L1154&gt;=$J1154),"",IF(COUNTIFS(nrES_PID,$D1154,nrES_Code,$F1154,nrES_Att,2,nrES_Raw,"&gt;=0")&gt;0,"Retested",IF(NOT(ISNUMBER($T1154)),"CHECK DATE",IF(TODAY()&gt;$T1154,"OVERDUE","Due "&amp;TEXT($T1154,"mm/dd")))))</f>
        <v/>
      </c>
      <c r="V1154" s="16" t="n"/>
      <c r="W1154" s="16" t="n"/>
      <c r="X1154" s="17">
        <f>IF($C1154="","",IF(AND($L1154&lt;&gt;"",NOT(ISNUMBER($L1154))),"RAW SCORE NOT A NUMBER",IF(AND(ISNUMBER($L1154),OR($L1154&lt;0,$L1154&gt;100)),"RAW SCORE OUT OF RANGE",IF(COUNTIF(nrES_RecID,$B1154)&gt;1,"DUPLICATE RECORD",IF(AND($K1154=2,COUNTIFS(nrES_PID,$D1154,nrES_Code,$F1154,nrES_Att,1)=0),"ATTEMPT 2 WITHOUT ATTEMPT 1",IF(AND($K1154=2,$L1154=""),"RETEST ROW HAS NO SCORE","OK"))))))</f>
        <v/>
      </c>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IF($C1155="","",IF($K1155="","",IF(COUNTIFS(nrES_PID,$D1155,nrES_Code,$F1155,nrES_Att,"&gt;"&amp;$K1155,nrES_Raw,"&gt;=0")=0,"Yes","No")))</f>
        <v/>
      </c>
      <c r="Q1155" s="17">
        <f>IF($C1155="","",IF($L1155="","",IF(AND($K1155=1,ISNUMBER($L1155),$L1155&lt;$J1155,COUNTIFS(nrES_PID,$D1155,nrES_Code,$F1155,nrES_Att,2,nrES_Raw,"&gt;=0")=0),"Yes","No")))</f>
        <v/>
      </c>
      <c r="R1155" s="17">
        <f>IF($C1155="","",IF($L1155="","",IF(AND($K1155=2,ISNUMBER($L1155),$L1155&lt;$J1155),"Yes","No")))</f>
        <v/>
      </c>
      <c r="S1155" s="18" t="n"/>
      <c r="T1155" s="19">
        <f>IF($Q1155&lt;&gt;"Yes","",IF($S1155="","(enter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IF(OR($C1155="",$L1155="",$K1155&lt;&gt;1,NOT(ISNUMBER($L1155)),$L1155&gt;=$J1155),"",IF(COUNTIFS(nrES_PID,$D1155,nrES_Code,$F1155,nrES_Att,2,nrES_Raw,"&gt;=0")&gt;0,"Retested",IF(NOT(ISNUMBER($T1155)),"CHECK DATE",IF(TODAY()&gt;$T1155,"OVERDUE","Due "&amp;TEXT($T1155,"mm/dd")))))</f>
        <v/>
      </c>
      <c r="V1155" s="16" t="n"/>
      <c r="W1155" s="16" t="n"/>
      <c r="X1155" s="17">
        <f>IF($C1155="","",IF(AND($L1155&lt;&gt;"",NOT(ISNUMBER($L1155))),"RAW SCORE NOT A NUMBER",IF(AND(ISNUMBER($L1155),OR($L1155&lt;0,$L1155&gt;100)),"RAW SCORE OUT OF RANGE",IF(COUNTIF(nrES_RecID,$B1155)&gt;1,"DUPLICATE RECORD",IF(AND($K1155=2,COUNTIFS(nrES_PID,$D1155,nrES_Code,$F1155,nrES_Att,1)=0),"ATTEMPT 2 WITHOUT ATTEMPT 1",IF(AND($K1155=2,$L1155=""),"RETEST ROW HAS NO SCORE","OK"))))))</f>
        <v/>
      </c>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IF($C1156="","",IF($K1156="","",IF(COUNTIFS(nrES_PID,$D1156,nrES_Code,$F1156,nrES_Att,"&gt;"&amp;$K1156,nrES_Raw,"&gt;=0")=0,"Yes","No")))</f>
        <v/>
      </c>
      <c r="Q1156" s="17">
        <f>IF($C1156="","",IF($L1156="","",IF(AND($K1156=1,ISNUMBER($L1156),$L1156&lt;$J1156,COUNTIFS(nrES_PID,$D1156,nrES_Code,$F1156,nrES_Att,2,nrES_Raw,"&gt;=0")=0),"Yes","No")))</f>
        <v/>
      </c>
      <c r="R1156" s="17">
        <f>IF($C1156="","",IF($L1156="","",IF(AND($K1156=2,ISNUMBER($L1156),$L1156&lt;$J1156),"Yes","No")))</f>
        <v/>
      </c>
      <c r="S1156" s="18" t="n"/>
      <c r="T1156" s="19">
        <f>IF($Q1156&lt;&gt;"Yes","",IF($S1156="","(enter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IF(OR($C1156="",$L1156="",$K1156&lt;&gt;1,NOT(ISNUMBER($L1156)),$L1156&gt;=$J1156),"",IF(COUNTIFS(nrES_PID,$D1156,nrES_Code,$F1156,nrES_Att,2,nrES_Raw,"&gt;=0")&gt;0,"Retested",IF(NOT(ISNUMBER($T1156)),"CHECK DATE",IF(TODAY()&gt;$T1156,"OVERDUE","Due "&amp;TEXT($T1156,"mm/dd")))))</f>
        <v/>
      </c>
      <c r="V1156" s="16" t="n"/>
      <c r="W1156" s="16" t="n"/>
      <c r="X1156" s="17">
        <f>IF($C1156="","",IF(AND($L1156&lt;&gt;"",NOT(ISNUMBER($L1156))),"RAW SCORE NOT A NUMBER",IF(AND(ISNUMBER($L1156),OR($L1156&lt;0,$L1156&gt;100)),"RAW SCORE OUT OF RANGE",IF(COUNTIF(nrES_RecID,$B1156)&gt;1,"DUPLICATE RECORD",IF(AND($K1156=2,COUNTIFS(nrES_PID,$D1156,nrES_Code,$F1156,nrES_Att,1)=0),"ATTEMPT 2 WITHOUT ATTEMPT 1",IF(AND($K1156=2,$L1156=""),"RETEST ROW HAS NO SCORE","OK"))))))</f>
        <v/>
      </c>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IF($C1157="","",IF($K1157="","",IF(COUNTIFS(nrES_PID,$D1157,nrES_Code,$F1157,nrES_Att,"&gt;"&amp;$K1157,nrES_Raw,"&gt;=0")=0,"Yes","No")))</f>
        <v/>
      </c>
      <c r="Q1157" s="17">
        <f>IF($C1157="","",IF($L1157="","",IF(AND($K1157=1,ISNUMBER($L1157),$L1157&lt;$J1157,COUNTIFS(nrES_PID,$D1157,nrES_Code,$F1157,nrES_Att,2,nrES_Raw,"&gt;=0")=0),"Yes","No")))</f>
        <v/>
      </c>
      <c r="R1157" s="17">
        <f>IF($C1157="","",IF($L1157="","",IF(AND($K1157=2,ISNUMBER($L1157),$L1157&lt;$J1157),"Yes","No")))</f>
        <v/>
      </c>
      <c r="S1157" s="18" t="n"/>
      <c r="T1157" s="19">
        <f>IF($Q1157&lt;&gt;"Yes","",IF($S1157="","(enter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IF(OR($C1157="",$L1157="",$K1157&lt;&gt;1,NOT(ISNUMBER($L1157)),$L1157&gt;=$J1157),"",IF(COUNTIFS(nrES_PID,$D1157,nrES_Code,$F1157,nrES_Att,2,nrES_Raw,"&gt;=0")&gt;0,"Retested",IF(NOT(ISNUMBER($T1157)),"CHECK DATE",IF(TODAY()&gt;$T1157,"OVERDUE","Due "&amp;TEXT($T1157,"mm/dd")))))</f>
        <v/>
      </c>
      <c r="V1157" s="16" t="n"/>
      <c r="W1157" s="16" t="n"/>
      <c r="X1157" s="17">
        <f>IF($C1157="","",IF(AND($L1157&lt;&gt;"",NOT(ISNUMBER($L1157))),"RAW SCORE NOT A NUMBER",IF(AND(ISNUMBER($L1157),OR($L1157&lt;0,$L1157&gt;100)),"RAW SCORE OUT OF RANGE",IF(COUNTIF(nrES_RecID,$B1157)&gt;1,"DUPLICATE RECORD",IF(AND($K1157=2,COUNTIFS(nrES_PID,$D1157,nrES_Code,$F1157,nrES_Att,1)=0),"ATTEMPT 2 WITHOUT ATTEMPT 1",IF(AND($K1157=2,$L1157=""),"RETEST ROW HAS NO SCORE","OK"))))))</f>
        <v/>
      </c>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IF($C1158="","",IF($K1158="","",IF(COUNTIFS(nrES_PID,$D1158,nrES_Code,$F1158,nrES_Att,"&gt;"&amp;$K1158,nrES_Raw,"&gt;=0")=0,"Yes","No")))</f>
        <v/>
      </c>
      <c r="Q1158" s="17">
        <f>IF($C1158="","",IF($L1158="","",IF(AND($K1158=1,ISNUMBER($L1158),$L1158&lt;$J1158,COUNTIFS(nrES_PID,$D1158,nrES_Code,$F1158,nrES_Att,2,nrES_Raw,"&gt;=0")=0),"Yes","No")))</f>
        <v/>
      </c>
      <c r="R1158" s="17">
        <f>IF($C1158="","",IF($L1158="","",IF(AND($K1158=2,ISNUMBER($L1158),$L1158&lt;$J1158),"Yes","No")))</f>
        <v/>
      </c>
      <c r="S1158" s="18" t="n"/>
      <c r="T1158" s="19">
        <f>IF($Q1158&lt;&gt;"Yes","",IF($S1158="","(enter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IF(OR($C1158="",$L1158="",$K1158&lt;&gt;1,NOT(ISNUMBER($L1158)),$L1158&gt;=$J1158),"",IF(COUNTIFS(nrES_PID,$D1158,nrES_Code,$F1158,nrES_Att,2,nrES_Raw,"&gt;=0")&gt;0,"Retested",IF(NOT(ISNUMBER($T1158)),"CHECK DATE",IF(TODAY()&gt;$T1158,"OVERDUE","Due "&amp;TEXT($T1158,"mm/dd")))))</f>
        <v/>
      </c>
      <c r="V1158" s="16" t="n"/>
      <c r="W1158" s="16" t="n"/>
      <c r="X1158" s="17">
        <f>IF($C1158="","",IF(AND($L1158&lt;&gt;"",NOT(ISNUMBER($L1158))),"RAW SCORE NOT A NUMBER",IF(AND(ISNUMBER($L1158),OR($L1158&lt;0,$L1158&gt;100)),"RAW SCORE OUT OF RANGE",IF(COUNTIF(nrES_RecID,$B1158)&gt;1,"DUPLICATE RECORD",IF(AND($K1158=2,COUNTIFS(nrES_PID,$D1158,nrES_Code,$F1158,nrES_Att,1)=0),"ATTEMPT 2 WITHOUT ATTEMPT 1",IF(AND($K1158=2,$L1158=""),"RETEST ROW HAS NO SCORE","OK"))))))</f>
        <v/>
      </c>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IF($C1159="","",IF($K1159="","",IF(COUNTIFS(nrES_PID,$D1159,nrES_Code,$F1159,nrES_Att,"&gt;"&amp;$K1159,nrES_Raw,"&gt;=0")=0,"Yes","No")))</f>
        <v/>
      </c>
      <c r="Q1159" s="17">
        <f>IF($C1159="","",IF($L1159="","",IF(AND($K1159=1,ISNUMBER($L1159),$L1159&lt;$J1159,COUNTIFS(nrES_PID,$D1159,nrES_Code,$F1159,nrES_Att,2,nrES_Raw,"&gt;=0")=0),"Yes","No")))</f>
        <v/>
      </c>
      <c r="R1159" s="17">
        <f>IF($C1159="","",IF($L1159="","",IF(AND($K1159=2,ISNUMBER($L1159),$L1159&lt;$J1159),"Yes","No")))</f>
        <v/>
      </c>
      <c r="S1159" s="18" t="n"/>
      <c r="T1159" s="19">
        <f>IF($Q1159&lt;&gt;"Yes","",IF($S1159="","(enter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IF(OR($C1159="",$L1159="",$K1159&lt;&gt;1,NOT(ISNUMBER($L1159)),$L1159&gt;=$J1159),"",IF(COUNTIFS(nrES_PID,$D1159,nrES_Code,$F1159,nrES_Att,2,nrES_Raw,"&gt;=0")&gt;0,"Retested",IF(NOT(ISNUMBER($T1159)),"CHECK DATE",IF(TODAY()&gt;$T1159,"OVERDUE","Due "&amp;TEXT($T1159,"mm/dd")))))</f>
        <v/>
      </c>
      <c r="V1159" s="16" t="n"/>
      <c r="W1159" s="16" t="n"/>
      <c r="X1159" s="17">
        <f>IF($C1159="","",IF(AND($L1159&lt;&gt;"",NOT(ISNUMBER($L1159))),"RAW SCORE NOT A NUMBER",IF(AND(ISNUMBER($L1159),OR($L1159&lt;0,$L1159&gt;100)),"RAW SCORE OUT OF RANGE",IF(COUNTIF(nrES_RecID,$B1159)&gt;1,"DUPLICATE RECORD",IF(AND($K1159=2,COUNTIFS(nrES_PID,$D1159,nrES_Code,$F1159,nrES_Att,1)=0),"ATTEMPT 2 WITHOUT ATTEMPT 1",IF(AND($K1159=2,$L1159=""),"RETEST ROW HAS NO SCORE","OK"))))))</f>
        <v/>
      </c>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IF($C1160="","",IF($K1160="","",IF(COUNTIFS(nrES_PID,$D1160,nrES_Code,$F1160,nrES_Att,"&gt;"&amp;$K1160,nrES_Raw,"&gt;=0")=0,"Yes","No")))</f>
        <v/>
      </c>
      <c r="Q1160" s="17">
        <f>IF($C1160="","",IF($L1160="","",IF(AND($K1160=1,ISNUMBER($L1160),$L1160&lt;$J1160,COUNTIFS(nrES_PID,$D1160,nrES_Code,$F1160,nrES_Att,2,nrES_Raw,"&gt;=0")=0),"Yes","No")))</f>
        <v/>
      </c>
      <c r="R1160" s="17">
        <f>IF($C1160="","",IF($L1160="","",IF(AND($K1160=2,ISNUMBER($L1160),$L1160&lt;$J1160),"Yes","No")))</f>
        <v/>
      </c>
      <c r="S1160" s="18" t="n"/>
      <c r="T1160" s="19">
        <f>IF($Q1160&lt;&gt;"Yes","",IF($S1160="","(enter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IF(OR($C1160="",$L1160="",$K1160&lt;&gt;1,NOT(ISNUMBER($L1160)),$L1160&gt;=$J1160),"",IF(COUNTIFS(nrES_PID,$D1160,nrES_Code,$F1160,nrES_Att,2,nrES_Raw,"&gt;=0")&gt;0,"Retested",IF(NOT(ISNUMBER($T1160)),"CHECK DATE",IF(TODAY()&gt;$T1160,"OVERDUE","Due "&amp;TEXT($T1160,"mm/dd")))))</f>
        <v/>
      </c>
      <c r="V1160" s="16" t="n"/>
      <c r="W1160" s="16" t="n"/>
      <c r="X1160" s="17">
        <f>IF($C1160="","",IF(AND($L1160&lt;&gt;"",NOT(ISNUMBER($L1160))),"RAW SCORE NOT A NUMBER",IF(AND(ISNUMBER($L1160),OR($L1160&lt;0,$L1160&gt;100)),"RAW SCORE OUT OF RANGE",IF(COUNTIF(nrES_RecID,$B1160)&gt;1,"DUPLICATE RECORD",IF(AND($K1160=2,COUNTIFS(nrES_PID,$D1160,nrES_Code,$F1160,nrES_Att,1)=0),"ATTEMPT 2 WITHOUT ATTEMPT 1",IF(AND($K1160=2,$L1160=""),"RETEST ROW HAS NO SCORE","OK"))))))</f>
        <v/>
      </c>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IF($C1161="","",IF($K1161="","",IF(COUNTIFS(nrES_PID,$D1161,nrES_Code,$F1161,nrES_Att,"&gt;"&amp;$K1161,nrES_Raw,"&gt;=0")=0,"Yes","No")))</f>
        <v/>
      </c>
      <c r="Q1161" s="17">
        <f>IF($C1161="","",IF($L1161="","",IF(AND($K1161=1,ISNUMBER($L1161),$L1161&lt;$J1161,COUNTIFS(nrES_PID,$D1161,nrES_Code,$F1161,nrES_Att,2,nrES_Raw,"&gt;=0")=0),"Yes","No")))</f>
        <v/>
      </c>
      <c r="R1161" s="17">
        <f>IF($C1161="","",IF($L1161="","",IF(AND($K1161=2,ISNUMBER($L1161),$L1161&lt;$J1161),"Yes","No")))</f>
        <v/>
      </c>
      <c r="S1161" s="18" t="n"/>
      <c r="T1161" s="19">
        <f>IF($Q1161&lt;&gt;"Yes","",IF($S1161="","(enter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IF(OR($C1161="",$L1161="",$K1161&lt;&gt;1,NOT(ISNUMBER($L1161)),$L1161&gt;=$J1161),"",IF(COUNTIFS(nrES_PID,$D1161,nrES_Code,$F1161,nrES_Att,2,nrES_Raw,"&gt;=0")&gt;0,"Retested",IF(NOT(ISNUMBER($T1161)),"CHECK DATE",IF(TODAY()&gt;$T1161,"OVERDUE","Due "&amp;TEXT($T1161,"mm/dd")))))</f>
        <v/>
      </c>
      <c r="V1161" s="16" t="n"/>
      <c r="W1161" s="16" t="n"/>
      <c r="X1161" s="17">
        <f>IF($C1161="","",IF(AND($L1161&lt;&gt;"",NOT(ISNUMBER($L1161))),"RAW SCORE NOT A NUMBER",IF(AND(ISNUMBER($L1161),OR($L1161&lt;0,$L1161&gt;100)),"RAW SCORE OUT OF RANGE",IF(COUNTIF(nrES_RecID,$B1161)&gt;1,"DUPLICATE RECORD",IF(AND($K1161=2,COUNTIFS(nrES_PID,$D1161,nrES_Code,$F1161,nrES_Att,1)=0),"ATTEMPT 2 WITHOUT ATTEMPT 1",IF(AND($K1161=2,$L1161=""),"RETEST ROW HAS NO SCORE","OK"))))))</f>
        <v/>
      </c>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IF($C1162="","",IF($K1162="","",IF(COUNTIFS(nrES_PID,$D1162,nrES_Code,$F1162,nrES_Att,"&gt;"&amp;$K1162,nrES_Raw,"&gt;=0")=0,"Yes","No")))</f>
        <v/>
      </c>
      <c r="Q1162" s="17">
        <f>IF($C1162="","",IF($L1162="","",IF(AND($K1162=1,ISNUMBER($L1162),$L1162&lt;$J1162,COUNTIFS(nrES_PID,$D1162,nrES_Code,$F1162,nrES_Att,2,nrES_Raw,"&gt;=0")=0),"Yes","No")))</f>
        <v/>
      </c>
      <c r="R1162" s="17">
        <f>IF($C1162="","",IF($L1162="","",IF(AND($K1162=2,ISNUMBER($L1162),$L1162&lt;$J1162),"Yes","No")))</f>
        <v/>
      </c>
      <c r="S1162" s="18" t="n"/>
      <c r="T1162" s="19">
        <f>IF($Q1162&lt;&gt;"Yes","",IF($S1162="","(enter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IF(OR($C1162="",$L1162="",$K1162&lt;&gt;1,NOT(ISNUMBER($L1162)),$L1162&gt;=$J1162),"",IF(COUNTIFS(nrES_PID,$D1162,nrES_Code,$F1162,nrES_Att,2,nrES_Raw,"&gt;=0")&gt;0,"Retested",IF(NOT(ISNUMBER($T1162)),"CHECK DATE",IF(TODAY()&gt;$T1162,"OVERDUE","Due "&amp;TEXT($T1162,"mm/dd")))))</f>
        <v/>
      </c>
      <c r="V1162" s="16" t="n"/>
      <c r="W1162" s="16" t="n"/>
      <c r="X1162" s="17">
        <f>IF($C1162="","",IF(AND($L1162&lt;&gt;"",NOT(ISNUMBER($L1162))),"RAW SCORE NOT A NUMBER",IF(AND(ISNUMBER($L1162),OR($L1162&lt;0,$L1162&gt;100)),"RAW SCORE OUT OF RANGE",IF(COUNTIF(nrES_RecID,$B1162)&gt;1,"DUPLICATE RECORD",IF(AND($K1162=2,COUNTIFS(nrES_PID,$D1162,nrES_Code,$F1162,nrES_Att,1)=0),"ATTEMPT 2 WITHOUT ATTEMPT 1",IF(AND($K1162=2,$L1162=""),"RETEST ROW HAS NO SCORE","OK"))))))</f>
        <v/>
      </c>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IF($C1163="","",IF($K1163="","",IF(COUNTIFS(nrES_PID,$D1163,nrES_Code,$F1163,nrES_Att,"&gt;"&amp;$K1163,nrES_Raw,"&gt;=0")=0,"Yes","No")))</f>
        <v/>
      </c>
      <c r="Q1163" s="17">
        <f>IF($C1163="","",IF($L1163="","",IF(AND($K1163=1,ISNUMBER($L1163),$L1163&lt;$J1163,COUNTIFS(nrES_PID,$D1163,nrES_Code,$F1163,nrES_Att,2,nrES_Raw,"&gt;=0")=0),"Yes","No")))</f>
        <v/>
      </c>
      <c r="R1163" s="17">
        <f>IF($C1163="","",IF($L1163="","",IF(AND($K1163=2,ISNUMBER($L1163),$L1163&lt;$J1163),"Yes","No")))</f>
        <v/>
      </c>
      <c r="S1163" s="18" t="n"/>
      <c r="T1163" s="19">
        <f>IF($Q1163&lt;&gt;"Yes","",IF($S1163="","(enter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IF(OR($C1163="",$L1163="",$K1163&lt;&gt;1,NOT(ISNUMBER($L1163)),$L1163&gt;=$J1163),"",IF(COUNTIFS(nrES_PID,$D1163,nrES_Code,$F1163,nrES_Att,2,nrES_Raw,"&gt;=0")&gt;0,"Retested",IF(NOT(ISNUMBER($T1163)),"CHECK DATE",IF(TODAY()&gt;$T1163,"OVERDUE","Due "&amp;TEXT($T1163,"mm/dd")))))</f>
        <v/>
      </c>
      <c r="V1163" s="16" t="n"/>
      <c r="W1163" s="16" t="n"/>
      <c r="X1163" s="17">
        <f>IF($C1163="","",IF(AND($L1163&lt;&gt;"",NOT(ISNUMBER($L1163))),"RAW SCORE NOT A NUMBER",IF(AND(ISNUMBER($L1163),OR($L1163&lt;0,$L1163&gt;100)),"RAW SCORE OUT OF RANGE",IF(COUNTIF(nrES_RecID,$B1163)&gt;1,"DUPLICATE RECORD",IF(AND($K1163=2,COUNTIFS(nrES_PID,$D1163,nrES_Code,$F1163,nrES_Att,1)=0),"ATTEMPT 2 WITHOUT ATTEMPT 1",IF(AND($K1163=2,$L1163=""),"RETEST ROW HAS NO SCORE","OK"))))))</f>
        <v/>
      </c>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IF($C1164="","",IF($K1164="","",IF(COUNTIFS(nrES_PID,$D1164,nrES_Code,$F1164,nrES_Att,"&gt;"&amp;$K1164,nrES_Raw,"&gt;=0")=0,"Yes","No")))</f>
        <v/>
      </c>
      <c r="Q1164" s="17">
        <f>IF($C1164="","",IF($L1164="","",IF(AND($K1164=1,ISNUMBER($L1164),$L1164&lt;$J1164,COUNTIFS(nrES_PID,$D1164,nrES_Code,$F1164,nrES_Att,2,nrES_Raw,"&gt;=0")=0),"Yes","No")))</f>
        <v/>
      </c>
      <c r="R1164" s="17">
        <f>IF($C1164="","",IF($L1164="","",IF(AND($K1164=2,ISNUMBER($L1164),$L1164&lt;$J1164),"Yes","No")))</f>
        <v/>
      </c>
      <c r="S1164" s="18" t="n"/>
      <c r="T1164" s="19">
        <f>IF($Q1164&lt;&gt;"Yes","",IF($S1164="","(enter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IF(OR($C1164="",$L1164="",$K1164&lt;&gt;1,NOT(ISNUMBER($L1164)),$L1164&gt;=$J1164),"",IF(COUNTIFS(nrES_PID,$D1164,nrES_Code,$F1164,nrES_Att,2,nrES_Raw,"&gt;=0")&gt;0,"Retested",IF(NOT(ISNUMBER($T1164)),"CHECK DATE",IF(TODAY()&gt;$T1164,"OVERDUE","Due "&amp;TEXT($T1164,"mm/dd")))))</f>
        <v/>
      </c>
      <c r="V1164" s="16" t="n"/>
      <c r="W1164" s="16" t="n"/>
      <c r="X1164" s="17">
        <f>IF($C1164="","",IF(AND($L1164&lt;&gt;"",NOT(ISNUMBER($L1164))),"RAW SCORE NOT A NUMBER",IF(AND(ISNUMBER($L1164),OR($L1164&lt;0,$L1164&gt;100)),"RAW SCORE OUT OF RANGE",IF(COUNTIF(nrES_RecID,$B1164)&gt;1,"DUPLICATE RECORD",IF(AND($K1164=2,COUNTIFS(nrES_PID,$D1164,nrES_Code,$F1164,nrES_Att,1)=0),"ATTEMPT 2 WITHOUT ATTEMPT 1",IF(AND($K1164=2,$L1164=""),"RETEST ROW HAS NO SCORE","OK"))))))</f>
        <v/>
      </c>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IF($C1165="","",IF($K1165="","",IF(COUNTIFS(nrES_PID,$D1165,nrES_Code,$F1165,nrES_Att,"&gt;"&amp;$K1165,nrES_Raw,"&gt;=0")=0,"Yes","No")))</f>
        <v/>
      </c>
      <c r="Q1165" s="17">
        <f>IF($C1165="","",IF($L1165="","",IF(AND($K1165=1,ISNUMBER($L1165),$L1165&lt;$J1165,COUNTIFS(nrES_PID,$D1165,nrES_Code,$F1165,nrES_Att,2,nrES_Raw,"&gt;=0")=0),"Yes","No")))</f>
        <v/>
      </c>
      <c r="R1165" s="17">
        <f>IF($C1165="","",IF($L1165="","",IF(AND($K1165=2,ISNUMBER($L1165),$L1165&lt;$J1165),"Yes","No")))</f>
        <v/>
      </c>
      <c r="S1165" s="18" t="n"/>
      <c r="T1165" s="19">
        <f>IF($Q1165&lt;&gt;"Yes","",IF($S1165="","(enter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IF(OR($C1165="",$L1165="",$K1165&lt;&gt;1,NOT(ISNUMBER($L1165)),$L1165&gt;=$J1165),"",IF(COUNTIFS(nrES_PID,$D1165,nrES_Code,$F1165,nrES_Att,2,nrES_Raw,"&gt;=0")&gt;0,"Retested",IF(NOT(ISNUMBER($T1165)),"CHECK DATE",IF(TODAY()&gt;$T1165,"OVERDUE","Due "&amp;TEXT($T1165,"mm/dd")))))</f>
        <v/>
      </c>
      <c r="V1165" s="16" t="n"/>
      <c r="W1165" s="16" t="n"/>
      <c r="X1165" s="17">
        <f>IF($C1165="","",IF(AND($L1165&lt;&gt;"",NOT(ISNUMBER($L1165))),"RAW SCORE NOT A NUMBER",IF(AND(ISNUMBER($L1165),OR($L1165&lt;0,$L1165&gt;100)),"RAW SCORE OUT OF RANGE",IF(COUNTIF(nrES_RecID,$B1165)&gt;1,"DUPLICATE RECORD",IF(AND($K1165=2,COUNTIFS(nrES_PID,$D1165,nrES_Code,$F1165,nrES_Att,1)=0),"ATTEMPT 2 WITHOUT ATTEMPT 1",IF(AND($K1165=2,$L1165=""),"RETEST ROW HAS NO SCORE","OK"))))))</f>
        <v/>
      </c>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IF($C1166="","",IF($K1166="","",IF(COUNTIFS(nrES_PID,$D1166,nrES_Code,$F1166,nrES_Att,"&gt;"&amp;$K1166,nrES_Raw,"&gt;=0")=0,"Yes","No")))</f>
        <v/>
      </c>
      <c r="Q1166" s="17">
        <f>IF($C1166="","",IF($L1166="","",IF(AND($K1166=1,ISNUMBER($L1166),$L1166&lt;$J1166,COUNTIFS(nrES_PID,$D1166,nrES_Code,$F1166,nrES_Att,2,nrES_Raw,"&gt;=0")=0),"Yes","No")))</f>
        <v/>
      </c>
      <c r="R1166" s="17">
        <f>IF($C1166="","",IF($L1166="","",IF(AND($K1166=2,ISNUMBER($L1166),$L1166&lt;$J1166),"Yes","No")))</f>
        <v/>
      </c>
      <c r="S1166" s="18" t="n"/>
      <c r="T1166" s="19">
        <f>IF($Q1166&lt;&gt;"Yes","",IF($S1166="","(enter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IF(OR($C1166="",$L1166="",$K1166&lt;&gt;1,NOT(ISNUMBER($L1166)),$L1166&gt;=$J1166),"",IF(COUNTIFS(nrES_PID,$D1166,nrES_Code,$F1166,nrES_Att,2,nrES_Raw,"&gt;=0")&gt;0,"Retested",IF(NOT(ISNUMBER($T1166)),"CHECK DATE",IF(TODAY()&gt;$T1166,"OVERDUE","Due "&amp;TEXT($T1166,"mm/dd")))))</f>
        <v/>
      </c>
      <c r="V1166" s="16" t="n"/>
      <c r="W1166" s="16" t="n"/>
      <c r="X1166" s="17">
        <f>IF($C1166="","",IF(AND($L1166&lt;&gt;"",NOT(ISNUMBER($L1166))),"RAW SCORE NOT A NUMBER",IF(AND(ISNUMBER($L1166),OR($L1166&lt;0,$L1166&gt;100)),"RAW SCORE OUT OF RANGE",IF(COUNTIF(nrES_RecID,$B1166)&gt;1,"DUPLICATE RECORD",IF(AND($K1166=2,COUNTIFS(nrES_PID,$D1166,nrES_Code,$F1166,nrES_Att,1)=0),"ATTEMPT 2 WITHOUT ATTEMPT 1",IF(AND($K1166=2,$L1166=""),"RETEST ROW HAS NO SCORE","OK"))))))</f>
        <v/>
      </c>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IF($C1167="","",IF($K1167="","",IF(COUNTIFS(nrES_PID,$D1167,nrES_Code,$F1167,nrES_Att,"&gt;"&amp;$K1167,nrES_Raw,"&gt;=0")=0,"Yes","No")))</f>
        <v/>
      </c>
      <c r="Q1167" s="17">
        <f>IF($C1167="","",IF($L1167="","",IF(AND($K1167=1,ISNUMBER($L1167),$L1167&lt;$J1167,COUNTIFS(nrES_PID,$D1167,nrES_Code,$F1167,nrES_Att,2,nrES_Raw,"&gt;=0")=0),"Yes","No")))</f>
        <v/>
      </c>
      <c r="R1167" s="17">
        <f>IF($C1167="","",IF($L1167="","",IF(AND($K1167=2,ISNUMBER($L1167),$L1167&lt;$J1167),"Yes","No")))</f>
        <v/>
      </c>
      <c r="S1167" s="18" t="n"/>
      <c r="T1167" s="19">
        <f>IF($Q1167&lt;&gt;"Yes","",IF($S1167="","(enter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IF(OR($C1167="",$L1167="",$K1167&lt;&gt;1,NOT(ISNUMBER($L1167)),$L1167&gt;=$J1167),"",IF(COUNTIFS(nrES_PID,$D1167,nrES_Code,$F1167,nrES_Att,2,nrES_Raw,"&gt;=0")&gt;0,"Retested",IF(NOT(ISNUMBER($T1167)),"CHECK DATE",IF(TODAY()&gt;$T1167,"OVERDUE","Due "&amp;TEXT($T1167,"mm/dd")))))</f>
        <v/>
      </c>
      <c r="V1167" s="16" t="n"/>
      <c r="W1167" s="16" t="n"/>
      <c r="X1167" s="17">
        <f>IF($C1167="","",IF(AND($L1167&lt;&gt;"",NOT(ISNUMBER($L1167))),"RAW SCORE NOT A NUMBER",IF(AND(ISNUMBER($L1167),OR($L1167&lt;0,$L1167&gt;100)),"RAW SCORE OUT OF RANGE",IF(COUNTIF(nrES_RecID,$B1167)&gt;1,"DUPLICATE RECORD",IF(AND($K1167=2,COUNTIFS(nrES_PID,$D1167,nrES_Code,$F1167,nrES_Att,1)=0),"ATTEMPT 2 WITHOUT ATTEMPT 1",IF(AND($K1167=2,$L1167=""),"RETEST ROW HAS NO SCORE","OK"))))))</f>
        <v/>
      </c>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IF($C1168="","",IF($K1168="","",IF(COUNTIFS(nrES_PID,$D1168,nrES_Code,$F1168,nrES_Att,"&gt;"&amp;$K1168,nrES_Raw,"&gt;=0")=0,"Yes","No")))</f>
        <v/>
      </c>
      <c r="Q1168" s="17">
        <f>IF($C1168="","",IF($L1168="","",IF(AND($K1168=1,ISNUMBER($L1168),$L1168&lt;$J1168,COUNTIFS(nrES_PID,$D1168,nrES_Code,$F1168,nrES_Att,2,nrES_Raw,"&gt;=0")=0),"Yes","No")))</f>
        <v/>
      </c>
      <c r="R1168" s="17">
        <f>IF($C1168="","",IF($L1168="","",IF(AND($K1168=2,ISNUMBER($L1168),$L1168&lt;$J1168),"Yes","No")))</f>
        <v/>
      </c>
      <c r="S1168" s="18" t="n"/>
      <c r="T1168" s="19">
        <f>IF($Q1168&lt;&gt;"Yes","",IF($S1168="","(enter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IF(OR($C1168="",$L1168="",$K1168&lt;&gt;1,NOT(ISNUMBER($L1168)),$L1168&gt;=$J1168),"",IF(COUNTIFS(nrES_PID,$D1168,nrES_Code,$F1168,nrES_Att,2,nrES_Raw,"&gt;=0")&gt;0,"Retested",IF(NOT(ISNUMBER($T1168)),"CHECK DATE",IF(TODAY()&gt;$T1168,"OVERDUE","Due "&amp;TEXT($T1168,"mm/dd")))))</f>
        <v/>
      </c>
      <c r="V1168" s="16" t="n"/>
      <c r="W1168" s="16" t="n"/>
      <c r="X1168" s="17">
        <f>IF($C1168="","",IF(AND($L1168&lt;&gt;"",NOT(ISNUMBER($L1168))),"RAW SCORE NOT A NUMBER",IF(AND(ISNUMBER($L1168),OR($L1168&lt;0,$L1168&gt;100)),"RAW SCORE OUT OF RANGE",IF(COUNTIF(nrES_RecID,$B1168)&gt;1,"DUPLICATE RECORD",IF(AND($K1168=2,COUNTIFS(nrES_PID,$D1168,nrES_Code,$F1168,nrES_Att,1)=0),"ATTEMPT 2 WITHOUT ATTEMPT 1",IF(AND($K1168=2,$L1168=""),"RETEST ROW HAS NO SCORE","OK"))))))</f>
        <v/>
      </c>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IF($C1169="","",IF($K1169="","",IF(COUNTIFS(nrES_PID,$D1169,nrES_Code,$F1169,nrES_Att,"&gt;"&amp;$K1169,nrES_Raw,"&gt;=0")=0,"Yes","No")))</f>
        <v/>
      </c>
      <c r="Q1169" s="17">
        <f>IF($C1169="","",IF($L1169="","",IF(AND($K1169=1,ISNUMBER($L1169),$L1169&lt;$J1169,COUNTIFS(nrES_PID,$D1169,nrES_Code,$F1169,nrES_Att,2,nrES_Raw,"&gt;=0")=0),"Yes","No")))</f>
        <v/>
      </c>
      <c r="R1169" s="17">
        <f>IF($C1169="","",IF($L1169="","",IF(AND($K1169=2,ISNUMBER($L1169),$L1169&lt;$J1169),"Yes","No")))</f>
        <v/>
      </c>
      <c r="S1169" s="18" t="n"/>
      <c r="T1169" s="19">
        <f>IF($Q1169&lt;&gt;"Yes","",IF($S1169="","(enter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IF(OR($C1169="",$L1169="",$K1169&lt;&gt;1,NOT(ISNUMBER($L1169)),$L1169&gt;=$J1169),"",IF(COUNTIFS(nrES_PID,$D1169,nrES_Code,$F1169,nrES_Att,2,nrES_Raw,"&gt;=0")&gt;0,"Retested",IF(NOT(ISNUMBER($T1169)),"CHECK DATE",IF(TODAY()&gt;$T1169,"OVERDUE","Due "&amp;TEXT($T1169,"mm/dd")))))</f>
        <v/>
      </c>
      <c r="V1169" s="16" t="n"/>
      <c r="W1169" s="16" t="n"/>
      <c r="X1169" s="17">
        <f>IF($C1169="","",IF(AND($L1169&lt;&gt;"",NOT(ISNUMBER($L1169))),"RAW SCORE NOT A NUMBER",IF(AND(ISNUMBER($L1169),OR($L1169&lt;0,$L1169&gt;100)),"RAW SCORE OUT OF RANGE",IF(COUNTIF(nrES_RecID,$B1169)&gt;1,"DUPLICATE RECORD",IF(AND($K1169=2,COUNTIFS(nrES_PID,$D1169,nrES_Code,$F1169,nrES_Att,1)=0),"ATTEMPT 2 WITHOUT ATTEMPT 1",IF(AND($K1169=2,$L1169=""),"RETEST ROW HAS NO SCORE","OK"))))))</f>
        <v/>
      </c>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IF($C1170="","",IF($K1170="","",IF(COUNTIFS(nrES_PID,$D1170,nrES_Code,$F1170,nrES_Att,"&gt;"&amp;$K1170,nrES_Raw,"&gt;=0")=0,"Yes","No")))</f>
        <v/>
      </c>
      <c r="Q1170" s="17">
        <f>IF($C1170="","",IF($L1170="","",IF(AND($K1170=1,ISNUMBER($L1170),$L1170&lt;$J1170,COUNTIFS(nrES_PID,$D1170,nrES_Code,$F1170,nrES_Att,2,nrES_Raw,"&gt;=0")=0),"Yes","No")))</f>
        <v/>
      </c>
      <c r="R1170" s="17">
        <f>IF($C1170="","",IF($L1170="","",IF(AND($K1170=2,ISNUMBER($L1170),$L1170&lt;$J1170),"Yes","No")))</f>
        <v/>
      </c>
      <c r="S1170" s="18" t="n"/>
      <c r="T1170" s="19">
        <f>IF($Q1170&lt;&gt;"Yes","",IF($S1170="","(enter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IF(OR($C1170="",$L1170="",$K1170&lt;&gt;1,NOT(ISNUMBER($L1170)),$L1170&gt;=$J1170),"",IF(COUNTIFS(nrES_PID,$D1170,nrES_Code,$F1170,nrES_Att,2,nrES_Raw,"&gt;=0")&gt;0,"Retested",IF(NOT(ISNUMBER($T1170)),"CHECK DATE",IF(TODAY()&gt;$T1170,"OVERDUE","Due "&amp;TEXT($T1170,"mm/dd")))))</f>
        <v/>
      </c>
      <c r="V1170" s="16" t="n"/>
      <c r="W1170" s="16" t="n"/>
      <c r="X1170" s="17">
        <f>IF($C1170="","",IF(AND($L1170&lt;&gt;"",NOT(ISNUMBER($L1170))),"RAW SCORE NOT A NUMBER",IF(AND(ISNUMBER($L1170),OR($L1170&lt;0,$L1170&gt;100)),"RAW SCORE OUT OF RANGE",IF(COUNTIF(nrES_RecID,$B1170)&gt;1,"DUPLICATE RECORD",IF(AND($K1170=2,COUNTIFS(nrES_PID,$D1170,nrES_Code,$F1170,nrES_Att,1)=0),"ATTEMPT 2 WITHOUT ATTEMPT 1",IF(AND($K1170=2,$L1170=""),"RETEST ROW HAS NO SCORE","OK"))))))</f>
        <v/>
      </c>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IF($C1171="","",IF($K1171="","",IF(COUNTIFS(nrES_PID,$D1171,nrES_Code,$F1171,nrES_Att,"&gt;"&amp;$K1171,nrES_Raw,"&gt;=0")=0,"Yes","No")))</f>
        <v/>
      </c>
      <c r="Q1171" s="17">
        <f>IF($C1171="","",IF($L1171="","",IF(AND($K1171=1,ISNUMBER($L1171),$L1171&lt;$J1171,COUNTIFS(nrES_PID,$D1171,nrES_Code,$F1171,nrES_Att,2,nrES_Raw,"&gt;=0")=0),"Yes","No")))</f>
        <v/>
      </c>
      <c r="R1171" s="17">
        <f>IF($C1171="","",IF($L1171="","",IF(AND($K1171=2,ISNUMBER($L1171),$L1171&lt;$J1171),"Yes","No")))</f>
        <v/>
      </c>
      <c r="S1171" s="18" t="n"/>
      <c r="T1171" s="19">
        <f>IF($Q1171&lt;&gt;"Yes","",IF($S1171="","(enter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IF(OR($C1171="",$L1171="",$K1171&lt;&gt;1,NOT(ISNUMBER($L1171)),$L1171&gt;=$J1171),"",IF(COUNTIFS(nrES_PID,$D1171,nrES_Code,$F1171,nrES_Att,2,nrES_Raw,"&gt;=0")&gt;0,"Retested",IF(NOT(ISNUMBER($T1171)),"CHECK DATE",IF(TODAY()&gt;$T1171,"OVERDUE","Due "&amp;TEXT($T1171,"mm/dd")))))</f>
        <v/>
      </c>
      <c r="V1171" s="16" t="n"/>
      <c r="W1171" s="16" t="n"/>
      <c r="X1171" s="17">
        <f>IF($C1171="","",IF(AND($L1171&lt;&gt;"",NOT(ISNUMBER($L1171))),"RAW SCORE NOT A NUMBER",IF(AND(ISNUMBER($L1171),OR($L1171&lt;0,$L1171&gt;100)),"RAW SCORE OUT OF RANGE",IF(COUNTIF(nrES_RecID,$B1171)&gt;1,"DUPLICATE RECORD",IF(AND($K1171=2,COUNTIFS(nrES_PID,$D1171,nrES_Code,$F1171,nrES_Att,1)=0),"ATTEMPT 2 WITHOUT ATTEMPT 1",IF(AND($K1171=2,$L1171=""),"RETEST ROW HAS NO SCORE","OK"))))))</f>
        <v/>
      </c>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IF($C1172="","",IF($K1172="","",IF(COUNTIFS(nrES_PID,$D1172,nrES_Code,$F1172,nrES_Att,"&gt;"&amp;$K1172,nrES_Raw,"&gt;=0")=0,"Yes","No")))</f>
        <v/>
      </c>
      <c r="Q1172" s="17">
        <f>IF($C1172="","",IF($L1172="","",IF(AND($K1172=1,ISNUMBER($L1172),$L1172&lt;$J1172,COUNTIFS(nrES_PID,$D1172,nrES_Code,$F1172,nrES_Att,2,nrES_Raw,"&gt;=0")=0),"Yes","No")))</f>
        <v/>
      </c>
      <c r="R1172" s="17">
        <f>IF($C1172="","",IF($L1172="","",IF(AND($K1172=2,ISNUMBER($L1172),$L1172&lt;$J1172),"Yes","No")))</f>
        <v/>
      </c>
      <c r="S1172" s="18" t="n"/>
      <c r="T1172" s="19">
        <f>IF($Q1172&lt;&gt;"Yes","",IF($S1172="","(enter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IF(OR($C1172="",$L1172="",$K1172&lt;&gt;1,NOT(ISNUMBER($L1172)),$L1172&gt;=$J1172),"",IF(COUNTIFS(nrES_PID,$D1172,nrES_Code,$F1172,nrES_Att,2,nrES_Raw,"&gt;=0")&gt;0,"Retested",IF(NOT(ISNUMBER($T1172)),"CHECK DATE",IF(TODAY()&gt;$T1172,"OVERDUE","Due "&amp;TEXT($T1172,"mm/dd")))))</f>
        <v/>
      </c>
      <c r="V1172" s="16" t="n"/>
      <c r="W1172" s="16" t="n"/>
      <c r="X1172" s="17">
        <f>IF($C1172="","",IF(AND($L1172&lt;&gt;"",NOT(ISNUMBER($L1172))),"RAW SCORE NOT A NUMBER",IF(AND(ISNUMBER($L1172),OR($L1172&lt;0,$L1172&gt;100)),"RAW SCORE OUT OF RANGE",IF(COUNTIF(nrES_RecID,$B1172)&gt;1,"DUPLICATE RECORD",IF(AND($K1172=2,COUNTIFS(nrES_PID,$D1172,nrES_Code,$F1172,nrES_Att,1)=0),"ATTEMPT 2 WITHOUT ATTEMPT 1",IF(AND($K1172=2,$L1172=""),"RETEST ROW HAS NO SCORE","OK"))))))</f>
        <v/>
      </c>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IF($C1173="","",IF($K1173="","",IF(COUNTIFS(nrES_PID,$D1173,nrES_Code,$F1173,nrES_Att,"&gt;"&amp;$K1173,nrES_Raw,"&gt;=0")=0,"Yes","No")))</f>
        <v/>
      </c>
      <c r="Q1173" s="17">
        <f>IF($C1173="","",IF($L1173="","",IF(AND($K1173=1,ISNUMBER($L1173),$L1173&lt;$J1173,COUNTIFS(nrES_PID,$D1173,nrES_Code,$F1173,nrES_Att,2,nrES_Raw,"&gt;=0")=0),"Yes","No")))</f>
        <v/>
      </c>
      <c r="R1173" s="17">
        <f>IF($C1173="","",IF($L1173="","",IF(AND($K1173=2,ISNUMBER($L1173),$L1173&lt;$J1173),"Yes","No")))</f>
        <v/>
      </c>
      <c r="S1173" s="18" t="n"/>
      <c r="T1173" s="19">
        <f>IF($Q1173&lt;&gt;"Yes","",IF($S1173="","(enter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IF(OR($C1173="",$L1173="",$K1173&lt;&gt;1,NOT(ISNUMBER($L1173)),$L1173&gt;=$J1173),"",IF(COUNTIFS(nrES_PID,$D1173,nrES_Code,$F1173,nrES_Att,2,nrES_Raw,"&gt;=0")&gt;0,"Retested",IF(NOT(ISNUMBER($T1173)),"CHECK DATE",IF(TODAY()&gt;$T1173,"OVERDUE","Due "&amp;TEXT($T1173,"mm/dd")))))</f>
        <v/>
      </c>
      <c r="V1173" s="16" t="n"/>
      <c r="W1173" s="16" t="n"/>
      <c r="X1173" s="17">
        <f>IF($C1173="","",IF(AND($L1173&lt;&gt;"",NOT(ISNUMBER($L1173))),"RAW SCORE NOT A NUMBER",IF(AND(ISNUMBER($L1173),OR($L1173&lt;0,$L1173&gt;100)),"RAW SCORE OUT OF RANGE",IF(COUNTIF(nrES_RecID,$B1173)&gt;1,"DUPLICATE RECORD",IF(AND($K1173=2,COUNTIFS(nrES_PID,$D1173,nrES_Code,$F1173,nrES_Att,1)=0),"ATTEMPT 2 WITHOUT ATTEMPT 1",IF(AND($K1173=2,$L1173=""),"RETEST ROW HAS NO SCORE","OK"))))))</f>
        <v/>
      </c>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IF($C1174="","",IF($K1174="","",IF(COUNTIFS(nrES_PID,$D1174,nrES_Code,$F1174,nrES_Att,"&gt;"&amp;$K1174,nrES_Raw,"&gt;=0")=0,"Yes","No")))</f>
        <v/>
      </c>
      <c r="Q1174" s="17">
        <f>IF($C1174="","",IF($L1174="","",IF(AND($K1174=1,ISNUMBER($L1174),$L1174&lt;$J1174,COUNTIFS(nrES_PID,$D1174,nrES_Code,$F1174,nrES_Att,2,nrES_Raw,"&gt;=0")=0),"Yes","No")))</f>
        <v/>
      </c>
      <c r="R1174" s="17">
        <f>IF($C1174="","",IF($L1174="","",IF(AND($K1174=2,ISNUMBER($L1174),$L1174&lt;$J1174),"Yes","No")))</f>
        <v/>
      </c>
      <c r="S1174" s="18" t="n"/>
      <c r="T1174" s="19">
        <f>IF($Q1174&lt;&gt;"Yes","",IF($S1174="","(enter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IF(OR($C1174="",$L1174="",$K1174&lt;&gt;1,NOT(ISNUMBER($L1174)),$L1174&gt;=$J1174),"",IF(COUNTIFS(nrES_PID,$D1174,nrES_Code,$F1174,nrES_Att,2,nrES_Raw,"&gt;=0")&gt;0,"Retested",IF(NOT(ISNUMBER($T1174)),"CHECK DATE",IF(TODAY()&gt;$T1174,"OVERDUE","Due "&amp;TEXT($T1174,"mm/dd")))))</f>
        <v/>
      </c>
      <c r="V1174" s="16" t="n"/>
      <c r="W1174" s="16" t="n"/>
      <c r="X1174" s="17">
        <f>IF($C1174="","",IF(AND($L1174&lt;&gt;"",NOT(ISNUMBER($L1174))),"RAW SCORE NOT A NUMBER",IF(AND(ISNUMBER($L1174),OR($L1174&lt;0,$L1174&gt;100)),"RAW SCORE OUT OF RANGE",IF(COUNTIF(nrES_RecID,$B1174)&gt;1,"DUPLICATE RECORD",IF(AND($K1174=2,COUNTIFS(nrES_PID,$D1174,nrES_Code,$F1174,nrES_Att,1)=0),"ATTEMPT 2 WITHOUT ATTEMPT 1",IF(AND($K1174=2,$L1174=""),"RETEST ROW HAS NO SCORE","OK"))))))</f>
        <v/>
      </c>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IF($C1175="","",IF($K1175="","",IF(COUNTIFS(nrES_PID,$D1175,nrES_Code,$F1175,nrES_Att,"&gt;"&amp;$K1175,nrES_Raw,"&gt;=0")=0,"Yes","No")))</f>
        <v/>
      </c>
      <c r="Q1175" s="17">
        <f>IF($C1175="","",IF($L1175="","",IF(AND($K1175=1,ISNUMBER($L1175),$L1175&lt;$J1175,COUNTIFS(nrES_PID,$D1175,nrES_Code,$F1175,nrES_Att,2,nrES_Raw,"&gt;=0")=0),"Yes","No")))</f>
        <v/>
      </c>
      <c r="R1175" s="17">
        <f>IF($C1175="","",IF($L1175="","",IF(AND($K1175=2,ISNUMBER($L1175),$L1175&lt;$J1175),"Yes","No")))</f>
        <v/>
      </c>
      <c r="S1175" s="18" t="n"/>
      <c r="T1175" s="19">
        <f>IF($Q1175&lt;&gt;"Yes","",IF($S1175="","(enter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IF(OR($C1175="",$L1175="",$K1175&lt;&gt;1,NOT(ISNUMBER($L1175)),$L1175&gt;=$J1175),"",IF(COUNTIFS(nrES_PID,$D1175,nrES_Code,$F1175,nrES_Att,2,nrES_Raw,"&gt;=0")&gt;0,"Retested",IF(NOT(ISNUMBER($T1175)),"CHECK DATE",IF(TODAY()&gt;$T1175,"OVERDUE","Due "&amp;TEXT($T1175,"mm/dd")))))</f>
        <v/>
      </c>
      <c r="V1175" s="16" t="n"/>
      <c r="W1175" s="16" t="n"/>
      <c r="X1175" s="17">
        <f>IF($C1175="","",IF(AND($L1175&lt;&gt;"",NOT(ISNUMBER($L1175))),"RAW SCORE NOT A NUMBER",IF(AND(ISNUMBER($L1175),OR($L1175&lt;0,$L1175&gt;100)),"RAW SCORE OUT OF RANGE",IF(COUNTIF(nrES_RecID,$B1175)&gt;1,"DUPLICATE RECORD",IF(AND($K1175=2,COUNTIFS(nrES_PID,$D1175,nrES_Code,$F1175,nrES_Att,1)=0),"ATTEMPT 2 WITHOUT ATTEMPT 1",IF(AND($K1175=2,$L1175=""),"RETEST ROW HAS NO SCORE","OK"))))))</f>
        <v/>
      </c>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IF($C1176="","",IF($K1176="","",IF(COUNTIFS(nrES_PID,$D1176,nrES_Code,$F1176,nrES_Att,"&gt;"&amp;$K1176,nrES_Raw,"&gt;=0")=0,"Yes","No")))</f>
        <v/>
      </c>
      <c r="Q1176" s="17">
        <f>IF($C1176="","",IF($L1176="","",IF(AND($K1176=1,ISNUMBER($L1176),$L1176&lt;$J1176,COUNTIFS(nrES_PID,$D1176,nrES_Code,$F1176,nrES_Att,2,nrES_Raw,"&gt;=0")=0),"Yes","No")))</f>
        <v/>
      </c>
      <c r="R1176" s="17">
        <f>IF($C1176="","",IF($L1176="","",IF(AND($K1176=2,ISNUMBER($L1176),$L1176&lt;$J1176),"Yes","No")))</f>
        <v/>
      </c>
      <c r="S1176" s="18" t="n"/>
      <c r="T1176" s="19">
        <f>IF($Q1176&lt;&gt;"Yes","",IF($S1176="","(enter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IF(OR($C1176="",$L1176="",$K1176&lt;&gt;1,NOT(ISNUMBER($L1176)),$L1176&gt;=$J1176),"",IF(COUNTIFS(nrES_PID,$D1176,nrES_Code,$F1176,nrES_Att,2,nrES_Raw,"&gt;=0")&gt;0,"Retested",IF(NOT(ISNUMBER($T1176)),"CHECK DATE",IF(TODAY()&gt;$T1176,"OVERDUE","Due "&amp;TEXT($T1176,"mm/dd")))))</f>
        <v/>
      </c>
      <c r="V1176" s="16" t="n"/>
      <c r="W1176" s="16" t="n"/>
      <c r="X1176" s="17">
        <f>IF($C1176="","",IF(AND($L1176&lt;&gt;"",NOT(ISNUMBER($L1176))),"RAW SCORE NOT A NUMBER",IF(AND(ISNUMBER($L1176),OR($L1176&lt;0,$L1176&gt;100)),"RAW SCORE OUT OF RANGE",IF(COUNTIF(nrES_RecID,$B1176)&gt;1,"DUPLICATE RECORD",IF(AND($K1176=2,COUNTIFS(nrES_PID,$D1176,nrES_Code,$F1176,nrES_Att,1)=0),"ATTEMPT 2 WITHOUT ATTEMPT 1",IF(AND($K1176=2,$L1176=""),"RETEST ROW HAS NO SCORE","OK"))))))</f>
        <v/>
      </c>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IF($C1177="","",IF($K1177="","",IF(COUNTIFS(nrES_PID,$D1177,nrES_Code,$F1177,nrES_Att,"&gt;"&amp;$K1177,nrES_Raw,"&gt;=0")=0,"Yes","No")))</f>
        <v/>
      </c>
      <c r="Q1177" s="17">
        <f>IF($C1177="","",IF($L1177="","",IF(AND($K1177=1,ISNUMBER($L1177),$L1177&lt;$J1177,COUNTIFS(nrES_PID,$D1177,nrES_Code,$F1177,nrES_Att,2,nrES_Raw,"&gt;=0")=0),"Yes","No")))</f>
        <v/>
      </c>
      <c r="R1177" s="17">
        <f>IF($C1177="","",IF($L1177="","",IF(AND($K1177=2,ISNUMBER($L1177),$L1177&lt;$J1177),"Yes","No")))</f>
        <v/>
      </c>
      <c r="S1177" s="18" t="n"/>
      <c r="T1177" s="19">
        <f>IF($Q1177&lt;&gt;"Yes","",IF($S1177="","(enter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IF(OR($C1177="",$L1177="",$K1177&lt;&gt;1,NOT(ISNUMBER($L1177)),$L1177&gt;=$J1177),"",IF(COUNTIFS(nrES_PID,$D1177,nrES_Code,$F1177,nrES_Att,2,nrES_Raw,"&gt;=0")&gt;0,"Retested",IF(NOT(ISNUMBER($T1177)),"CHECK DATE",IF(TODAY()&gt;$T1177,"OVERDUE","Due "&amp;TEXT($T1177,"mm/dd")))))</f>
        <v/>
      </c>
      <c r="V1177" s="16" t="n"/>
      <c r="W1177" s="16" t="n"/>
      <c r="X1177" s="17">
        <f>IF($C1177="","",IF(AND($L1177&lt;&gt;"",NOT(ISNUMBER($L1177))),"RAW SCORE NOT A NUMBER",IF(AND(ISNUMBER($L1177),OR($L1177&lt;0,$L1177&gt;100)),"RAW SCORE OUT OF RANGE",IF(COUNTIF(nrES_RecID,$B1177)&gt;1,"DUPLICATE RECORD",IF(AND($K1177=2,COUNTIFS(nrES_PID,$D1177,nrES_Code,$F1177,nrES_Att,1)=0),"ATTEMPT 2 WITHOUT ATTEMPT 1",IF(AND($K1177=2,$L1177=""),"RETEST ROW HAS NO SCORE","OK"))))))</f>
        <v/>
      </c>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IF($C1178="","",IF($K1178="","",IF(COUNTIFS(nrES_PID,$D1178,nrES_Code,$F1178,nrES_Att,"&gt;"&amp;$K1178,nrES_Raw,"&gt;=0")=0,"Yes","No")))</f>
        <v/>
      </c>
      <c r="Q1178" s="17">
        <f>IF($C1178="","",IF($L1178="","",IF(AND($K1178=1,ISNUMBER($L1178),$L1178&lt;$J1178,COUNTIFS(nrES_PID,$D1178,nrES_Code,$F1178,nrES_Att,2,nrES_Raw,"&gt;=0")=0),"Yes","No")))</f>
        <v/>
      </c>
      <c r="R1178" s="17">
        <f>IF($C1178="","",IF($L1178="","",IF(AND($K1178=2,ISNUMBER($L1178),$L1178&lt;$J1178),"Yes","No")))</f>
        <v/>
      </c>
      <c r="S1178" s="18" t="n"/>
      <c r="T1178" s="19">
        <f>IF($Q1178&lt;&gt;"Yes","",IF($S1178="","(enter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IF(OR($C1178="",$L1178="",$K1178&lt;&gt;1,NOT(ISNUMBER($L1178)),$L1178&gt;=$J1178),"",IF(COUNTIFS(nrES_PID,$D1178,nrES_Code,$F1178,nrES_Att,2,nrES_Raw,"&gt;=0")&gt;0,"Retested",IF(NOT(ISNUMBER($T1178)),"CHECK DATE",IF(TODAY()&gt;$T1178,"OVERDUE","Due "&amp;TEXT($T1178,"mm/dd")))))</f>
        <v/>
      </c>
      <c r="V1178" s="16" t="n"/>
      <c r="W1178" s="16" t="n"/>
      <c r="X1178" s="17">
        <f>IF($C1178="","",IF(AND($L1178&lt;&gt;"",NOT(ISNUMBER($L1178))),"RAW SCORE NOT A NUMBER",IF(AND(ISNUMBER($L1178),OR($L1178&lt;0,$L1178&gt;100)),"RAW SCORE OUT OF RANGE",IF(COUNTIF(nrES_RecID,$B1178)&gt;1,"DUPLICATE RECORD",IF(AND($K1178=2,COUNTIFS(nrES_PID,$D1178,nrES_Code,$F1178,nrES_Att,1)=0),"ATTEMPT 2 WITHOUT ATTEMPT 1",IF(AND($K1178=2,$L1178=""),"RETEST ROW HAS NO SCORE","OK"))))))</f>
        <v/>
      </c>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IF($C1179="","",IF($K1179="","",IF(COUNTIFS(nrES_PID,$D1179,nrES_Code,$F1179,nrES_Att,"&gt;"&amp;$K1179,nrES_Raw,"&gt;=0")=0,"Yes","No")))</f>
        <v/>
      </c>
      <c r="Q1179" s="17">
        <f>IF($C1179="","",IF($L1179="","",IF(AND($K1179=1,ISNUMBER($L1179),$L1179&lt;$J1179,COUNTIFS(nrES_PID,$D1179,nrES_Code,$F1179,nrES_Att,2,nrES_Raw,"&gt;=0")=0),"Yes","No")))</f>
        <v/>
      </c>
      <c r="R1179" s="17">
        <f>IF($C1179="","",IF($L1179="","",IF(AND($K1179=2,ISNUMBER($L1179),$L1179&lt;$J1179),"Yes","No")))</f>
        <v/>
      </c>
      <c r="S1179" s="18" t="n"/>
      <c r="T1179" s="19">
        <f>IF($Q1179&lt;&gt;"Yes","",IF($S1179="","(enter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IF(OR($C1179="",$L1179="",$K1179&lt;&gt;1,NOT(ISNUMBER($L1179)),$L1179&gt;=$J1179),"",IF(COUNTIFS(nrES_PID,$D1179,nrES_Code,$F1179,nrES_Att,2,nrES_Raw,"&gt;=0")&gt;0,"Retested",IF(NOT(ISNUMBER($T1179)),"CHECK DATE",IF(TODAY()&gt;$T1179,"OVERDUE","Due "&amp;TEXT($T1179,"mm/dd")))))</f>
        <v/>
      </c>
      <c r="V1179" s="16" t="n"/>
      <c r="W1179" s="16" t="n"/>
      <c r="X1179" s="17">
        <f>IF($C1179="","",IF(AND($L1179&lt;&gt;"",NOT(ISNUMBER($L1179))),"RAW SCORE NOT A NUMBER",IF(AND(ISNUMBER($L1179),OR($L1179&lt;0,$L1179&gt;100)),"RAW SCORE OUT OF RANGE",IF(COUNTIF(nrES_RecID,$B1179)&gt;1,"DUPLICATE RECORD",IF(AND($K1179=2,COUNTIFS(nrES_PID,$D1179,nrES_Code,$F1179,nrES_Att,1)=0),"ATTEMPT 2 WITHOUT ATTEMPT 1",IF(AND($K1179=2,$L1179=""),"RETEST ROW HAS NO SCORE","OK"))))))</f>
        <v/>
      </c>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IF($C1180="","",IF($K1180="","",IF(COUNTIFS(nrES_PID,$D1180,nrES_Code,$F1180,nrES_Att,"&gt;"&amp;$K1180,nrES_Raw,"&gt;=0")=0,"Yes","No")))</f>
        <v/>
      </c>
      <c r="Q1180" s="17">
        <f>IF($C1180="","",IF($L1180="","",IF(AND($K1180=1,ISNUMBER($L1180),$L1180&lt;$J1180,COUNTIFS(nrES_PID,$D1180,nrES_Code,$F1180,nrES_Att,2,nrES_Raw,"&gt;=0")=0),"Yes","No")))</f>
        <v/>
      </c>
      <c r="R1180" s="17">
        <f>IF($C1180="","",IF($L1180="","",IF(AND($K1180=2,ISNUMBER($L1180),$L1180&lt;$J1180),"Yes","No")))</f>
        <v/>
      </c>
      <c r="S1180" s="18" t="n"/>
      <c r="T1180" s="19">
        <f>IF($Q1180&lt;&gt;"Yes","",IF($S1180="","(enter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IF(OR($C1180="",$L1180="",$K1180&lt;&gt;1,NOT(ISNUMBER($L1180)),$L1180&gt;=$J1180),"",IF(COUNTIFS(nrES_PID,$D1180,nrES_Code,$F1180,nrES_Att,2,nrES_Raw,"&gt;=0")&gt;0,"Retested",IF(NOT(ISNUMBER($T1180)),"CHECK DATE",IF(TODAY()&gt;$T1180,"OVERDUE","Due "&amp;TEXT($T1180,"mm/dd")))))</f>
        <v/>
      </c>
      <c r="V1180" s="16" t="n"/>
      <c r="W1180" s="16" t="n"/>
      <c r="X1180" s="17">
        <f>IF($C1180="","",IF(AND($L1180&lt;&gt;"",NOT(ISNUMBER($L1180))),"RAW SCORE NOT A NUMBER",IF(AND(ISNUMBER($L1180),OR($L1180&lt;0,$L1180&gt;100)),"RAW SCORE OUT OF RANGE",IF(COUNTIF(nrES_RecID,$B1180)&gt;1,"DUPLICATE RECORD",IF(AND($K1180=2,COUNTIFS(nrES_PID,$D1180,nrES_Code,$F1180,nrES_Att,1)=0),"ATTEMPT 2 WITHOUT ATTEMPT 1",IF(AND($K1180=2,$L1180=""),"RETEST ROW HAS NO SCORE","OK"))))))</f>
        <v/>
      </c>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IF($C1181="","",IF($K1181="","",IF(COUNTIFS(nrES_PID,$D1181,nrES_Code,$F1181,nrES_Att,"&gt;"&amp;$K1181,nrES_Raw,"&gt;=0")=0,"Yes","No")))</f>
        <v/>
      </c>
      <c r="Q1181" s="17">
        <f>IF($C1181="","",IF($L1181="","",IF(AND($K1181=1,ISNUMBER($L1181),$L1181&lt;$J1181,COUNTIFS(nrES_PID,$D1181,nrES_Code,$F1181,nrES_Att,2,nrES_Raw,"&gt;=0")=0),"Yes","No")))</f>
        <v/>
      </c>
      <c r="R1181" s="17">
        <f>IF($C1181="","",IF($L1181="","",IF(AND($K1181=2,ISNUMBER($L1181),$L1181&lt;$J1181),"Yes","No")))</f>
        <v/>
      </c>
      <c r="S1181" s="18" t="n"/>
      <c r="T1181" s="19">
        <f>IF($Q1181&lt;&gt;"Yes","",IF($S1181="","(enter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IF(OR($C1181="",$L1181="",$K1181&lt;&gt;1,NOT(ISNUMBER($L1181)),$L1181&gt;=$J1181),"",IF(COUNTIFS(nrES_PID,$D1181,nrES_Code,$F1181,nrES_Att,2,nrES_Raw,"&gt;=0")&gt;0,"Retested",IF(NOT(ISNUMBER($T1181)),"CHECK DATE",IF(TODAY()&gt;$T1181,"OVERDUE","Due "&amp;TEXT($T1181,"mm/dd")))))</f>
        <v/>
      </c>
      <c r="V1181" s="16" t="n"/>
      <c r="W1181" s="16" t="n"/>
      <c r="X1181" s="17">
        <f>IF($C1181="","",IF(AND($L1181&lt;&gt;"",NOT(ISNUMBER($L1181))),"RAW SCORE NOT A NUMBER",IF(AND(ISNUMBER($L1181),OR($L1181&lt;0,$L1181&gt;100)),"RAW SCORE OUT OF RANGE",IF(COUNTIF(nrES_RecID,$B1181)&gt;1,"DUPLICATE RECORD",IF(AND($K1181=2,COUNTIFS(nrES_PID,$D1181,nrES_Code,$F1181,nrES_Att,1)=0),"ATTEMPT 2 WITHOUT ATTEMPT 1",IF(AND($K1181=2,$L1181=""),"RETEST ROW HAS NO SCORE","OK"))))))</f>
        <v/>
      </c>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IF($C1182="","",IF($K1182="","",IF(COUNTIFS(nrES_PID,$D1182,nrES_Code,$F1182,nrES_Att,"&gt;"&amp;$K1182,nrES_Raw,"&gt;=0")=0,"Yes","No")))</f>
        <v/>
      </c>
      <c r="Q1182" s="17">
        <f>IF($C1182="","",IF($L1182="","",IF(AND($K1182=1,ISNUMBER($L1182),$L1182&lt;$J1182,COUNTIFS(nrES_PID,$D1182,nrES_Code,$F1182,nrES_Att,2,nrES_Raw,"&gt;=0")=0),"Yes","No")))</f>
        <v/>
      </c>
      <c r="R1182" s="17">
        <f>IF($C1182="","",IF($L1182="","",IF(AND($K1182=2,ISNUMBER($L1182),$L1182&lt;$J1182),"Yes","No")))</f>
        <v/>
      </c>
      <c r="S1182" s="18" t="n"/>
      <c r="T1182" s="19">
        <f>IF($Q1182&lt;&gt;"Yes","",IF($S1182="","(enter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IF(OR($C1182="",$L1182="",$K1182&lt;&gt;1,NOT(ISNUMBER($L1182)),$L1182&gt;=$J1182),"",IF(COUNTIFS(nrES_PID,$D1182,nrES_Code,$F1182,nrES_Att,2,nrES_Raw,"&gt;=0")&gt;0,"Retested",IF(NOT(ISNUMBER($T1182)),"CHECK DATE",IF(TODAY()&gt;$T1182,"OVERDUE","Due "&amp;TEXT($T1182,"mm/dd")))))</f>
        <v/>
      </c>
      <c r="V1182" s="16" t="n"/>
      <c r="W1182" s="16" t="n"/>
      <c r="X1182" s="17">
        <f>IF($C1182="","",IF(AND($L1182&lt;&gt;"",NOT(ISNUMBER($L1182))),"RAW SCORE NOT A NUMBER",IF(AND(ISNUMBER($L1182),OR($L1182&lt;0,$L1182&gt;100)),"RAW SCORE OUT OF RANGE",IF(COUNTIF(nrES_RecID,$B1182)&gt;1,"DUPLICATE RECORD",IF(AND($K1182=2,COUNTIFS(nrES_PID,$D1182,nrES_Code,$F1182,nrES_Att,1)=0),"ATTEMPT 2 WITHOUT ATTEMPT 1",IF(AND($K1182=2,$L1182=""),"RETEST ROW HAS NO SCORE","OK"))))))</f>
        <v/>
      </c>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IF($C1183="","",IF($K1183="","",IF(COUNTIFS(nrES_PID,$D1183,nrES_Code,$F1183,nrES_Att,"&gt;"&amp;$K1183,nrES_Raw,"&gt;=0")=0,"Yes","No")))</f>
        <v/>
      </c>
      <c r="Q1183" s="17">
        <f>IF($C1183="","",IF($L1183="","",IF(AND($K1183=1,ISNUMBER($L1183),$L1183&lt;$J1183,COUNTIFS(nrES_PID,$D1183,nrES_Code,$F1183,nrES_Att,2,nrES_Raw,"&gt;=0")=0),"Yes","No")))</f>
        <v/>
      </c>
      <c r="R1183" s="17">
        <f>IF($C1183="","",IF($L1183="","",IF(AND($K1183=2,ISNUMBER($L1183),$L1183&lt;$J1183),"Yes","No")))</f>
        <v/>
      </c>
      <c r="S1183" s="18" t="n"/>
      <c r="T1183" s="19">
        <f>IF($Q1183&lt;&gt;"Yes","",IF($S1183="","(enter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IF(OR($C1183="",$L1183="",$K1183&lt;&gt;1,NOT(ISNUMBER($L1183)),$L1183&gt;=$J1183),"",IF(COUNTIFS(nrES_PID,$D1183,nrES_Code,$F1183,nrES_Att,2,nrES_Raw,"&gt;=0")&gt;0,"Retested",IF(NOT(ISNUMBER($T1183)),"CHECK DATE",IF(TODAY()&gt;$T1183,"OVERDUE","Due "&amp;TEXT($T1183,"mm/dd")))))</f>
        <v/>
      </c>
      <c r="V1183" s="16" t="n"/>
      <c r="W1183" s="16" t="n"/>
      <c r="X1183" s="17">
        <f>IF($C1183="","",IF(AND($L1183&lt;&gt;"",NOT(ISNUMBER($L1183))),"RAW SCORE NOT A NUMBER",IF(AND(ISNUMBER($L1183),OR($L1183&lt;0,$L1183&gt;100)),"RAW SCORE OUT OF RANGE",IF(COUNTIF(nrES_RecID,$B1183)&gt;1,"DUPLICATE RECORD",IF(AND($K1183=2,COUNTIFS(nrES_PID,$D1183,nrES_Code,$F1183,nrES_Att,1)=0),"ATTEMPT 2 WITHOUT ATTEMPT 1",IF(AND($K1183=2,$L1183=""),"RETEST ROW HAS NO SCORE","OK"))))))</f>
        <v/>
      </c>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IF($C1184="","",IF($K1184="","",IF(COUNTIFS(nrES_PID,$D1184,nrES_Code,$F1184,nrES_Att,"&gt;"&amp;$K1184,nrES_Raw,"&gt;=0")=0,"Yes","No")))</f>
        <v/>
      </c>
      <c r="Q1184" s="17">
        <f>IF($C1184="","",IF($L1184="","",IF(AND($K1184=1,ISNUMBER($L1184),$L1184&lt;$J1184,COUNTIFS(nrES_PID,$D1184,nrES_Code,$F1184,nrES_Att,2,nrES_Raw,"&gt;=0")=0),"Yes","No")))</f>
        <v/>
      </c>
      <c r="R1184" s="17">
        <f>IF($C1184="","",IF($L1184="","",IF(AND($K1184=2,ISNUMBER($L1184),$L1184&lt;$J1184),"Yes","No")))</f>
        <v/>
      </c>
      <c r="S1184" s="18" t="n"/>
      <c r="T1184" s="19">
        <f>IF($Q1184&lt;&gt;"Yes","",IF($S1184="","(enter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IF(OR($C1184="",$L1184="",$K1184&lt;&gt;1,NOT(ISNUMBER($L1184)),$L1184&gt;=$J1184),"",IF(COUNTIFS(nrES_PID,$D1184,nrES_Code,$F1184,nrES_Att,2,nrES_Raw,"&gt;=0")&gt;0,"Retested",IF(NOT(ISNUMBER($T1184)),"CHECK DATE",IF(TODAY()&gt;$T1184,"OVERDUE","Due "&amp;TEXT($T1184,"mm/dd")))))</f>
        <v/>
      </c>
      <c r="V1184" s="16" t="n"/>
      <c r="W1184" s="16" t="n"/>
      <c r="X1184" s="17">
        <f>IF($C1184="","",IF(AND($L1184&lt;&gt;"",NOT(ISNUMBER($L1184))),"RAW SCORE NOT A NUMBER",IF(AND(ISNUMBER($L1184),OR($L1184&lt;0,$L1184&gt;100)),"RAW SCORE OUT OF RANGE",IF(COUNTIF(nrES_RecID,$B1184)&gt;1,"DUPLICATE RECORD",IF(AND($K1184=2,COUNTIFS(nrES_PID,$D1184,nrES_Code,$F1184,nrES_Att,1)=0),"ATTEMPT 2 WITHOUT ATTEMPT 1",IF(AND($K1184=2,$L1184=""),"RETEST ROW HAS NO SCORE","OK"))))))</f>
        <v/>
      </c>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IF($C1185="","",IF($K1185="","",IF(COUNTIFS(nrES_PID,$D1185,nrES_Code,$F1185,nrES_Att,"&gt;"&amp;$K1185,nrES_Raw,"&gt;=0")=0,"Yes","No")))</f>
        <v/>
      </c>
      <c r="Q1185" s="17">
        <f>IF($C1185="","",IF($L1185="","",IF(AND($K1185=1,ISNUMBER($L1185),$L1185&lt;$J1185,COUNTIFS(nrES_PID,$D1185,nrES_Code,$F1185,nrES_Att,2,nrES_Raw,"&gt;=0")=0),"Yes","No")))</f>
        <v/>
      </c>
      <c r="R1185" s="17">
        <f>IF($C1185="","",IF($L1185="","",IF(AND($K1185=2,ISNUMBER($L1185),$L1185&lt;$J1185),"Yes","No")))</f>
        <v/>
      </c>
      <c r="S1185" s="18" t="n"/>
      <c r="T1185" s="19">
        <f>IF($Q1185&lt;&gt;"Yes","",IF($S1185="","(enter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IF(OR($C1185="",$L1185="",$K1185&lt;&gt;1,NOT(ISNUMBER($L1185)),$L1185&gt;=$J1185),"",IF(COUNTIFS(nrES_PID,$D1185,nrES_Code,$F1185,nrES_Att,2,nrES_Raw,"&gt;=0")&gt;0,"Retested",IF(NOT(ISNUMBER($T1185)),"CHECK DATE",IF(TODAY()&gt;$T1185,"OVERDUE","Due "&amp;TEXT($T1185,"mm/dd")))))</f>
        <v/>
      </c>
      <c r="V1185" s="16" t="n"/>
      <c r="W1185" s="16" t="n"/>
      <c r="X1185" s="17">
        <f>IF($C1185="","",IF(AND($L1185&lt;&gt;"",NOT(ISNUMBER($L1185))),"RAW SCORE NOT A NUMBER",IF(AND(ISNUMBER($L1185),OR($L1185&lt;0,$L1185&gt;100)),"RAW SCORE OUT OF RANGE",IF(COUNTIF(nrES_RecID,$B1185)&gt;1,"DUPLICATE RECORD",IF(AND($K1185=2,COUNTIFS(nrES_PID,$D1185,nrES_Code,$F1185,nrES_Att,1)=0),"ATTEMPT 2 WITHOUT ATTEMPT 1",IF(AND($K1185=2,$L1185=""),"RETEST ROW HAS NO SCORE","OK"))))))</f>
        <v/>
      </c>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IF($C1186="","",IF($K1186="","",IF(COUNTIFS(nrES_PID,$D1186,nrES_Code,$F1186,nrES_Att,"&gt;"&amp;$K1186,nrES_Raw,"&gt;=0")=0,"Yes","No")))</f>
        <v/>
      </c>
      <c r="Q1186" s="17">
        <f>IF($C1186="","",IF($L1186="","",IF(AND($K1186=1,ISNUMBER($L1186),$L1186&lt;$J1186,COUNTIFS(nrES_PID,$D1186,nrES_Code,$F1186,nrES_Att,2,nrES_Raw,"&gt;=0")=0),"Yes","No")))</f>
        <v/>
      </c>
      <c r="R1186" s="17">
        <f>IF($C1186="","",IF($L1186="","",IF(AND($K1186=2,ISNUMBER($L1186),$L1186&lt;$J1186),"Yes","No")))</f>
        <v/>
      </c>
      <c r="S1186" s="18" t="n"/>
      <c r="T1186" s="19">
        <f>IF($Q1186&lt;&gt;"Yes","",IF($S1186="","(enter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IF(OR($C1186="",$L1186="",$K1186&lt;&gt;1,NOT(ISNUMBER($L1186)),$L1186&gt;=$J1186),"",IF(COUNTIFS(nrES_PID,$D1186,nrES_Code,$F1186,nrES_Att,2,nrES_Raw,"&gt;=0")&gt;0,"Retested",IF(NOT(ISNUMBER($T1186)),"CHECK DATE",IF(TODAY()&gt;$T1186,"OVERDUE","Due "&amp;TEXT($T1186,"mm/dd")))))</f>
        <v/>
      </c>
      <c r="V1186" s="16" t="n"/>
      <c r="W1186" s="16" t="n"/>
      <c r="X1186" s="17">
        <f>IF($C1186="","",IF(AND($L1186&lt;&gt;"",NOT(ISNUMBER($L1186))),"RAW SCORE NOT A NUMBER",IF(AND(ISNUMBER($L1186),OR($L1186&lt;0,$L1186&gt;100)),"RAW SCORE OUT OF RANGE",IF(COUNTIF(nrES_RecID,$B1186)&gt;1,"DUPLICATE RECORD",IF(AND($K1186=2,COUNTIFS(nrES_PID,$D1186,nrES_Code,$F1186,nrES_Att,1)=0),"ATTEMPT 2 WITHOUT ATTEMPT 1",IF(AND($K1186=2,$L1186=""),"RETEST ROW HAS NO SCORE","OK"))))))</f>
        <v/>
      </c>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IF($C1187="","",IF($K1187="","",IF(COUNTIFS(nrES_PID,$D1187,nrES_Code,$F1187,nrES_Att,"&gt;"&amp;$K1187,nrES_Raw,"&gt;=0")=0,"Yes","No")))</f>
        <v/>
      </c>
      <c r="Q1187" s="17">
        <f>IF($C1187="","",IF($L1187="","",IF(AND($K1187=1,ISNUMBER($L1187),$L1187&lt;$J1187,COUNTIFS(nrES_PID,$D1187,nrES_Code,$F1187,nrES_Att,2,nrES_Raw,"&gt;=0")=0),"Yes","No")))</f>
        <v/>
      </c>
      <c r="R1187" s="17">
        <f>IF($C1187="","",IF($L1187="","",IF(AND($K1187=2,ISNUMBER($L1187),$L1187&lt;$J1187),"Yes","No")))</f>
        <v/>
      </c>
      <c r="S1187" s="18" t="n"/>
      <c r="T1187" s="19">
        <f>IF($Q1187&lt;&gt;"Yes","",IF($S1187="","(enter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IF(OR($C1187="",$L1187="",$K1187&lt;&gt;1,NOT(ISNUMBER($L1187)),$L1187&gt;=$J1187),"",IF(COUNTIFS(nrES_PID,$D1187,nrES_Code,$F1187,nrES_Att,2,nrES_Raw,"&gt;=0")&gt;0,"Retested",IF(NOT(ISNUMBER($T1187)),"CHECK DATE",IF(TODAY()&gt;$T1187,"OVERDUE","Due "&amp;TEXT($T1187,"mm/dd")))))</f>
        <v/>
      </c>
      <c r="V1187" s="16" t="n"/>
      <c r="W1187" s="16" t="n"/>
      <c r="X1187" s="17">
        <f>IF($C1187="","",IF(AND($L1187&lt;&gt;"",NOT(ISNUMBER($L1187))),"RAW SCORE NOT A NUMBER",IF(AND(ISNUMBER($L1187),OR($L1187&lt;0,$L1187&gt;100)),"RAW SCORE OUT OF RANGE",IF(COUNTIF(nrES_RecID,$B1187)&gt;1,"DUPLICATE RECORD",IF(AND($K1187=2,COUNTIFS(nrES_PID,$D1187,nrES_Code,$F1187,nrES_Att,1)=0),"ATTEMPT 2 WITHOUT ATTEMPT 1",IF(AND($K1187=2,$L1187=""),"RETEST ROW HAS NO SCORE","OK"))))))</f>
        <v/>
      </c>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IF($C1188="","",IF($K1188="","",IF(COUNTIFS(nrES_PID,$D1188,nrES_Code,$F1188,nrES_Att,"&gt;"&amp;$K1188,nrES_Raw,"&gt;=0")=0,"Yes","No")))</f>
        <v/>
      </c>
      <c r="Q1188" s="17">
        <f>IF($C1188="","",IF($L1188="","",IF(AND($K1188=1,ISNUMBER($L1188),$L1188&lt;$J1188,COUNTIFS(nrES_PID,$D1188,nrES_Code,$F1188,nrES_Att,2,nrES_Raw,"&gt;=0")=0),"Yes","No")))</f>
        <v/>
      </c>
      <c r="R1188" s="17">
        <f>IF($C1188="","",IF($L1188="","",IF(AND($K1188=2,ISNUMBER($L1188),$L1188&lt;$J1188),"Yes","No")))</f>
        <v/>
      </c>
      <c r="S1188" s="18" t="n"/>
      <c r="T1188" s="19">
        <f>IF($Q1188&lt;&gt;"Yes","",IF($S1188="","(enter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IF(OR($C1188="",$L1188="",$K1188&lt;&gt;1,NOT(ISNUMBER($L1188)),$L1188&gt;=$J1188),"",IF(COUNTIFS(nrES_PID,$D1188,nrES_Code,$F1188,nrES_Att,2,nrES_Raw,"&gt;=0")&gt;0,"Retested",IF(NOT(ISNUMBER($T1188)),"CHECK DATE",IF(TODAY()&gt;$T1188,"OVERDUE","Due "&amp;TEXT($T1188,"mm/dd")))))</f>
        <v/>
      </c>
      <c r="V1188" s="16" t="n"/>
      <c r="W1188" s="16" t="n"/>
      <c r="X1188" s="17">
        <f>IF($C1188="","",IF(AND($L1188&lt;&gt;"",NOT(ISNUMBER($L1188))),"RAW SCORE NOT A NUMBER",IF(AND(ISNUMBER($L1188),OR($L1188&lt;0,$L1188&gt;100)),"RAW SCORE OUT OF RANGE",IF(COUNTIF(nrES_RecID,$B1188)&gt;1,"DUPLICATE RECORD",IF(AND($K1188=2,COUNTIFS(nrES_PID,$D1188,nrES_Code,$F1188,nrES_Att,1)=0),"ATTEMPT 2 WITHOUT ATTEMPT 1",IF(AND($K1188=2,$L1188=""),"RETEST ROW HAS NO SCORE","OK"))))))</f>
        <v/>
      </c>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IF($C1189="","",IF($K1189="","",IF(COUNTIFS(nrES_PID,$D1189,nrES_Code,$F1189,nrES_Att,"&gt;"&amp;$K1189,nrES_Raw,"&gt;=0")=0,"Yes","No")))</f>
        <v/>
      </c>
      <c r="Q1189" s="17">
        <f>IF($C1189="","",IF($L1189="","",IF(AND($K1189=1,ISNUMBER($L1189),$L1189&lt;$J1189,COUNTIFS(nrES_PID,$D1189,nrES_Code,$F1189,nrES_Att,2,nrES_Raw,"&gt;=0")=0),"Yes","No")))</f>
        <v/>
      </c>
      <c r="R1189" s="17">
        <f>IF($C1189="","",IF($L1189="","",IF(AND($K1189=2,ISNUMBER($L1189),$L1189&lt;$J1189),"Yes","No")))</f>
        <v/>
      </c>
      <c r="S1189" s="18" t="n"/>
      <c r="T1189" s="19">
        <f>IF($Q1189&lt;&gt;"Yes","",IF($S1189="","(enter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IF(OR($C1189="",$L1189="",$K1189&lt;&gt;1,NOT(ISNUMBER($L1189)),$L1189&gt;=$J1189),"",IF(COUNTIFS(nrES_PID,$D1189,nrES_Code,$F1189,nrES_Att,2,nrES_Raw,"&gt;=0")&gt;0,"Retested",IF(NOT(ISNUMBER($T1189)),"CHECK DATE",IF(TODAY()&gt;$T1189,"OVERDUE","Due "&amp;TEXT($T1189,"mm/dd")))))</f>
        <v/>
      </c>
      <c r="V1189" s="16" t="n"/>
      <c r="W1189" s="16" t="n"/>
      <c r="X1189" s="17">
        <f>IF($C1189="","",IF(AND($L1189&lt;&gt;"",NOT(ISNUMBER($L1189))),"RAW SCORE NOT A NUMBER",IF(AND(ISNUMBER($L1189),OR($L1189&lt;0,$L1189&gt;100)),"RAW SCORE OUT OF RANGE",IF(COUNTIF(nrES_RecID,$B1189)&gt;1,"DUPLICATE RECORD",IF(AND($K1189=2,COUNTIFS(nrES_PID,$D1189,nrES_Code,$F1189,nrES_Att,1)=0),"ATTEMPT 2 WITHOUT ATTEMPT 1",IF(AND($K1189=2,$L1189=""),"RETEST ROW HAS NO SCORE","OK"))))))</f>
        <v/>
      </c>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IF($C1190="","",IF($K1190="","",IF(COUNTIFS(nrES_PID,$D1190,nrES_Code,$F1190,nrES_Att,"&gt;"&amp;$K1190,nrES_Raw,"&gt;=0")=0,"Yes","No")))</f>
        <v/>
      </c>
      <c r="Q1190" s="17">
        <f>IF($C1190="","",IF($L1190="","",IF(AND($K1190=1,ISNUMBER($L1190),$L1190&lt;$J1190,COUNTIFS(nrES_PID,$D1190,nrES_Code,$F1190,nrES_Att,2,nrES_Raw,"&gt;=0")=0),"Yes","No")))</f>
        <v/>
      </c>
      <c r="R1190" s="17">
        <f>IF($C1190="","",IF($L1190="","",IF(AND($K1190=2,ISNUMBER($L1190),$L1190&lt;$J1190),"Yes","No")))</f>
        <v/>
      </c>
      <c r="S1190" s="18" t="n"/>
      <c r="T1190" s="19">
        <f>IF($Q1190&lt;&gt;"Yes","",IF($S1190="","(enter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IF(OR($C1190="",$L1190="",$K1190&lt;&gt;1,NOT(ISNUMBER($L1190)),$L1190&gt;=$J1190),"",IF(COUNTIFS(nrES_PID,$D1190,nrES_Code,$F1190,nrES_Att,2,nrES_Raw,"&gt;=0")&gt;0,"Retested",IF(NOT(ISNUMBER($T1190)),"CHECK DATE",IF(TODAY()&gt;$T1190,"OVERDUE","Due "&amp;TEXT($T1190,"mm/dd")))))</f>
        <v/>
      </c>
      <c r="V1190" s="16" t="n"/>
      <c r="W1190" s="16" t="n"/>
      <c r="X1190" s="17">
        <f>IF($C1190="","",IF(AND($L1190&lt;&gt;"",NOT(ISNUMBER($L1190))),"RAW SCORE NOT A NUMBER",IF(AND(ISNUMBER($L1190),OR($L1190&lt;0,$L1190&gt;100)),"RAW SCORE OUT OF RANGE",IF(COUNTIF(nrES_RecID,$B1190)&gt;1,"DUPLICATE RECORD",IF(AND($K1190=2,COUNTIFS(nrES_PID,$D1190,nrES_Code,$F1190,nrES_Att,1)=0),"ATTEMPT 2 WITHOUT ATTEMPT 1",IF(AND($K1190=2,$L1190=""),"RETEST ROW HAS NO SCORE","OK"))))))</f>
        <v/>
      </c>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IF($C1191="","",IF($K1191="","",IF(COUNTIFS(nrES_PID,$D1191,nrES_Code,$F1191,nrES_Att,"&gt;"&amp;$K1191,nrES_Raw,"&gt;=0")=0,"Yes","No")))</f>
        <v/>
      </c>
      <c r="Q1191" s="17">
        <f>IF($C1191="","",IF($L1191="","",IF(AND($K1191=1,ISNUMBER($L1191),$L1191&lt;$J1191,COUNTIFS(nrES_PID,$D1191,nrES_Code,$F1191,nrES_Att,2,nrES_Raw,"&gt;=0")=0),"Yes","No")))</f>
        <v/>
      </c>
      <c r="R1191" s="17">
        <f>IF($C1191="","",IF($L1191="","",IF(AND($K1191=2,ISNUMBER($L1191),$L1191&lt;$J1191),"Yes","No")))</f>
        <v/>
      </c>
      <c r="S1191" s="18" t="n"/>
      <c r="T1191" s="19">
        <f>IF($Q1191&lt;&gt;"Yes","",IF($S1191="","(enter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IF(OR($C1191="",$L1191="",$K1191&lt;&gt;1,NOT(ISNUMBER($L1191)),$L1191&gt;=$J1191),"",IF(COUNTIFS(nrES_PID,$D1191,nrES_Code,$F1191,nrES_Att,2,nrES_Raw,"&gt;=0")&gt;0,"Retested",IF(NOT(ISNUMBER($T1191)),"CHECK DATE",IF(TODAY()&gt;$T1191,"OVERDUE","Due "&amp;TEXT($T1191,"mm/dd")))))</f>
        <v/>
      </c>
      <c r="V1191" s="16" t="n"/>
      <c r="W1191" s="16" t="n"/>
      <c r="X1191" s="17">
        <f>IF($C1191="","",IF(AND($L1191&lt;&gt;"",NOT(ISNUMBER($L1191))),"RAW SCORE NOT A NUMBER",IF(AND(ISNUMBER($L1191),OR($L1191&lt;0,$L1191&gt;100)),"RAW SCORE OUT OF RANGE",IF(COUNTIF(nrES_RecID,$B1191)&gt;1,"DUPLICATE RECORD",IF(AND($K1191=2,COUNTIFS(nrES_PID,$D1191,nrES_Code,$F1191,nrES_Att,1)=0),"ATTEMPT 2 WITHOUT ATTEMPT 1",IF(AND($K1191=2,$L1191=""),"RETEST ROW HAS NO SCORE","OK"))))))</f>
        <v/>
      </c>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IF($C1192="","",IF($K1192="","",IF(COUNTIFS(nrES_PID,$D1192,nrES_Code,$F1192,nrES_Att,"&gt;"&amp;$K1192,nrES_Raw,"&gt;=0")=0,"Yes","No")))</f>
        <v/>
      </c>
      <c r="Q1192" s="17">
        <f>IF($C1192="","",IF($L1192="","",IF(AND($K1192=1,ISNUMBER($L1192),$L1192&lt;$J1192,COUNTIFS(nrES_PID,$D1192,nrES_Code,$F1192,nrES_Att,2,nrES_Raw,"&gt;=0")=0),"Yes","No")))</f>
        <v/>
      </c>
      <c r="R1192" s="17">
        <f>IF($C1192="","",IF($L1192="","",IF(AND($K1192=2,ISNUMBER($L1192),$L1192&lt;$J1192),"Yes","No")))</f>
        <v/>
      </c>
      <c r="S1192" s="18" t="n"/>
      <c r="T1192" s="19">
        <f>IF($Q1192&lt;&gt;"Yes","",IF($S1192="","(enter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IF(OR($C1192="",$L1192="",$K1192&lt;&gt;1,NOT(ISNUMBER($L1192)),$L1192&gt;=$J1192),"",IF(COUNTIFS(nrES_PID,$D1192,nrES_Code,$F1192,nrES_Att,2,nrES_Raw,"&gt;=0")&gt;0,"Retested",IF(NOT(ISNUMBER($T1192)),"CHECK DATE",IF(TODAY()&gt;$T1192,"OVERDUE","Due "&amp;TEXT($T1192,"mm/dd")))))</f>
        <v/>
      </c>
      <c r="V1192" s="16" t="n"/>
      <c r="W1192" s="16" t="n"/>
      <c r="X1192" s="17">
        <f>IF($C1192="","",IF(AND($L1192&lt;&gt;"",NOT(ISNUMBER($L1192))),"RAW SCORE NOT A NUMBER",IF(AND(ISNUMBER($L1192),OR($L1192&lt;0,$L1192&gt;100)),"RAW SCORE OUT OF RANGE",IF(COUNTIF(nrES_RecID,$B1192)&gt;1,"DUPLICATE RECORD",IF(AND($K1192=2,COUNTIFS(nrES_PID,$D1192,nrES_Code,$F1192,nrES_Att,1)=0),"ATTEMPT 2 WITHOUT ATTEMPT 1",IF(AND($K1192=2,$L1192=""),"RETEST ROW HAS NO SCORE","OK"))))))</f>
        <v/>
      </c>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IF($C1193="","",IF($K1193="","",IF(COUNTIFS(nrES_PID,$D1193,nrES_Code,$F1193,nrES_Att,"&gt;"&amp;$K1193,nrES_Raw,"&gt;=0")=0,"Yes","No")))</f>
        <v/>
      </c>
      <c r="Q1193" s="17">
        <f>IF($C1193="","",IF($L1193="","",IF(AND($K1193=1,ISNUMBER($L1193),$L1193&lt;$J1193,COUNTIFS(nrES_PID,$D1193,nrES_Code,$F1193,nrES_Att,2,nrES_Raw,"&gt;=0")=0),"Yes","No")))</f>
        <v/>
      </c>
      <c r="R1193" s="17">
        <f>IF($C1193="","",IF($L1193="","",IF(AND($K1193=2,ISNUMBER($L1193),$L1193&lt;$J1193),"Yes","No")))</f>
        <v/>
      </c>
      <c r="S1193" s="18" t="n"/>
      <c r="T1193" s="19">
        <f>IF($Q1193&lt;&gt;"Yes","",IF($S1193="","(enter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IF(OR($C1193="",$L1193="",$K1193&lt;&gt;1,NOT(ISNUMBER($L1193)),$L1193&gt;=$J1193),"",IF(COUNTIFS(nrES_PID,$D1193,nrES_Code,$F1193,nrES_Att,2,nrES_Raw,"&gt;=0")&gt;0,"Retested",IF(NOT(ISNUMBER($T1193)),"CHECK DATE",IF(TODAY()&gt;$T1193,"OVERDUE","Due "&amp;TEXT($T1193,"mm/dd")))))</f>
        <v/>
      </c>
      <c r="V1193" s="16" t="n"/>
      <c r="W1193" s="16" t="n"/>
      <c r="X1193" s="17">
        <f>IF($C1193="","",IF(AND($L1193&lt;&gt;"",NOT(ISNUMBER($L1193))),"RAW SCORE NOT A NUMBER",IF(AND(ISNUMBER($L1193),OR($L1193&lt;0,$L1193&gt;100)),"RAW SCORE OUT OF RANGE",IF(COUNTIF(nrES_RecID,$B1193)&gt;1,"DUPLICATE RECORD",IF(AND($K1193=2,COUNTIFS(nrES_PID,$D1193,nrES_Code,$F1193,nrES_Att,1)=0),"ATTEMPT 2 WITHOUT ATTEMPT 1",IF(AND($K1193=2,$L1193=""),"RETEST ROW HAS NO SCORE","OK"))))))</f>
        <v/>
      </c>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IF($C1194="","",IF($K1194="","",IF(COUNTIFS(nrES_PID,$D1194,nrES_Code,$F1194,nrES_Att,"&gt;"&amp;$K1194,nrES_Raw,"&gt;=0")=0,"Yes","No")))</f>
        <v/>
      </c>
      <c r="Q1194" s="17">
        <f>IF($C1194="","",IF($L1194="","",IF(AND($K1194=1,ISNUMBER($L1194),$L1194&lt;$J1194,COUNTIFS(nrES_PID,$D1194,nrES_Code,$F1194,nrES_Att,2,nrES_Raw,"&gt;=0")=0),"Yes","No")))</f>
        <v/>
      </c>
      <c r="R1194" s="17">
        <f>IF($C1194="","",IF($L1194="","",IF(AND($K1194=2,ISNUMBER($L1194),$L1194&lt;$J1194),"Yes","No")))</f>
        <v/>
      </c>
      <c r="S1194" s="18" t="n"/>
      <c r="T1194" s="19">
        <f>IF($Q1194&lt;&gt;"Yes","",IF($S1194="","(enter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IF(OR($C1194="",$L1194="",$K1194&lt;&gt;1,NOT(ISNUMBER($L1194)),$L1194&gt;=$J1194),"",IF(COUNTIFS(nrES_PID,$D1194,nrES_Code,$F1194,nrES_Att,2,nrES_Raw,"&gt;=0")&gt;0,"Retested",IF(NOT(ISNUMBER($T1194)),"CHECK DATE",IF(TODAY()&gt;$T1194,"OVERDUE","Due "&amp;TEXT($T1194,"mm/dd")))))</f>
        <v/>
      </c>
      <c r="V1194" s="16" t="n"/>
      <c r="W1194" s="16" t="n"/>
      <c r="X1194" s="17">
        <f>IF($C1194="","",IF(AND($L1194&lt;&gt;"",NOT(ISNUMBER($L1194))),"RAW SCORE NOT A NUMBER",IF(AND(ISNUMBER($L1194),OR($L1194&lt;0,$L1194&gt;100)),"RAW SCORE OUT OF RANGE",IF(COUNTIF(nrES_RecID,$B1194)&gt;1,"DUPLICATE RECORD",IF(AND($K1194=2,COUNTIFS(nrES_PID,$D1194,nrES_Code,$F1194,nrES_Att,1)=0),"ATTEMPT 2 WITHOUT ATTEMPT 1",IF(AND($K1194=2,$L1194=""),"RETEST ROW HAS NO SCORE","OK"))))))</f>
        <v/>
      </c>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IF($C1195="","",IF($K1195="","",IF(COUNTIFS(nrES_PID,$D1195,nrES_Code,$F1195,nrES_Att,"&gt;"&amp;$K1195,nrES_Raw,"&gt;=0")=0,"Yes","No")))</f>
        <v/>
      </c>
      <c r="Q1195" s="17">
        <f>IF($C1195="","",IF($L1195="","",IF(AND($K1195=1,ISNUMBER($L1195),$L1195&lt;$J1195,COUNTIFS(nrES_PID,$D1195,nrES_Code,$F1195,nrES_Att,2,nrES_Raw,"&gt;=0")=0),"Yes","No")))</f>
        <v/>
      </c>
      <c r="R1195" s="17">
        <f>IF($C1195="","",IF($L1195="","",IF(AND($K1195=2,ISNUMBER($L1195),$L1195&lt;$J1195),"Yes","No")))</f>
        <v/>
      </c>
      <c r="S1195" s="18" t="n"/>
      <c r="T1195" s="19">
        <f>IF($Q1195&lt;&gt;"Yes","",IF($S1195="","(enter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IF(OR($C1195="",$L1195="",$K1195&lt;&gt;1,NOT(ISNUMBER($L1195)),$L1195&gt;=$J1195),"",IF(COUNTIFS(nrES_PID,$D1195,nrES_Code,$F1195,nrES_Att,2,nrES_Raw,"&gt;=0")&gt;0,"Retested",IF(NOT(ISNUMBER($T1195)),"CHECK DATE",IF(TODAY()&gt;$T1195,"OVERDUE","Due "&amp;TEXT($T1195,"mm/dd")))))</f>
        <v/>
      </c>
      <c r="V1195" s="16" t="n"/>
      <c r="W1195" s="16" t="n"/>
      <c r="X1195" s="17">
        <f>IF($C1195="","",IF(AND($L1195&lt;&gt;"",NOT(ISNUMBER($L1195))),"RAW SCORE NOT A NUMBER",IF(AND(ISNUMBER($L1195),OR($L1195&lt;0,$L1195&gt;100)),"RAW SCORE OUT OF RANGE",IF(COUNTIF(nrES_RecID,$B1195)&gt;1,"DUPLICATE RECORD",IF(AND($K1195=2,COUNTIFS(nrES_PID,$D1195,nrES_Code,$F1195,nrES_Att,1)=0),"ATTEMPT 2 WITHOUT ATTEMPT 1",IF(AND($K1195=2,$L1195=""),"RETEST ROW HAS NO SCORE","OK"))))))</f>
        <v/>
      </c>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IF($C1196="","",IF($K1196="","",IF(COUNTIFS(nrES_PID,$D1196,nrES_Code,$F1196,nrES_Att,"&gt;"&amp;$K1196,nrES_Raw,"&gt;=0")=0,"Yes","No")))</f>
        <v/>
      </c>
      <c r="Q1196" s="17">
        <f>IF($C1196="","",IF($L1196="","",IF(AND($K1196=1,ISNUMBER($L1196),$L1196&lt;$J1196,COUNTIFS(nrES_PID,$D1196,nrES_Code,$F1196,nrES_Att,2,nrES_Raw,"&gt;=0")=0),"Yes","No")))</f>
        <v/>
      </c>
      <c r="R1196" s="17">
        <f>IF($C1196="","",IF($L1196="","",IF(AND($K1196=2,ISNUMBER($L1196),$L1196&lt;$J1196),"Yes","No")))</f>
        <v/>
      </c>
      <c r="S1196" s="18" t="n"/>
      <c r="T1196" s="19">
        <f>IF($Q1196&lt;&gt;"Yes","",IF($S1196="","(enter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IF(OR($C1196="",$L1196="",$K1196&lt;&gt;1,NOT(ISNUMBER($L1196)),$L1196&gt;=$J1196),"",IF(COUNTIFS(nrES_PID,$D1196,nrES_Code,$F1196,nrES_Att,2,nrES_Raw,"&gt;=0")&gt;0,"Retested",IF(NOT(ISNUMBER($T1196)),"CHECK DATE",IF(TODAY()&gt;$T1196,"OVERDUE","Due "&amp;TEXT($T1196,"mm/dd")))))</f>
        <v/>
      </c>
      <c r="V1196" s="16" t="n"/>
      <c r="W1196" s="16" t="n"/>
      <c r="X1196" s="17">
        <f>IF($C1196="","",IF(AND($L1196&lt;&gt;"",NOT(ISNUMBER($L1196))),"RAW SCORE NOT A NUMBER",IF(AND(ISNUMBER($L1196),OR($L1196&lt;0,$L1196&gt;100)),"RAW SCORE OUT OF RANGE",IF(COUNTIF(nrES_RecID,$B1196)&gt;1,"DUPLICATE RECORD",IF(AND($K1196=2,COUNTIFS(nrES_PID,$D1196,nrES_Code,$F1196,nrES_Att,1)=0),"ATTEMPT 2 WITHOUT ATTEMPT 1",IF(AND($K1196=2,$L1196=""),"RETEST ROW HAS NO SCORE","OK"))))))</f>
        <v/>
      </c>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IF($C1197="","",IF($K1197="","",IF(COUNTIFS(nrES_PID,$D1197,nrES_Code,$F1197,nrES_Att,"&gt;"&amp;$K1197,nrES_Raw,"&gt;=0")=0,"Yes","No")))</f>
        <v/>
      </c>
      <c r="Q1197" s="17">
        <f>IF($C1197="","",IF($L1197="","",IF(AND($K1197=1,ISNUMBER($L1197),$L1197&lt;$J1197,COUNTIFS(nrES_PID,$D1197,nrES_Code,$F1197,nrES_Att,2,nrES_Raw,"&gt;=0")=0),"Yes","No")))</f>
        <v/>
      </c>
      <c r="R1197" s="17">
        <f>IF($C1197="","",IF($L1197="","",IF(AND($K1197=2,ISNUMBER($L1197),$L1197&lt;$J1197),"Yes","No")))</f>
        <v/>
      </c>
      <c r="S1197" s="18" t="n"/>
      <c r="T1197" s="19">
        <f>IF($Q1197&lt;&gt;"Yes","",IF($S1197="","(enter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IF(OR($C1197="",$L1197="",$K1197&lt;&gt;1,NOT(ISNUMBER($L1197)),$L1197&gt;=$J1197),"",IF(COUNTIFS(nrES_PID,$D1197,nrES_Code,$F1197,nrES_Att,2,nrES_Raw,"&gt;=0")&gt;0,"Retested",IF(NOT(ISNUMBER($T1197)),"CHECK DATE",IF(TODAY()&gt;$T1197,"OVERDUE","Due "&amp;TEXT($T1197,"mm/dd")))))</f>
        <v/>
      </c>
      <c r="V1197" s="16" t="n"/>
      <c r="W1197" s="16" t="n"/>
      <c r="X1197" s="17">
        <f>IF($C1197="","",IF(AND($L1197&lt;&gt;"",NOT(ISNUMBER($L1197))),"RAW SCORE NOT A NUMBER",IF(AND(ISNUMBER($L1197),OR($L1197&lt;0,$L1197&gt;100)),"RAW SCORE OUT OF RANGE",IF(COUNTIF(nrES_RecID,$B1197)&gt;1,"DUPLICATE RECORD",IF(AND($K1197=2,COUNTIFS(nrES_PID,$D1197,nrES_Code,$F1197,nrES_Att,1)=0),"ATTEMPT 2 WITHOUT ATTEMPT 1",IF(AND($K1197=2,$L1197=""),"RETEST ROW HAS NO SCORE","OK"))))))</f>
        <v/>
      </c>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IF($C1198="","",IF($K1198="","",IF(COUNTIFS(nrES_PID,$D1198,nrES_Code,$F1198,nrES_Att,"&gt;"&amp;$K1198,nrES_Raw,"&gt;=0")=0,"Yes","No")))</f>
        <v/>
      </c>
      <c r="Q1198" s="17">
        <f>IF($C1198="","",IF($L1198="","",IF(AND($K1198=1,ISNUMBER($L1198),$L1198&lt;$J1198,COUNTIFS(nrES_PID,$D1198,nrES_Code,$F1198,nrES_Att,2,nrES_Raw,"&gt;=0")=0),"Yes","No")))</f>
        <v/>
      </c>
      <c r="R1198" s="17">
        <f>IF($C1198="","",IF($L1198="","",IF(AND($K1198=2,ISNUMBER($L1198),$L1198&lt;$J1198),"Yes","No")))</f>
        <v/>
      </c>
      <c r="S1198" s="18" t="n"/>
      <c r="T1198" s="19">
        <f>IF($Q1198&lt;&gt;"Yes","",IF($S1198="","(enter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IF(OR($C1198="",$L1198="",$K1198&lt;&gt;1,NOT(ISNUMBER($L1198)),$L1198&gt;=$J1198),"",IF(COUNTIFS(nrES_PID,$D1198,nrES_Code,$F1198,nrES_Att,2,nrES_Raw,"&gt;=0")&gt;0,"Retested",IF(NOT(ISNUMBER($T1198)),"CHECK DATE",IF(TODAY()&gt;$T1198,"OVERDUE","Due "&amp;TEXT($T1198,"mm/dd")))))</f>
        <v/>
      </c>
      <c r="V1198" s="16" t="n"/>
      <c r="W1198" s="16" t="n"/>
      <c r="X1198" s="17">
        <f>IF($C1198="","",IF(AND($L1198&lt;&gt;"",NOT(ISNUMBER($L1198))),"RAW SCORE NOT A NUMBER",IF(AND(ISNUMBER($L1198),OR($L1198&lt;0,$L1198&gt;100)),"RAW SCORE OUT OF RANGE",IF(COUNTIF(nrES_RecID,$B1198)&gt;1,"DUPLICATE RECORD",IF(AND($K1198=2,COUNTIFS(nrES_PID,$D1198,nrES_Code,$F1198,nrES_Att,1)=0),"ATTEMPT 2 WITHOUT ATTEMPT 1",IF(AND($K1198=2,$L1198=""),"RETEST ROW HAS NO SCORE","OK"))))))</f>
        <v/>
      </c>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IF($C1199="","",IF($K1199="","",IF(COUNTIFS(nrES_PID,$D1199,nrES_Code,$F1199,nrES_Att,"&gt;"&amp;$K1199,nrES_Raw,"&gt;=0")=0,"Yes","No")))</f>
        <v/>
      </c>
      <c r="Q1199" s="17">
        <f>IF($C1199="","",IF($L1199="","",IF(AND($K1199=1,ISNUMBER($L1199),$L1199&lt;$J1199,COUNTIFS(nrES_PID,$D1199,nrES_Code,$F1199,nrES_Att,2,nrES_Raw,"&gt;=0")=0),"Yes","No")))</f>
        <v/>
      </c>
      <c r="R1199" s="17">
        <f>IF($C1199="","",IF($L1199="","",IF(AND($K1199=2,ISNUMBER($L1199),$L1199&lt;$J1199),"Yes","No")))</f>
        <v/>
      </c>
      <c r="S1199" s="18" t="n"/>
      <c r="T1199" s="19">
        <f>IF($Q1199&lt;&gt;"Yes","",IF($S1199="","(enter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IF(OR($C1199="",$L1199="",$K1199&lt;&gt;1,NOT(ISNUMBER($L1199)),$L1199&gt;=$J1199),"",IF(COUNTIFS(nrES_PID,$D1199,nrES_Code,$F1199,nrES_Att,2,nrES_Raw,"&gt;=0")&gt;0,"Retested",IF(NOT(ISNUMBER($T1199)),"CHECK DATE",IF(TODAY()&gt;$T1199,"OVERDUE","Due "&amp;TEXT($T1199,"mm/dd")))))</f>
        <v/>
      </c>
      <c r="V1199" s="16" t="n"/>
      <c r="W1199" s="16" t="n"/>
      <c r="X1199" s="17">
        <f>IF($C1199="","",IF(AND($L1199&lt;&gt;"",NOT(ISNUMBER($L1199))),"RAW SCORE NOT A NUMBER",IF(AND(ISNUMBER($L1199),OR($L1199&lt;0,$L1199&gt;100)),"RAW SCORE OUT OF RANGE",IF(COUNTIF(nrES_RecID,$B1199)&gt;1,"DUPLICATE RECORD",IF(AND($K1199=2,COUNTIFS(nrES_PID,$D1199,nrES_Code,$F1199,nrES_Att,1)=0),"ATTEMPT 2 WITHOUT ATTEMPT 1",IF(AND($K1199=2,$L1199=""),"RETEST ROW HAS NO SCORE","OK"))))))</f>
        <v/>
      </c>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IF($C1200="","",IF($K1200="","",IF(COUNTIFS(nrES_PID,$D1200,nrES_Code,$F1200,nrES_Att,"&gt;"&amp;$K1200,nrES_Raw,"&gt;=0")=0,"Yes","No")))</f>
        <v/>
      </c>
      <c r="Q1200" s="17">
        <f>IF($C1200="","",IF($L1200="","",IF(AND($K1200=1,ISNUMBER($L1200),$L1200&lt;$J1200,COUNTIFS(nrES_PID,$D1200,nrES_Code,$F1200,nrES_Att,2,nrES_Raw,"&gt;=0")=0),"Yes","No")))</f>
        <v/>
      </c>
      <c r="R1200" s="17">
        <f>IF($C1200="","",IF($L1200="","",IF(AND($K1200=2,ISNUMBER($L1200),$L1200&lt;$J1200),"Yes","No")))</f>
        <v/>
      </c>
      <c r="S1200" s="18" t="n"/>
      <c r="T1200" s="19">
        <f>IF($Q1200&lt;&gt;"Yes","",IF($S1200="","(enter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IF(OR($C1200="",$L1200="",$K1200&lt;&gt;1,NOT(ISNUMBER($L1200)),$L1200&gt;=$J1200),"",IF(COUNTIFS(nrES_PID,$D1200,nrES_Code,$F1200,nrES_Att,2,nrES_Raw,"&gt;=0")&gt;0,"Retested",IF(NOT(ISNUMBER($T1200)),"CHECK DATE",IF(TODAY()&gt;$T1200,"OVERDUE","Due "&amp;TEXT($T1200,"mm/dd")))))</f>
        <v/>
      </c>
      <c r="V1200" s="16" t="n"/>
      <c r="W1200" s="16" t="n"/>
      <c r="X1200" s="17">
        <f>IF($C1200="","",IF(AND($L1200&lt;&gt;"",NOT(ISNUMBER($L1200))),"RAW SCORE NOT A NUMBER",IF(AND(ISNUMBER($L1200),OR($L1200&lt;0,$L1200&gt;100)),"RAW SCORE OUT OF RANGE",IF(COUNTIF(nrES_RecID,$B1200)&gt;1,"DUPLICATE RECORD",IF(AND($K1200=2,COUNTIFS(nrES_PID,$D1200,nrES_Code,$F1200,nrES_Att,1)=0),"ATTEMPT 2 WITHOUT ATTEMPT 1",IF(AND($K1200=2,$L1200=""),"RETEST ROW HAS NO SCORE","OK"))))))</f>
        <v/>
      </c>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IF($C1201="","",IF($K1201="","",IF(COUNTIFS(nrES_PID,$D1201,nrES_Code,$F1201,nrES_Att,"&gt;"&amp;$K1201,nrES_Raw,"&gt;=0")=0,"Yes","No")))</f>
        <v/>
      </c>
      <c r="Q1201" s="17">
        <f>IF($C1201="","",IF($L1201="","",IF(AND($K1201=1,ISNUMBER($L1201),$L1201&lt;$J1201,COUNTIFS(nrES_PID,$D1201,nrES_Code,$F1201,nrES_Att,2,nrES_Raw,"&gt;=0")=0),"Yes","No")))</f>
        <v/>
      </c>
      <c r="R1201" s="17">
        <f>IF($C1201="","",IF($L1201="","",IF(AND($K1201=2,ISNUMBER($L1201),$L1201&lt;$J1201),"Yes","No")))</f>
        <v/>
      </c>
      <c r="S1201" s="18" t="n"/>
      <c r="T1201" s="19">
        <f>IF($Q1201&lt;&gt;"Yes","",IF($S1201="","(enter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IF(OR($C1201="",$L1201="",$K1201&lt;&gt;1,NOT(ISNUMBER($L1201)),$L1201&gt;=$J1201),"",IF(COUNTIFS(nrES_PID,$D1201,nrES_Code,$F1201,nrES_Att,2,nrES_Raw,"&gt;=0")&gt;0,"Retested",IF(NOT(ISNUMBER($T1201)),"CHECK DATE",IF(TODAY()&gt;$T1201,"OVERDUE","Due "&amp;TEXT($T1201,"mm/dd")))))</f>
        <v/>
      </c>
      <c r="V1201" s="16" t="n"/>
      <c r="W1201" s="16" t="n"/>
      <c r="X1201" s="17">
        <f>IF($C1201="","",IF(AND($L1201&lt;&gt;"",NOT(ISNUMBER($L1201))),"RAW SCORE NOT A NUMBER",IF(AND(ISNUMBER($L1201),OR($L1201&lt;0,$L1201&gt;100)),"RAW SCORE OUT OF RANGE",IF(COUNTIF(nrES_RecID,$B1201)&gt;1,"DUPLICATE RECORD",IF(AND($K1201=2,COUNTIFS(nrES_PID,$D1201,nrES_Code,$F1201,nrES_Att,1)=0),"ATTEMPT 2 WITHOUT ATTEMPT 1",IF(AND($K1201=2,$L1201=""),"RETEST ROW HAS NO SCORE","OK"))))))</f>
        <v/>
      </c>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IF($C1202="","",IF($K1202="","",IF(COUNTIFS(nrES_PID,$D1202,nrES_Code,$F1202,nrES_Att,"&gt;"&amp;$K1202,nrES_Raw,"&gt;=0")=0,"Yes","No")))</f>
        <v/>
      </c>
      <c r="Q1202" s="17">
        <f>IF($C1202="","",IF($L1202="","",IF(AND($K1202=1,ISNUMBER($L1202),$L1202&lt;$J1202,COUNTIFS(nrES_PID,$D1202,nrES_Code,$F1202,nrES_Att,2,nrES_Raw,"&gt;=0")=0),"Yes","No")))</f>
        <v/>
      </c>
      <c r="R1202" s="17">
        <f>IF($C1202="","",IF($L1202="","",IF(AND($K1202=2,ISNUMBER($L1202),$L1202&lt;$J1202),"Yes","No")))</f>
        <v/>
      </c>
      <c r="S1202" s="18" t="n"/>
      <c r="T1202" s="19">
        <f>IF($Q1202&lt;&gt;"Yes","",IF($S1202="","(enter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IF(OR($C1202="",$L1202="",$K1202&lt;&gt;1,NOT(ISNUMBER($L1202)),$L1202&gt;=$J1202),"",IF(COUNTIFS(nrES_PID,$D1202,nrES_Code,$F1202,nrES_Att,2,nrES_Raw,"&gt;=0")&gt;0,"Retested",IF(NOT(ISNUMBER($T1202)),"CHECK DATE",IF(TODAY()&gt;$T1202,"OVERDUE","Due "&amp;TEXT($T1202,"mm/dd")))))</f>
        <v/>
      </c>
      <c r="V1202" s="16" t="n"/>
      <c r="W1202" s="16" t="n"/>
      <c r="X1202" s="17">
        <f>IF($C1202="","",IF(AND($L1202&lt;&gt;"",NOT(ISNUMBER($L1202))),"RAW SCORE NOT A NUMBER",IF(AND(ISNUMBER($L1202),OR($L1202&lt;0,$L1202&gt;100)),"RAW SCORE OUT OF RANGE",IF(COUNTIF(nrES_RecID,$B1202)&gt;1,"DUPLICATE RECORD",IF(AND($K1202=2,COUNTIFS(nrES_PID,$D1202,nrES_Code,$F1202,nrES_Att,1)=0),"ATTEMPT 2 WITHOUT ATTEMPT 1",IF(AND($K1202=2,$L1202=""),"RETEST ROW HAS NO SCORE","OK"))))))</f>
        <v/>
      </c>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IF($C1203="","",IF($K1203="","",IF(COUNTIFS(nrES_PID,$D1203,nrES_Code,$F1203,nrES_Att,"&gt;"&amp;$K1203,nrES_Raw,"&gt;=0")=0,"Yes","No")))</f>
        <v/>
      </c>
      <c r="Q1203" s="17">
        <f>IF($C1203="","",IF($L1203="","",IF(AND($K1203=1,ISNUMBER($L1203),$L1203&lt;$J1203,COUNTIFS(nrES_PID,$D1203,nrES_Code,$F1203,nrES_Att,2,nrES_Raw,"&gt;=0")=0),"Yes","No")))</f>
        <v/>
      </c>
      <c r="R1203" s="17">
        <f>IF($C1203="","",IF($L1203="","",IF(AND($K1203=2,ISNUMBER($L1203),$L1203&lt;$J1203),"Yes","No")))</f>
        <v/>
      </c>
      <c r="S1203" s="18" t="n"/>
      <c r="T1203" s="19">
        <f>IF($Q1203&lt;&gt;"Yes","",IF($S1203="","(enter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IF(OR($C1203="",$L1203="",$K1203&lt;&gt;1,NOT(ISNUMBER($L1203)),$L1203&gt;=$J1203),"",IF(COUNTIFS(nrES_PID,$D1203,nrES_Code,$F1203,nrES_Att,2,nrES_Raw,"&gt;=0")&gt;0,"Retested",IF(NOT(ISNUMBER($T1203)),"CHECK DATE",IF(TODAY()&gt;$T1203,"OVERDUE","Due "&amp;TEXT($T1203,"mm/dd")))))</f>
        <v/>
      </c>
      <c r="V1203" s="16" t="n"/>
      <c r="W1203" s="16" t="n"/>
      <c r="X1203" s="17">
        <f>IF($C1203="","",IF(AND($L1203&lt;&gt;"",NOT(ISNUMBER($L1203))),"RAW SCORE NOT A NUMBER",IF(AND(ISNUMBER($L1203),OR($L1203&lt;0,$L1203&gt;100)),"RAW SCORE OUT OF RANGE",IF(COUNTIF(nrES_RecID,$B1203)&gt;1,"DUPLICATE RECORD",IF(AND($K1203=2,COUNTIFS(nrES_PID,$D1203,nrES_Code,$F1203,nrES_Att,1)=0),"ATTEMPT 2 WITHOUT ATTEMPT 1",IF(AND($K1203=2,$L1203=""),"RETEST ROW HAS NO SCORE","OK"))))))</f>
        <v/>
      </c>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IF($C1204="","",IF($K1204="","",IF(COUNTIFS(nrES_PID,$D1204,nrES_Code,$F1204,nrES_Att,"&gt;"&amp;$K1204,nrES_Raw,"&gt;=0")=0,"Yes","No")))</f>
        <v/>
      </c>
      <c r="Q1204" s="17">
        <f>IF($C1204="","",IF($L1204="","",IF(AND($K1204=1,ISNUMBER($L1204),$L1204&lt;$J1204,COUNTIFS(nrES_PID,$D1204,nrES_Code,$F1204,nrES_Att,2,nrES_Raw,"&gt;=0")=0),"Yes","No")))</f>
        <v/>
      </c>
      <c r="R1204" s="17">
        <f>IF($C1204="","",IF($L1204="","",IF(AND($K1204=2,ISNUMBER($L1204),$L1204&lt;$J1204),"Yes","No")))</f>
        <v/>
      </c>
      <c r="S1204" s="18" t="n"/>
      <c r="T1204" s="19">
        <f>IF($Q1204&lt;&gt;"Yes","",IF($S1204="","(enter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IF(OR($C1204="",$L1204="",$K1204&lt;&gt;1,NOT(ISNUMBER($L1204)),$L1204&gt;=$J1204),"",IF(COUNTIFS(nrES_PID,$D1204,nrES_Code,$F1204,nrES_Att,2,nrES_Raw,"&gt;=0")&gt;0,"Retested",IF(NOT(ISNUMBER($T1204)),"CHECK DATE",IF(TODAY()&gt;$T1204,"OVERDUE","Due "&amp;TEXT($T1204,"mm/dd")))))</f>
        <v/>
      </c>
      <c r="V1204" s="16" t="n"/>
      <c r="W1204" s="16" t="n"/>
      <c r="X1204" s="17">
        <f>IF($C1204="","",IF(AND($L1204&lt;&gt;"",NOT(ISNUMBER($L1204))),"RAW SCORE NOT A NUMBER",IF(AND(ISNUMBER($L1204),OR($L1204&lt;0,$L1204&gt;100)),"RAW SCORE OUT OF RANGE",IF(COUNTIF(nrES_RecID,$B1204)&gt;1,"DUPLICATE RECORD",IF(AND($K1204=2,COUNTIFS(nrES_PID,$D1204,nrES_Code,$F1204,nrES_Att,1)=0),"ATTEMPT 2 WITHOUT ATTEMPT 1",IF(AND($K1204=2,$L1204=""),"RETEST ROW HAS NO SCORE","OK"))))))</f>
        <v/>
      </c>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IF($C1205="","",IF($K1205="","",IF(COUNTIFS(nrES_PID,$D1205,nrES_Code,$F1205,nrES_Att,"&gt;"&amp;$K1205,nrES_Raw,"&gt;=0")=0,"Yes","No")))</f>
        <v/>
      </c>
      <c r="Q1205" s="17">
        <f>IF($C1205="","",IF($L1205="","",IF(AND($K1205=1,ISNUMBER($L1205),$L1205&lt;$J1205,COUNTIFS(nrES_PID,$D1205,nrES_Code,$F1205,nrES_Att,2,nrES_Raw,"&gt;=0")=0),"Yes","No")))</f>
        <v/>
      </c>
      <c r="R1205" s="17">
        <f>IF($C1205="","",IF($L1205="","",IF(AND($K1205=2,ISNUMBER($L1205),$L1205&lt;$J1205),"Yes","No")))</f>
        <v/>
      </c>
      <c r="S1205" s="18" t="n"/>
      <c r="T1205" s="19">
        <f>IF($Q1205&lt;&gt;"Yes","",IF($S1205="","(enter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IF(OR($C1205="",$L1205="",$K1205&lt;&gt;1,NOT(ISNUMBER($L1205)),$L1205&gt;=$J1205),"",IF(COUNTIFS(nrES_PID,$D1205,nrES_Code,$F1205,nrES_Att,2,nrES_Raw,"&gt;=0")&gt;0,"Retested",IF(NOT(ISNUMBER($T1205)),"CHECK DATE",IF(TODAY()&gt;$T1205,"OVERDUE","Due "&amp;TEXT($T1205,"mm/dd")))))</f>
        <v/>
      </c>
      <c r="V1205" s="16" t="n"/>
      <c r="W1205" s="16" t="n"/>
      <c r="X1205" s="17">
        <f>IF($C1205="","",IF(AND($L1205&lt;&gt;"",NOT(ISNUMBER($L1205))),"RAW SCORE NOT A NUMBER",IF(AND(ISNUMBER($L1205),OR($L1205&lt;0,$L1205&gt;100)),"RAW SCORE OUT OF RANGE",IF(COUNTIF(nrES_RecID,$B1205)&gt;1,"DUPLICATE RECORD",IF(AND($K1205=2,COUNTIFS(nrES_PID,$D1205,nrES_Code,$F1205,nrES_Att,1)=0),"ATTEMPT 2 WITHOUT ATTEMPT 1",IF(AND($K1205=2,$L1205=""),"RETEST ROW HAS NO SCORE","OK"))))))</f>
        <v/>
      </c>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IF($C1206="","",IF($K1206="","",IF(COUNTIFS(nrES_PID,$D1206,nrES_Code,$F1206,nrES_Att,"&gt;"&amp;$K1206,nrES_Raw,"&gt;=0")=0,"Yes","No")))</f>
        <v/>
      </c>
      <c r="Q1206" s="17">
        <f>IF($C1206="","",IF($L1206="","",IF(AND($K1206=1,ISNUMBER($L1206),$L1206&lt;$J1206,COUNTIFS(nrES_PID,$D1206,nrES_Code,$F1206,nrES_Att,2,nrES_Raw,"&gt;=0")=0),"Yes","No")))</f>
        <v/>
      </c>
      <c r="R1206" s="17">
        <f>IF($C1206="","",IF($L1206="","",IF(AND($K1206=2,ISNUMBER($L1206),$L1206&lt;$J1206),"Yes","No")))</f>
        <v/>
      </c>
      <c r="S1206" s="18" t="n"/>
      <c r="T1206" s="19">
        <f>IF($Q1206&lt;&gt;"Yes","",IF($S1206="","(enter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IF(OR($C1206="",$L1206="",$K1206&lt;&gt;1,NOT(ISNUMBER($L1206)),$L1206&gt;=$J1206),"",IF(COUNTIFS(nrES_PID,$D1206,nrES_Code,$F1206,nrES_Att,2,nrES_Raw,"&gt;=0")&gt;0,"Retested",IF(NOT(ISNUMBER($T1206)),"CHECK DATE",IF(TODAY()&gt;$T1206,"OVERDUE","Due "&amp;TEXT($T1206,"mm/dd")))))</f>
        <v/>
      </c>
      <c r="V1206" s="16" t="n"/>
      <c r="W1206" s="16" t="n"/>
      <c r="X1206" s="17">
        <f>IF($C1206="","",IF(AND($L1206&lt;&gt;"",NOT(ISNUMBER($L1206))),"RAW SCORE NOT A NUMBER",IF(AND(ISNUMBER($L1206),OR($L1206&lt;0,$L1206&gt;100)),"RAW SCORE OUT OF RANGE",IF(COUNTIF(nrES_RecID,$B1206)&gt;1,"DUPLICATE RECORD",IF(AND($K1206=2,COUNTIFS(nrES_PID,$D1206,nrES_Code,$F1206,nrES_Att,1)=0),"ATTEMPT 2 WITHOUT ATTEMPT 1",IF(AND($K1206=2,$L1206=""),"RETEST ROW HAS NO SCORE","OK"))))))</f>
        <v/>
      </c>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IF($C1207="","",IF($K1207="","",IF(COUNTIFS(nrES_PID,$D1207,nrES_Code,$F1207,nrES_Att,"&gt;"&amp;$K1207,nrES_Raw,"&gt;=0")=0,"Yes","No")))</f>
        <v/>
      </c>
      <c r="Q1207" s="17">
        <f>IF($C1207="","",IF($L1207="","",IF(AND($K1207=1,ISNUMBER($L1207),$L1207&lt;$J1207,COUNTIFS(nrES_PID,$D1207,nrES_Code,$F1207,nrES_Att,2,nrES_Raw,"&gt;=0")=0),"Yes","No")))</f>
        <v/>
      </c>
      <c r="R1207" s="17">
        <f>IF($C1207="","",IF($L1207="","",IF(AND($K1207=2,ISNUMBER($L1207),$L1207&lt;$J1207),"Yes","No")))</f>
        <v/>
      </c>
      <c r="S1207" s="18" t="n"/>
      <c r="T1207" s="19">
        <f>IF($Q1207&lt;&gt;"Yes","",IF($S1207="","(enter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IF(OR($C1207="",$L1207="",$K1207&lt;&gt;1,NOT(ISNUMBER($L1207)),$L1207&gt;=$J1207),"",IF(COUNTIFS(nrES_PID,$D1207,nrES_Code,$F1207,nrES_Att,2,nrES_Raw,"&gt;=0")&gt;0,"Retested",IF(NOT(ISNUMBER($T1207)),"CHECK DATE",IF(TODAY()&gt;$T1207,"OVERDUE","Due "&amp;TEXT($T1207,"mm/dd")))))</f>
        <v/>
      </c>
      <c r="V1207" s="16" t="n"/>
      <c r="W1207" s="16" t="n"/>
      <c r="X1207" s="17">
        <f>IF($C1207="","",IF(AND($L1207&lt;&gt;"",NOT(ISNUMBER($L1207))),"RAW SCORE NOT A NUMBER",IF(AND(ISNUMBER($L1207),OR($L1207&lt;0,$L1207&gt;100)),"RAW SCORE OUT OF RANGE",IF(COUNTIF(nrES_RecID,$B1207)&gt;1,"DUPLICATE RECORD",IF(AND($K1207=2,COUNTIFS(nrES_PID,$D1207,nrES_Code,$F1207,nrES_Att,1)=0),"ATTEMPT 2 WITHOUT ATTEMPT 1",IF(AND($K1207=2,$L1207=""),"RETEST ROW HAS NO SCORE","OK"))))))</f>
        <v/>
      </c>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IF($C1208="","",IF($K1208="","",IF(COUNTIFS(nrES_PID,$D1208,nrES_Code,$F1208,nrES_Att,"&gt;"&amp;$K1208,nrES_Raw,"&gt;=0")=0,"Yes","No")))</f>
        <v/>
      </c>
      <c r="Q1208" s="17">
        <f>IF($C1208="","",IF($L1208="","",IF(AND($K1208=1,ISNUMBER($L1208),$L1208&lt;$J1208,COUNTIFS(nrES_PID,$D1208,nrES_Code,$F1208,nrES_Att,2,nrES_Raw,"&gt;=0")=0),"Yes","No")))</f>
        <v/>
      </c>
      <c r="R1208" s="17">
        <f>IF($C1208="","",IF($L1208="","",IF(AND($K1208=2,ISNUMBER($L1208),$L1208&lt;$J1208),"Yes","No")))</f>
        <v/>
      </c>
      <c r="S1208" s="18" t="n"/>
      <c r="T1208" s="19">
        <f>IF($Q1208&lt;&gt;"Yes","",IF($S1208="","(enter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IF(OR($C1208="",$L1208="",$K1208&lt;&gt;1,NOT(ISNUMBER($L1208)),$L1208&gt;=$J1208),"",IF(COUNTIFS(nrES_PID,$D1208,nrES_Code,$F1208,nrES_Att,2,nrES_Raw,"&gt;=0")&gt;0,"Retested",IF(NOT(ISNUMBER($T1208)),"CHECK DATE",IF(TODAY()&gt;$T1208,"OVERDUE","Due "&amp;TEXT($T1208,"mm/dd")))))</f>
        <v/>
      </c>
      <c r="V1208" s="16" t="n"/>
      <c r="W1208" s="16" t="n"/>
      <c r="X1208" s="17">
        <f>IF($C1208="","",IF(AND($L1208&lt;&gt;"",NOT(ISNUMBER($L1208))),"RAW SCORE NOT A NUMBER",IF(AND(ISNUMBER($L1208),OR($L1208&lt;0,$L1208&gt;100)),"RAW SCORE OUT OF RANGE",IF(COUNTIF(nrES_RecID,$B1208)&gt;1,"DUPLICATE RECORD",IF(AND($K1208=2,COUNTIFS(nrES_PID,$D1208,nrES_Code,$F1208,nrES_Att,1)=0),"ATTEMPT 2 WITHOUT ATTEMPT 1",IF(AND($K1208=2,$L1208=""),"RETEST ROW HAS NO SCORE","OK"))))))</f>
        <v/>
      </c>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IF($C1209="","",IF($K1209="","",IF(COUNTIFS(nrES_PID,$D1209,nrES_Code,$F1209,nrES_Att,"&gt;"&amp;$K1209,nrES_Raw,"&gt;=0")=0,"Yes","No")))</f>
        <v/>
      </c>
      <c r="Q1209" s="17">
        <f>IF($C1209="","",IF($L1209="","",IF(AND($K1209=1,ISNUMBER($L1209),$L1209&lt;$J1209,COUNTIFS(nrES_PID,$D1209,nrES_Code,$F1209,nrES_Att,2,nrES_Raw,"&gt;=0")=0),"Yes","No")))</f>
        <v/>
      </c>
      <c r="R1209" s="17">
        <f>IF($C1209="","",IF($L1209="","",IF(AND($K1209=2,ISNUMBER($L1209),$L1209&lt;$J1209),"Yes","No")))</f>
        <v/>
      </c>
      <c r="S1209" s="18" t="n"/>
      <c r="T1209" s="19">
        <f>IF($Q1209&lt;&gt;"Yes","",IF($S1209="","(enter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IF(OR($C1209="",$L1209="",$K1209&lt;&gt;1,NOT(ISNUMBER($L1209)),$L1209&gt;=$J1209),"",IF(COUNTIFS(nrES_PID,$D1209,nrES_Code,$F1209,nrES_Att,2,nrES_Raw,"&gt;=0")&gt;0,"Retested",IF(NOT(ISNUMBER($T1209)),"CHECK DATE",IF(TODAY()&gt;$T1209,"OVERDUE","Due "&amp;TEXT($T1209,"mm/dd")))))</f>
        <v/>
      </c>
      <c r="V1209" s="16" t="n"/>
      <c r="W1209" s="16" t="n"/>
      <c r="X1209" s="17">
        <f>IF($C1209="","",IF(AND($L1209&lt;&gt;"",NOT(ISNUMBER($L1209))),"RAW SCORE NOT A NUMBER",IF(AND(ISNUMBER($L1209),OR($L1209&lt;0,$L1209&gt;100)),"RAW SCORE OUT OF RANGE",IF(COUNTIF(nrES_RecID,$B1209)&gt;1,"DUPLICATE RECORD",IF(AND($K1209=2,COUNTIFS(nrES_PID,$D1209,nrES_Code,$F1209,nrES_Att,1)=0),"ATTEMPT 2 WITHOUT ATTEMPT 1",IF(AND($K1209=2,$L1209=""),"RETEST ROW HAS NO SCORE","OK"))))))</f>
        <v/>
      </c>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IF($C1210="","",IF($K1210="","",IF(COUNTIFS(nrES_PID,$D1210,nrES_Code,$F1210,nrES_Att,"&gt;"&amp;$K1210,nrES_Raw,"&gt;=0")=0,"Yes","No")))</f>
        <v/>
      </c>
      <c r="Q1210" s="17">
        <f>IF($C1210="","",IF($L1210="","",IF(AND($K1210=1,ISNUMBER($L1210),$L1210&lt;$J1210,COUNTIFS(nrES_PID,$D1210,nrES_Code,$F1210,nrES_Att,2,nrES_Raw,"&gt;=0")=0),"Yes","No")))</f>
        <v/>
      </c>
      <c r="R1210" s="17">
        <f>IF($C1210="","",IF($L1210="","",IF(AND($K1210=2,ISNUMBER($L1210),$L1210&lt;$J1210),"Yes","No")))</f>
        <v/>
      </c>
      <c r="S1210" s="18" t="n"/>
      <c r="T1210" s="19">
        <f>IF($Q1210&lt;&gt;"Yes","",IF($S1210="","(enter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IF(OR($C1210="",$L1210="",$K1210&lt;&gt;1,NOT(ISNUMBER($L1210)),$L1210&gt;=$J1210),"",IF(COUNTIFS(nrES_PID,$D1210,nrES_Code,$F1210,nrES_Att,2,nrES_Raw,"&gt;=0")&gt;0,"Retested",IF(NOT(ISNUMBER($T1210)),"CHECK DATE",IF(TODAY()&gt;$T1210,"OVERDUE","Due "&amp;TEXT($T1210,"mm/dd")))))</f>
        <v/>
      </c>
      <c r="V1210" s="16" t="n"/>
      <c r="W1210" s="16" t="n"/>
      <c r="X1210" s="17">
        <f>IF($C1210="","",IF(AND($L1210&lt;&gt;"",NOT(ISNUMBER($L1210))),"RAW SCORE NOT A NUMBER",IF(AND(ISNUMBER($L1210),OR($L1210&lt;0,$L1210&gt;100)),"RAW SCORE OUT OF RANGE",IF(COUNTIF(nrES_RecID,$B1210)&gt;1,"DUPLICATE RECORD",IF(AND($K1210=2,COUNTIFS(nrES_PID,$D1210,nrES_Code,$F1210,nrES_Att,1)=0),"ATTEMPT 2 WITHOUT ATTEMPT 1",IF(AND($K1210=2,$L1210=""),"RETEST ROW HAS NO SCORE","OK"))))))</f>
        <v/>
      </c>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IF($C1211="","",IF($K1211="","",IF(COUNTIFS(nrES_PID,$D1211,nrES_Code,$F1211,nrES_Att,"&gt;"&amp;$K1211,nrES_Raw,"&gt;=0")=0,"Yes","No")))</f>
        <v/>
      </c>
      <c r="Q1211" s="17">
        <f>IF($C1211="","",IF($L1211="","",IF(AND($K1211=1,ISNUMBER($L1211),$L1211&lt;$J1211,COUNTIFS(nrES_PID,$D1211,nrES_Code,$F1211,nrES_Att,2,nrES_Raw,"&gt;=0")=0),"Yes","No")))</f>
        <v/>
      </c>
      <c r="R1211" s="17">
        <f>IF($C1211="","",IF($L1211="","",IF(AND($K1211=2,ISNUMBER($L1211),$L1211&lt;$J1211),"Yes","No")))</f>
        <v/>
      </c>
      <c r="S1211" s="18" t="n"/>
      <c r="T1211" s="19">
        <f>IF($Q1211&lt;&gt;"Yes","",IF($S1211="","(enter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IF(OR($C1211="",$L1211="",$K1211&lt;&gt;1,NOT(ISNUMBER($L1211)),$L1211&gt;=$J1211),"",IF(COUNTIFS(nrES_PID,$D1211,nrES_Code,$F1211,nrES_Att,2,nrES_Raw,"&gt;=0")&gt;0,"Retested",IF(NOT(ISNUMBER($T1211)),"CHECK DATE",IF(TODAY()&gt;$T1211,"OVERDUE","Due "&amp;TEXT($T1211,"mm/dd")))))</f>
        <v/>
      </c>
      <c r="V1211" s="16" t="n"/>
      <c r="W1211" s="16" t="n"/>
      <c r="X1211" s="17">
        <f>IF($C1211="","",IF(AND($L1211&lt;&gt;"",NOT(ISNUMBER($L1211))),"RAW SCORE NOT A NUMBER",IF(AND(ISNUMBER($L1211),OR($L1211&lt;0,$L1211&gt;100)),"RAW SCORE OUT OF RANGE",IF(COUNTIF(nrES_RecID,$B1211)&gt;1,"DUPLICATE RECORD",IF(AND($K1211=2,COUNTIFS(nrES_PID,$D1211,nrES_Code,$F1211,nrES_Att,1)=0),"ATTEMPT 2 WITHOUT ATTEMPT 1",IF(AND($K1211=2,$L1211=""),"RETEST ROW HAS NO SCORE","OK"))))))</f>
        <v/>
      </c>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IF($C1212="","",IF($K1212="","",IF(COUNTIFS(nrES_PID,$D1212,nrES_Code,$F1212,nrES_Att,"&gt;"&amp;$K1212,nrES_Raw,"&gt;=0")=0,"Yes","No")))</f>
        <v/>
      </c>
      <c r="Q1212" s="17">
        <f>IF($C1212="","",IF($L1212="","",IF(AND($K1212=1,ISNUMBER($L1212),$L1212&lt;$J1212,COUNTIFS(nrES_PID,$D1212,nrES_Code,$F1212,nrES_Att,2,nrES_Raw,"&gt;=0")=0),"Yes","No")))</f>
        <v/>
      </c>
      <c r="R1212" s="17">
        <f>IF($C1212="","",IF($L1212="","",IF(AND($K1212=2,ISNUMBER($L1212),$L1212&lt;$J1212),"Yes","No")))</f>
        <v/>
      </c>
      <c r="S1212" s="18" t="n"/>
      <c r="T1212" s="19">
        <f>IF($Q1212&lt;&gt;"Yes","",IF($S1212="","(enter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IF(OR($C1212="",$L1212="",$K1212&lt;&gt;1,NOT(ISNUMBER($L1212)),$L1212&gt;=$J1212),"",IF(COUNTIFS(nrES_PID,$D1212,nrES_Code,$F1212,nrES_Att,2,nrES_Raw,"&gt;=0")&gt;0,"Retested",IF(NOT(ISNUMBER($T1212)),"CHECK DATE",IF(TODAY()&gt;$T1212,"OVERDUE","Due "&amp;TEXT($T1212,"mm/dd")))))</f>
        <v/>
      </c>
      <c r="V1212" s="16" t="n"/>
      <c r="W1212" s="16" t="n"/>
      <c r="X1212" s="17">
        <f>IF($C1212="","",IF(AND($L1212&lt;&gt;"",NOT(ISNUMBER($L1212))),"RAW SCORE NOT A NUMBER",IF(AND(ISNUMBER($L1212),OR($L1212&lt;0,$L1212&gt;100)),"RAW SCORE OUT OF RANGE",IF(COUNTIF(nrES_RecID,$B1212)&gt;1,"DUPLICATE RECORD",IF(AND($K1212=2,COUNTIFS(nrES_PID,$D1212,nrES_Code,$F1212,nrES_Att,1)=0),"ATTEMPT 2 WITHOUT ATTEMPT 1",IF(AND($K1212=2,$L1212=""),"RETEST ROW HAS NO SCORE","OK"))))))</f>
        <v/>
      </c>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IF($C1213="","",IF($K1213="","",IF(COUNTIFS(nrES_PID,$D1213,nrES_Code,$F1213,nrES_Att,"&gt;"&amp;$K1213,nrES_Raw,"&gt;=0")=0,"Yes","No")))</f>
        <v/>
      </c>
      <c r="Q1213" s="17">
        <f>IF($C1213="","",IF($L1213="","",IF(AND($K1213=1,ISNUMBER($L1213),$L1213&lt;$J1213,COUNTIFS(nrES_PID,$D1213,nrES_Code,$F1213,nrES_Att,2,nrES_Raw,"&gt;=0")=0),"Yes","No")))</f>
        <v/>
      </c>
      <c r="R1213" s="17">
        <f>IF($C1213="","",IF($L1213="","",IF(AND($K1213=2,ISNUMBER($L1213),$L1213&lt;$J1213),"Yes","No")))</f>
        <v/>
      </c>
      <c r="S1213" s="18" t="n"/>
      <c r="T1213" s="19">
        <f>IF($Q1213&lt;&gt;"Yes","",IF($S1213="","(enter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IF(OR($C1213="",$L1213="",$K1213&lt;&gt;1,NOT(ISNUMBER($L1213)),$L1213&gt;=$J1213),"",IF(COUNTIFS(nrES_PID,$D1213,nrES_Code,$F1213,nrES_Att,2,nrES_Raw,"&gt;=0")&gt;0,"Retested",IF(NOT(ISNUMBER($T1213)),"CHECK DATE",IF(TODAY()&gt;$T1213,"OVERDUE","Due "&amp;TEXT($T1213,"mm/dd")))))</f>
        <v/>
      </c>
      <c r="V1213" s="16" t="n"/>
      <c r="W1213" s="16" t="n"/>
      <c r="X1213" s="17">
        <f>IF($C1213="","",IF(AND($L1213&lt;&gt;"",NOT(ISNUMBER($L1213))),"RAW SCORE NOT A NUMBER",IF(AND(ISNUMBER($L1213),OR($L1213&lt;0,$L1213&gt;100)),"RAW SCORE OUT OF RANGE",IF(COUNTIF(nrES_RecID,$B1213)&gt;1,"DUPLICATE RECORD",IF(AND($K1213=2,COUNTIFS(nrES_PID,$D1213,nrES_Code,$F1213,nrES_Att,1)=0),"ATTEMPT 2 WITHOUT ATTEMPT 1",IF(AND($K1213=2,$L1213=""),"RETEST ROW HAS NO SCORE","OK"))))))</f>
        <v/>
      </c>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IF($C1214="","",IF($K1214="","",IF(COUNTIFS(nrES_PID,$D1214,nrES_Code,$F1214,nrES_Att,"&gt;"&amp;$K1214,nrES_Raw,"&gt;=0")=0,"Yes","No")))</f>
        <v/>
      </c>
      <c r="Q1214" s="17">
        <f>IF($C1214="","",IF($L1214="","",IF(AND($K1214=1,ISNUMBER($L1214),$L1214&lt;$J1214,COUNTIFS(nrES_PID,$D1214,nrES_Code,$F1214,nrES_Att,2,nrES_Raw,"&gt;=0")=0),"Yes","No")))</f>
        <v/>
      </c>
      <c r="R1214" s="17">
        <f>IF($C1214="","",IF($L1214="","",IF(AND($K1214=2,ISNUMBER($L1214),$L1214&lt;$J1214),"Yes","No")))</f>
        <v/>
      </c>
      <c r="S1214" s="18" t="n"/>
      <c r="T1214" s="19">
        <f>IF($Q1214&lt;&gt;"Yes","",IF($S1214="","(enter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IF(OR($C1214="",$L1214="",$K1214&lt;&gt;1,NOT(ISNUMBER($L1214)),$L1214&gt;=$J1214),"",IF(COUNTIFS(nrES_PID,$D1214,nrES_Code,$F1214,nrES_Att,2,nrES_Raw,"&gt;=0")&gt;0,"Retested",IF(NOT(ISNUMBER($T1214)),"CHECK DATE",IF(TODAY()&gt;$T1214,"OVERDUE","Due "&amp;TEXT($T1214,"mm/dd")))))</f>
        <v/>
      </c>
      <c r="V1214" s="16" t="n"/>
      <c r="W1214" s="16" t="n"/>
      <c r="X1214" s="17">
        <f>IF($C1214="","",IF(AND($L1214&lt;&gt;"",NOT(ISNUMBER($L1214))),"RAW SCORE NOT A NUMBER",IF(AND(ISNUMBER($L1214),OR($L1214&lt;0,$L1214&gt;100)),"RAW SCORE OUT OF RANGE",IF(COUNTIF(nrES_RecID,$B1214)&gt;1,"DUPLICATE RECORD",IF(AND($K1214=2,COUNTIFS(nrES_PID,$D1214,nrES_Code,$F1214,nrES_Att,1)=0),"ATTEMPT 2 WITHOUT ATTEMPT 1",IF(AND($K1214=2,$L1214=""),"RETEST ROW HAS NO SCORE","OK"))))))</f>
        <v/>
      </c>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IF($C1215="","",IF($K1215="","",IF(COUNTIFS(nrES_PID,$D1215,nrES_Code,$F1215,nrES_Att,"&gt;"&amp;$K1215,nrES_Raw,"&gt;=0")=0,"Yes","No")))</f>
        <v/>
      </c>
      <c r="Q1215" s="17">
        <f>IF($C1215="","",IF($L1215="","",IF(AND($K1215=1,ISNUMBER($L1215),$L1215&lt;$J1215,COUNTIFS(nrES_PID,$D1215,nrES_Code,$F1215,nrES_Att,2,nrES_Raw,"&gt;=0")=0),"Yes","No")))</f>
        <v/>
      </c>
      <c r="R1215" s="17">
        <f>IF($C1215="","",IF($L1215="","",IF(AND($K1215=2,ISNUMBER($L1215),$L1215&lt;$J1215),"Yes","No")))</f>
        <v/>
      </c>
      <c r="S1215" s="18" t="n"/>
      <c r="T1215" s="19">
        <f>IF($Q1215&lt;&gt;"Yes","",IF($S1215="","(enter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IF(OR($C1215="",$L1215="",$K1215&lt;&gt;1,NOT(ISNUMBER($L1215)),$L1215&gt;=$J1215),"",IF(COUNTIFS(nrES_PID,$D1215,nrES_Code,$F1215,nrES_Att,2,nrES_Raw,"&gt;=0")&gt;0,"Retested",IF(NOT(ISNUMBER($T1215)),"CHECK DATE",IF(TODAY()&gt;$T1215,"OVERDUE","Due "&amp;TEXT($T1215,"mm/dd")))))</f>
        <v/>
      </c>
      <c r="V1215" s="16" t="n"/>
      <c r="W1215" s="16" t="n"/>
      <c r="X1215" s="17">
        <f>IF($C1215="","",IF(AND($L1215&lt;&gt;"",NOT(ISNUMBER($L1215))),"RAW SCORE NOT A NUMBER",IF(AND(ISNUMBER($L1215),OR($L1215&lt;0,$L1215&gt;100)),"RAW SCORE OUT OF RANGE",IF(COUNTIF(nrES_RecID,$B1215)&gt;1,"DUPLICATE RECORD",IF(AND($K1215=2,COUNTIFS(nrES_PID,$D1215,nrES_Code,$F1215,nrES_Att,1)=0),"ATTEMPT 2 WITHOUT ATTEMPT 1",IF(AND($K1215=2,$L1215=""),"RETEST ROW HAS NO SCORE","OK"))))))</f>
        <v/>
      </c>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IF($C1216="","",IF($K1216="","",IF(COUNTIFS(nrES_PID,$D1216,nrES_Code,$F1216,nrES_Att,"&gt;"&amp;$K1216,nrES_Raw,"&gt;=0")=0,"Yes","No")))</f>
        <v/>
      </c>
      <c r="Q1216" s="17">
        <f>IF($C1216="","",IF($L1216="","",IF(AND($K1216=1,ISNUMBER($L1216),$L1216&lt;$J1216,COUNTIFS(nrES_PID,$D1216,nrES_Code,$F1216,nrES_Att,2,nrES_Raw,"&gt;=0")=0),"Yes","No")))</f>
        <v/>
      </c>
      <c r="R1216" s="17">
        <f>IF($C1216="","",IF($L1216="","",IF(AND($K1216=2,ISNUMBER($L1216),$L1216&lt;$J1216),"Yes","No")))</f>
        <v/>
      </c>
      <c r="S1216" s="18" t="n"/>
      <c r="T1216" s="19">
        <f>IF($Q1216&lt;&gt;"Yes","",IF($S1216="","(enter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IF(OR($C1216="",$L1216="",$K1216&lt;&gt;1,NOT(ISNUMBER($L1216)),$L1216&gt;=$J1216),"",IF(COUNTIFS(nrES_PID,$D1216,nrES_Code,$F1216,nrES_Att,2,nrES_Raw,"&gt;=0")&gt;0,"Retested",IF(NOT(ISNUMBER($T1216)),"CHECK DATE",IF(TODAY()&gt;$T1216,"OVERDUE","Due "&amp;TEXT($T1216,"mm/dd")))))</f>
        <v/>
      </c>
      <c r="V1216" s="16" t="n"/>
      <c r="W1216" s="16" t="n"/>
      <c r="X1216" s="17">
        <f>IF($C1216="","",IF(AND($L1216&lt;&gt;"",NOT(ISNUMBER($L1216))),"RAW SCORE NOT A NUMBER",IF(AND(ISNUMBER($L1216),OR($L1216&lt;0,$L1216&gt;100)),"RAW SCORE OUT OF RANGE",IF(COUNTIF(nrES_RecID,$B1216)&gt;1,"DUPLICATE RECORD",IF(AND($K1216=2,COUNTIFS(nrES_PID,$D1216,nrES_Code,$F1216,nrES_Att,1)=0),"ATTEMPT 2 WITHOUT ATTEMPT 1",IF(AND($K1216=2,$L1216=""),"RETEST ROW HAS NO SCORE","OK"))))))</f>
        <v/>
      </c>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IF($C1217="","",IF($K1217="","",IF(COUNTIFS(nrES_PID,$D1217,nrES_Code,$F1217,nrES_Att,"&gt;"&amp;$K1217,nrES_Raw,"&gt;=0")=0,"Yes","No")))</f>
        <v/>
      </c>
      <c r="Q1217" s="17">
        <f>IF($C1217="","",IF($L1217="","",IF(AND($K1217=1,ISNUMBER($L1217),$L1217&lt;$J1217,COUNTIFS(nrES_PID,$D1217,nrES_Code,$F1217,nrES_Att,2,nrES_Raw,"&gt;=0")=0),"Yes","No")))</f>
        <v/>
      </c>
      <c r="R1217" s="17">
        <f>IF($C1217="","",IF($L1217="","",IF(AND($K1217=2,ISNUMBER($L1217),$L1217&lt;$J1217),"Yes","No")))</f>
        <v/>
      </c>
      <c r="S1217" s="18" t="n"/>
      <c r="T1217" s="19">
        <f>IF($Q1217&lt;&gt;"Yes","",IF($S1217="","(enter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IF(OR($C1217="",$L1217="",$K1217&lt;&gt;1,NOT(ISNUMBER($L1217)),$L1217&gt;=$J1217),"",IF(COUNTIFS(nrES_PID,$D1217,nrES_Code,$F1217,nrES_Att,2,nrES_Raw,"&gt;=0")&gt;0,"Retested",IF(NOT(ISNUMBER($T1217)),"CHECK DATE",IF(TODAY()&gt;$T1217,"OVERDUE","Due "&amp;TEXT($T1217,"mm/dd")))))</f>
        <v/>
      </c>
      <c r="V1217" s="16" t="n"/>
      <c r="W1217" s="16" t="n"/>
      <c r="X1217" s="17">
        <f>IF($C1217="","",IF(AND($L1217&lt;&gt;"",NOT(ISNUMBER($L1217))),"RAW SCORE NOT A NUMBER",IF(AND(ISNUMBER($L1217),OR($L1217&lt;0,$L1217&gt;100)),"RAW SCORE OUT OF RANGE",IF(COUNTIF(nrES_RecID,$B1217)&gt;1,"DUPLICATE RECORD",IF(AND($K1217=2,COUNTIFS(nrES_PID,$D1217,nrES_Code,$F1217,nrES_Att,1)=0),"ATTEMPT 2 WITHOUT ATTEMPT 1",IF(AND($K1217=2,$L1217=""),"RETEST ROW HAS NO SCORE","OK"))))))</f>
        <v/>
      </c>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IF($C1218="","",IF($K1218="","",IF(COUNTIFS(nrES_PID,$D1218,nrES_Code,$F1218,nrES_Att,"&gt;"&amp;$K1218,nrES_Raw,"&gt;=0")=0,"Yes","No")))</f>
        <v/>
      </c>
      <c r="Q1218" s="17">
        <f>IF($C1218="","",IF($L1218="","",IF(AND($K1218=1,ISNUMBER($L1218),$L1218&lt;$J1218,COUNTIFS(nrES_PID,$D1218,nrES_Code,$F1218,nrES_Att,2,nrES_Raw,"&gt;=0")=0),"Yes","No")))</f>
        <v/>
      </c>
      <c r="R1218" s="17">
        <f>IF($C1218="","",IF($L1218="","",IF(AND($K1218=2,ISNUMBER($L1218),$L1218&lt;$J1218),"Yes","No")))</f>
        <v/>
      </c>
      <c r="S1218" s="18" t="n"/>
      <c r="T1218" s="19">
        <f>IF($Q1218&lt;&gt;"Yes","",IF($S1218="","(enter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IF(OR($C1218="",$L1218="",$K1218&lt;&gt;1,NOT(ISNUMBER($L1218)),$L1218&gt;=$J1218),"",IF(COUNTIFS(nrES_PID,$D1218,nrES_Code,$F1218,nrES_Att,2,nrES_Raw,"&gt;=0")&gt;0,"Retested",IF(NOT(ISNUMBER($T1218)),"CHECK DATE",IF(TODAY()&gt;$T1218,"OVERDUE","Due "&amp;TEXT($T1218,"mm/dd")))))</f>
        <v/>
      </c>
      <c r="V1218" s="16" t="n"/>
      <c r="W1218" s="16" t="n"/>
      <c r="X1218" s="17">
        <f>IF($C1218="","",IF(AND($L1218&lt;&gt;"",NOT(ISNUMBER($L1218))),"RAW SCORE NOT A NUMBER",IF(AND(ISNUMBER($L1218),OR($L1218&lt;0,$L1218&gt;100)),"RAW SCORE OUT OF RANGE",IF(COUNTIF(nrES_RecID,$B1218)&gt;1,"DUPLICATE RECORD",IF(AND($K1218=2,COUNTIFS(nrES_PID,$D1218,nrES_Code,$F1218,nrES_Att,1)=0),"ATTEMPT 2 WITHOUT ATTEMPT 1",IF(AND($K1218=2,$L1218=""),"RETEST ROW HAS NO SCORE","OK"))))))</f>
        <v/>
      </c>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IF($C1219="","",IF($K1219="","",IF(COUNTIFS(nrES_PID,$D1219,nrES_Code,$F1219,nrES_Att,"&gt;"&amp;$K1219,nrES_Raw,"&gt;=0")=0,"Yes","No")))</f>
        <v/>
      </c>
      <c r="Q1219" s="17">
        <f>IF($C1219="","",IF($L1219="","",IF(AND($K1219=1,ISNUMBER($L1219),$L1219&lt;$J1219,COUNTIFS(nrES_PID,$D1219,nrES_Code,$F1219,nrES_Att,2,nrES_Raw,"&gt;=0")=0),"Yes","No")))</f>
        <v/>
      </c>
      <c r="R1219" s="17">
        <f>IF($C1219="","",IF($L1219="","",IF(AND($K1219=2,ISNUMBER($L1219),$L1219&lt;$J1219),"Yes","No")))</f>
        <v/>
      </c>
      <c r="S1219" s="18" t="n"/>
      <c r="T1219" s="19">
        <f>IF($Q1219&lt;&gt;"Yes","",IF($S1219="","(enter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IF(OR($C1219="",$L1219="",$K1219&lt;&gt;1,NOT(ISNUMBER($L1219)),$L1219&gt;=$J1219),"",IF(COUNTIFS(nrES_PID,$D1219,nrES_Code,$F1219,nrES_Att,2,nrES_Raw,"&gt;=0")&gt;0,"Retested",IF(NOT(ISNUMBER($T1219)),"CHECK DATE",IF(TODAY()&gt;$T1219,"OVERDUE","Due "&amp;TEXT($T1219,"mm/dd")))))</f>
        <v/>
      </c>
      <c r="V1219" s="16" t="n"/>
      <c r="W1219" s="16" t="n"/>
      <c r="X1219" s="17">
        <f>IF($C1219="","",IF(AND($L1219&lt;&gt;"",NOT(ISNUMBER($L1219))),"RAW SCORE NOT A NUMBER",IF(AND(ISNUMBER($L1219),OR($L1219&lt;0,$L1219&gt;100)),"RAW SCORE OUT OF RANGE",IF(COUNTIF(nrES_RecID,$B1219)&gt;1,"DUPLICATE RECORD",IF(AND($K1219=2,COUNTIFS(nrES_PID,$D1219,nrES_Code,$F1219,nrES_Att,1)=0),"ATTEMPT 2 WITHOUT ATTEMPT 1",IF(AND($K1219=2,$L1219=""),"RETEST ROW HAS NO SCORE","OK"))))))</f>
        <v/>
      </c>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IF($C1220="","",IF($K1220="","",IF(COUNTIFS(nrES_PID,$D1220,nrES_Code,$F1220,nrES_Att,"&gt;"&amp;$K1220,nrES_Raw,"&gt;=0")=0,"Yes","No")))</f>
        <v/>
      </c>
      <c r="Q1220" s="17">
        <f>IF($C1220="","",IF($L1220="","",IF(AND($K1220=1,ISNUMBER($L1220),$L1220&lt;$J1220,COUNTIFS(nrES_PID,$D1220,nrES_Code,$F1220,nrES_Att,2,nrES_Raw,"&gt;=0")=0),"Yes","No")))</f>
        <v/>
      </c>
      <c r="R1220" s="17">
        <f>IF($C1220="","",IF($L1220="","",IF(AND($K1220=2,ISNUMBER($L1220),$L1220&lt;$J1220),"Yes","No")))</f>
        <v/>
      </c>
      <c r="S1220" s="18" t="n"/>
      <c r="T1220" s="19">
        <f>IF($Q1220&lt;&gt;"Yes","",IF($S1220="","(enter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IF(OR($C1220="",$L1220="",$K1220&lt;&gt;1,NOT(ISNUMBER($L1220)),$L1220&gt;=$J1220),"",IF(COUNTIFS(nrES_PID,$D1220,nrES_Code,$F1220,nrES_Att,2,nrES_Raw,"&gt;=0")&gt;0,"Retested",IF(NOT(ISNUMBER($T1220)),"CHECK DATE",IF(TODAY()&gt;$T1220,"OVERDUE","Due "&amp;TEXT($T1220,"mm/dd")))))</f>
        <v/>
      </c>
      <c r="V1220" s="16" t="n"/>
      <c r="W1220" s="16" t="n"/>
      <c r="X1220" s="17">
        <f>IF($C1220="","",IF(AND($L1220&lt;&gt;"",NOT(ISNUMBER($L1220))),"RAW SCORE NOT A NUMBER",IF(AND(ISNUMBER($L1220),OR($L1220&lt;0,$L1220&gt;100)),"RAW SCORE OUT OF RANGE",IF(COUNTIF(nrES_RecID,$B1220)&gt;1,"DUPLICATE RECORD",IF(AND($K1220=2,COUNTIFS(nrES_PID,$D1220,nrES_Code,$F1220,nrES_Att,1)=0),"ATTEMPT 2 WITHOUT ATTEMPT 1",IF(AND($K1220=2,$L1220=""),"RETEST ROW HAS NO SCORE","OK"))))))</f>
        <v/>
      </c>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IF($C1221="","",IF($K1221="","",IF(COUNTIFS(nrES_PID,$D1221,nrES_Code,$F1221,nrES_Att,"&gt;"&amp;$K1221,nrES_Raw,"&gt;=0")=0,"Yes","No")))</f>
        <v/>
      </c>
      <c r="Q1221" s="17">
        <f>IF($C1221="","",IF($L1221="","",IF(AND($K1221=1,ISNUMBER($L1221),$L1221&lt;$J1221,COUNTIFS(nrES_PID,$D1221,nrES_Code,$F1221,nrES_Att,2,nrES_Raw,"&gt;=0")=0),"Yes","No")))</f>
        <v/>
      </c>
      <c r="R1221" s="17">
        <f>IF($C1221="","",IF($L1221="","",IF(AND($K1221=2,ISNUMBER($L1221),$L1221&lt;$J1221),"Yes","No")))</f>
        <v/>
      </c>
      <c r="S1221" s="18" t="n"/>
      <c r="T1221" s="19">
        <f>IF($Q1221&lt;&gt;"Yes","",IF($S1221="","(enter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IF(OR($C1221="",$L1221="",$K1221&lt;&gt;1,NOT(ISNUMBER($L1221)),$L1221&gt;=$J1221),"",IF(COUNTIFS(nrES_PID,$D1221,nrES_Code,$F1221,nrES_Att,2,nrES_Raw,"&gt;=0")&gt;0,"Retested",IF(NOT(ISNUMBER($T1221)),"CHECK DATE",IF(TODAY()&gt;$T1221,"OVERDUE","Due "&amp;TEXT($T1221,"mm/dd")))))</f>
        <v/>
      </c>
      <c r="V1221" s="16" t="n"/>
      <c r="W1221" s="16" t="n"/>
      <c r="X1221" s="17">
        <f>IF($C1221="","",IF(AND($L1221&lt;&gt;"",NOT(ISNUMBER($L1221))),"RAW SCORE NOT A NUMBER",IF(AND(ISNUMBER($L1221),OR($L1221&lt;0,$L1221&gt;100)),"RAW SCORE OUT OF RANGE",IF(COUNTIF(nrES_RecID,$B1221)&gt;1,"DUPLICATE RECORD",IF(AND($K1221=2,COUNTIFS(nrES_PID,$D1221,nrES_Code,$F1221,nrES_Att,1)=0),"ATTEMPT 2 WITHOUT ATTEMPT 1",IF(AND($K1221=2,$L1221=""),"RETEST ROW HAS NO SCORE","OK"))))))</f>
        <v/>
      </c>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IF($C1222="","",IF($K1222="","",IF(COUNTIFS(nrES_PID,$D1222,nrES_Code,$F1222,nrES_Att,"&gt;"&amp;$K1222,nrES_Raw,"&gt;=0")=0,"Yes","No")))</f>
        <v/>
      </c>
      <c r="Q1222" s="17">
        <f>IF($C1222="","",IF($L1222="","",IF(AND($K1222=1,ISNUMBER($L1222),$L1222&lt;$J1222,COUNTIFS(nrES_PID,$D1222,nrES_Code,$F1222,nrES_Att,2,nrES_Raw,"&gt;=0")=0),"Yes","No")))</f>
        <v/>
      </c>
      <c r="R1222" s="17">
        <f>IF($C1222="","",IF($L1222="","",IF(AND($K1222=2,ISNUMBER($L1222),$L1222&lt;$J1222),"Yes","No")))</f>
        <v/>
      </c>
      <c r="S1222" s="18" t="n"/>
      <c r="T1222" s="19">
        <f>IF($Q1222&lt;&gt;"Yes","",IF($S1222="","(enter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IF(OR($C1222="",$L1222="",$K1222&lt;&gt;1,NOT(ISNUMBER($L1222)),$L1222&gt;=$J1222),"",IF(COUNTIFS(nrES_PID,$D1222,nrES_Code,$F1222,nrES_Att,2,nrES_Raw,"&gt;=0")&gt;0,"Retested",IF(NOT(ISNUMBER($T1222)),"CHECK DATE",IF(TODAY()&gt;$T1222,"OVERDUE","Due "&amp;TEXT($T1222,"mm/dd")))))</f>
        <v/>
      </c>
      <c r="V1222" s="16" t="n"/>
      <c r="W1222" s="16" t="n"/>
      <c r="X1222" s="17">
        <f>IF($C1222="","",IF(AND($L1222&lt;&gt;"",NOT(ISNUMBER($L1222))),"RAW SCORE NOT A NUMBER",IF(AND(ISNUMBER($L1222),OR($L1222&lt;0,$L1222&gt;100)),"RAW SCORE OUT OF RANGE",IF(COUNTIF(nrES_RecID,$B1222)&gt;1,"DUPLICATE RECORD",IF(AND($K1222=2,COUNTIFS(nrES_PID,$D1222,nrES_Code,$F1222,nrES_Att,1)=0),"ATTEMPT 2 WITHOUT ATTEMPT 1",IF(AND($K1222=2,$L1222=""),"RETEST ROW HAS NO SCORE","OK"))))))</f>
        <v/>
      </c>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IF($C1223="","",IF($K1223="","",IF(COUNTIFS(nrES_PID,$D1223,nrES_Code,$F1223,nrES_Att,"&gt;"&amp;$K1223,nrES_Raw,"&gt;=0")=0,"Yes","No")))</f>
        <v/>
      </c>
      <c r="Q1223" s="17">
        <f>IF($C1223="","",IF($L1223="","",IF(AND($K1223=1,ISNUMBER($L1223),$L1223&lt;$J1223,COUNTIFS(nrES_PID,$D1223,nrES_Code,$F1223,nrES_Att,2,nrES_Raw,"&gt;=0")=0),"Yes","No")))</f>
        <v/>
      </c>
      <c r="R1223" s="17">
        <f>IF($C1223="","",IF($L1223="","",IF(AND($K1223=2,ISNUMBER($L1223),$L1223&lt;$J1223),"Yes","No")))</f>
        <v/>
      </c>
      <c r="S1223" s="18" t="n"/>
      <c r="T1223" s="19">
        <f>IF($Q1223&lt;&gt;"Yes","",IF($S1223="","(enter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IF(OR($C1223="",$L1223="",$K1223&lt;&gt;1,NOT(ISNUMBER($L1223)),$L1223&gt;=$J1223),"",IF(COUNTIFS(nrES_PID,$D1223,nrES_Code,$F1223,nrES_Att,2,nrES_Raw,"&gt;=0")&gt;0,"Retested",IF(NOT(ISNUMBER($T1223)),"CHECK DATE",IF(TODAY()&gt;$T1223,"OVERDUE","Due "&amp;TEXT($T1223,"mm/dd")))))</f>
        <v/>
      </c>
      <c r="V1223" s="16" t="n"/>
      <c r="W1223" s="16" t="n"/>
      <c r="X1223" s="17">
        <f>IF($C1223="","",IF(AND($L1223&lt;&gt;"",NOT(ISNUMBER($L1223))),"RAW SCORE NOT A NUMBER",IF(AND(ISNUMBER($L1223),OR($L1223&lt;0,$L1223&gt;100)),"RAW SCORE OUT OF RANGE",IF(COUNTIF(nrES_RecID,$B1223)&gt;1,"DUPLICATE RECORD",IF(AND($K1223=2,COUNTIFS(nrES_PID,$D1223,nrES_Code,$F1223,nrES_Att,1)=0),"ATTEMPT 2 WITHOUT ATTEMPT 1",IF(AND($K1223=2,$L1223=""),"RETEST ROW HAS NO SCORE","OK"))))))</f>
        <v/>
      </c>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IF($C1224="","",IF($K1224="","",IF(COUNTIFS(nrES_PID,$D1224,nrES_Code,$F1224,nrES_Att,"&gt;"&amp;$K1224,nrES_Raw,"&gt;=0")=0,"Yes","No")))</f>
        <v/>
      </c>
      <c r="Q1224" s="17">
        <f>IF($C1224="","",IF($L1224="","",IF(AND($K1224=1,ISNUMBER($L1224),$L1224&lt;$J1224,COUNTIFS(nrES_PID,$D1224,nrES_Code,$F1224,nrES_Att,2,nrES_Raw,"&gt;=0")=0),"Yes","No")))</f>
        <v/>
      </c>
      <c r="R1224" s="17">
        <f>IF($C1224="","",IF($L1224="","",IF(AND($K1224=2,ISNUMBER($L1224),$L1224&lt;$J1224),"Yes","No")))</f>
        <v/>
      </c>
      <c r="S1224" s="18" t="n"/>
      <c r="T1224" s="19">
        <f>IF($Q1224&lt;&gt;"Yes","",IF($S1224="","(enter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IF(OR($C1224="",$L1224="",$K1224&lt;&gt;1,NOT(ISNUMBER($L1224)),$L1224&gt;=$J1224),"",IF(COUNTIFS(nrES_PID,$D1224,nrES_Code,$F1224,nrES_Att,2,nrES_Raw,"&gt;=0")&gt;0,"Retested",IF(NOT(ISNUMBER($T1224)),"CHECK DATE",IF(TODAY()&gt;$T1224,"OVERDUE","Due "&amp;TEXT($T1224,"mm/dd")))))</f>
        <v/>
      </c>
      <c r="V1224" s="16" t="n"/>
      <c r="W1224" s="16" t="n"/>
      <c r="X1224" s="17">
        <f>IF($C1224="","",IF(AND($L1224&lt;&gt;"",NOT(ISNUMBER($L1224))),"RAW SCORE NOT A NUMBER",IF(AND(ISNUMBER($L1224),OR($L1224&lt;0,$L1224&gt;100)),"RAW SCORE OUT OF RANGE",IF(COUNTIF(nrES_RecID,$B1224)&gt;1,"DUPLICATE RECORD",IF(AND($K1224=2,COUNTIFS(nrES_PID,$D1224,nrES_Code,$F1224,nrES_Att,1)=0),"ATTEMPT 2 WITHOUT ATTEMPT 1",IF(AND($K1224=2,$L1224=""),"RETEST ROW HAS NO SCORE","OK"))))))</f>
        <v/>
      </c>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IF($C1225="","",IF($K1225="","",IF(COUNTIFS(nrES_PID,$D1225,nrES_Code,$F1225,nrES_Att,"&gt;"&amp;$K1225,nrES_Raw,"&gt;=0")=0,"Yes","No")))</f>
        <v/>
      </c>
      <c r="Q1225" s="17">
        <f>IF($C1225="","",IF($L1225="","",IF(AND($K1225=1,ISNUMBER($L1225),$L1225&lt;$J1225,COUNTIFS(nrES_PID,$D1225,nrES_Code,$F1225,nrES_Att,2,nrES_Raw,"&gt;=0")=0),"Yes","No")))</f>
        <v/>
      </c>
      <c r="R1225" s="17">
        <f>IF($C1225="","",IF($L1225="","",IF(AND($K1225=2,ISNUMBER($L1225),$L1225&lt;$J1225),"Yes","No")))</f>
        <v/>
      </c>
      <c r="S1225" s="18" t="n"/>
      <c r="T1225" s="19">
        <f>IF($Q1225&lt;&gt;"Yes","",IF($S1225="","(enter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IF(OR($C1225="",$L1225="",$K1225&lt;&gt;1,NOT(ISNUMBER($L1225)),$L1225&gt;=$J1225),"",IF(COUNTIFS(nrES_PID,$D1225,nrES_Code,$F1225,nrES_Att,2,nrES_Raw,"&gt;=0")&gt;0,"Retested",IF(NOT(ISNUMBER($T1225)),"CHECK DATE",IF(TODAY()&gt;$T1225,"OVERDUE","Due "&amp;TEXT($T1225,"mm/dd")))))</f>
        <v/>
      </c>
      <c r="V1225" s="16" t="n"/>
      <c r="W1225" s="16" t="n"/>
      <c r="X1225" s="17">
        <f>IF($C1225="","",IF(AND($L1225&lt;&gt;"",NOT(ISNUMBER($L1225))),"RAW SCORE NOT A NUMBER",IF(AND(ISNUMBER($L1225),OR($L1225&lt;0,$L1225&gt;100)),"RAW SCORE OUT OF RANGE",IF(COUNTIF(nrES_RecID,$B1225)&gt;1,"DUPLICATE RECORD",IF(AND($K1225=2,COUNTIFS(nrES_PID,$D1225,nrES_Code,$F1225,nrES_Att,1)=0),"ATTEMPT 2 WITHOUT ATTEMPT 1",IF(AND($K1225=2,$L1225=""),"RETEST ROW HAS NO SCORE","OK"))))))</f>
        <v/>
      </c>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IF($C1226="","",IF($K1226="","",IF(COUNTIFS(nrES_PID,$D1226,nrES_Code,$F1226,nrES_Att,"&gt;"&amp;$K1226,nrES_Raw,"&gt;=0")=0,"Yes","No")))</f>
        <v/>
      </c>
      <c r="Q1226" s="17">
        <f>IF($C1226="","",IF($L1226="","",IF(AND($K1226=1,ISNUMBER($L1226),$L1226&lt;$J1226,COUNTIFS(nrES_PID,$D1226,nrES_Code,$F1226,nrES_Att,2,nrES_Raw,"&gt;=0")=0),"Yes","No")))</f>
        <v/>
      </c>
      <c r="R1226" s="17">
        <f>IF($C1226="","",IF($L1226="","",IF(AND($K1226=2,ISNUMBER($L1226),$L1226&lt;$J1226),"Yes","No")))</f>
        <v/>
      </c>
      <c r="S1226" s="18" t="n"/>
      <c r="T1226" s="19">
        <f>IF($Q1226&lt;&gt;"Yes","",IF($S1226="","(enter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IF(OR($C1226="",$L1226="",$K1226&lt;&gt;1,NOT(ISNUMBER($L1226)),$L1226&gt;=$J1226),"",IF(COUNTIFS(nrES_PID,$D1226,nrES_Code,$F1226,nrES_Att,2,nrES_Raw,"&gt;=0")&gt;0,"Retested",IF(NOT(ISNUMBER($T1226)),"CHECK DATE",IF(TODAY()&gt;$T1226,"OVERDUE","Due "&amp;TEXT($T1226,"mm/dd")))))</f>
        <v/>
      </c>
      <c r="V1226" s="16" t="n"/>
      <c r="W1226" s="16" t="n"/>
      <c r="X1226" s="17">
        <f>IF($C1226="","",IF(AND($L1226&lt;&gt;"",NOT(ISNUMBER($L1226))),"RAW SCORE NOT A NUMBER",IF(AND(ISNUMBER($L1226),OR($L1226&lt;0,$L1226&gt;100)),"RAW SCORE OUT OF RANGE",IF(COUNTIF(nrES_RecID,$B1226)&gt;1,"DUPLICATE RECORD",IF(AND($K1226=2,COUNTIFS(nrES_PID,$D1226,nrES_Code,$F1226,nrES_Att,1)=0),"ATTEMPT 2 WITHOUT ATTEMPT 1",IF(AND($K1226=2,$L1226=""),"RETEST ROW HAS NO SCORE","OK"))))))</f>
        <v/>
      </c>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IF($C1227="","",IF($K1227="","",IF(COUNTIFS(nrES_PID,$D1227,nrES_Code,$F1227,nrES_Att,"&gt;"&amp;$K1227,nrES_Raw,"&gt;=0")=0,"Yes","No")))</f>
        <v/>
      </c>
      <c r="Q1227" s="17">
        <f>IF($C1227="","",IF($L1227="","",IF(AND($K1227=1,ISNUMBER($L1227),$L1227&lt;$J1227,COUNTIFS(nrES_PID,$D1227,nrES_Code,$F1227,nrES_Att,2,nrES_Raw,"&gt;=0")=0),"Yes","No")))</f>
        <v/>
      </c>
      <c r="R1227" s="17">
        <f>IF($C1227="","",IF($L1227="","",IF(AND($K1227=2,ISNUMBER($L1227),$L1227&lt;$J1227),"Yes","No")))</f>
        <v/>
      </c>
      <c r="S1227" s="18" t="n"/>
      <c r="T1227" s="19">
        <f>IF($Q1227&lt;&gt;"Yes","",IF($S1227="","(enter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IF(OR($C1227="",$L1227="",$K1227&lt;&gt;1,NOT(ISNUMBER($L1227)),$L1227&gt;=$J1227),"",IF(COUNTIFS(nrES_PID,$D1227,nrES_Code,$F1227,nrES_Att,2,nrES_Raw,"&gt;=0")&gt;0,"Retested",IF(NOT(ISNUMBER($T1227)),"CHECK DATE",IF(TODAY()&gt;$T1227,"OVERDUE","Due "&amp;TEXT($T1227,"mm/dd")))))</f>
        <v/>
      </c>
      <c r="V1227" s="16" t="n"/>
      <c r="W1227" s="16" t="n"/>
      <c r="X1227" s="17">
        <f>IF($C1227="","",IF(AND($L1227&lt;&gt;"",NOT(ISNUMBER($L1227))),"RAW SCORE NOT A NUMBER",IF(AND(ISNUMBER($L1227),OR($L1227&lt;0,$L1227&gt;100)),"RAW SCORE OUT OF RANGE",IF(COUNTIF(nrES_RecID,$B1227)&gt;1,"DUPLICATE RECORD",IF(AND($K1227=2,COUNTIFS(nrES_PID,$D1227,nrES_Code,$F1227,nrES_Att,1)=0),"ATTEMPT 2 WITHOUT ATTEMPT 1",IF(AND($K1227=2,$L1227=""),"RETEST ROW HAS NO SCORE","OK"))))))</f>
        <v/>
      </c>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IF($C1228="","",IF($K1228="","",IF(COUNTIFS(nrES_PID,$D1228,nrES_Code,$F1228,nrES_Att,"&gt;"&amp;$K1228,nrES_Raw,"&gt;=0")=0,"Yes","No")))</f>
        <v/>
      </c>
      <c r="Q1228" s="17">
        <f>IF($C1228="","",IF($L1228="","",IF(AND($K1228=1,ISNUMBER($L1228),$L1228&lt;$J1228,COUNTIFS(nrES_PID,$D1228,nrES_Code,$F1228,nrES_Att,2,nrES_Raw,"&gt;=0")=0),"Yes","No")))</f>
        <v/>
      </c>
      <c r="R1228" s="17">
        <f>IF($C1228="","",IF($L1228="","",IF(AND($K1228=2,ISNUMBER($L1228),$L1228&lt;$J1228),"Yes","No")))</f>
        <v/>
      </c>
      <c r="S1228" s="18" t="n"/>
      <c r="T1228" s="19">
        <f>IF($Q1228&lt;&gt;"Yes","",IF($S1228="","(enter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IF(OR($C1228="",$L1228="",$K1228&lt;&gt;1,NOT(ISNUMBER($L1228)),$L1228&gt;=$J1228),"",IF(COUNTIFS(nrES_PID,$D1228,nrES_Code,$F1228,nrES_Att,2,nrES_Raw,"&gt;=0")&gt;0,"Retested",IF(NOT(ISNUMBER($T1228)),"CHECK DATE",IF(TODAY()&gt;$T1228,"OVERDUE","Due "&amp;TEXT($T1228,"mm/dd")))))</f>
        <v/>
      </c>
      <c r="V1228" s="16" t="n"/>
      <c r="W1228" s="16" t="n"/>
      <c r="X1228" s="17">
        <f>IF($C1228="","",IF(AND($L1228&lt;&gt;"",NOT(ISNUMBER($L1228))),"RAW SCORE NOT A NUMBER",IF(AND(ISNUMBER($L1228),OR($L1228&lt;0,$L1228&gt;100)),"RAW SCORE OUT OF RANGE",IF(COUNTIF(nrES_RecID,$B1228)&gt;1,"DUPLICATE RECORD",IF(AND($K1228=2,COUNTIFS(nrES_PID,$D1228,nrES_Code,$F1228,nrES_Att,1)=0),"ATTEMPT 2 WITHOUT ATTEMPT 1",IF(AND($K1228=2,$L1228=""),"RETEST ROW HAS NO SCORE","OK"))))))</f>
        <v/>
      </c>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IF($C1229="","",IF($K1229="","",IF(COUNTIFS(nrES_PID,$D1229,nrES_Code,$F1229,nrES_Att,"&gt;"&amp;$K1229,nrES_Raw,"&gt;=0")=0,"Yes","No")))</f>
        <v/>
      </c>
      <c r="Q1229" s="17">
        <f>IF($C1229="","",IF($L1229="","",IF(AND($K1229=1,ISNUMBER($L1229),$L1229&lt;$J1229,COUNTIFS(nrES_PID,$D1229,nrES_Code,$F1229,nrES_Att,2,nrES_Raw,"&gt;=0")=0),"Yes","No")))</f>
        <v/>
      </c>
      <c r="R1229" s="17">
        <f>IF($C1229="","",IF($L1229="","",IF(AND($K1229=2,ISNUMBER($L1229),$L1229&lt;$J1229),"Yes","No")))</f>
        <v/>
      </c>
      <c r="S1229" s="18" t="n"/>
      <c r="T1229" s="19">
        <f>IF($Q1229&lt;&gt;"Yes","",IF($S1229="","(enter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IF(OR($C1229="",$L1229="",$K1229&lt;&gt;1,NOT(ISNUMBER($L1229)),$L1229&gt;=$J1229),"",IF(COUNTIFS(nrES_PID,$D1229,nrES_Code,$F1229,nrES_Att,2,nrES_Raw,"&gt;=0")&gt;0,"Retested",IF(NOT(ISNUMBER($T1229)),"CHECK DATE",IF(TODAY()&gt;$T1229,"OVERDUE","Due "&amp;TEXT($T1229,"mm/dd")))))</f>
        <v/>
      </c>
      <c r="V1229" s="16" t="n"/>
      <c r="W1229" s="16" t="n"/>
      <c r="X1229" s="17">
        <f>IF($C1229="","",IF(AND($L1229&lt;&gt;"",NOT(ISNUMBER($L1229))),"RAW SCORE NOT A NUMBER",IF(AND(ISNUMBER($L1229),OR($L1229&lt;0,$L1229&gt;100)),"RAW SCORE OUT OF RANGE",IF(COUNTIF(nrES_RecID,$B1229)&gt;1,"DUPLICATE RECORD",IF(AND($K1229=2,COUNTIFS(nrES_PID,$D1229,nrES_Code,$F1229,nrES_Att,1)=0),"ATTEMPT 2 WITHOUT ATTEMPT 1",IF(AND($K1229=2,$L1229=""),"RETEST ROW HAS NO SCORE","OK"))))))</f>
        <v/>
      </c>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IF($C1230="","",IF($K1230="","",IF(COUNTIFS(nrES_PID,$D1230,nrES_Code,$F1230,nrES_Att,"&gt;"&amp;$K1230,nrES_Raw,"&gt;=0")=0,"Yes","No")))</f>
        <v/>
      </c>
      <c r="Q1230" s="17">
        <f>IF($C1230="","",IF($L1230="","",IF(AND($K1230=1,ISNUMBER($L1230),$L1230&lt;$J1230,COUNTIFS(nrES_PID,$D1230,nrES_Code,$F1230,nrES_Att,2,nrES_Raw,"&gt;=0")=0),"Yes","No")))</f>
        <v/>
      </c>
      <c r="R1230" s="17">
        <f>IF($C1230="","",IF($L1230="","",IF(AND($K1230=2,ISNUMBER($L1230),$L1230&lt;$J1230),"Yes","No")))</f>
        <v/>
      </c>
      <c r="S1230" s="18" t="n"/>
      <c r="T1230" s="19">
        <f>IF($Q1230&lt;&gt;"Yes","",IF($S1230="","(enter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IF(OR($C1230="",$L1230="",$K1230&lt;&gt;1,NOT(ISNUMBER($L1230)),$L1230&gt;=$J1230),"",IF(COUNTIFS(nrES_PID,$D1230,nrES_Code,$F1230,nrES_Att,2,nrES_Raw,"&gt;=0")&gt;0,"Retested",IF(NOT(ISNUMBER($T1230)),"CHECK DATE",IF(TODAY()&gt;$T1230,"OVERDUE","Due "&amp;TEXT($T1230,"mm/dd")))))</f>
        <v/>
      </c>
      <c r="V1230" s="16" t="n"/>
      <c r="W1230" s="16" t="n"/>
      <c r="X1230" s="17">
        <f>IF($C1230="","",IF(AND($L1230&lt;&gt;"",NOT(ISNUMBER($L1230))),"RAW SCORE NOT A NUMBER",IF(AND(ISNUMBER($L1230),OR($L1230&lt;0,$L1230&gt;100)),"RAW SCORE OUT OF RANGE",IF(COUNTIF(nrES_RecID,$B1230)&gt;1,"DUPLICATE RECORD",IF(AND($K1230=2,COUNTIFS(nrES_PID,$D1230,nrES_Code,$F1230,nrES_Att,1)=0),"ATTEMPT 2 WITHOUT ATTEMPT 1",IF(AND($K1230=2,$L1230=""),"RETEST ROW HAS NO SCORE","OK"))))))</f>
        <v/>
      </c>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IF($C1231="","",IF($K1231="","",IF(COUNTIFS(nrES_PID,$D1231,nrES_Code,$F1231,nrES_Att,"&gt;"&amp;$K1231,nrES_Raw,"&gt;=0")=0,"Yes","No")))</f>
        <v/>
      </c>
      <c r="Q1231" s="17">
        <f>IF($C1231="","",IF($L1231="","",IF(AND($K1231=1,ISNUMBER($L1231),$L1231&lt;$J1231,COUNTIFS(nrES_PID,$D1231,nrES_Code,$F1231,nrES_Att,2,nrES_Raw,"&gt;=0")=0),"Yes","No")))</f>
        <v/>
      </c>
      <c r="R1231" s="17">
        <f>IF($C1231="","",IF($L1231="","",IF(AND($K1231=2,ISNUMBER($L1231),$L1231&lt;$J1231),"Yes","No")))</f>
        <v/>
      </c>
      <c r="S1231" s="18" t="n"/>
      <c r="T1231" s="19">
        <f>IF($Q1231&lt;&gt;"Yes","",IF($S1231="","(enter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IF(OR($C1231="",$L1231="",$K1231&lt;&gt;1,NOT(ISNUMBER($L1231)),$L1231&gt;=$J1231),"",IF(COUNTIFS(nrES_PID,$D1231,nrES_Code,$F1231,nrES_Att,2,nrES_Raw,"&gt;=0")&gt;0,"Retested",IF(NOT(ISNUMBER($T1231)),"CHECK DATE",IF(TODAY()&gt;$T1231,"OVERDUE","Due "&amp;TEXT($T1231,"mm/dd")))))</f>
        <v/>
      </c>
      <c r="V1231" s="16" t="n"/>
      <c r="W1231" s="16" t="n"/>
      <c r="X1231" s="17">
        <f>IF($C1231="","",IF(AND($L1231&lt;&gt;"",NOT(ISNUMBER($L1231))),"RAW SCORE NOT A NUMBER",IF(AND(ISNUMBER($L1231),OR($L1231&lt;0,$L1231&gt;100)),"RAW SCORE OUT OF RANGE",IF(COUNTIF(nrES_RecID,$B1231)&gt;1,"DUPLICATE RECORD",IF(AND($K1231=2,COUNTIFS(nrES_PID,$D1231,nrES_Code,$F1231,nrES_Att,1)=0),"ATTEMPT 2 WITHOUT ATTEMPT 1",IF(AND($K1231=2,$L1231=""),"RETEST ROW HAS NO SCORE","OK"))))))</f>
        <v/>
      </c>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IF($C1232="","",IF($K1232="","",IF(COUNTIFS(nrES_PID,$D1232,nrES_Code,$F1232,nrES_Att,"&gt;"&amp;$K1232,nrES_Raw,"&gt;=0")=0,"Yes","No")))</f>
        <v/>
      </c>
      <c r="Q1232" s="17">
        <f>IF($C1232="","",IF($L1232="","",IF(AND($K1232=1,ISNUMBER($L1232),$L1232&lt;$J1232,COUNTIFS(nrES_PID,$D1232,nrES_Code,$F1232,nrES_Att,2,nrES_Raw,"&gt;=0")=0),"Yes","No")))</f>
        <v/>
      </c>
      <c r="R1232" s="17">
        <f>IF($C1232="","",IF($L1232="","",IF(AND($K1232=2,ISNUMBER($L1232),$L1232&lt;$J1232),"Yes","No")))</f>
        <v/>
      </c>
      <c r="S1232" s="18" t="n"/>
      <c r="T1232" s="19">
        <f>IF($Q1232&lt;&gt;"Yes","",IF($S1232="","(enter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IF(OR($C1232="",$L1232="",$K1232&lt;&gt;1,NOT(ISNUMBER($L1232)),$L1232&gt;=$J1232),"",IF(COUNTIFS(nrES_PID,$D1232,nrES_Code,$F1232,nrES_Att,2,nrES_Raw,"&gt;=0")&gt;0,"Retested",IF(NOT(ISNUMBER($T1232)),"CHECK DATE",IF(TODAY()&gt;$T1232,"OVERDUE","Due "&amp;TEXT($T1232,"mm/dd")))))</f>
        <v/>
      </c>
      <c r="V1232" s="16" t="n"/>
      <c r="W1232" s="16" t="n"/>
      <c r="X1232" s="17">
        <f>IF($C1232="","",IF(AND($L1232&lt;&gt;"",NOT(ISNUMBER($L1232))),"RAW SCORE NOT A NUMBER",IF(AND(ISNUMBER($L1232),OR($L1232&lt;0,$L1232&gt;100)),"RAW SCORE OUT OF RANGE",IF(COUNTIF(nrES_RecID,$B1232)&gt;1,"DUPLICATE RECORD",IF(AND($K1232=2,COUNTIFS(nrES_PID,$D1232,nrES_Code,$F1232,nrES_Att,1)=0),"ATTEMPT 2 WITHOUT ATTEMPT 1",IF(AND($K1232=2,$L1232=""),"RETEST ROW HAS NO SCORE","OK"))))))</f>
        <v/>
      </c>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IF($C1233="","",IF($K1233="","",IF(COUNTIFS(nrES_PID,$D1233,nrES_Code,$F1233,nrES_Att,"&gt;"&amp;$K1233,nrES_Raw,"&gt;=0")=0,"Yes","No")))</f>
        <v/>
      </c>
      <c r="Q1233" s="17">
        <f>IF($C1233="","",IF($L1233="","",IF(AND($K1233=1,ISNUMBER($L1233),$L1233&lt;$J1233,COUNTIFS(nrES_PID,$D1233,nrES_Code,$F1233,nrES_Att,2,nrES_Raw,"&gt;=0")=0),"Yes","No")))</f>
        <v/>
      </c>
      <c r="R1233" s="17">
        <f>IF($C1233="","",IF($L1233="","",IF(AND($K1233=2,ISNUMBER($L1233),$L1233&lt;$J1233),"Yes","No")))</f>
        <v/>
      </c>
      <c r="S1233" s="18" t="n"/>
      <c r="T1233" s="19">
        <f>IF($Q1233&lt;&gt;"Yes","",IF($S1233="","(enter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IF(OR($C1233="",$L1233="",$K1233&lt;&gt;1,NOT(ISNUMBER($L1233)),$L1233&gt;=$J1233),"",IF(COUNTIFS(nrES_PID,$D1233,nrES_Code,$F1233,nrES_Att,2,nrES_Raw,"&gt;=0")&gt;0,"Retested",IF(NOT(ISNUMBER($T1233)),"CHECK DATE",IF(TODAY()&gt;$T1233,"OVERDUE","Due "&amp;TEXT($T1233,"mm/dd")))))</f>
        <v/>
      </c>
      <c r="V1233" s="16" t="n"/>
      <c r="W1233" s="16" t="n"/>
      <c r="X1233" s="17">
        <f>IF($C1233="","",IF(AND($L1233&lt;&gt;"",NOT(ISNUMBER($L1233))),"RAW SCORE NOT A NUMBER",IF(AND(ISNUMBER($L1233),OR($L1233&lt;0,$L1233&gt;100)),"RAW SCORE OUT OF RANGE",IF(COUNTIF(nrES_RecID,$B1233)&gt;1,"DUPLICATE RECORD",IF(AND($K1233=2,COUNTIFS(nrES_PID,$D1233,nrES_Code,$F1233,nrES_Att,1)=0),"ATTEMPT 2 WITHOUT ATTEMPT 1",IF(AND($K1233=2,$L1233=""),"RETEST ROW HAS NO SCORE","OK"))))))</f>
        <v/>
      </c>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IF($C1234="","",IF($K1234="","",IF(COUNTIFS(nrES_PID,$D1234,nrES_Code,$F1234,nrES_Att,"&gt;"&amp;$K1234,nrES_Raw,"&gt;=0")=0,"Yes","No")))</f>
        <v/>
      </c>
      <c r="Q1234" s="17">
        <f>IF($C1234="","",IF($L1234="","",IF(AND($K1234=1,ISNUMBER($L1234),$L1234&lt;$J1234,COUNTIFS(nrES_PID,$D1234,nrES_Code,$F1234,nrES_Att,2,nrES_Raw,"&gt;=0")=0),"Yes","No")))</f>
        <v/>
      </c>
      <c r="R1234" s="17">
        <f>IF($C1234="","",IF($L1234="","",IF(AND($K1234=2,ISNUMBER($L1234),$L1234&lt;$J1234),"Yes","No")))</f>
        <v/>
      </c>
      <c r="S1234" s="18" t="n"/>
      <c r="T1234" s="19">
        <f>IF($Q1234&lt;&gt;"Yes","",IF($S1234="","(enter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IF(OR($C1234="",$L1234="",$K1234&lt;&gt;1,NOT(ISNUMBER($L1234)),$L1234&gt;=$J1234),"",IF(COUNTIFS(nrES_PID,$D1234,nrES_Code,$F1234,nrES_Att,2,nrES_Raw,"&gt;=0")&gt;0,"Retested",IF(NOT(ISNUMBER($T1234)),"CHECK DATE",IF(TODAY()&gt;$T1234,"OVERDUE","Due "&amp;TEXT($T1234,"mm/dd")))))</f>
        <v/>
      </c>
      <c r="V1234" s="16" t="n"/>
      <c r="W1234" s="16" t="n"/>
      <c r="X1234" s="17">
        <f>IF($C1234="","",IF(AND($L1234&lt;&gt;"",NOT(ISNUMBER($L1234))),"RAW SCORE NOT A NUMBER",IF(AND(ISNUMBER($L1234),OR($L1234&lt;0,$L1234&gt;100)),"RAW SCORE OUT OF RANGE",IF(COUNTIF(nrES_RecID,$B1234)&gt;1,"DUPLICATE RECORD",IF(AND($K1234=2,COUNTIFS(nrES_PID,$D1234,nrES_Code,$F1234,nrES_Att,1)=0),"ATTEMPT 2 WITHOUT ATTEMPT 1",IF(AND($K1234=2,$L1234=""),"RETEST ROW HAS NO SCORE","OK"))))))</f>
        <v/>
      </c>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IF($C1235="","",IF($K1235="","",IF(COUNTIFS(nrES_PID,$D1235,nrES_Code,$F1235,nrES_Att,"&gt;"&amp;$K1235,nrES_Raw,"&gt;=0")=0,"Yes","No")))</f>
        <v/>
      </c>
      <c r="Q1235" s="17">
        <f>IF($C1235="","",IF($L1235="","",IF(AND($K1235=1,ISNUMBER($L1235),$L1235&lt;$J1235,COUNTIFS(nrES_PID,$D1235,nrES_Code,$F1235,nrES_Att,2,nrES_Raw,"&gt;=0")=0),"Yes","No")))</f>
        <v/>
      </c>
      <c r="R1235" s="17">
        <f>IF($C1235="","",IF($L1235="","",IF(AND($K1235=2,ISNUMBER($L1235),$L1235&lt;$J1235),"Yes","No")))</f>
        <v/>
      </c>
      <c r="S1235" s="18" t="n"/>
      <c r="T1235" s="19">
        <f>IF($Q1235&lt;&gt;"Yes","",IF($S1235="","(enter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IF(OR($C1235="",$L1235="",$K1235&lt;&gt;1,NOT(ISNUMBER($L1235)),$L1235&gt;=$J1235),"",IF(COUNTIFS(nrES_PID,$D1235,nrES_Code,$F1235,nrES_Att,2,nrES_Raw,"&gt;=0")&gt;0,"Retested",IF(NOT(ISNUMBER($T1235)),"CHECK DATE",IF(TODAY()&gt;$T1235,"OVERDUE","Due "&amp;TEXT($T1235,"mm/dd")))))</f>
        <v/>
      </c>
      <c r="V1235" s="16" t="n"/>
      <c r="W1235" s="16" t="n"/>
      <c r="X1235" s="17">
        <f>IF($C1235="","",IF(AND($L1235&lt;&gt;"",NOT(ISNUMBER($L1235))),"RAW SCORE NOT A NUMBER",IF(AND(ISNUMBER($L1235),OR($L1235&lt;0,$L1235&gt;100)),"RAW SCORE OUT OF RANGE",IF(COUNTIF(nrES_RecID,$B1235)&gt;1,"DUPLICATE RECORD",IF(AND($K1235=2,COUNTIFS(nrES_PID,$D1235,nrES_Code,$F1235,nrES_Att,1)=0),"ATTEMPT 2 WITHOUT ATTEMPT 1",IF(AND($K1235=2,$L1235=""),"RETEST ROW HAS NO SCORE","OK"))))))</f>
        <v/>
      </c>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IF($C1236="","",IF($K1236="","",IF(COUNTIFS(nrES_PID,$D1236,nrES_Code,$F1236,nrES_Att,"&gt;"&amp;$K1236,nrES_Raw,"&gt;=0")=0,"Yes","No")))</f>
        <v/>
      </c>
      <c r="Q1236" s="17">
        <f>IF($C1236="","",IF($L1236="","",IF(AND($K1236=1,ISNUMBER($L1236),$L1236&lt;$J1236,COUNTIFS(nrES_PID,$D1236,nrES_Code,$F1236,nrES_Att,2,nrES_Raw,"&gt;=0")=0),"Yes","No")))</f>
        <v/>
      </c>
      <c r="R1236" s="17">
        <f>IF($C1236="","",IF($L1236="","",IF(AND($K1236=2,ISNUMBER($L1236),$L1236&lt;$J1236),"Yes","No")))</f>
        <v/>
      </c>
      <c r="S1236" s="18" t="n"/>
      <c r="T1236" s="19">
        <f>IF($Q1236&lt;&gt;"Yes","",IF($S1236="","(enter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IF(OR($C1236="",$L1236="",$K1236&lt;&gt;1,NOT(ISNUMBER($L1236)),$L1236&gt;=$J1236),"",IF(COUNTIFS(nrES_PID,$D1236,nrES_Code,$F1236,nrES_Att,2,nrES_Raw,"&gt;=0")&gt;0,"Retested",IF(NOT(ISNUMBER($T1236)),"CHECK DATE",IF(TODAY()&gt;$T1236,"OVERDUE","Due "&amp;TEXT($T1236,"mm/dd")))))</f>
        <v/>
      </c>
      <c r="V1236" s="16" t="n"/>
      <c r="W1236" s="16" t="n"/>
      <c r="X1236" s="17">
        <f>IF($C1236="","",IF(AND($L1236&lt;&gt;"",NOT(ISNUMBER($L1236))),"RAW SCORE NOT A NUMBER",IF(AND(ISNUMBER($L1236),OR($L1236&lt;0,$L1236&gt;100)),"RAW SCORE OUT OF RANGE",IF(COUNTIF(nrES_RecID,$B1236)&gt;1,"DUPLICATE RECORD",IF(AND($K1236=2,COUNTIFS(nrES_PID,$D1236,nrES_Code,$F1236,nrES_Att,1)=0),"ATTEMPT 2 WITHOUT ATTEMPT 1",IF(AND($K1236=2,$L1236=""),"RETEST ROW HAS NO SCORE","OK"))))))</f>
        <v/>
      </c>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IF($C1237="","",IF($K1237="","",IF(COUNTIFS(nrES_PID,$D1237,nrES_Code,$F1237,nrES_Att,"&gt;"&amp;$K1237,nrES_Raw,"&gt;=0")=0,"Yes","No")))</f>
        <v/>
      </c>
      <c r="Q1237" s="17">
        <f>IF($C1237="","",IF($L1237="","",IF(AND($K1237=1,ISNUMBER($L1237),$L1237&lt;$J1237,COUNTIFS(nrES_PID,$D1237,nrES_Code,$F1237,nrES_Att,2,nrES_Raw,"&gt;=0")=0),"Yes","No")))</f>
        <v/>
      </c>
      <c r="R1237" s="17">
        <f>IF($C1237="","",IF($L1237="","",IF(AND($K1237=2,ISNUMBER($L1237),$L1237&lt;$J1237),"Yes","No")))</f>
        <v/>
      </c>
      <c r="S1237" s="18" t="n"/>
      <c r="T1237" s="19">
        <f>IF($Q1237&lt;&gt;"Yes","",IF($S1237="","(enter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IF(OR($C1237="",$L1237="",$K1237&lt;&gt;1,NOT(ISNUMBER($L1237)),$L1237&gt;=$J1237),"",IF(COUNTIFS(nrES_PID,$D1237,nrES_Code,$F1237,nrES_Att,2,nrES_Raw,"&gt;=0")&gt;0,"Retested",IF(NOT(ISNUMBER($T1237)),"CHECK DATE",IF(TODAY()&gt;$T1237,"OVERDUE","Due "&amp;TEXT($T1237,"mm/dd")))))</f>
        <v/>
      </c>
      <c r="V1237" s="16" t="n"/>
      <c r="W1237" s="16" t="n"/>
      <c r="X1237" s="17">
        <f>IF($C1237="","",IF(AND($L1237&lt;&gt;"",NOT(ISNUMBER($L1237))),"RAW SCORE NOT A NUMBER",IF(AND(ISNUMBER($L1237),OR($L1237&lt;0,$L1237&gt;100)),"RAW SCORE OUT OF RANGE",IF(COUNTIF(nrES_RecID,$B1237)&gt;1,"DUPLICATE RECORD",IF(AND($K1237=2,COUNTIFS(nrES_PID,$D1237,nrES_Code,$F1237,nrES_Att,1)=0),"ATTEMPT 2 WITHOUT ATTEMPT 1",IF(AND($K1237=2,$L1237=""),"RETEST ROW HAS NO SCORE","OK"))))))</f>
        <v/>
      </c>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IF($C1238="","",IF($K1238="","",IF(COUNTIFS(nrES_PID,$D1238,nrES_Code,$F1238,nrES_Att,"&gt;"&amp;$K1238,nrES_Raw,"&gt;=0")=0,"Yes","No")))</f>
        <v/>
      </c>
      <c r="Q1238" s="17">
        <f>IF($C1238="","",IF($L1238="","",IF(AND($K1238=1,ISNUMBER($L1238),$L1238&lt;$J1238,COUNTIFS(nrES_PID,$D1238,nrES_Code,$F1238,nrES_Att,2,nrES_Raw,"&gt;=0")=0),"Yes","No")))</f>
        <v/>
      </c>
      <c r="R1238" s="17">
        <f>IF($C1238="","",IF($L1238="","",IF(AND($K1238=2,ISNUMBER($L1238),$L1238&lt;$J1238),"Yes","No")))</f>
        <v/>
      </c>
      <c r="S1238" s="18" t="n"/>
      <c r="T1238" s="19">
        <f>IF($Q1238&lt;&gt;"Yes","",IF($S1238="","(enter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IF(OR($C1238="",$L1238="",$K1238&lt;&gt;1,NOT(ISNUMBER($L1238)),$L1238&gt;=$J1238),"",IF(COUNTIFS(nrES_PID,$D1238,nrES_Code,$F1238,nrES_Att,2,nrES_Raw,"&gt;=0")&gt;0,"Retested",IF(NOT(ISNUMBER($T1238)),"CHECK DATE",IF(TODAY()&gt;$T1238,"OVERDUE","Due "&amp;TEXT($T1238,"mm/dd")))))</f>
        <v/>
      </c>
      <c r="V1238" s="16" t="n"/>
      <c r="W1238" s="16" t="n"/>
      <c r="X1238" s="17">
        <f>IF($C1238="","",IF(AND($L1238&lt;&gt;"",NOT(ISNUMBER($L1238))),"RAW SCORE NOT A NUMBER",IF(AND(ISNUMBER($L1238),OR($L1238&lt;0,$L1238&gt;100)),"RAW SCORE OUT OF RANGE",IF(COUNTIF(nrES_RecID,$B1238)&gt;1,"DUPLICATE RECORD",IF(AND($K1238=2,COUNTIFS(nrES_PID,$D1238,nrES_Code,$F1238,nrES_Att,1)=0),"ATTEMPT 2 WITHOUT ATTEMPT 1",IF(AND($K1238=2,$L1238=""),"RETEST ROW HAS NO SCORE","OK"))))))</f>
        <v/>
      </c>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IF($C1239="","",IF($K1239="","",IF(COUNTIFS(nrES_PID,$D1239,nrES_Code,$F1239,nrES_Att,"&gt;"&amp;$K1239,nrES_Raw,"&gt;=0")=0,"Yes","No")))</f>
        <v/>
      </c>
      <c r="Q1239" s="17">
        <f>IF($C1239="","",IF($L1239="","",IF(AND($K1239=1,ISNUMBER($L1239),$L1239&lt;$J1239,COUNTIFS(nrES_PID,$D1239,nrES_Code,$F1239,nrES_Att,2,nrES_Raw,"&gt;=0")=0),"Yes","No")))</f>
        <v/>
      </c>
      <c r="R1239" s="17">
        <f>IF($C1239="","",IF($L1239="","",IF(AND($K1239=2,ISNUMBER($L1239),$L1239&lt;$J1239),"Yes","No")))</f>
        <v/>
      </c>
      <c r="S1239" s="18" t="n"/>
      <c r="T1239" s="19">
        <f>IF($Q1239&lt;&gt;"Yes","",IF($S1239="","(enter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IF(OR($C1239="",$L1239="",$K1239&lt;&gt;1,NOT(ISNUMBER($L1239)),$L1239&gt;=$J1239),"",IF(COUNTIFS(nrES_PID,$D1239,nrES_Code,$F1239,nrES_Att,2,nrES_Raw,"&gt;=0")&gt;0,"Retested",IF(NOT(ISNUMBER($T1239)),"CHECK DATE",IF(TODAY()&gt;$T1239,"OVERDUE","Due "&amp;TEXT($T1239,"mm/dd")))))</f>
        <v/>
      </c>
      <c r="V1239" s="16" t="n"/>
      <c r="W1239" s="16" t="n"/>
      <c r="X1239" s="17">
        <f>IF($C1239="","",IF(AND($L1239&lt;&gt;"",NOT(ISNUMBER($L1239))),"RAW SCORE NOT A NUMBER",IF(AND(ISNUMBER($L1239),OR($L1239&lt;0,$L1239&gt;100)),"RAW SCORE OUT OF RANGE",IF(COUNTIF(nrES_RecID,$B1239)&gt;1,"DUPLICATE RECORD",IF(AND($K1239=2,COUNTIFS(nrES_PID,$D1239,nrES_Code,$F1239,nrES_Att,1)=0),"ATTEMPT 2 WITHOUT ATTEMPT 1",IF(AND($K1239=2,$L1239=""),"RETEST ROW HAS NO SCORE","OK"))))))</f>
        <v/>
      </c>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IF($C1240="","",IF($K1240="","",IF(COUNTIFS(nrES_PID,$D1240,nrES_Code,$F1240,nrES_Att,"&gt;"&amp;$K1240,nrES_Raw,"&gt;=0")=0,"Yes","No")))</f>
        <v/>
      </c>
      <c r="Q1240" s="17">
        <f>IF($C1240="","",IF($L1240="","",IF(AND($K1240=1,ISNUMBER($L1240),$L1240&lt;$J1240,COUNTIFS(nrES_PID,$D1240,nrES_Code,$F1240,nrES_Att,2,nrES_Raw,"&gt;=0")=0),"Yes","No")))</f>
        <v/>
      </c>
      <c r="R1240" s="17">
        <f>IF($C1240="","",IF($L1240="","",IF(AND($K1240=2,ISNUMBER($L1240),$L1240&lt;$J1240),"Yes","No")))</f>
        <v/>
      </c>
      <c r="S1240" s="18" t="n"/>
      <c r="T1240" s="19">
        <f>IF($Q1240&lt;&gt;"Yes","",IF($S1240="","(enter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IF(OR($C1240="",$L1240="",$K1240&lt;&gt;1,NOT(ISNUMBER($L1240)),$L1240&gt;=$J1240),"",IF(COUNTIFS(nrES_PID,$D1240,nrES_Code,$F1240,nrES_Att,2,nrES_Raw,"&gt;=0")&gt;0,"Retested",IF(NOT(ISNUMBER($T1240)),"CHECK DATE",IF(TODAY()&gt;$T1240,"OVERDUE","Due "&amp;TEXT($T1240,"mm/dd")))))</f>
        <v/>
      </c>
      <c r="V1240" s="16" t="n"/>
      <c r="W1240" s="16" t="n"/>
      <c r="X1240" s="17">
        <f>IF($C1240="","",IF(AND($L1240&lt;&gt;"",NOT(ISNUMBER($L1240))),"RAW SCORE NOT A NUMBER",IF(AND(ISNUMBER($L1240),OR($L1240&lt;0,$L1240&gt;100)),"RAW SCORE OUT OF RANGE",IF(COUNTIF(nrES_RecID,$B1240)&gt;1,"DUPLICATE RECORD",IF(AND($K1240=2,COUNTIFS(nrES_PID,$D1240,nrES_Code,$F1240,nrES_Att,1)=0),"ATTEMPT 2 WITHOUT ATTEMPT 1",IF(AND($K1240=2,$L1240=""),"RETEST ROW HAS NO SCORE","OK"))))))</f>
        <v/>
      </c>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IF($C1241="","",IF($K1241="","",IF(COUNTIFS(nrES_PID,$D1241,nrES_Code,$F1241,nrES_Att,"&gt;"&amp;$K1241,nrES_Raw,"&gt;=0")=0,"Yes","No")))</f>
        <v/>
      </c>
      <c r="Q1241" s="17">
        <f>IF($C1241="","",IF($L1241="","",IF(AND($K1241=1,ISNUMBER($L1241),$L1241&lt;$J1241,COUNTIFS(nrES_PID,$D1241,nrES_Code,$F1241,nrES_Att,2,nrES_Raw,"&gt;=0")=0),"Yes","No")))</f>
        <v/>
      </c>
      <c r="R1241" s="17">
        <f>IF($C1241="","",IF($L1241="","",IF(AND($K1241=2,ISNUMBER($L1241),$L1241&lt;$J1241),"Yes","No")))</f>
        <v/>
      </c>
      <c r="S1241" s="18" t="n"/>
      <c r="T1241" s="19">
        <f>IF($Q1241&lt;&gt;"Yes","",IF($S1241="","(enter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IF(OR($C1241="",$L1241="",$K1241&lt;&gt;1,NOT(ISNUMBER($L1241)),$L1241&gt;=$J1241),"",IF(COUNTIFS(nrES_PID,$D1241,nrES_Code,$F1241,nrES_Att,2,nrES_Raw,"&gt;=0")&gt;0,"Retested",IF(NOT(ISNUMBER($T1241)),"CHECK DATE",IF(TODAY()&gt;$T1241,"OVERDUE","Due "&amp;TEXT($T1241,"mm/dd")))))</f>
        <v/>
      </c>
      <c r="V1241" s="16" t="n"/>
      <c r="W1241" s="16" t="n"/>
      <c r="X1241" s="17">
        <f>IF($C1241="","",IF(AND($L1241&lt;&gt;"",NOT(ISNUMBER($L1241))),"RAW SCORE NOT A NUMBER",IF(AND(ISNUMBER($L1241),OR($L1241&lt;0,$L1241&gt;100)),"RAW SCORE OUT OF RANGE",IF(COUNTIF(nrES_RecID,$B1241)&gt;1,"DUPLICATE RECORD",IF(AND($K1241=2,COUNTIFS(nrES_PID,$D1241,nrES_Code,$F1241,nrES_Att,1)=0),"ATTEMPT 2 WITHOUT ATTEMPT 1",IF(AND($K1241=2,$L1241=""),"RETEST ROW HAS NO SCORE","OK"))))))</f>
        <v/>
      </c>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IF($C1242="","",IF($K1242="","",IF(COUNTIFS(nrES_PID,$D1242,nrES_Code,$F1242,nrES_Att,"&gt;"&amp;$K1242,nrES_Raw,"&gt;=0")=0,"Yes","No")))</f>
        <v/>
      </c>
      <c r="Q1242" s="17">
        <f>IF($C1242="","",IF($L1242="","",IF(AND($K1242=1,ISNUMBER($L1242),$L1242&lt;$J1242,COUNTIFS(nrES_PID,$D1242,nrES_Code,$F1242,nrES_Att,2,nrES_Raw,"&gt;=0")=0),"Yes","No")))</f>
        <v/>
      </c>
      <c r="R1242" s="17">
        <f>IF($C1242="","",IF($L1242="","",IF(AND($K1242=2,ISNUMBER($L1242),$L1242&lt;$J1242),"Yes","No")))</f>
        <v/>
      </c>
      <c r="S1242" s="18" t="n"/>
      <c r="T1242" s="19">
        <f>IF($Q1242&lt;&gt;"Yes","",IF($S1242="","(enter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IF(OR($C1242="",$L1242="",$K1242&lt;&gt;1,NOT(ISNUMBER($L1242)),$L1242&gt;=$J1242),"",IF(COUNTIFS(nrES_PID,$D1242,nrES_Code,$F1242,nrES_Att,2,nrES_Raw,"&gt;=0")&gt;0,"Retested",IF(NOT(ISNUMBER($T1242)),"CHECK DATE",IF(TODAY()&gt;$T1242,"OVERDUE","Due "&amp;TEXT($T1242,"mm/dd")))))</f>
        <v/>
      </c>
      <c r="V1242" s="16" t="n"/>
      <c r="W1242" s="16" t="n"/>
      <c r="X1242" s="17">
        <f>IF($C1242="","",IF(AND($L1242&lt;&gt;"",NOT(ISNUMBER($L1242))),"RAW SCORE NOT A NUMBER",IF(AND(ISNUMBER($L1242),OR($L1242&lt;0,$L1242&gt;100)),"RAW SCORE OUT OF RANGE",IF(COUNTIF(nrES_RecID,$B1242)&gt;1,"DUPLICATE RECORD",IF(AND($K1242=2,COUNTIFS(nrES_PID,$D1242,nrES_Code,$F1242,nrES_Att,1)=0),"ATTEMPT 2 WITHOUT ATTEMPT 1",IF(AND($K1242=2,$L1242=""),"RETEST ROW HAS NO SCORE","OK"))))))</f>
        <v/>
      </c>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IF($C1243="","",IF($K1243="","",IF(COUNTIFS(nrES_PID,$D1243,nrES_Code,$F1243,nrES_Att,"&gt;"&amp;$K1243,nrES_Raw,"&gt;=0")=0,"Yes","No")))</f>
        <v/>
      </c>
      <c r="Q1243" s="17">
        <f>IF($C1243="","",IF($L1243="","",IF(AND($K1243=1,ISNUMBER($L1243),$L1243&lt;$J1243,COUNTIFS(nrES_PID,$D1243,nrES_Code,$F1243,nrES_Att,2,nrES_Raw,"&gt;=0")=0),"Yes","No")))</f>
        <v/>
      </c>
      <c r="R1243" s="17">
        <f>IF($C1243="","",IF($L1243="","",IF(AND($K1243=2,ISNUMBER($L1243),$L1243&lt;$J1243),"Yes","No")))</f>
        <v/>
      </c>
      <c r="S1243" s="18" t="n"/>
      <c r="T1243" s="19">
        <f>IF($Q1243&lt;&gt;"Yes","",IF($S1243="","(enter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IF(OR($C1243="",$L1243="",$K1243&lt;&gt;1,NOT(ISNUMBER($L1243)),$L1243&gt;=$J1243),"",IF(COUNTIFS(nrES_PID,$D1243,nrES_Code,$F1243,nrES_Att,2,nrES_Raw,"&gt;=0")&gt;0,"Retested",IF(NOT(ISNUMBER($T1243)),"CHECK DATE",IF(TODAY()&gt;$T1243,"OVERDUE","Due "&amp;TEXT($T1243,"mm/dd")))))</f>
        <v/>
      </c>
      <c r="V1243" s="16" t="n"/>
      <c r="W1243" s="16" t="n"/>
      <c r="X1243" s="17">
        <f>IF($C1243="","",IF(AND($L1243&lt;&gt;"",NOT(ISNUMBER($L1243))),"RAW SCORE NOT A NUMBER",IF(AND(ISNUMBER($L1243),OR($L1243&lt;0,$L1243&gt;100)),"RAW SCORE OUT OF RANGE",IF(COUNTIF(nrES_RecID,$B1243)&gt;1,"DUPLICATE RECORD",IF(AND($K1243=2,COUNTIFS(nrES_PID,$D1243,nrES_Code,$F1243,nrES_Att,1)=0),"ATTEMPT 2 WITHOUT ATTEMPT 1",IF(AND($K1243=2,$L1243=""),"RETEST ROW HAS NO SCORE","OK"))))))</f>
        <v/>
      </c>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IF($C1244="","",IF($K1244="","",IF(COUNTIFS(nrES_PID,$D1244,nrES_Code,$F1244,nrES_Att,"&gt;"&amp;$K1244,nrES_Raw,"&gt;=0")=0,"Yes","No")))</f>
        <v/>
      </c>
      <c r="Q1244" s="17">
        <f>IF($C1244="","",IF($L1244="","",IF(AND($K1244=1,ISNUMBER($L1244),$L1244&lt;$J1244,COUNTIFS(nrES_PID,$D1244,nrES_Code,$F1244,nrES_Att,2,nrES_Raw,"&gt;=0")=0),"Yes","No")))</f>
        <v/>
      </c>
      <c r="R1244" s="17">
        <f>IF($C1244="","",IF($L1244="","",IF(AND($K1244=2,ISNUMBER($L1244),$L1244&lt;$J1244),"Yes","No")))</f>
        <v/>
      </c>
      <c r="S1244" s="18" t="n"/>
      <c r="T1244" s="19">
        <f>IF($Q1244&lt;&gt;"Yes","",IF($S1244="","(enter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IF(OR($C1244="",$L1244="",$K1244&lt;&gt;1,NOT(ISNUMBER($L1244)),$L1244&gt;=$J1244),"",IF(COUNTIFS(nrES_PID,$D1244,nrES_Code,$F1244,nrES_Att,2,nrES_Raw,"&gt;=0")&gt;0,"Retested",IF(NOT(ISNUMBER($T1244)),"CHECK DATE",IF(TODAY()&gt;$T1244,"OVERDUE","Due "&amp;TEXT($T1244,"mm/dd")))))</f>
        <v/>
      </c>
      <c r="V1244" s="16" t="n"/>
      <c r="W1244" s="16" t="n"/>
      <c r="X1244" s="17">
        <f>IF($C1244="","",IF(AND($L1244&lt;&gt;"",NOT(ISNUMBER($L1244))),"RAW SCORE NOT A NUMBER",IF(AND(ISNUMBER($L1244),OR($L1244&lt;0,$L1244&gt;100)),"RAW SCORE OUT OF RANGE",IF(COUNTIF(nrES_RecID,$B1244)&gt;1,"DUPLICATE RECORD",IF(AND($K1244=2,COUNTIFS(nrES_PID,$D1244,nrES_Code,$F1244,nrES_Att,1)=0),"ATTEMPT 2 WITHOUT ATTEMPT 1",IF(AND($K1244=2,$L1244=""),"RETEST ROW HAS NO SCORE","OK"))))))</f>
        <v/>
      </c>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IF($C1245="","",IF($K1245="","",IF(COUNTIFS(nrES_PID,$D1245,nrES_Code,$F1245,nrES_Att,"&gt;"&amp;$K1245,nrES_Raw,"&gt;=0")=0,"Yes","No")))</f>
        <v/>
      </c>
      <c r="Q1245" s="17">
        <f>IF($C1245="","",IF($L1245="","",IF(AND($K1245=1,ISNUMBER($L1245),$L1245&lt;$J1245,COUNTIFS(nrES_PID,$D1245,nrES_Code,$F1245,nrES_Att,2,nrES_Raw,"&gt;=0")=0),"Yes","No")))</f>
        <v/>
      </c>
      <c r="R1245" s="17">
        <f>IF($C1245="","",IF($L1245="","",IF(AND($K1245=2,ISNUMBER($L1245),$L1245&lt;$J1245),"Yes","No")))</f>
        <v/>
      </c>
      <c r="S1245" s="18" t="n"/>
      <c r="T1245" s="19">
        <f>IF($Q1245&lt;&gt;"Yes","",IF($S1245="","(enter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IF(OR($C1245="",$L1245="",$K1245&lt;&gt;1,NOT(ISNUMBER($L1245)),$L1245&gt;=$J1245),"",IF(COUNTIFS(nrES_PID,$D1245,nrES_Code,$F1245,nrES_Att,2,nrES_Raw,"&gt;=0")&gt;0,"Retested",IF(NOT(ISNUMBER($T1245)),"CHECK DATE",IF(TODAY()&gt;$T1245,"OVERDUE","Due "&amp;TEXT($T1245,"mm/dd")))))</f>
        <v/>
      </c>
      <c r="V1245" s="16" t="n"/>
      <c r="W1245" s="16" t="n"/>
      <c r="X1245" s="17">
        <f>IF($C1245="","",IF(AND($L1245&lt;&gt;"",NOT(ISNUMBER($L1245))),"RAW SCORE NOT A NUMBER",IF(AND(ISNUMBER($L1245),OR($L1245&lt;0,$L1245&gt;100)),"RAW SCORE OUT OF RANGE",IF(COUNTIF(nrES_RecID,$B1245)&gt;1,"DUPLICATE RECORD",IF(AND($K1245=2,COUNTIFS(nrES_PID,$D1245,nrES_Code,$F1245,nrES_Att,1)=0),"ATTEMPT 2 WITHOUT ATTEMPT 1",IF(AND($K1245=2,$L1245=""),"RETEST ROW HAS NO SCORE","OK"))))))</f>
        <v/>
      </c>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IF($C1246="","",IF($K1246="","",IF(COUNTIFS(nrES_PID,$D1246,nrES_Code,$F1246,nrES_Att,"&gt;"&amp;$K1246,nrES_Raw,"&gt;=0")=0,"Yes","No")))</f>
        <v/>
      </c>
      <c r="Q1246" s="17">
        <f>IF($C1246="","",IF($L1246="","",IF(AND($K1246=1,ISNUMBER($L1246),$L1246&lt;$J1246,COUNTIFS(nrES_PID,$D1246,nrES_Code,$F1246,nrES_Att,2,nrES_Raw,"&gt;=0")=0),"Yes","No")))</f>
        <v/>
      </c>
      <c r="R1246" s="17">
        <f>IF($C1246="","",IF($L1246="","",IF(AND($K1246=2,ISNUMBER($L1246),$L1246&lt;$J1246),"Yes","No")))</f>
        <v/>
      </c>
      <c r="S1246" s="18" t="n"/>
      <c r="T1246" s="19">
        <f>IF($Q1246&lt;&gt;"Yes","",IF($S1246="","(enter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IF(OR($C1246="",$L1246="",$K1246&lt;&gt;1,NOT(ISNUMBER($L1246)),$L1246&gt;=$J1246),"",IF(COUNTIFS(nrES_PID,$D1246,nrES_Code,$F1246,nrES_Att,2,nrES_Raw,"&gt;=0")&gt;0,"Retested",IF(NOT(ISNUMBER($T1246)),"CHECK DATE",IF(TODAY()&gt;$T1246,"OVERDUE","Due "&amp;TEXT($T1246,"mm/dd")))))</f>
        <v/>
      </c>
      <c r="V1246" s="16" t="n"/>
      <c r="W1246" s="16" t="n"/>
      <c r="X1246" s="17">
        <f>IF($C1246="","",IF(AND($L1246&lt;&gt;"",NOT(ISNUMBER($L1246))),"RAW SCORE NOT A NUMBER",IF(AND(ISNUMBER($L1246),OR($L1246&lt;0,$L1246&gt;100)),"RAW SCORE OUT OF RANGE",IF(COUNTIF(nrES_RecID,$B1246)&gt;1,"DUPLICATE RECORD",IF(AND($K1246=2,COUNTIFS(nrES_PID,$D1246,nrES_Code,$F1246,nrES_Att,1)=0),"ATTEMPT 2 WITHOUT ATTEMPT 1",IF(AND($K1246=2,$L1246=""),"RETEST ROW HAS NO SCORE","OK"))))))</f>
        <v/>
      </c>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IF($C1247="","",IF($K1247="","",IF(COUNTIFS(nrES_PID,$D1247,nrES_Code,$F1247,nrES_Att,"&gt;"&amp;$K1247,nrES_Raw,"&gt;=0")=0,"Yes","No")))</f>
        <v/>
      </c>
      <c r="Q1247" s="17">
        <f>IF($C1247="","",IF($L1247="","",IF(AND($K1247=1,ISNUMBER($L1247),$L1247&lt;$J1247,COUNTIFS(nrES_PID,$D1247,nrES_Code,$F1247,nrES_Att,2,nrES_Raw,"&gt;=0")=0),"Yes","No")))</f>
        <v/>
      </c>
      <c r="R1247" s="17">
        <f>IF($C1247="","",IF($L1247="","",IF(AND($K1247=2,ISNUMBER($L1247),$L1247&lt;$J1247),"Yes","No")))</f>
        <v/>
      </c>
      <c r="S1247" s="18" t="n"/>
      <c r="T1247" s="19">
        <f>IF($Q1247&lt;&gt;"Yes","",IF($S1247="","(enter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IF(OR($C1247="",$L1247="",$K1247&lt;&gt;1,NOT(ISNUMBER($L1247)),$L1247&gt;=$J1247),"",IF(COUNTIFS(nrES_PID,$D1247,nrES_Code,$F1247,nrES_Att,2,nrES_Raw,"&gt;=0")&gt;0,"Retested",IF(NOT(ISNUMBER($T1247)),"CHECK DATE",IF(TODAY()&gt;$T1247,"OVERDUE","Due "&amp;TEXT($T1247,"mm/dd")))))</f>
        <v/>
      </c>
      <c r="V1247" s="16" t="n"/>
      <c r="W1247" s="16" t="n"/>
      <c r="X1247" s="17">
        <f>IF($C1247="","",IF(AND($L1247&lt;&gt;"",NOT(ISNUMBER($L1247))),"RAW SCORE NOT A NUMBER",IF(AND(ISNUMBER($L1247),OR($L1247&lt;0,$L1247&gt;100)),"RAW SCORE OUT OF RANGE",IF(COUNTIF(nrES_RecID,$B1247)&gt;1,"DUPLICATE RECORD",IF(AND($K1247=2,COUNTIFS(nrES_PID,$D1247,nrES_Code,$F1247,nrES_Att,1)=0),"ATTEMPT 2 WITHOUT ATTEMPT 1",IF(AND($K1247=2,$L1247=""),"RETEST ROW HAS NO SCORE","OK"))))))</f>
        <v/>
      </c>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IF($C1248="","",IF($K1248="","",IF(COUNTIFS(nrES_PID,$D1248,nrES_Code,$F1248,nrES_Att,"&gt;"&amp;$K1248,nrES_Raw,"&gt;=0")=0,"Yes","No")))</f>
        <v/>
      </c>
      <c r="Q1248" s="17">
        <f>IF($C1248="","",IF($L1248="","",IF(AND($K1248=1,ISNUMBER($L1248),$L1248&lt;$J1248,COUNTIFS(nrES_PID,$D1248,nrES_Code,$F1248,nrES_Att,2,nrES_Raw,"&gt;=0")=0),"Yes","No")))</f>
        <v/>
      </c>
      <c r="R1248" s="17">
        <f>IF($C1248="","",IF($L1248="","",IF(AND($K1248=2,ISNUMBER($L1248),$L1248&lt;$J1248),"Yes","No")))</f>
        <v/>
      </c>
      <c r="S1248" s="18" t="n"/>
      <c r="T1248" s="19">
        <f>IF($Q1248&lt;&gt;"Yes","",IF($S1248="","(enter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IF(OR($C1248="",$L1248="",$K1248&lt;&gt;1,NOT(ISNUMBER($L1248)),$L1248&gt;=$J1248),"",IF(COUNTIFS(nrES_PID,$D1248,nrES_Code,$F1248,nrES_Att,2,nrES_Raw,"&gt;=0")&gt;0,"Retested",IF(NOT(ISNUMBER($T1248)),"CHECK DATE",IF(TODAY()&gt;$T1248,"OVERDUE","Due "&amp;TEXT($T1248,"mm/dd")))))</f>
        <v/>
      </c>
      <c r="V1248" s="16" t="n"/>
      <c r="W1248" s="16" t="n"/>
      <c r="X1248" s="17">
        <f>IF($C1248="","",IF(AND($L1248&lt;&gt;"",NOT(ISNUMBER($L1248))),"RAW SCORE NOT A NUMBER",IF(AND(ISNUMBER($L1248),OR($L1248&lt;0,$L1248&gt;100)),"RAW SCORE OUT OF RANGE",IF(COUNTIF(nrES_RecID,$B1248)&gt;1,"DUPLICATE RECORD",IF(AND($K1248=2,COUNTIFS(nrES_PID,$D1248,nrES_Code,$F1248,nrES_Att,1)=0),"ATTEMPT 2 WITHOUT ATTEMPT 1",IF(AND($K1248=2,$L1248=""),"RETEST ROW HAS NO SCORE","OK"))))))</f>
        <v/>
      </c>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IF($C1249="","",IF($K1249="","",IF(COUNTIFS(nrES_PID,$D1249,nrES_Code,$F1249,nrES_Att,"&gt;"&amp;$K1249,nrES_Raw,"&gt;=0")=0,"Yes","No")))</f>
        <v/>
      </c>
      <c r="Q1249" s="17">
        <f>IF($C1249="","",IF($L1249="","",IF(AND($K1249=1,ISNUMBER($L1249),$L1249&lt;$J1249,COUNTIFS(nrES_PID,$D1249,nrES_Code,$F1249,nrES_Att,2,nrES_Raw,"&gt;=0")=0),"Yes","No")))</f>
        <v/>
      </c>
      <c r="R1249" s="17">
        <f>IF($C1249="","",IF($L1249="","",IF(AND($K1249=2,ISNUMBER($L1249),$L1249&lt;$J1249),"Yes","No")))</f>
        <v/>
      </c>
      <c r="S1249" s="18" t="n"/>
      <c r="T1249" s="19">
        <f>IF($Q1249&lt;&gt;"Yes","",IF($S1249="","(enter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IF(OR($C1249="",$L1249="",$K1249&lt;&gt;1,NOT(ISNUMBER($L1249)),$L1249&gt;=$J1249),"",IF(COUNTIFS(nrES_PID,$D1249,nrES_Code,$F1249,nrES_Att,2,nrES_Raw,"&gt;=0")&gt;0,"Retested",IF(NOT(ISNUMBER($T1249)),"CHECK DATE",IF(TODAY()&gt;$T1249,"OVERDUE","Due "&amp;TEXT($T1249,"mm/dd")))))</f>
        <v/>
      </c>
      <c r="V1249" s="16" t="n"/>
      <c r="W1249" s="16" t="n"/>
      <c r="X1249" s="17">
        <f>IF($C1249="","",IF(AND($L1249&lt;&gt;"",NOT(ISNUMBER($L1249))),"RAW SCORE NOT A NUMBER",IF(AND(ISNUMBER($L1249),OR($L1249&lt;0,$L1249&gt;100)),"RAW SCORE OUT OF RANGE",IF(COUNTIF(nrES_RecID,$B1249)&gt;1,"DUPLICATE RECORD",IF(AND($K1249=2,COUNTIFS(nrES_PID,$D1249,nrES_Code,$F1249,nrES_Att,1)=0),"ATTEMPT 2 WITHOUT ATTEMPT 1",IF(AND($K1249=2,$L1249=""),"RETEST ROW HAS NO SCORE","OK"))))))</f>
        <v/>
      </c>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IF($C1250="","",IF($K1250="","",IF(COUNTIFS(nrES_PID,$D1250,nrES_Code,$F1250,nrES_Att,"&gt;"&amp;$K1250,nrES_Raw,"&gt;=0")=0,"Yes","No")))</f>
        <v/>
      </c>
      <c r="Q1250" s="17">
        <f>IF($C1250="","",IF($L1250="","",IF(AND($K1250=1,ISNUMBER($L1250),$L1250&lt;$J1250,COUNTIFS(nrES_PID,$D1250,nrES_Code,$F1250,nrES_Att,2,nrES_Raw,"&gt;=0")=0),"Yes","No")))</f>
        <v/>
      </c>
      <c r="R1250" s="17">
        <f>IF($C1250="","",IF($L1250="","",IF(AND($K1250=2,ISNUMBER($L1250),$L1250&lt;$J1250),"Yes","No")))</f>
        <v/>
      </c>
      <c r="S1250" s="18" t="n"/>
      <c r="T1250" s="19">
        <f>IF($Q1250&lt;&gt;"Yes","",IF($S1250="","(enter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IF(OR($C1250="",$L1250="",$K1250&lt;&gt;1,NOT(ISNUMBER($L1250)),$L1250&gt;=$J1250),"",IF(COUNTIFS(nrES_PID,$D1250,nrES_Code,$F1250,nrES_Att,2,nrES_Raw,"&gt;=0")&gt;0,"Retested",IF(NOT(ISNUMBER($T1250)),"CHECK DATE",IF(TODAY()&gt;$T1250,"OVERDUE","Due "&amp;TEXT($T1250,"mm/dd")))))</f>
        <v/>
      </c>
      <c r="V1250" s="16" t="n"/>
      <c r="W1250" s="16" t="n"/>
      <c r="X1250" s="17">
        <f>IF($C1250="","",IF(AND($L1250&lt;&gt;"",NOT(ISNUMBER($L1250))),"RAW SCORE NOT A NUMBER",IF(AND(ISNUMBER($L1250),OR($L1250&lt;0,$L1250&gt;100)),"RAW SCORE OUT OF RANGE",IF(COUNTIF(nrES_RecID,$B1250)&gt;1,"DUPLICATE RECORD",IF(AND($K1250=2,COUNTIFS(nrES_PID,$D1250,nrES_Code,$F1250,nrES_Att,1)=0),"ATTEMPT 2 WITHOUT ATTEMPT 1",IF(AND($K1250=2,$L1250=""),"RETEST ROW HAS NO SCORE","OK"))))))</f>
        <v/>
      </c>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IF($C1251="","",IF($K1251="","",IF(COUNTIFS(nrES_PID,$D1251,nrES_Code,$F1251,nrES_Att,"&gt;"&amp;$K1251,nrES_Raw,"&gt;=0")=0,"Yes","No")))</f>
        <v/>
      </c>
      <c r="Q1251" s="17">
        <f>IF($C1251="","",IF($L1251="","",IF(AND($K1251=1,ISNUMBER($L1251),$L1251&lt;$J1251,COUNTIFS(nrES_PID,$D1251,nrES_Code,$F1251,nrES_Att,2,nrES_Raw,"&gt;=0")=0),"Yes","No")))</f>
        <v/>
      </c>
      <c r="R1251" s="17">
        <f>IF($C1251="","",IF($L1251="","",IF(AND($K1251=2,ISNUMBER($L1251),$L1251&lt;$J1251),"Yes","No")))</f>
        <v/>
      </c>
      <c r="S1251" s="18" t="n"/>
      <c r="T1251" s="19">
        <f>IF($Q1251&lt;&gt;"Yes","",IF($S1251="","(enter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IF(OR($C1251="",$L1251="",$K1251&lt;&gt;1,NOT(ISNUMBER($L1251)),$L1251&gt;=$J1251),"",IF(COUNTIFS(nrES_PID,$D1251,nrES_Code,$F1251,nrES_Att,2,nrES_Raw,"&gt;=0")&gt;0,"Retested",IF(NOT(ISNUMBER($T1251)),"CHECK DATE",IF(TODAY()&gt;$T1251,"OVERDUE","Due "&amp;TEXT($T1251,"mm/dd")))))</f>
        <v/>
      </c>
      <c r="V1251" s="16" t="n"/>
      <c r="W1251" s="16" t="n"/>
      <c r="X1251" s="17">
        <f>IF($C1251="","",IF(AND($L1251&lt;&gt;"",NOT(ISNUMBER($L1251))),"RAW SCORE NOT A NUMBER",IF(AND(ISNUMBER($L1251),OR($L1251&lt;0,$L1251&gt;100)),"RAW SCORE OUT OF RANGE",IF(COUNTIF(nrES_RecID,$B1251)&gt;1,"DUPLICATE RECORD",IF(AND($K1251=2,COUNTIFS(nrES_PID,$D1251,nrES_Code,$F1251,nrES_Att,1)=0),"ATTEMPT 2 WITHOUT ATTEMPT 1",IF(AND($K1251=2,$L1251=""),"RETEST ROW HAS NO SCORE","OK"))))))</f>
        <v/>
      </c>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IF($C1252="","",IF($K1252="","",IF(COUNTIFS(nrES_PID,$D1252,nrES_Code,$F1252,nrES_Att,"&gt;"&amp;$K1252,nrES_Raw,"&gt;=0")=0,"Yes","No")))</f>
        <v/>
      </c>
      <c r="Q1252" s="17">
        <f>IF($C1252="","",IF($L1252="","",IF(AND($K1252=1,ISNUMBER($L1252),$L1252&lt;$J1252,COUNTIFS(nrES_PID,$D1252,nrES_Code,$F1252,nrES_Att,2,nrES_Raw,"&gt;=0")=0),"Yes","No")))</f>
        <v/>
      </c>
      <c r="R1252" s="17">
        <f>IF($C1252="","",IF($L1252="","",IF(AND($K1252=2,ISNUMBER($L1252),$L1252&lt;$J1252),"Yes","No")))</f>
        <v/>
      </c>
      <c r="S1252" s="18" t="n"/>
      <c r="T1252" s="19">
        <f>IF($Q1252&lt;&gt;"Yes","",IF($S1252="","(enter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IF(OR($C1252="",$L1252="",$K1252&lt;&gt;1,NOT(ISNUMBER($L1252)),$L1252&gt;=$J1252),"",IF(COUNTIFS(nrES_PID,$D1252,nrES_Code,$F1252,nrES_Att,2,nrES_Raw,"&gt;=0")&gt;0,"Retested",IF(NOT(ISNUMBER($T1252)),"CHECK DATE",IF(TODAY()&gt;$T1252,"OVERDUE","Due "&amp;TEXT($T1252,"mm/dd")))))</f>
        <v/>
      </c>
      <c r="V1252" s="16" t="n"/>
      <c r="W1252" s="16" t="n"/>
      <c r="X1252" s="17">
        <f>IF($C1252="","",IF(AND($L1252&lt;&gt;"",NOT(ISNUMBER($L1252))),"RAW SCORE NOT A NUMBER",IF(AND(ISNUMBER($L1252),OR($L1252&lt;0,$L1252&gt;100)),"RAW SCORE OUT OF RANGE",IF(COUNTIF(nrES_RecID,$B1252)&gt;1,"DUPLICATE RECORD",IF(AND($K1252=2,COUNTIFS(nrES_PID,$D1252,nrES_Code,$F1252,nrES_Att,1)=0),"ATTEMPT 2 WITHOUT ATTEMPT 1",IF(AND($K1252=2,$L1252=""),"RETEST ROW HAS NO SCORE","OK"))))))</f>
        <v/>
      </c>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IF($C1253="","",IF($K1253="","",IF(COUNTIFS(nrES_PID,$D1253,nrES_Code,$F1253,nrES_Att,"&gt;"&amp;$K1253,nrES_Raw,"&gt;=0")=0,"Yes","No")))</f>
        <v/>
      </c>
      <c r="Q1253" s="17">
        <f>IF($C1253="","",IF($L1253="","",IF(AND($K1253=1,ISNUMBER($L1253),$L1253&lt;$J1253,COUNTIFS(nrES_PID,$D1253,nrES_Code,$F1253,nrES_Att,2,nrES_Raw,"&gt;=0")=0),"Yes","No")))</f>
        <v/>
      </c>
      <c r="R1253" s="17">
        <f>IF($C1253="","",IF($L1253="","",IF(AND($K1253=2,ISNUMBER($L1253),$L1253&lt;$J1253),"Yes","No")))</f>
        <v/>
      </c>
      <c r="S1253" s="18" t="n"/>
      <c r="T1253" s="19">
        <f>IF($Q1253&lt;&gt;"Yes","",IF($S1253="","(enter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IF(OR($C1253="",$L1253="",$K1253&lt;&gt;1,NOT(ISNUMBER($L1253)),$L1253&gt;=$J1253),"",IF(COUNTIFS(nrES_PID,$D1253,nrES_Code,$F1253,nrES_Att,2,nrES_Raw,"&gt;=0")&gt;0,"Retested",IF(NOT(ISNUMBER($T1253)),"CHECK DATE",IF(TODAY()&gt;$T1253,"OVERDUE","Due "&amp;TEXT($T1253,"mm/dd")))))</f>
        <v/>
      </c>
      <c r="V1253" s="16" t="n"/>
      <c r="W1253" s="16" t="n"/>
      <c r="X1253" s="17">
        <f>IF($C1253="","",IF(AND($L1253&lt;&gt;"",NOT(ISNUMBER($L1253))),"RAW SCORE NOT A NUMBER",IF(AND(ISNUMBER($L1253),OR($L1253&lt;0,$L1253&gt;100)),"RAW SCORE OUT OF RANGE",IF(COUNTIF(nrES_RecID,$B1253)&gt;1,"DUPLICATE RECORD",IF(AND($K1253=2,COUNTIFS(nrES_PID,$D1253,nrES_Code,$F1253,nrES_Att,1)=0),"ATTEMPT 2 WITHOUT ATTEMPT 1",IF(AND($K1253=2,$L1253=""),"RETEST ROW HAS NO SCORE","OK"))))))</f>
        <v/>
      </c>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IF($C1254="","",IF($K1254="","",IF(COUNTIFS(nrES_PID,$D1254,nrES_Code,$F1254,nrES_Att,"&gt;"&amp;$K1254,nrES_Raw,"&gt;=0")=0,"Yes","No")))</f>
        <v/>
      </c>
      <c r="Q1254" s="17">
        <f>IF($C1254="","",IF($L1254="","",IF(AND($K1254=1,ISNUMBER($L1254),$L1254&lt;$J1254,COUNTIFS(nrES_PID,$D1254,nrES_Code,$F1254,nrES_Att,2,nrES_Raw,"&gt;=0")=0),"Yes","No")))</f>
        <v/>
      </c>
      <c r="R1254" s="17">
        <f>IF($C1254="","",IF($L1254="","",IF(AND($K1254=2,ISNUMBER($L1254),$L1254&lt;$J1254),"Yes","No")))</f>
        <v/>
      </c>
      <c r="S1254" s="18" t="n"/>
      <c r="T1254" s="19">
        <f>IF($Q1254&lt;&gt;"Yes","",IF($S1254="","(enter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IF(OR($C1254="",$L1254="",$K1254&lt;&gt;1,NOT(ISNUMBER($L1254)),$L1254&gt;=$J1254),"",IF(COUNTIFS(nrES_PID,$D1254,nrES_Code,$F1254,nrES_Att,2,nrES_Raw,"&gt;=0")&gt;0,"Retested",IF(NOT(ISNUMBER($T1254)),"CHECK DATE",IF(TODAY()&gt;$T1254,"OVERDUE","Due "&amp;TEXT($T1254,"mm/dd")))))</f>
        <v/>
      </c>
      <c r="V1254" s="16" t="n"/>
      <c r="W1254" s="16" t="n"/>
      <c r="X1254" s="17">
        <f>IF($C1254="","",IF(AND($L1254&lt;&gt;"",NOT(ISNUMBER($L1254))),"RAW SCORE NOT A NUMBER",IF(AND(ISNUMBER($L1254),OR($L1254&lt;0,$L1254&gt;100)),"RAW SCORE OUT OF RANGE",IF(COUNTIF(nrES_RecID,$B1254)&gt;1,"DUPLICATE RECORD",IF(AND($K1254=2,COUNTIFS(nrES_PID,$D1254,nrES_Code,$F1254,nrES_Att,1)=0),"ATTEMPT 2 WITHOUT ATTEMPT 1",IF(AND($K1254=2,$L1254=""),"RETEST ROW HAS NO SCORE","OK"))))))</f>
        <v/>
      </c>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IF($C1255="","",IF($K1255="","",IF(COUNTIFS(nrES_PID,$D1255,nrES_Code,$F1255,nrES_Att,"&gt;"&amp;$K1255,nrES_Raw,"&gt;=0")=0,"Yes","No")))</f>
        <v/>
      </c>
      <c r="Q1255" s="17">
        <f>IF($C1255="","",IF($L1255="","",IF(AND($K1255=1,ISNUMBER($L1255),$L1255&lt;$J1255,COUNTIFS(nrES_PID,$D1255,nrES_Code,$F1255,nrES_Att,2,nrES_Raw,"&gt;=0")=0),"Yes","No")))</f>
        <v/>
      </c>
      <c r="R1255" s="17">
        <f>IF($C1255="","",IF($L1255="","",IF(AND($K1255=2,ISNUMBER($L1255),$L1255&lt;$J1255),"Yes","No")))</f>
        <v/>
      </c>
      <c r="S1255" s="18" t="n"/>
      <c r="T1255" s="19">
        <f>IF($Q1255&lt;&gt;"Yes","",IF($S1255="","(enter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IF(OR($C1255="",$L1255="",$K1255&lt;&gt;1,NOT(ISNUMBER($L1255)),$L1255&gt;=$J1255),"",IF(COUNTIFS(nrES_PID,$D1255,nrES_Code,$F1255,nrES_Att,2,nrES_Raw,"&gt;=0")&gt;0,"Retested",IF(NOT(ISNUMBER($T1255)),"CHECK DATE",IF(TODAY()&gt;$T1255,"OVERDUE","Due "&amp;TEXT($T1255,"mm/dd")))))</f>
        <v/>
      </c>
      <c r="V1255" s="16" t="n"/>
      <c r="W1255" s="16" t="n"/>
      <c r="X1255" s="17">
        <f>IF($C1255="","",IF(AND($L1255&lt;&gt;"",NOT(ISNUMBER($L1255))),"RAW SCORE NOT A NUMBER",IF(AND(ISNUMBER($L1255),OR($L1255&lt;0,$L1255&gt;100)),"RAW SCORE OUT OF RANGE",IF(COUNTIF(nrES_RecID,$B1255)&gt;1,"DUPLICATE RECORD",IF(AND($K1255=2,COUNTIFS(nrES_PID,$D1255,nrES_Code,$F1255,nrES_Att,1)=0),"ATTEMPT 2 WITHOUT ATTEMPT 1",IF(AND($K1255=2,$L1255=""),"RETEST ROW HAS NO SCORE","OK"))))))</f>
        <v/>
      </c>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IF($C1256="","",IF($K1256="","",IF(COUNTIFS(nrES_PID,$D1256,nrES_Code,$F1256,nrES_Att,"&gt;"&amp;$K1256,nrES_Raw,"&gt;=0")=0,"Yes","No")))</f>
        <v/>
      </c>
      <c r="Q1256" s="17">
        <f>IF($C1256="","",IF($L1256="","",IF(AND($K1256=1,ISNUMBER($L1256),$L1256&lt;$J1256,COUNTIFS(nrES_PID,$D1256,nrES_Code,$F1256,nrES_Att,2,nrES_Raw,"&gt;=0")=0),"Yes","No")))</f>
        <v/>
      </c>
      <c r="R1256" s="17">
        <f>IF($C1256="","",IF($L1256="","",IF(AND($K1256=2,ISNUMBER($L1256),$L1256&lt;$J1256),"Yes","No")))</f>
        <v/>
      </c>
      <c r="S1256" s="18" t="n"/>
      <c r="T1256" s="19">
        <f>IF($Q1256&lt;&gt;"Yes","",IF($S1256="","(enter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IF(OR($C1256="",$L1256="",$K1256&lt;&gt;1,NOT(ISNUMBER($L1256)),$L1256&gt;=$J1256),"",IF(COUNTIFS(nrES_PID,$D1256,nrES_Code,$F1256,nrES_Att,2,nrES_Raw,"&gt;=0")&gt;0,"Retested",IF(NOT(ISNUMBER($T1256)),"CHECK DATE",IF(TODAY()&gt;$T1256,"OVERDUE","Due "&amp;TEXT($T1256,"mm/dd")))))</f>
        <v/>
      </c>
      <c r="V1256" s="16" t="n"/>
      <c r="W1256" s="16" t="n"/>
      <c r="X1256" s="17">
        <f>IF($C1256="","",IF(AND($L1256&lt;&gt;"",NOT(ISNUMBER($L1256))),"RAW SCORE NOT A NUMBER",IF(AND(ISNUMBER($L1256),OR($L1256&lt;0,$L1256&gt;100)),"RAW SCORE OUT OF RANGE",IF(COUNTIF(nrES_RecID,$B1256)&gt;1,"DUPLICATE RECORD",IF(AND($K1256=2,COUNTIFS(nrES_PID,$D1256,nrES_Code,$F1256,nrES_Att,1)=0),"ATTEMPT 2 WITHOUT ATTEMPT 1",IF(AND($K1256=2,$L1256=""),"RETEST ROW HAS NO SCORE","OK"))))))</f>
        <v/>
      </c>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IF($C1257="","",IF($K1257="","",IF(COUNTIFS(nrES_PID,$D1257,nrES_Code,$F1257,nrES_Att,"&gt;"&amp;$K1257,nrES_Raw,"&gt;=0")=0,"Yes","No")))</f>
        <v/>
      </c>
      <c r="Q1257" s="17">
        <f>IF($C1257="","",IF($L1257="","",IF(AND($K1257=1,ISNUMBER($L1257),$L1257&lt;$J1257,COUNTIFS(nrES_PID,$D1257,nrES_Code,$F1257,nrES_Att,2,nrES_Raw,"&gt;=0")=0),"Yes","No")))</f>
        <v/>
      </c>
      <c r="R1257" s="17">
        <f>IF($C1257="","",IF($L1257="","",IF(AND($K1257=2,ISNUMBER($L1257),$L1257&lt;$J1257),"Yes","No")))</f>
        <v/>
      </c>
      <c r="S1257" s="18" t="n"/>
      <c r="T1257" s="19">
        <f>IF($Q1257&lt;&gt;"Yes","",IF($S1257="","(enter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IF(OR($C1257="",$L1257="",$K1257&lt;&gt;1,NOT(ISNUMBER($L1257)),$L1257&gt;=$J1257),"",IF(COUNTIFS(nrES_PID,$D1257,nrES_Code,$F1257,nrES_Att,2,nrES_Raw,"&gt;=0")&gt;0,"Retested",IF(NOT(ISNUMBER($T1257)),"CHECK DATE",IF(TODAY()&gt;$T1257,"OVERDUE","Due "&amp;TEXT($T1257,"mm/dd")))))</f>
        <v/>
      </c>
      <c r="V1257" s="16" t="n"/>
      <c r="W1257" s="16" t="n"/>
      <c r="X1257" s="17">
        <f>IF($C1257="","",IF(AND($L1257&lt;&gt;"",NOT(ISNUMBER($L1257))),"RAW SCORE NOT A NUMBER",IF(AND(ISNUMBER($L1257),OR($L1257&lt;0,$L1257&gt;100)),"RAW SCORE OUT OF RANGE",IF(COUNTIF(nrES_RecID,$B1257)&gt;1,"DUPLICATE RECORD",IF(AND($K1257=2,COUNTIFS(nrES_PID,$D1257,nrES_Code,$F1257,nrES_Att,1)=0),"ATTEMPT 2 WITHOUT ATTEMPT 1",IF(AND($K1257=2,$L1257=""),"RETEST ROW HAS NO SCORE","OK"))))))</f>
        <v/>
      </c>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IF($C1258="","",IF($K1258="","",IF(COUNTIFS(nrES_PID,$D1258,nrES_Code,$F1258,nrES_Att,"&gt;"&amp;$K1258,nrES_Raw,"&gt;=0")=0,"Yes","No")))</f>
        <v/>
      </c>
      <c r="Q1258" s="17">
        <f>IF($C1258="","",IF($L1258="","",IF(AND($K1258=1,ISNUMBER($L1258),$L1258&lt;$J1258,COUNTIFS(nrES_PID,$D1258,nrES_Code,$F1258,nrES_Att,2,nrES_Raw,"&gt;=0")=0),"Yes","No")))</f>
        <v/>
      </c>
      <c r="R1258" s="17">
        <f>IF($C1258="","",IF($L1258="","",IF(AND($K1258=2,ISNUMBER($L1258),$L1258&lt;$J1258),"Yes","No")))</f>
        <v/>
      </c>
      <c r="S1258" s="18" t="n"/>
      <c r="T1258" s="19">
        <f>IF($Q1258&lt;&gt;"Yes","",IF($S1258="","(enter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IF(OR($C1258="",$L1258="",$K1258&lt;&gt;1,NOT(ISNUMBER($L1258)),$L1258&gt;=$J1258),"",IF(COUNTIFS(nrES_PID,$D1258,nrES_Code,$F1258,nrES_Att,2,nrES_Raw,"&gt;=0")&gt;0,"Retested",IF(NOT(ISNUMBER($T1258)),"CHECK DATE",IF(TODAY()&gt;$T1258,"OVERDUE","Due "&amp;TEXT($T1258,"mm/dd")))))</f>
        <v/>
      </c>
      <c r="V1258" s="16" t="n"/>
      <c r="W1258" s="16" t="n"/>
      <c r="X1258" s="17">
        <f>IF($C1258="","",IF(AND($L1258&lt;&gt;"",NOT(ISNUMBER($L1258))),"RAW SCORE NOT A NUMBER",IF(AND(ISNUMBER($L1258),OR($L1258&lt;0,$L1258&gt;100)),"RAW SCORE OUT OF RANGE",IF(COUNTIF(nrES_RecID,$B1258)&gt;1,"DUPLICATE RECORD",IF(AND($K1258=2,COUNTIFS(nrES_PID,$D1258,nrES_Code,$F1258,nrES_Att,1)=0),"ATTEMPT 2 WITHOUT ATTEMPT 1",IF(AND($K1258=2,$L1258=""),"RETEST ROW HAS NO SCORE","OK"))))))</f>
        <v/>
      </c>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IF($C1259="","",IF($K1259="","",IF(COUNTIFS(nrES_PID,$D1259,nrES_Code,$F1259,nrES_Att,"&gt;"&amp;$K1259,nrES_Raw,"&gt;=0")=0,"Yes","No")))</f>
        <v/>
      </c>
      <c r="Q1259" s="17">
        <f>IF($C1259="","",IF($L1259="","",IF(AND($K1259=1,ISNUMBER($L1259),$L1259&lt;$J1259,COUNTIFS(nrES_PID,$D1259,nrES_Code,$F1259,nrES_Att,2,nrES_Raw,"&gt;=0")=0),"Yes","No")))</f>
        <v/>
      </c>
      <c r="R1259" s="17">
        <f>IF($C1259="","",IF($L1259="","",IF(AND($K1259=2,ISNUMBER($L1259),$L1259&lt;$J1259),"Yes","No")))</f>
        <v/>
      </c>
      <c r="S1259" s="18" t="n"/>
      <c r="T1259" s="19">
        <f>IF($Q1259&lt;&gt;"Yes","",IF($S1259="","(enter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IF(OR($C1259="",$L1259="",$K1259&lt;&gt;1,NOT(ISNUMBER($L1259)),$L1259&gt;=$J1259),"",IF(COUNTIFS(nrES_PID,$D1259,nrES_Code,$F1259,nrES_Att,2,nrES_Raw,"&gt;=0")&gt;0,"Retested",IF(NOT(ISNUMBER($T1259)),"CHECK DATE",IF(TODAY()&gt;$T1259,"OVERDUE","Due "&amp;TEXT($T1259,"mm/dd")))))</f>
        <v/>
      </c>
      <c r="V1259" s="16" t="n"/>
      <c r="W1259" s="16" t="n"/>
      <c r="X1259" s="17">
        <f>IF($C1259="","",IF(AND($L1259&lt;&gt;"",NOT(ISNUMBER($L1259))),"RAW SCORE NOT A NUMBER",IF(AND(ISNUMBER($L1259),OR($L1259&lt;0,$L1259&gt;100)),"RAW SCORE OUT OF RANGE",IF(COUNTIF(nrES_RecID,$B1259)&gt;1,"DUPLICATE RECORD",IF(AND($K1259=2,COUNTIFS(nrES_PID,$D1259,nrES_Code,$F1259,nrES_Att,1)=0),"ATTEMPT 2 WITHOUT ATTEMPT 1",IF(AND($K1259=2,$L1259=""),"RETEST ROW HAS NO SCORE","OK"))))))</f>
        <v/>
      </c>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IF($C1260="","",IF($K1260="","",IF(COUNTIFS(nrES_PID,$D1260,nrES_Code,$F1260,nrES_Att,"&gt;"&amp;$K1260,nrES_Raw,"&gt;=0")=0,"Yes","No")))</f>
        <v/>
      </c>
      <c r="Q1260" s="17">
        <f>IF($C1260="","",IF($L1260="","",IF(AND($K1260=1,ISNUMBER($L1260),$L1260&lt;$J1260,COUNTIFS(nrES_PID,$D1260,nrES_Code,$F1260,nrES_Att,2,nrES_Raw,"&gt;=0")=0),"Yes","No")))</f>
        <v/>
      </c>
      <c r="R1260" s="17">
        <f>IF($C1260="","",IF($L1260="","",IF(AND($K1260=2,ISNUMBER($L1260),$L1260&lt;$J1260),"Yes","No")))</f>
        <v/>
      </c>
      <c r="S1260" s="18" t="n"/>
      <c r="T1260" s="19">
        <f>IF($Q1260&lt;&gt;"Yes","",IF($S1260="","(enter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IF(OR($C1260="",$L1260="",$K1260&lt;&gt;1,NOT(ISNUMBER($L1260)),$L1260&gt;=$J1260),"",IF(COUNTIFS(nrES_PID,$D1260,nrES_Code,$F1260,nrES_Att,2,nrES_Raw,"&gt;=0")&gt;0,"Retested",IF(NOT(ISNUMBER($T1260)),"CHECK DATE",IF(TODAY()&gt;$T1260,"OVERDUE","Due "&amp;TEXT($T1260,"mm/dd")))))</f>
        <v/>
      </c>
      <c r="V1260" s="16" t="n"/>
      <c r="W1260" s="16" t="n"/>
      <c r="X1260" s="17">
        <f>IF($C1260="","",IF(AND($L1260&lt;&gt;"",NOT(ISNUMBER($L1260))),"RAW SCORE NOT A NUMBER",IF(AND(ISNUMBER($L1260),OR($L1260&lt;0,$L1260&gt;100)),"RAW SCORE OUT OF RANGE",IF(COUNTIF(nrES_RecID,$B1260)&gt;1,"DUPLICATE RECORD",IF(AND($K1260=2,COUNTIFS(nrES_PID,$D1260,nrES_Code,$F1260,nrES_Att,1)=0),"ATTEMPT 2 WITHOUT ATTEMPT 1",IF(AND($K1260=2,$L1260=""),"RETEST ROW HAS NO SCORE","OK"))))))</f>
        <v/>
      </c>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IF($C1261="","",IF($K1261="","",IF(COUNTIFS(nrES_PID,$D1261,nrES_Code,$F1261,nrES_Att,"&gt;"&amp;$K1261,nrES_Raw,"&gt;=0")=0,"Yes","No")))</f>
        <v/>
      </c>
      <c r="Q1261" s="17">
        <f>IF($C1261="","",IF($L1261="","",IF(AND($K1261=1,ISNUMBER($L1261),$L1261&lt;$J1261,COUNTIFS(nrES_PID,$D1261,nrES_Code,$F1261,nrES_Att,2,nrES_Raw,"&gt;=0")=0),"Yes","No")))</f>
        <v/>
      </c>
      <c r="R1261" s="17">
        <f>IF($C1261="","",IF($L1261="","",IF(AND($K1261=2,ISNUMBER($L1261),$L1261&lt;$J1261),"Yes","No")))</f>
        <v/>
      </c>
      <c r="S1261" s="18" t="n"/>
      <c r="T1261" s="19">
        <f>IF($Q1261&lt;&gt;"Yes","",IF($S1261="","(enter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IF(OR($C1261="",$L1261="",$K1261&lt;&gt;1,NOT(ISNUMBER($L1261)),$L1261&gt;=$J1261),"",IF(COUNTIFS(nrES_PID,$D1261,nrES_Code,$F1261,nrES_Att,2,nrES_Raw,"&gt;=0")&gt;0,"Retested",IF(NOT(ISNUMBER($T1261)),"CHECK DATE",IF(TODAY()&gt;$T1261,"OVERDUE","Due "&amp;TEXT($T1261,"mm/dd")))))</f>
        <v/>
      </c>
      <c r="V1261" s="16" t="n"/>
      <c r="W1261" s="16" t="n"/>
      <c r="X1261" s="17">
        <f>IF($C1261="","",IF(AND($L1261&lt;&gt;"",NOT(ISNUMBER($L1261))),"RAW SCORE NOT A NUMBER",IF(AND(ISNUMBER($L1261),OR($L1261&lt;0,$L1261&gt;100)),"RAW SCORE OUT OF RANGE",IF(COUNTIF(nrES_RecID,$B1261)&gt;1,"DUPLICATE RECORD",IF(AND($K1261=2,COUNTIFS(nrES_PID,$D1261,nrES_Code,$F1261,nrES_Att,1)=0),"ATTEMPT 2 WITHOUT ATTEMPT 1",IF(AND($K1261=2,$L1261=""),"RETEST ROW HAS NO SCORE","OK"))))))</f>
        <v/>
      </c>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IF($C1262="","",IF($K1262="","",IF(COUNTIFS(nrES_PID,$D1262,nrES_Code,$F1262,nrES_Att,"&gt;"&amp;$K1262,nrES_Raw,"&gt;=0")=0,"Yes","No")))</f>
        <v/>
      </c>
      <c r="Q1262" s="17">
        <f>IF($C1262="","",IF($L1262="","",IF(AND($K1262=1,ISNUMBER($L1262),$L1262&lt;$J1262,COUNTIFS(nrES_PID,$D1262,nrES_Code,$F1262,nrES_Att,2,nrES_Raw,"&gt;=0")=0),"Yes","No")))</f>
        <v/>
      </c>
      <c r="R1262" s="17">
        <f>IF($C1262="","",IF($L1262="","",IF(AND($K1262=2,ISNUMBER($L1262),$L1262&lt;$J1262),"Yes","No")))</f>
        <v/>
      </c>
      <c r="S1262" s="18" t="n"/>
      <c r="T1262" s="19">
        <f>IF($Q1262&lt;&gt;"Yes","",IF($S1262="","(enter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IF(OR($C1262="",$L1262="",$K1262&lt;&gt;1,NOT(ISNUMBER($L1262)),$L1262&gt;=$J1262),"",IF(COUNTIFS(nrES_PID,$D1262,nrES_Code,$F1262,nrES_Att,2,nrES_Raw,"&gt;=0")&gt;0,"Retested",IF(NOT(ISNUMBER($T1262)),"CHECK DATE",IF(TODAY()&gt;$T1262,"OVERDUE","Due "&amp;TEXT($T1262,"mm/dd")))))</f>
        <v/>
      </c>
      <c r="V1262" s="16" t="n"/>
      <c r="W1262" s="16" t="n"/>
      <c r="X1262" s="17">
        <f>IF($C1262="","",IF(AND($L1262&lt;&gt;"",NOT(ISNUMBER($L1262))),"RAW SCORE NOT A NUMBER",IF(AND(ISNUMBER($L1262),OR($L1262&lt;0,$L1262&gt;100)),"RAW SCORE OUT OF RANGE",IF(COUNTIF(nrES_RecID,$B1262)&gt;1,"DUPLICATE RECORD",IF(AND($K1262=2,COUNTIFS(nrES_PID,$D1262,nrES_Code,$F1262,nrES_Att,1)=0),"ATTEMPT 2 WITHOUT ATTEMPT 1",IF(AND($K1262=2,$L1262=""),"RETEST ROW HAS NO SCORE","OK"))))))</f>
        <v/>
      </c>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IF($C1263="","",IF($K1263="","",IF(COUNTIFS(nrES_PID,$D1263,nrES_Code,$F1263,nrES_Att,"&gt;"&amp;$K1263,nrES_Raw,"&gt;=0")=0,"Yes","No")))</f>
        <v/>
      </c>
      <c r="Q1263" s="17">
        <f>IF($C1263="","",IF($L1263="","",IF(AND($K1263=1,ISNUMBER($L1263),$L1263&lt;$J1263,COUNTIFS(nrES_PID,$D1263,nrES_Code,$F1263,nrES_Att,2,nrES_Raw,"&gt;=0")=0),"Yes","No")))</f>
        <v/>
      </c>
      <c r="R1263" s="17">
        <f>IF($C1263="","",IF($L1263="","",IF(AND($K1263=2,ISNUMBER($L1263),$L1263&lt;$J1263),"Yes","No")))</f>
        <v/>
      </c>
      <c r="S1263" s="18" t="n"/>
      <c r="T1263" s="19">
        <f>IF($Q1263&lt;&gt;"Yes","",IF($S1263="","(enter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IF(OR($C1263="",$L1263="",$K1263&lt;&gt;1,NOT(ISNUMBER($L1263)),$L1263&gt;=$J1263),"",IF(COUNTIFS(nrES_PID,$D1263,nrES_Code,$F1263,nrES_Att,2,nrES_Raw,"&gt;=0")&gt;0,"Retested",IF(NOT(ISNUMBER($T1263)),"CHECK DATE",IF(TODAY()&gt;$T1263,"OVERDUE","Due "&amp;TEXT($T1263,"mm/dd")))))</f>
        <v/>
      </c>
      <c r="V1263" s="16" t="n"/>
      <c r="W1263" s="16" t="n"/>
      <c r="X1263" s="17">
        <f>IF($C1263="","",IF(AND($L1263&lt;&gt;"",NOT(ISNUMBER($L1263))),"RAW SCORE NOT A NUMBER",IF(AND(ISNUMBER($L1263),OR($L1263&lt;0,$L1263&gt;100)),"RAW SCORE OUT OF RANGE",IF(COUNTIF(nrES_RecID,$B1263)&gt;1,"DUPLICATE RECORD",IF(AND($K1263=2,COUNTIFS(nrES_PID,$D1263,nrES_Code,$F1263,nrES_Att,1)=0),"ATTEMPT 2 WITHOUT ATTEMPT 1",IF(AND($K1263=2,$L1263=""),"RETEST ROW HAS NO SCORE","OK"))))))</f>
        <v/>
      </c>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IF($C1264="","",IF($K1264="","",IF(COUNTIFS(nrES_PID,$D1264,nrES_Code,$F1264,nrES_Att,"&gt;"&amp;$K1264,nrES_Raw,"&gt;=0")=0,"Yes","No")))</f>
        <v/>
      </c>
      <c r="Q1264" s="17">
        <f>IF($C1264="","",IF($L1264="","",IF(AND($K1264=1,ISNUMBER($L1264),$L1264&lt;$J1264,COUNTIFS(nrES_PID,$D1264,nrES_Code,$F1264,nrES_Att,2,nrES_Raw,"&gt;=0")=0),"Yes","No")))</f>
        <v/>
      </c>
      <c r="R1264" s="17">
        <f>IF($C1264="","",IF($L1264="","",IF(AND($K1264=2,ISNUMBER($L1264),$L1264&lt;$J1264),"Yes","No")))</f>
        <v/>
      </c>
      <c r="S1264" s="18" t="n"/>
      <c r="T1264" s="19">
        <f>IF($Q1264&lt;&gt;"Yes","",IF($S1264="","(enter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IF(OR($C1264="",$L1264="",$K1264&lt;&gt;1,NOT(ISNUMBER($L1264)),$L1264&gt;=$J1264),"",IF(COUNTIFS(nrES_PID,$D1264,nrES_Code,$F1264,nrES_Att,2,nrES_Raw,"&gt;=0")&gt;0,"Retested",IF(NOT(ISNUMBER($T1264)),"CHECK DATE",IF(TODAY()&gt;$T1264,"OVERDUE","Due "&amp;TEXT($T1264,"mm/dd")))))</f>
        <v/>
      </c>
      <c r="V1264" s="16" t="n"/>
      <c r="W1264" s="16" t="n"/>
      <c r="X1264" s="17">
        <f>IF($C1264="","",IF(AND($L1264&lt;&gt;"",NOT(ISNUMBER($L1264))),"RAW SCORE NOT A NUMBER",IF(AND(ISNUMBER($L1264),OR($L1264&lt;0,$L1264&gt;100)),"RAW SCORE OUT OF RANGE",IF(COUNTIF(nrES_RecID,$B1264)&gt;1,"DUPLICATE RECORD",IF(AND($K1264=2,COUNTIFS(nrES_PID,$D1264,nrES_Code,$F1264,nrES_Att,1)=0),"ATTEMPT 2 WITHOUT ATTEMPT 1",IF(AND($K1264=2,$L1264=""),"RETEST ROW HAS NO SCORE","OK"))))))</f>
        <v/>
      </c>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IF($C1265="","",IF($K1265="","",IF(COUNTIFS(nrES_PID,$D1265,nrES_Code,$F1265,nrES_Att,"&gt;"&amp;$K1265,nrES_Raw,"&gt;=0")=0,"Yes","No")))</f>
        <v/>
      </c>
      <c r="Q1265" s="17">
        <f>IF($C1265="","",IF($L1265="","",IF(AND($K1265=1,ISNUMBER($L1265),$L1265&lt;$J1265,COUNTIFS(nrES_PID,$D1265,nrES_Code,$F1265,nrES_Att,2,nrES_Raw,"&gt;=0")=0),"Yes","No")))</f>
        <v/>
      </c>
      <c r="R1265" s="17">
        <f>IF($C1265="","",IF($L1265="","",IF(AND($K1265=2,ISNUMBER($L1265),$L1265&lt;$J1265),"Yes","No")))</f>
        <v/>
      </c>
      <c r="S1265" s="18" t="n"/>
      <c r="T1265" s="19">
        <f>IF($Q1265&lt;&gt;"Yes","",IF($S1265="","(enter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IF(OR($C1265="",$L1265="",$K1265&lt;&gt;1,NOT(ISNUMBER($L1265)),$L1265&gt;=$J1265),"",IF(COUNTIFS(nrES_PID,$D1265,nrES_Code,$F1265,nrES_Att,2,nrES_Raw,"&gt;=0")&gt;0,"Retested",IF(NOT(ISNUMBER($T1265)),"CHECK DATE",IF(TODAY()&gt;$T1265,"OVERDUE","Due "&amp;TEXT($T1265,"mm/dd")))))</f>
        <v/>
      </c>
      <c r="V1265" s="16" t="n"/>
      <c r="W1265" s="16" t="n"/>
      <c r="X1265" s="17">
        <f>IF($C1265="","",IF(AND($L1265&lt;&gt;"",NOT(ISNUMBER($L1265))),"RAW SCORE NOT A NUMBER",IF(AND(ISNUMBER($L1265),OR($L1265&lt;0,$L1265&gt;100)),"RAW SCORE OUT OF RANGE",IF(COUNTIF(nrES_RecID,$B1265)&gt;1,"DUPLICATE RECORD",IF(AND($K1265=2,COUNTIFS(nrES_PID,$D1265,nrES_Code,$F1265,nrES_Att,1)=0),"ATTEMPT 2 WITHOUT ATTEMPT 1",IF(AND($K1265=2,$L1265=""),"RETEST ROW HAS NO SCORE","OK"))))))</f>
        <v/>
      </c>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IF($C1266="","",IF($K1266="","",IF(COUNTIFS(nrES_PID,$D1266,nrES_Code,$F1266,nrES_Att,"&gt;"&amp;$K1266,nrES_Raw,"&gt;=0")=0,"Yes","No")))</f>
        <v/>
      </c>
      <c r="Q1266" s="17">
        <f>IF($C1266="","",IF($L1266="","",IF(AND($K1266=1,ISNUMBER($L1266),$L1266&lt;$J1266,COUNTIFS(nrES_PID,$D1266,nrES_Code,$F1266,nrES_Att,2,nrES_Raw,"&gt;=0")=0),"Yes","No")))</f>
        <v/>
      </c>
      <c r="R1266" s="17">
        <f>IF($C1266="","",IF($L1266="","",IF(AND($K1266=2,ISNUMBER($L1266),$L1266&lt;$J1266),"Yes","No")))</f>
        <v/>
      </c>
      <c r="S1266" s="18" t="n"/>
      <c r="T1266" s="19">
        <f>IF($Q1266&lt;&gt;"Yes","",IF($S1266="","(enter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IF(OR($C1266="",$L1266="",$K1266&lt;&gt;1,NOT(ISNUMBER($L1266)),$L1266&gt;=$J1266),"",IF(COUNTIFS(nrES_PID,$D1266,nrES_Code,$F1266,nrES_Att,2,nrES_Raw,"&gt;=0")&gt;0,"Retested",IF(NOT(ISNUMBER($T1266)),"CHECK DATE",IF(TODAY()&gt;$T1266,"OVERDUE","Due "&amp;TEXT($T1266,"mm/dd")))))</f>
        <v/>
      </c>
      <c r="V1266" s="16" t="n"/>
      <c r="W1266" s="16" t="n"/>
      <c r="X1266" s="17">
        <f>IF($C1266="","",IF(AND($L1266&lt;&gt;"",NOT(ISNUMBER($L1266))),"RAW SCORE NOT A NUMBER",IF(AND(ISNUMBER($L1266),OR($L1266&lt;0,$L1266&gt;100)),"RAW SCORE OUT OF RANGE",IF(COUNTIF(nrES_RecID,$B1266)&gt;1,"DUPLICATE RECORD",IF(AND($K1266=2,COUNTIFS(nrES_PID,$D1266,nrES_Code,$F1266,nrES_Att,1)=0),"ATTEMPT 2 WITHOUT ATTEMPT 1",IF(AND($K1266=2,$L1266=""),"RETEST ROW HAS NO SCORE","OK"))))))</f>
        <v/>
      </c>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IF($C1267="","",IF($K1267="","",IF(COUNTIFS(nrES_PID,$D1267,nrES_Code,$F1267,nrES_Att,"&gt;"&amp;$K1267,nrES_Raw,"&gt;=0")=0,"Yes","No")))</f>
        <v/>
      </c>
      <c r="Q1267" s="17">
        <f>IF($C1267="","",IF($L1267="","",IF(AND($K1267=1,ISNUMBER($L1267),$L1267&lt;$J1267,COUNTIFS(nrES_PID,$D1267,nrES_Code,$F1267,nrES_Att,2,nrES_Raw,"&gt;=0")=0),"Yes","No")))</f>
        <v/>
      </c>
      <c r="R1267" s="17">
        <f>IF($C1267="","",IF($L1267="","",IF(AND($K1267=2,ISNUMBER($L1267),$L1267&lt;$J1267),"Yes","No")))</f>
        <v/>
      </c>
      <c r="S1267" s="18" t="n"/>
      <c r="T1267" s="19">
        <f>IF($Q1267&lt;&gt;"Yes","",IF($S1267="","(enter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IF(OR($C1267="",$L1267="",$K1267&lt;&gt;1,NOT(ISNUMBER($L1267)),$L1267&gt;=$J1267),"",IF(COUNTIFS(nrES_PID,$D1267,nrES_Code,$F1267,nrES_Att,2,nrES_Raw,"&gt;=0")&gt;0,"Retested",IF(NOT(ISNUMBER($T1267)),"CHECK DATE",IF(TODAY()&gt;$T1267,"OVERDUE","Due "&amp;TEXT($T1267,"mm/dd")))))</f>
        <v/>
      </c>
      <c r="V1267" s="16" t="n"/>
      <c r="W1267" s="16" t="n"/>
      <c r="X1267" s="17">
        <f>IF($C1267="","",IF(AND($L1267&lt;&gt;"",NOT(ISNUMBER($L1267))),"RAW SCORE NOT A NUMBER",IF(AND(ISNUMBER($L1267),OR($L1267&lt;0,$L1267&gt;100)),"RAW SCORE OUT OF RANGE",IF(COUNTIF(nrES_RecID,$B1267)&gt;1,"DUPLICATE RECORD",IF(AND($K1267=2,COUNTIFS(nrES_PID,$D1267,nrES_Code,$F1267,nrES_Att,1)=0),"ATTEMPT 2 WITHOUT ATTEMPT 1",IF(AND($K1267=2,$L1267=""),"RETEST ROW HAS NO SCORE","OK"))))))</f>
        <v/>
      </c>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IF($C1268="","",IF($K1268="","",IF(COUNTIFS(nrES_PID,$D1268,nrES_Code,$F1268,nrES_Att,"&gt;"&amp;$K1268,nrES_Raw,"&gt;=0")=0,"Yes","No")))</f>
        <v/>
      </c>
      <c r="Q1268" s="17">
        <f>IF($C1268="","",IF($L1268="","",IF(AND($K1268=1,ISNUMBER($L1268),$L1268&lt;$J1268,COUNTIFS(nrES_PID,$D1268,nrES_Code,$F1268,nrES_Att,2,nrES_Raw,"&gt;=0")=0),"Yes","No")))</f>
        <v/>
      </c>
      <c r="R1268" s="17">
        <f>IF($C1268="","",IF($L1268="","",IF(AND($K1268=2,ISNUMBER($L1268),$L1268&lt;$J1268),"Yes","No")))</f>
        <v/>
      </c>
      <c r="S1268" s="18" t="n"/>
      <c r="T1268" s="19">
        <f>IF($Q1268&lt;&gt;"Yes","",IF($S1268="","(enter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IF(OR($C1268="",$L1268="",$K1268&lt;&gt;1,NOT(ISNUMBER($L1268)),$L1268&gt;=$J1268),"",IF(COUNTIFS(nrES_PID,$D1268,nrES_Code,$F1268,nrES_Att,2,nrES_Raw,"&gt;=0")&gt;0,"Retested",IF(NOT(ISNUMBER($T1268)),"CHECK DATE",IF(TODAY()&gt;$T1268,"OVERDUE","Due "&amp;TEXT($T1268,"mm/dd")))))</f>
        <v/>
      </c>
      <c r="V1268" s="16" t="n"/>
      <c r="W1268" s="16" t="n"/>
      <c r="X1268" s="17">
        <f>IF($C1268="","",IF(AND($L1268&lt;&gt;"",NOT(ISNUMBER($L1268))),"RAW SCORE NOT A NUMBER",IF(AND(ISNUMBER($L1268),OR($L1268&lt;0,$L1268&gt;100)),"RAW SCORE OUT OF RANGE",IF(COUNTIF(nrES_RecID,$B1268)&gt;1,"DUPLICATE RECORD",IF(AND($K1268=2,COUNTIFS(nrES_PID,$D1268,nrES_Code,$F1268,nrES_Att,1)=0),"ATTEMPT 2 WITHOUT ATTEMPT 1",IF(AND($K1268=2,$L1268=""),"RETEST ROW HAS NO SCORE","OK"))))))</f>
        <v/>
      </c>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IF($C1269="","",IF($K1269="","",IF(COUNTIFS(nrES_PID,$D1269,nrES_Code,$F1269,nrES_Att,"&gt;"&amp;$K1269,nrES_Raw,"&gt;=0")=0,"Yes","No")))</f>
        <v/>
      </c>
      <c r="Q1269" s="17">
        <f>IF($C1269="","",IF($L1269="","",IF(AND($K1269=1,ISNUMBER($L1269),$L1269&lt;$J1269,COUNTIFS(nrES_PID,$D1269,nrES_Code,$F1269,nrES_Att,2,nrES_Raw,"&gt;=0")=0),"Yes","No")))</f>
        <v/>
      </c>
      <c r="R1269" s="17">
        <f>IF($C1269="","",IF($L1269="","",IF(AND($K1269=2,ISNUMBER($L1269),$L1269&lt;$J1269),"Yes","No")))</f>
        <v/>
      </c>
      <c r="S1269" s="18" t="n"/>
      <c r="T1269" s="19">
        <f>IF($Q1269&lt;&gt;"Yes","",IF($S1269="","(enter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IF(OR($C1269="",$L1269="",$K1269&lt;&gt;1,NOT(ISNUMBER($L1269)),$L1269&gt;=$J1269),"",IF(COUNTIFS(nrES_PID,$D1269,nrES_Code,$F1269,nrES_Att,2,nrES_Raw,"&gt;=0")&gt;0,"Retested",IF(NOT(ISNUMBER($T1269)),"CHECK DATE",IF(TODAY()&gt;$T1269,"OVERDUE","Due "&amp;TEXT($T1269,"mm/dd")))))</f>
        <v/>
      </c>
      <c r="V1269" s="16" t="n"/>
      <c r="W1269" s="16" t="n"/>
      <c r="X1269" s="17">
        <f>IF($C1269="","",IF(AND($L1269&lt;&gt;"",NOT(ISNUMBER($L1269))),"RAW SCORE NOT A NUMBER",IF(AND(ISNUMBER($L1269),OR($L1269&lt;0,$L1269&gt;100)),"RAW SCORE OUT OF RANGE",IF(COUNTIF(nrES_RecID,$B1269)&gt;1,"DUPLICATE RECORD",IF(AND($K1269=2,COUNTIFS(nrES_PID,$D1269,nrES_Code,$F1269,nrES_Att,1)=0),"ATTEMPT 2 WITHOUT ATTEMPT 1",IF(AND($K1269=2,$L1269=""),"RETEST ROW HAS NO SCORE","OK"))))))</f>
        <v/>
      </c>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IF($C1270="","",IF($K1270="","",IF(COUNTIFS(nrES_PID,$D1270,nrES_Code,$F1270,nrES_Att,"&gt;"&amp;$K1270,nrES_Raw,"&gt;=0")=0,"Yes","No")))</f>
        <v/>
      </c>
      <c r="Q1270" s="17">
        <f>IF($C1270="","",IF($L1270="","",IF(AND($K1270=1,ISNUMBER($L1270),$L1270&lt;$J1270,COUNTIFS(nrES_PID,$D1270,nrES_Code,$F1270,nrES_Att,2,nrES_Raw,"&gt;=0")=0),"Yes","No")))</f>
        <v/>
      </c>
      <c r="R1270" s="17">
        <f>IF($C1270="","",IF($L1270="","",IF(AND($K1270=2,ISNUMBER($L1270),$L1270&lt;$J1270),"Yes","No")))</f>
        <v/>
      </c>
      <c r="S1270" s="18" t="n"/>
      <c r="T1270" s="19">
        <f>IF($Q1270&lt;&gt;"Yes","",IF($S1270="","(enter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IF(OR($C1270="",$L1270="",$K1270&lt;&gt;1,NOT(ISNUMBER($L1270)),$L1270&gt;=$J1270),"",IF(COUNTIFS(nrES_PID,$D1270,nrES_Code,$F1270,nrES_Att,2,nrES_Raw,"&gt;=0")&gt;0,"Retested",IF(NOT(ISNUMBER($T1270)),"CHECK DATE",IF(TODAY()&gt;$T1270,"OVERDUE","Due "&amp;TEXT($T1270,"mm/dd")))))</f>
        <v/>
      </c>
      <c r="V1270" s="16" t="n"/>
      <c r="W1270" s="16" t="n"/>
      <c r="X1270" s="17">
        <f>IF($C1270="","",IF(AND($L1270&lt;&gt;"",NOT(ISNUMBER($L1270))),"RAW SCORE NOT A NUMBER",IF(AND(ISNUMBER($L1270),OR($L1270&lt;0,$L1270&gt;100)),"RAW SCORE OUT OF RANGE",IF(COUNTIF(nrES_RecID,$B1270)&gt;1,"DUPLICATE RECORD",IF(AND($K1270=2,COUNTIFS(nrES_PID,$D1270,nrES_Code,$F1270,nrES_Att,1)=0),"ATTEMPT 2 WITHOUT ATTEMPT 1",IF(AND($K1270=2,$L1270=""),"RETEST ROW HAS NO SCORE","OK"))))))</f>
        <v/>
      </c>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IF($C1271="","",IF($K1271="","",IF(COUNTIFS(nrES_PID,$D1271,nrES_Code,$F1271,nrES_Att,"&gt;"&amp;$K1271,nrES_Raw,"&gt;=0")=0,"Yes","No")))</f>
        <v/>
      </c>
      <c r="Q1271" s="17">
        <f>IF($C1271="","",IF($L1271="","",IF(AND($K1271=1,ISNUMBER($L1271),$L1271&lt;$J1271,COUNTIFS(nrES_PID,$D1271,nrES_Code,$F1271,nrES_Att,2,nrES_Raw,"&gt;=0")=0),"Yes","No")))</f>
        <v/>
      </c>
      <c r="R1271" s="17">
        <f>IF($C1271="","",IF($L1271="","",IF(AND($K1271=2,ISNUMBER($L1271),$L1271&lt;$J1271),"Yes","No")))</f>
        <v/>
      </c>
      <c r="S1271" s="18" t="n"/>
      <c r="T1271" s="19">
        <f>IF($Q1271&lt;&gt;"Yes","",IF($S1271="","(enter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IF(OR($C1271="",$L1271="",$K1271&lt;&gt;1,NOT(ISNUMBER($L1271)),$L1271&gt;=$J1271),"",IF(COUNTIFS(nrES_PID,$D1271,nrES_Code,$F1271,nrES_Att,2,nrES_Raw,"&gt;=0")&gt;0,"Retested",IF(NOT(ISNUMBER($T1271)),"CHECK DATE",IF(TODAY()&gt;$T1271,"OVERDUE","Due "&amp;TEXT($T1271,"mm/dd")))))</f>
        <v/>
      </c>
      <c r="V1271" s="16" t="n"/>
      <c r="W1271" s="16" t="n"/>
      <c r="X1271" s="17">
        <f>IF($C1271="","",IF(AND($L1271&lt;&gt;"",NOT(ISNUMBER($L1271))),"RAW SCORE NOT A NUMBER",IF(AND(ISNUMBER($L1271),OR($L1271&lt;0,$L1271&gt;100)),"RAW SCORE OUT OF RANGE",IF(COUNTIF(nrES_RecID,$B1271)&gt;1,"DUPLICATE RECORD",IF(AND($K1271=2,COUNTIFS(nrES_PID,$D1271,nrES_Code,$F1271,nrES_Att,1)=0),"ATTEMPT 2 WITHOUT ATTEMPT 1",IF(AND($K1271=2,$L1271=""),"RETEST ROW HAS NO SCORE","OK"))))))</f>
        <v/>
      </c>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IF($C1272="","",IF($K1272="","",IF(COUNTIFS(nrES_PID,$D1272,nrES_Code,$F1272,nrES_Att,"&gt;"&amp;$K1272,nrES_Raw,"&gt;=0")=0,"Yes","No")))</f>
        <v/>
      </c>
      <c r="Q1272" s="17">
        <f>IF($C1272="","",IF($L1272="","",IF(AND($K1272=1,ISNUMBER($L1272),$L1272&lt;$J1272,COUNTIFS(nrES_PID,$D1272,nrES_Code,$F1272,nrES_Att,2,nrES_Raw,"&gt;=0")=0),"Yes","No")))</f>
        <v/>
      </c>
      <c r="R1272" s="17">
        <f>IF($C1272="","",IF($L1272="","",IF(AND($K1272=2,ISNUMBER($L1272),$L1272&lt;$J1272),"Yes","No")))</f>
        <v/>
      </c>
      <c r="S1272" s="18" t="n"/>
      <c r="T1272" s="19">
        <f>IF($Q1272&lt;&gt;"Yes","",IF($S1272="","(enter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IF(OR($C1272="",$L1272="",$K1272&lt;&gt;1,NOT(ISNUMBER($L1272)),$L1272&gt;=$J1272),"",IF(COUNTIFS(nrES_PID,$D1272,nrES_Code,$F1272,nrES_Att,2,nrES_Raw,"&gt;=0")&gt;0,"Retested",IF(NOT(ISNUMBER($T1272)),"CHECK DATE",IF(TODAY()&gt;$T1272,"OVERDUE","Due "&amp;TEXT($T1272,"mm/dd")))))</f>
        <v/>
      </c>
      <c r="V1272" s="16" t="n"/>
      <c r="W1272" s="16" t="n"/>
      <c r="X1272" s="17">
        <f>IF($C1272="","",IF(AND($L1272&lt;&gt;"",NOT(ISNUMBER($L1272))),"RAW SCORE NOT A NUMBER",IF(AND(ISNUMBER($L1272),OR($L1272&lt;0,$L1272&gt;100)),"RAW SCORE OUT OF RANGE",IF(COUNTIF(nrES_RecID,$B1272)&gt;1,"DUPLICATE RECORD",IF(AND($K1272=2,COUNTIFS(nrES_PID,$D1272,nrES_Code,$F1272,nrES_Att,1)=0),"ATTEMPT 2 WITHOUT ATTEMPT 1",IF(AND($K1272=2,$L1272=""),"RETEST ROW HAS NO SCORE","OK"))))))</f>
        <v/>
      </c>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IF($C1273="","",IF($K1273="","",IF(COUNTIFS(nrES_PID,$D1273,nrES_Code,$F1273,nrES_Att,"&gt;"&amp;$K1273,nrES_Raw,"&gt;=0")=0,"Yes","No")))</f>
        <v/>
      </c>
      <c r="Q1273" s="17">
        <f>IF($C1273="","",IF($L1273="","",IF(AND($K1273=1,ISNUMBER($L1273),$L1273&lt;$J1273,COUNTIFS(nrES_PID,$D1273,nrES_Code,$F1273,nrES_Att,2,nrES_Raw,"&gt;=0")=0),"Yes","No")))</f>
        <v/>
      </c>
      <c r="R1273" s="17">
        <f>IF($C1273="","",IF($L1273="","",IF(AND($K1273=2,ISNUMBER($L1273),$L1273&lt;$J1273),"Yes","No")))</f>
        <v/>
      </c>
      <c r="S1273" s="18" t="n"/>
      <c r="T1273" s="19">
        <f>IF($Q1273&lt;&gt;"Yes","",IF($S1273="","(enter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IF(OR($C1273="",$L1273="",$K1273&lt;&gt;1,NOT(ISNUMBER($L1273)),$L1273&gt;=$J1273),"",IF(COUNTIFS(nrES_PID,$D1273,nrES_Code,$F1273,nrES_Att,2,nrES_Raw,"&gt;=0")&gt;0,"Retested",IF(NOT(ISNUMBER($T1273)),"CHECK DATE",IF(TODAY()&gt;$T1273,"OVERDUE","Due "&amp;TEXT($T1273,"mm/dd")))))</f>
        <v/>
      </c>
      <c r="V1273" s="16" t="n"/>
      <c r="W1273" s="16" t="n"/>
      <c r="X1273" s="17">
        <f>IF($C1273="","",IF(AND($L1273&lt;&gt;"",NOT(ISNUMBER($L1273))),"RAW SCORE NOT A NUMBER",IF(AND(ISNUMBER($L1273),OR($L1273&lt;0,$L1273&gt;100)),"RAW SCORE OUT OF RANGE",IF(COUNTIF(nrES_RecID,$B1273)&gt;1,"DUPLICATE RECORD",IF(AND($K1273=2,COUNTIFS(nrES_PID,$D1273,nrES_Code,$F1273,nrES_Att,1)=0),"ATTEMPT 2 WITHOUT ATTEMPT 1",IF(AND($K1273=2,$L1273=""),"RETEST ROW HAS NO SCORE","OK"))))))</f>
        <v/>
      </c>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IF($C1274="","",IF($K1274="","",IF(COUNTIFS(nrES_PID,$D1274,nrES_Code,$F1274,nrES_Att,"&gt;"&amp;$K1274,nrES_Raw,"&gt;=0")=0,"Yes","No")))</f>
        <v/>
      </c>
      <c r="Q1274" s="17">
        <f>IF($C1274="","",IF($L1274="","",IF(AND($K1274=1,ISNUMBER($L1274),$L1274&lt;$J1274,COUNTIFS(nrES_PID,$D1274,nrES_Code,$F1274,nrES_Att,2,nrES_Raw,"&gt;=0")=0),"Yes","No")))</f>
        <v/>
      </c>
      <c r="R1274" s="17">
        <f>IF($C1274="","",IF($L1274="","",IF(AND($K1274=2,ISNUMBER($L1274),$L1274&lt;$J1274),"Yes","No")))</f>
        <v/>
      </c>
      <c r="S1274" s="18" t="n"/>
      <c r="T1274" s="19">
        <f>IF($Q1274&lt;&gt;"Yes","",IF($S1274="","(enter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IF(OR($C1274="",$L1274="",$K1274&lt;&gt;1,NOT(ISNUMBER($L1274)),$L1274&gt;=$J1274),"",IF(COUNTIFS(nrES_PID,$D1274,nrES_Code,$F1274,nrES_Att,2,nrES_Raw,"&gt;=0")&gt;0,"Retested",IF(NOT(ISNUMBER($T1274)),"CHECK DATE",IF(TODAY()&gt;$T1274,"OVERDUE","Due "&amp;TEXT($T1274,"mm/dd")))))</f>
        <v/>
      </c>
      <c r="V1274" s="16" t="n"/>
      <c r="W1274" s="16" t="n"/>
      <c r="X1274" s="17">
        <f>IF($C1274="","",IF(AND($L1274&lt;&gt;"",NOT(ISNUMBER($L1274))),"RAW SCORE NOT A NUMBER",IF(AND(ISNUMBER($L1274),OR($L1274&lt;0,$L1274&gt;100)),"RAW SCORE OUT OF RANGE",IF(COUNTIF(nrES_RecID,$B1274)&gt;1,"DUPLICATE RECORD",IF(AND($K1274=2,COUNTIFS(nrES_PID,$D1274,nrES_Code,$F1274,nrES_Att,1)=0),"ATTEMPT 2 WITHOUT ATTEMPT 1",IF(AND($K1274=2,$L1274=""),"RETEST ROW HAS NO SCORE","OK"))))))</f>
        <v/>
      </c>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IF($C1275="","",IF($K1275="","",IF(COUNTIFS(nrES_PID,$D1275,nrES_Code,$F1275,nrES_Att,"&gt;"&amp;$K1275,nrES_Raw,"&gt;=0")=0,"Yes","No")))</f>
        <v/>
      </c>
      <c r="Q1275" s="17">
        <f>IF($C1275="","",IF($L1275="","",IF(AND($K1275=1,ISNUMBER($L1275),$L1275&lt;$J1275,COUNTIFS(nrES_PID,$D1275,nrES_Code,$F1275,nrES_Att,2,nrES_Raw,"&gt;=0")=0),"Yes","No")))</f>
        <v/>
      </c>
      <c r="R1275" s="17">
        <f>IF($C1275="","",IF($L1275="","",IF(AND($K1275=2,ISNUMBER($L1275),$L1275&lt;$J1275),"Yes","No")))</f>
        <v/>
      </c>
      <c r="S1275" s="18" t="n"/>
      <c r="T1275" s="19">
        <f>IF($Q1275&lt;&gt;"Yes","",IF($S1275="","(enter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IF(OR($C1275="",$L1275="",$K1275&lt;&gt;1,NOT(ISNUMBER($L1275)),$L1275&gt;=$J1275),"",IF(COUNTIFS(nrES_PID,$D1275,nrES_Code,$F1275,nrES_Att,2,nrES_Raw,"&gt;=0")&gt;0,"Retested",IF(NOT(ISNUMBER($T1275)),"CHECK DATE",IF(TODAY()&gt;$T1275,"OVERDUE","Due "&amp;TEXT($T1275,"mm/dd")))))</f>
        <v/>
      </c>
      <c r="V1275" s="16" t="n"/>
      <c r="W1275" s="16" t="n"/>
      <c r="X1275" s="17">
        <f>IF($C1275="","",IF(AND($L1275&lt;&gt;"",NOT(ISNUMBER($L1275))),"RAW SCORE NOT A NUMBER",IF(AND(ISNUMBER($L1275),OR($L1275&lt;0,$L1275&gt;100)),"RAW SCORE OUT OF RANGE",IF(COUNTIF(nrES_RecID,$B1275)&gt;1,"DUPLICATE RECORD",IF(AND($K1275=2,COUNTIFS(nrES_PID,$D1275,nrES_Code,$F1275,nrES_Att,1)=0),"ATTEMPT 2 WITHOUT ATTEMPT 1",IF(AND($K1275=2,$L1275=""),"RETEST ROW HAS NO SCORE","OK"))))))</f>
        <v/>
      </c>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IF($C1276="","",IF($K1276="","",IF(COUNTIFS(nrES_PID,$D1276,nrES_Code,$F1276,nrES_Att,"&gt;"&amp;$K1276,nrES_Raw,"&gt;=0")=0,"Yes","No")))</f>
        <v/>
      </c>
      <c r="Q1276" s="17">
        <f>IF($C1276="","",IF($L1276="","",IF(AND($K1276=1,ISNUMBER($L1276),$L1276&lt;$J1276,COUNTIFS(nrES_PID,$D1276,nrES_Code,$F1276,nrES_Att,2,nrES_Raw,"&gt;=0")=0),"Yes","No")))</f>
        <v/>
      </c>
      <c r="R1276" s="17">
        <f>IF($C1276="","",IF($L1276="","",IF(AND($K1276=2,ISNUMBER($L1276),$L1276&lt;$J1276),"Yes","No")))</f>
        <v/>
      </c>
      <c r="S1276" s="18" t="n"/>
      <c r="T1276" s="19">
        <f>IF($Q1276&lt;&gt;"Yes","",IF($S1276="","(enter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IF(OR($C1276="",$L1276="",$K1276&lt;&gt;1,NOT(ISNUMBER($L1276)),$L1276&gt;=$J1276),"",IF(COUNTIFS(nrES_PID,$D1276,nrES_Code,$F1276,nrES_Att,2,nrES_Raw,"&gt;=0")&gt;0,"Retested",IF(NOT(ISNUMBER($T1276)),"CHECK DATE",IF(TODAY()&gt;$T1276,"OVERDUE","Due "&amp;TEXT($T1276,"mm/dd")))))</f>
        <v/>
      </c>
      <c r="V1276" s="16" t="n"/>
      <c r="W1276" s="16" t="n"/>
      <c r="X1276" s="17">
        <f>IF($C1276="","",IF(AND($L1276&lt;&gt;"",NOT(ISNUMBER($L1276))),"RAW SCORE NOT A NUMBER",IF(AND(ISNUMBER($L1276),OR($L1276&lt;0,$L1276&gt;100)),"RAW SCORE OUT OF RANGE",IF(COUNTIF(nrES_RecID,$B1276)&gt;1,"DUPLICATE RECORD",IF(AND($K1276=2,COUNTIFS(nrES_PID,$D1276,nrES_Code,$F1276,nrES_Att,1)=0),"ATTEMPT 2 WITHOUT ATTEMPT 1",IF(AND($K1276=2,$L1276=""),"RETEST ROW HAS NO SCORE","OK"))))))</f>
        <v/>
      </c>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IF($C1277="","",IF($K1277="","",IF(COUNTIFS(nrES_PID,$D1277,nrES_Code,$F1277,nrES_Att,"&gt;"&amp;$K1277,nrES_Raw,"&gt;=0")=0,"Yes","No")))</f>
        <v/>
      </c>
      <c r="Q1277" s="17">
        <f>IF($C1277="","",IF($L1277="","",IF(AND($K1277=1,ISNUMBER($L1277),$L1277&lt;$J1277,COUNTIFS(nrES_PID,$D1277,nrES_Code,$F1277,nrES_Att,2,nrES_Raw,"&gt;=0")=0),"Yes","No")))</f>
        <v/>
      </c>
      <c r="R1277" s="17">
        <f>IF($C1277="","",IF($L1277="","",IF(AND($K1277=2,ISNUMBER($L1277),$L1277&lt;$J1277),"Yes","No")))</f>
        <v/>
      </c>
      <c r="S1277" s="18" t="n"/>
      <c r="T1277" s="19">
        <f>IF($Q1277&lt;&gt;"Yes","",IF($S1277="","(enter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IF(OR($C1277="",$L1277="",$K1277&lt;&gt;1,NOT(ISNUMBER($L1277)),$L1277&gt;=$J1277),"",IF(COUNTIFS(nrES_PID,$D1277,nrES_Code,$F1277,nrES_Att,2,nrES_Raw,"&gt;=0")&gt;0,"Retested",IF(NOT(ISNUMBER($T1277)),"CHECK DATE",IF(TODAY()&gt;$T1277,"OVERDUE","Due "&amp;TEXT($T1277,"mm/dd")))))</f>
        <v/>
      </c>
      <c r="V1277" s="16" t="n"/>
      <c r="W1277" s="16" t="n"/>
      <c r="X1277" s="17">
        <f>IF($C1277="","",IF(AND($L1277&lt;&gt;"",NOT(ISNUMBER($L1277))),"RAW SCORE NOT A NUMBER",IF(AND(ISNUMBER($L1277),OR($L1277&lt;0,$L1277&gt;100)),"RAW SCORE OUT OF RANGE",IF(COUNTIF(nrES_RecID,$B1277)&gt;1,"DUPLICATE RECORD",IF(AND($K1277=2,COUNTIFS(nrES_PID,$D1277,nrES_Code,$F1277,nrES_Att,1)=0),"ATTEMPT 2 WITHOUT ATTEMPT 1",IF(AND($K1277=2,$L1277=""),"RETEST ROW HAS NO SCORE","OK"))))))</f>
        <v/>
      </c>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IF($C1278="","",IF($K1278="","",IF(COUNTIFS(nrES_PID,$D1278,nrES_Code,$F1278,nrES_Att,"&gt;"&amp;$K1278,nrES_Raw,"&gt;=0")=0,"Yes","No")))</f>
        <v/>
      </c>
      <c r="Q1278" s="17">
        <f>IF($C1278="","",IF($L1278="","",IF(AND($K1278=1,ISNUMBER($L1278),$L1278&lt;$J1278,COUNTIFS(nrES_PID,$D1278,nrES_Code,$F1278,nrES_Att,2,nrES_Raw,"&gt;=0")=0),"Yes","No")))</f>
        <v/>
      </c>
      <c r="R1278" s="17">
        <f>IF($C1278="","",IF($L1278="","",IF(AND($K1278=2,ISNUMBER($L1278),$L1278&lt;$J1278),"Yes","No")))</f>
        <v/>
      </c>
      <c r="S1278" s="18" t="n"/>
      <c r="T1278" s="19">
        <f>IF($Q1278&lt;&gt;"Yes","",IF($S1278="","(enter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IF(OR($C1278="",$L1278="",$K1278&lt;&gt;1,NOT(ISNUMBER($L1278)),$L1278&gt;=$J1278),"",IF(COUNTIFS(nrES_PID,$D1278,nrES_Code,$F1278,nrES_Att,2,nrES_Raw,"&gt;=0")&gt;0,"Retested",IF(NOT(ISNUMBER($T1278)),"CHECK DATE",IF(TODAY()&gt;$T1278,"OVERDUE","Due "&amp;TEXT($T1278,"mm/dd")))))</f>
        <v/>
      </c>
      <c r="V1278" s="16" t="n"/>
      <c r="W1278" s="16" t="n"/>
      <c r="X1278" s="17">
        <f>IF($C1278="","",IF(AND($L1278&lt;&gt;"",NOT(ISNUMBER($L1278))),"RAW SCORE NOT A NUMBER",IF(AND(ISNUMBER($L1278),OR($L1278&lt;0,$L1278&gt;100)),"RAW SCORE OUT OF RANGE",IF(COUNTIF(nrES_RecID,$B1278)&gt;1,"DUPLICATE RECORD",IF(AND($K1278=2,COUNTIFS(nrES_PID,$D1278,nrES_Code,$F1278,nrES_Att,1)=0),"ATTEMPT 2 WITHOUT ATTEMPT 1",IF(AND($K1278=2,$L1278=""),"RETEST ROW HAS NO SCORE","OK"))))))</f>
        <v/>
      </c>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IF($C1279="","",IF($K1279="","",IF(COUNTIFS(nrES_PID,$D1279,nrES_Code,$F1279,nrES_Att,"&gt;"&amp;$K1279,nrES_Raw,"&gt;=0")=0,"Yes","No")))</f>
        <v/>
      </c>
      <c r="Q1279" s="17">
        <f>IF($C1279="","",IF($L1279="","",IF(AND($K1279=1,ISNUMBER($L1279),$L1279&lt;$J1279,COUNTIFS(nrES_PID,$D1279,nrES_Code,$F1279,nrES_Att,2,nrES_Raw,"&gt;=0")=0),"Yes","No")))</f>
        <v/>
      </c>
      <c r="R1279" s="17">
        <f>IF($C1279="","",IF($L1279="","",IF(AND($K1279=2,ISNUMBER($L1279),$L1279&lt;$J1279),"Yes","No")))</f>
        <v/>
      </c>
      <c r="S1279" s="18" t="n"/>
      <c r="T1279" s="19">
        <f>IF($Q1279&lt;&gt;"Yes","",IF($S1279="","(enter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IF(OR($C1279="",$L1279="",$K1279&lt;&gt;1,NOT(ISNUMBER($L1279)),$L1279&gt;=$J1279),"",IF(COUNTIFS(nrES_PID,$D1279,nrES_Code,$F1279,nrES_Att,2,nrES_Raw,"&gt;=0")&gt;0,"Retested",IF(NOT(ISNUMBER($T1279)),"CHECK DATE",IF(TODAY()&gt;$T1279,"OVERDUE","Due "&amp;TEXT($T1279,"mm/dd")))))</f>
        <v/>
      </c>
      <c r="V1279" s="16" t="n"/>
      <c r="W1279" s="16" t="n"/>
      <c r="X1279" s="17">
        <f>IF($C1279="","",IF(AND($L1279&lt;&gt;"",NOT(ISNUMBER($L1279))),"RAW SCORE NOT A NUMBER",IF(AND(ISNUMBER($L1279),OR($L1279&lt;0,$L1279&gt;100)),"RAW SCORE OUT OF RANGE",IF(COUNTIF(nrES_RecID,$B1279)&gt;1,"DUPLICATE RECORD",IF(AND($K1279=2,COUNTIFS(nrES_PID,$D1279,nrES_Code,$F1279,nrES_Att,1)=0),"ATTEMPT 2 WITHOUT ATTEMPT 1",IF(AND($K1279=2,$L1279=""),"RETEST ROW HAS NO SCORE","OK"))))))</f>
        <v/>
      </c>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IF($C1280="","",IF($K1280="","",IF(COUNTIFS(nrES_PID,$D1280,nrES_Code,$F1280,nrES_Att,"&gt;"&amp;$K1280,nrES_Raw,"&gt;=0")=0,"Yes","No")))</f>
        <v/>
      </c>
      <c r="Q1280" s="17">
        <f>IF($C1280="","",IF($L1280="","",IF(AND($K1280=1,ISNUMBER($L1280),$L1280&lt;$J1280,COUNTIFS(nrES_PID,$D1280,nrES_Code,$F1280,nrES_Att,2,nrES_Raw,"&gt;=0")=0),"Yes","No")))</f>
        <v/>
      </c>
      <c r="R1280" s="17">
        <f>IF($C1280="","",IF($L1280="","",IF(AND($K1280=2,ISNUMBER($L1280),$L1280&lt;$J1280),"Yes","No")))</f>
        <v/>
      </c>
      <c r="S1280" s="18" t="n"/>
      <c r="T1280" s="19">
        <f>IF($Q1280&lt;&gt;"Yes","",IF($S1280="","(enter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IF(OR($C1280="",$L1280="",$K1280&lt;&gt;1,NOT(ISNUMBER($L1280)),$L1280&gt;=$J1280),"",IF(COUNTIFS(nrES_PID,$D1280,nrES_Code,$F1280,nrES_Att,2,nrES_Raw,"&gt;=0")&gt;0,"Retested",IF(NOT(ISNUMBER($T1280)),"CHECK DATE",IF(TODAY()&gt;$T1280,"OVERDUE","Due "&amp;TEXT($T1280,"mm/dd")))))</f>
        <v/>
      </c>
      <c r="V1280" s="16" t="n"/>
      <c r="W1280" s="16" t="n"/>
      <c r="X1280" s="17">
        <f>IF($C1280="","",IF(AND($L1280&lt;&gt;"",NOT(ISNUMBER($L1280))),"RAW SCORE NOT A NUMBER",IF(AND(ISNUMBER($L1280),OR($L1280&lt;0,$L1280&gt;100)),"RAW SCORE OUT OF RANGE",IF(COUNTIF(nrES_RecID,$B1280)&gt;1,"DUPLICATE RECORD",IF(AND($K1280=2,COUNTIFS(nrES_PID,$D1280,nrES_Code,$F1280,nrES_Att,1)=0),"ATTEMPT 2 WITHOUT ATTEMPT 1",IF(AND($K1280=2,$L1280=""),"RETEST ROW HAS NO SCORE","OK"))))))</f>
        <v/>
      </c>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IF($C1281="","",IF($K1281="","",IF(COUNTIFS(nrES_PID,$D1281,nrES_Code,$F1281,nrES_Att,"&gt;"&amp;$K1281,nrES_Raw,"&gt;=0")=0,"Yes","No")))</f>
        <v/>
      </c>
      <c r="Q1281" s="17">
        <f>IF($C1281="","",IF($L1281="","",IF(AND($K1281=1,ISNUMBER($L1281),$L1281&lt;$J1281,COUNTIFS(nrES_PID,$D1281,nrES_Code,$F1281,nrES_Att,2,nrES_Raw,"&gt;=0")=0),"Yes","No")))</f>
        <v/>
      </c>
      <c r="R1281" s="17">
        <f>IF($C1281="","",IF($L1281="","",IF(AND($K1281=2,ISNUMBER($L1281),$L1281&lt;$J1281),"Yes","No")))</f>
        <v/>
      </c>
      <c r="S1281" s="18" t="n"/>
      <c r="T1281" s="19">
        <f>IF($Q1281&lt;&gt;"Yes","",IF($S1281="","(enter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IF(OR($C1281="",$L1281="",$K1281&lt;&gt;1,NOT(ISNUMBER($L1281)),$L1281&gt;=$J1281),"",IF(COUNTIFS(nrES_PID,$D1281,nrES_Code,$F1281,nrES_Att,2,nrES_Raw,"&gt;=0")&gt;0,"Retested",IF(NOT(ISNUMBER($T1281)),"CHECK DATE",IF(TODAY()&gt;$T1281,"OVERDUE","Due "&amp;TEXT($T1281,"mm/dd")))))</f>
        <v/>
      </c>
      <c r="V1281" s="16" t="n"/>
      <c r="W1281" s="16" t="n"/>
      <c r="X1281" s="17">
        <f>IF($C1281="","",IF(AND($L1281&lt;&gt;"",NOT(ISNUMBER($L1281))),"RAW SCORE NOT A NUMBER",IF(AND(ISNUMBER($L1281),OR($L1281&lt;0,$L1281&gt;100)),"RAW SCORE OUT OF RANGE",IF(COUNTIF(nrES_RecID,$B1281)&gt;1,"DUPLICATE RECORD",IF(AND($K1281=2,COUNTIFS(nrES_PID,$D1281,nrES_Code,$F1281,nrES_Att,1)=0),"ATTEMPT 2 WITHOUT ATTEMPT 1",IF(AND($K1281=2,$L1281=""),"RETEST ROW HAS NO SCORE","OK"))))))</f>
        <v/>
      </c>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IF($C1282="","",IF($K1282="","",IF(COUNTIFS(nrES_PID,$D1282,nrES_Code,$F1282,nrES_Att,"&gt;"&amp;$K1282,nrES_Raw,"&gt;=0")=0,"Yes","No")))</f>
        <v/>
      </c>
      <c r="Q1282" s="17">
        <f>IF($C1282="","",IF($L1282="","",IF(AND($K1282=1,ISNUMBER($L1282),$L1282&lt;$J1282,COUNTIFS(nrES_PID,$D1282,nrES_Code,$F1282,nrES_Att,2,nrES_Raw,"&gt;=0")=0),"Yes","No")))</f>
        <v/>
      </c>
      <c r="R1282" s="17">
        <f>IF($C1282="","",IF($L1282="","",IF(AND($K1282=2,ISNUMBER($L1282),$L1282&lt;$J1282),"Yes","No")))</f>
        <v/>
      </c>
      <c r="S1282" s="18" t="n"/>
      <c r="T1282" s="19">
        <f>IF($Q1282&lt;&gt;"Yes","",IF($S1282="","(enter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IF(OR($C1282="",$L1282="",$K1282&lt;&gt;1,NOT(ISNUMBER($L1282)),$L1282&gt;=$J1282),"",IF(COUNTIFS(nrES_PID,$D1282,nrES_Code,$F1282,nrES_Att,2,nrES_Raw,"&gt;=0")&gt;0,"Retested",IF(NOT(ISNUMBER($T1282)),"CHECK DATE",IF(TODAY()&gt;$T1282,"OVERDUE","Due "&amp;TEXT($T1282,"mm/dd")))))</f>
        <v/>
      </c>
      <c r="V1282" s="16" t="n"/>
      <c r="W1282" s="16" t="n"/>
      <c r="X1282" s="17">
        <f>IF($C1282="","",IF(AND($L1282&lt;&gt;"",NOT(ISNUMBER($L1282))),"RAW SCORE NOT A NUMBER",IF(AND(ISNUMBER($L1282),OR($L1282&lt;0,$L1282&gt;100)),"RAW SCORE OUT OF RANGE",IF(COUNTIF(nrES_RecID,$B1282)&gt;1,"DUPLICATE RECORD",IF(AND($K1282=2,COUNTIFS(nrES_PID,$D1282,nrES_Code,$F1282,nrES_Att,1)=0),"ATTEMPT 2 WITHOUT ATTEMPT 1",IF(AND($K1282=2,$L1282=""),"RETEST ROW HAS NO SCORE","OK"))))))</f>
        <v/>
      </c>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IF($C1283="","",IF($K1283="","",IF(COUNTIFS(nrES_PID,$D1283,nrES_Code,$F1283,nrES_Att,"&gt;"&amp;$K1283,nrES_Raw,"&gt;=0")=0,"Yes","No")))</f>
        <v/>
      </c>
      <c r="Q1283" s="17">
        <f>IF($C1283="","",IF($L1283="","",IF(AND($K1283=1,ISNUMBER($L1283),$L1283&lt;$J1283,COUNTIFS(nrES_PID,$D1283,nrES_Code,$F1283,nrES_Att,2,nrES_Raw,"&gt;=0")=0),"Yes","No")))</f>
        <v/>
      </c>
      <c r="R1283" s="17">
        <f>IF($C1283="","",IF($L1283="","",IF(AND($K1283=2,ISNUMBER($L1283),$L1283&lt;$J1283),"Yes","No")))</f>
        <v/>
      </c>
      <c r="S1283" s="18" t="n"/>
      <c r="T1283" s="19">
        <f>IF($Q1283&lt;&gt;"Yes","",IF($S1283="","(enter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IF(OR($C1283="",$L1283="",$K1283&lt;&gt;1,NOT(ISNUMBER($L1283)),$L1283&gt;=$J1283),"",IF(COUNTIFS(nrES_PID,$D1283,nrES_Code,$F1283,nrES_Att,2,nrES_Raw,"&gt;=0")&gt;0,"Retested",IF(NOT(ISNUMBER($T1283)),"CHECK DATE",IF(TODAY()&gt;$T1283,"OVERDUE","Due "&amp;TEXT($T1283,"mm/dd")))))</f>
        <v/>
      </c>
      <c r="V1283" s="16" t="n"/>
      <c r="W1283" s="16" t="n"/>
      <c r="X1283" s="17">
        <f>IF($C1283="","",IF(AND($L1283&lt;&gt;"",NOT(ISNUMBER($L1283))),"RAW SCORE NOT A NUMBER",IF(AND(ISNUMBER($L1283),OR($L1283&lt;0,$L1283&gt;100)),"RAW SCORE OUT OF RANGE",IF(COUNTIF(nrES_RecID,$B1283)&gt;1,"DUPLICATE RECORD",IF(AND($K1283=2,COUNTIFS(nrES_PID,$D1283,nrES_Code,$F1283,nrES_Att,1)=0),"ATTEMPT 2 WITHOUT ATTEMPT 1",IF(AND($K1283=2,$L1283=""),"RETEST ROW HAS NO SCORE","OK"))))))</f>
        <v/>
      </c>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IF($C1284="","",IF($K1284="","",IF(COUNTIFS(nrES_PID,$D1284,nrES_Code,$F1284,nrES_Att,"&gt;"&amp;$K1284,nrES_Raw,"&gt;=0")=0,"Yes","No")))</f>
        <v/>
      </c>
      <c r="Q1284" s="17">
        <f>IF($C1284="","",IF($L1284="","",IF(AND($K1284=1,ISNUMBER($L1284),$L1284&lt;$J1284,COUNTIFS(nrES_PID,$D1284,nrES_Code,$F1284,nrES_Att,2,nrES_Raw,"&gt;=0")=0),"Yes","No")))</f>
        <v/>
      </c>
      <c r="R1284" s="17">
        <f>IF($C1284="","",IF($L1284="","",IF(AND($K1284=2,ISNUMBER($L1284),$L1284&lt;$J1284),"Yes","No")))</f>
        <v/>
      </c>
      <c r="S1284" s="18" t="n"/>
      <c r="T1284" s="19">
        <f>IF($Q1284&lt;&gt;"Yes","",IF($S1284="","(enter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IF(OR($C1284="",$L1284="",$K1284&lt;&gt;1,NOT(ISNUMBER($L1284)),$L1284&gt;=$J1284),"",IF(COUNTIFS(nrES_PID,$D1284,nrES_Code,$F1284,nrES_Att,2,nrES_Raw,"&gt;=0")&gt;0,"Retested",IF(NOT(ISNUMBER($T1284)),"CHECK DATE",IF(TODAY()&gt;$T1284,"OVERDUE","Due "&amp;TEXT($T1284,"mm/dd")))))</f>
        <v/>
      </c>
      <c r="V1284" s="16" t="n"/>
      <c r="W1284" s="16" t="n"/>
      <c r="X1284" s="17">
        <f>IF($C1284="","",IF(AND($L1284&lt;&gt;"",NOT(ISNUMBER($L1284))),"RAW SCORE NOT A NUMBER",IF(AND(ISNUMBER($L1284),OR($L1284&lt;0,$L1284&gt;100)),"RAW SCORE OUT OF RANGE",IF(COUNTIF(nrES_RecID,$B1284)&gt;1,"DUPLICATE RECORD",IF(AND($K1284=2,COUNTIFS(nrES_PID,$D1284,nrES_Code,$F1284,nrES_Att,1)=0),"ATTEMPT 2 WITHOUT ATTEMPT 1",IF(AND($K1284=2,$L1284=""),"RETEST ROW HAS NO SCORE","OK"))))))</f>
        <v/>
      </c>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IF($C1285="","",IF($K1285="","",IF(COUNTIFS(nrES_PID,$D1285,nrES_Code,$F1285,nrES_Att,"&gt;"&amp;$K1285,nrES_Raw,"&gt;=0")=0,"Yes","No")))</f>
        <v/>
      </c>
      <c r="Q1285" s="17">
        <f>IF($C1285="","",IF($L1285="","",IF(AND($K1285=1,ISNUMBER($L1285),$L1285&lt;$J1285,COUNTIFS(nrES_PID,$D1285,nrES_Code,$F1285,nrES_Att,2,nrES_Raw,"&gt;=0")=0),"Yes","No")))</f>
        <v/>
      </c>
      <c r="R1285" s="17">
        <f>IF($C1285="","",IF($L1285="","",IF(AND($K1285=2,ISNUMBER($L1285),$L1285&lt;$J1285),"Yes","No")))</f>
        <v/>
      </c>
      <c r="S1285" s="18" t="n"/>
      <c r="T1285" s="19">
        <f>IF($Q1285&lt;&gt;"Yes","",IF($S1285="","(enter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IF(OR($C1285="",$L1285="",$K1285&lt;&gt;1,NOT(ISNUMBER($L1285)),$L1285&gt;=$J1285),"",IF(COUNTIFS(nrES_PID,$D1285,nrES_Code,$F1285,nrES_Att,2,nrES_Raw,"&gt;=0")&gt;0,"Retested",IF(NOT(ISNUMBER($T1285)),"CHECK DATE",IF(TODAY()&gt;$T1285,"OVERDUE","Due "&amp;TEXT($T1285,"mm/dd")))))</f>
        <v/>
      </c>
      <c r="V1285" s="16" t="n"/>
      <c r="W1285" s="16" t="n"/>
      <c r="X1285" s="17">
        <f>IF($C1285="","",IF(AND($L1285&lt;&gt;"",NOT(ISNUMBER($L1285))),"RAW SCORE NOT A NUMBER",IF(AND(ISNUMBER($L1285),OR($L1285&lt;0,$L1285&gt;100)),"RAW SCORE OUT OF RANGE",IF(COUNTIF(nrES_RecID,$B1285)&gt;1,"DUPLICATE RECORD",IF(AND($K1285=2,COUNTIFS(nrES_PID,$D1285,nrES_Code,$F1285,nrES_Att,1)=0),"ATTEMPT 2 WITHOUT ATTEMPT 1",IF(AND($K1285=2,$L1285=""),"RETEST ROW HAS NO SCORE","OK"))))))</f>
        <v/>
      </c>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IF($C1286="","",IF($K1286="","",IF(COUNTIFS(nrES_PID,$D1286,nrES_Code,$F1286,nrES_Att,"&gt;"&amp;$K1286,nrES_Raw,"&gt;=0")=0,"Yes","No")))</f>
        <v/>
      </c>
      <c r="Q1286" s="17">
        <f>IF($C1286="","",IF($L1286="","",IF(AND($K1286=1,ISNUMBER($L1286),$L1286&lt;$J1286,COUNTIFS(nrES_PID,$D1286,nrES_Code,$F1286,nrES_Att,2,nrES_Raw,"&gt;=0")=0),"Yes","No")))</f>
        <v/>
      </c>
      <c r="R1286" s="17">
        <f>IF($C1286="","",IF($L1286="","",IF(AND($K1286=2,ISNUMBER($L1286),$L1286&lt;$J1286),"Yes","No")))</f>
        <v/>
      </c>
      <c r="S1286" s="18" t="n"/>
      <c r="T1286" s="19">
        <f>IF($Q1286&lt;&gt;"Yes","",IF($S1286="","(enter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IF(OR($C1286="",$L1286="",$K1286&lt;&gt;1,NOT(ISNUMBER($L1286)),$L1286&gt;=$J1286),"",IF(COUNTIFS(nrES_PID,$D1286,nrES_Code,$F1286,nrES_Att,2,nrES_Raw,"&gt;=0")&gt;0,"Retested",IF(NOT(ISNUMBER($T1286)),"CHECK DATE",IF(TODAY()&gt;$T1286,"OVERDUE","Due "&amp;TEXT($T1286,"mm/dd")))))</f>
        <v/>
      </c>
      <c r="V1286" s="16" t="n"/>
      <c r="W1286" s="16" t="n"/>
      <c r="X1286" s="17">
        <f>IF($C1286="","",IF(AND($L1286&lt;&gt;"",NOT(ISNUMBER($L1286))),"RAW SCORE NOT A NUMBER",IF(AND(ISNUMBER($L1286),OR($L1286&lt;0,$L1286&gt;100)),"RAW SCORE OUT OF RANGE",IF(COUNTIF(nrES_RecID,$B1286)&gt;1,"DUPLICATE RECORD",IF(AND($K1286=2,COUNTIFS(nrES_PID,$D1286,nrES_Code,$F1286,nrES_Att,1)=0),"ATTEMPT 2 WITHOUT ATTEMPT 1",IF(AND($K1286=2,$L1286=""),"RETEST ROW HAS NO SCORE","OK"))))))</f>
        <v/>
      </c>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IF($C1287="","",IF($K1287="","",IF(COUNTIFS(nrES_PID,$D1287,nrES_Code,$F1287,nrES_Att,"&gt;"&amp;$K1287,nrES_Raw,"&gt;=0")=0,"Yes","No")))</f>
        <v/>
      </c>
      <c r="Q1287" s="17">
        <f>IF($C1287="","",IF($L1287="","",IF(AND($K1287=1,ISNUMBER($L1287),$L1287&lt;$J1287,COUNTIFS(nrES_PID,$D1287,nrES_Code,$F1287,nrES_Att,2,nrES_Raw,"&gt;=0")=0),"Yes","No")))</f>
        <v/>
      </c>
      <c r="R1287" s="17">
        <f>IF($C1287="","",IF($L1287="","",IF(AND($K1287=2,ISNUMBER($L1287),$L1287&lt;$J1287),"Yes","No")))</f>
        <v/>
      </c>
      <c r="S1287" s="18" t="n"/>
      <c r="T1287" s="19">
        <f>IF($Q1287&lt;&gt;"Yes","",IF($S1287="","(enter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IF(OR($C1287="",$L1287="",$K1287&lt;&gt;1,NOT(ISNUMBER($L1287)),$L1287&gt;=$J1287),"",IF(COUNTIFS(nrES_PID,$D1287,nrES_Code,$F1287,nrES_Att,2,nrES_Raw,"&gt;=0")&gt;0,"Retested",IF(NOT(ISNUMBER($T1287)),"CHECK DATE",IF(TODAY()&gt;$T1287,"OVERDUE","Due "&amp;TEXT($T1287,"mm/dd")))))</f>
        <v/>
      </c>
      <c r="V1287" s="16" t="n"/>
      <c r="W1287" s="16" t="n"/>
      <c r="X1287" s="17">
        <f>IF($C1287="","",IF(AND($L1287&lt;&gt;"",NOT(ISNUMBER($L1287))),"RAW SCORE NOT A NUMBER",IF(AND(ISNUMBER($L1287),OR($L1287&lt;0,$L1287&gt;100)),"RAW SCORE OUT OF RANGE",IF(COUNTIF(nrES_RecID,$B1287)&gt;1,"DUPLICATE RECORD",IF(AND($K1287=2,COUNTIFS(nrES_PID,$D1287,nrES_Code,$F1287,nrES_Att,1)=0),"ATTEMPT 2 WITHOUT ATTEMPT 1",IF(AND($K1287=2,$L1287=""),"RETEST ROW HAS NO SCORE","OK"))))))</f>
        <v/>
      </c>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IF($C1288="","",IF($K1288="","",IF(COUNTIFS(nrES_PID,$D1288,nrES_Code,$F1288,nrES_Att,"&gt;"&amp;$K1288,nrES_Raw,"&gt;=0")=0,"Yes","No")))</f>
        <v/>
      </c>
      <c r="Q1288" s="17">
        <f>IF($C1288="","",IF($L1288="","",IF(AND($K1288=1,ISNUMBER($L1288),$L1288&lt;$J1288,COUNTIFS(nrES_PID,$D1288,nrES_Code,$F1288,nrES_Att,2,nrES_Raw,"&gt;=0")=0),"Yes","No")))</f>
        <v/>
      </c>
      <c r="R1288" s="17">
        <f>IF($C1288="","",IF($L1288="","",IF(AND($K1288=2,ISNUMBER($L1288),$L1288&lt;$J1288),"Yes","No")))</f>
        <v/>
      </c>
      <c r="S1288" s="18" t="n"/>
      <c r="T1288" s="19">
        <f>IF($Q1288&lt;&gt;"Yes","",IF($S1288="","(enter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IF(OR($C1288="",$L1288="",$K1288&lt;&gt;1,NOT(ISNUMBER($L1288)),$L1288&gt;=$J1288),"",IF(COUNTIFS(nrES_PID,$D1288,nrES_Code,$F1288,nrES_Att,2,nrES_Raw,"&gt;=0")&gt;0,"Retested",IF(NOT(ISNUMBER($T1288)),"CHECK DATE",IF(TODAY()&gt;$T1288,"OVERDUE","Due "&amp;TEXT($T1288,"mm/dd")))))</f>
        <v/>
      </c>
      <c r="V1288" s="16" t="n"/>
      <c r="W1288" s="16" t="n"/>
      <c r="X1288" s="17">
        <f>IF($C1288="","",IF(AND($L1288&lt;&gt;"",NOT(ISNUMBER($L1288))),"RAW SCORE NOT A NUMBER",IF(AND(ISNUMBER($L1288),OR($L1288&lt;0,$L1288&gt;100)),"RAW SCORE OUT OF RANGE",IF(COUNTIF(nrES_RecID,$B1288)&gt;1,"DUPLICATE RECORD",IF(AND($K1288=2,COUNTIFS(nrES_PID,$D1288,nrES_Code,$F1288,nrES_Att,1)=0),"ATTEMPT 2 WITHOUT ATTEMPT 1",IF(AND($K1288=2,$L1288=""),"RETEST ROW HAS NO SCORE","OK"))))))</f>
        <v/>
      </c>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IF($C1289="","",IF($K1289="","",IF(COUNTIFS(nrES_PID,$D1289,nrES_Code,$F1289,nrES_Att,"&gt;"&amp;$K1289,nrES_Raw,"&gt;=0")=0,"Yes","No")))</f>
        <v/>
      </c>
      <c r="Q1289" s="17">
        <f>IF($C1289="","",IF($L1289="","",IF(AND($K1289=1,ISNUMBER($L1289),$L1289&lt;$J1289,COUNTIFS(nrES_PID,$D1289,nrES_Code,$F1289,nrES_Att,2,nrES_Raw,"&gt;=0")=0),"Yes","No")))</f>
        <v/>
      </c>
      <c r="R1289" s="17">
        <f>IF($C1289="","",IF($L1289="","",IF(AND($K1289=2,ISNUMBER($L1289),$L1289&lt;$J1289),"Yes","No")))</f>
        <v/>
      </c>
      <c r="S1289" s="18" t="n"/>
      <c r="T1289" s="19">
        <f>IF($Q1289&lt;&gt;"Yes","",IF($S1289="","(enter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IF(OR($C1289="",$L1289="",$K1289&lt;&gt;1,NOT(ISNUMBER($L1289)),$L1289&gt;=$J1289),"",IF(COUNTIFS(nrES_PID,$D1289,nrES_Code,$F1289,nrES_Att,2,nrES_Raw,"&gt;=0")&gt;0,"Retested",IF(NOT(ISNUMBER($T1289)),"CHECK DATE",IF(TODAY()&gt;$T1289,"OVERDUE","Due "&amp;TEXT($T1289,"mm/dd")))))</f>
        <v/>
      </c>
      <c r="V1289" s="16" t="n"/>
      <c r="W1289" s="16" t="n"/>
      <c r="X1289" s="17">
        <f>IF($C1289="","",IF(AND($L1289&lt;&gt;"",NOT(ISNUMBER($L1289))),"RAW SCORE NOT A NUMBER",IF(AND(ISNUMBER($L1289),OR($L1289&lt;0,$L1289&gt;100)),"RAW SCORE OUT OF RANGE",IF(COUNTIF(nrES_RecID,$B1289)&gt;1,"DUPLICATE RECORD",IF(AND($K1289=2,COUNTIFS(nrES_PID,$D1289,nrES_Code,$F1289,nrES_Att,1)=0),"ATTEMPT 2 WITHOUT ATTEMPT 1",IF(AND($K1289=2,$L1289=""),"RETEST ROW HAS NO SCORE","OK"))))))</f>
        <v/>
      </c>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IF($C1290="","",IF($K1290="","",IF(COUNTIFS(nrES_PID,$D1290,nrES_Code,$F1290,nrES_Att,"&gt;"&amp;$K1290,nrES_Raw,"&gt;=0")=0,"Yes","No")))</f>
        <v/>
      </c>
      <c r="Q1290" s="17">
        <f>IF($C1290="","",IF($L1290="","",IF(AND($K1290=1,ISNUMBER($L1290),$L1290&lt;$J1290,COUNTIFS(nrES_PID,$D1290,nrES_Code,$F1290,nrES_Att,2,nrES_Raw,"&gt;=0")=0),"Yes","No")))</f>
        <v/>
      </c>
      <c r="R1290" s="17">
        <f>IF($C1290="","",IF($L1290="","",IF(AND($K1290=2,ISNUMBER($L1290),$L1290&lt;$J1290),"Yes","No")))</f>
        <v/>
      </c>
      <c r="S1290" s="18" t="n"/>
      <c r="T1290" s="19">
        <f>IF($Q1290&lt;&gt;"Yes","",IF($S1290="","(enter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IF(OR($C1290="",$L1290="",$K1290&lt;&gt;1,NOT(ISNUMBER($L1290)),$L1290&gt;=$J1290),"",IF(COUNTIFS(nrES_PID,$D1290,nrES_Code,$F1290,nrES_Att,2,nrES_Raw,"&gt;=0")&gt;0,"Retested",IF(NOT(ISNUMBER($T1290)),"CHECK DATE",IF(TODAY()&gt;$T1290,"OVERDUE","Due "&amp;TEXT($T1290,"mm/dd")))))</f>
        <v/>
      </c>
      <c r="V1290" s="16" t="n"/>
      <c r="W1290" s="16" t="n"/>
      <c r="X1290" s="17">
        <f>IF($C1290="","",IF(AND($L1290&lt;&gt;"",NOT(ISNUMBER($L1290))),"RAW SCORE NOT A NUMBER",IF(AND(ISNUMBER($L1290),OR($L1290&lt;0,$L1290&gt;100)),"RAW SCORE OUT OF RANGE",IF(COUNTIF(nrES_RecID,$B1290)&gt;1,"DUPLICATE RECORD",IF(AND($K1290=2,COUNTIFS(nrES_PID,$D1290,nrES_Code,$F1290,nrES_Att,1)=0),"ATTEMPT 2 WITHOUT ATTEMPT 1",IF(AND($K1290=2,$L1290=""),"RETEST ROW HAS NO SCORE","OK"))))))</f>
        <v/>
      </c>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IF($C1291="","",IF($K1291="","",IF(COUNTIFS(nrES_PID,$D1291,nrES_Code,$F1291,nrES_Att,"&gt;"&amp;$K1291,nrES_Raw,"&gt;=0")=0,"Yes","No")))</f>
        <v/>
      </c>
      <c r="Q1291" s="17">
        <f>IF($C1291="","",IF($L1291="","",IF(AND($K1291=1,ISNUMBER($L1291),$L1291&lt;$J1291,COUNTIFS(nrES_PID,$D1291,nrES_Code,$F1291,nrES_Att,2,nrES_Raw,"&gt;=0")=0),"Yes","No")))</f>
        <v/>
      </c>
      <c r="R1291" s="17">
        <f>IF($C1291="","",IF($L1291="","",IF(AND($K1291=2,ISNUMBER($L1291),$L1291&lt;$J1291),"Yes","No")))</f>
        <v/>
      </c>
      <c r="S1291" s="18" t="n"/>
      <c r="T1291" s="19">
        <f>IF($Q1291&lt;&gt;"Yes","",IF($S1291="","(enter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IF(OR($C1291="",$L1291="",$K1291&lt;&gt;1,NOT(ISNUMBER($L1291)),$L1291&gt;=$J1291),"",IF(COUNTIFS(nrES_PID,$D1291,nrES_Code,$F1291,nrES_Att,2,nrES_Raw,"&gt;=0")&gt;0,"Retested",IF(NOT(ISNUMBER($T1291)),"CHECK DATE",IF(TODAY()&gt;$T1291,"OVERDUE","Due "&amp;TEXT($T1291,"mm/dd")))))</f>
        <v/>
      </c>
      <c r="V1291" s="16" t="n"/>
      <c r="W1291" s="16" t="n"/>
      <c r="X1291" s="17">
        <f>IF($C1291="","",IF(AND($L1291&lt;&gt;"",NOT(ISNUMBER($L1291))),"RAW SCORE NOT A NUMBER",IF(AND(ISNUMBER($L1291),OR($L1291&lt;0,$L1291&gt;100)),"RAW SCORE OUT OF RANGE",IF(COUNTIF(nrES_RecID,$B1291)&gt;1,"DUPLICATE RECORD",IF(AND($K1291=2,COUNTIFS(nrES_PID,$D1291,nrES_Code,$F1291,nrES_Att,1)=0),"ATTEMPT 2 WITHOUT ATTEMPT 1",IF(AND($K1291=2,$L1291=""),"RETEST ROW HAS NO SCORE","OK"))))))</f>
        <v/>
      </c>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IF($C1292="","",IF($K1292="","",IF(COUNTIFS(nrES_PID,$D1292,nrES_Code,$F1292,nrES_Att,"&gt;"&amp;$K1292,nrES_Raw,"&gt;=0")=0,"Yes","No")))</f>
        <v/>
      </c>
      <c r="Q1292" s="17">
        <f>IF($C1292="","",IF($L1292="","",IF(AND($K1292=1,ISNUMBER($L1292),$L1292&lt;$J1292,COUNTIFS(nrES_PID,$D1292,nrES_Code,$F1292,nrES_Att,2,nrES_Raw,"&gt;=0")=0),"Yes","No")))</f>
        <v/>
      </c>
      <c r="R1292" s="17">
        <f>IF($C1292="","",IF($L1292="","",IF(AND($K1292=2,ISNUMBER($L1292),$L1292&lt;$J1292),"Yes","No")))</f>
        <v/>
      </c>
      <c r="S1292" s="18" t="n"/>
      <c r="T1292" s="19">
        <f>IF($Q1292&lt;&gt;"Yes","",IF($S1292="","(enter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IF(OR($C1292="",$L1292="",$K1292&lt;&gt;1,NOT(ISNUMBER($L1292)),$L1292&gt;=$J1292),"",IF(COUNTIFS(nrES_PID,$D1292,nrES_Code,$F1292,nrES_Att,2,nrES_Raw,"&gt;=0")&gt;0,"Retested",IF(NOT(ISNUMBER($T1292)),"CHECK DATE",IF(TODAY()&gt;$T1292,"OVERDUE","Due "&amp;TEXT($T1292,"mm/dd")))))</f>
        <v/>
      </c>
      <c r="V1292" s="16" t="n"/>
      <c r="W1292" s="16" t="n"/>
      <c r="X1292" s="17">
        <f>IF($C1292="","",IF(AND($L1292&lt;&gt;"",NOT(ISNUMBER($L1292))),"RAW SCORE NOT A NUMBER",IF(AND(ISNUMBER($L1292),OR($L1292&lt;0,$L1292&gt;100)),"RAW SCORE OUT OF RANGE",IF(COUNTIF(nrES_RecID,$B1292)&gt;1,"DUPLICATE RECORD",IF(AND($K1292=2,COUNTIFS(nrES_PID,$D1292,nrES_Code,$F1292,nrES_Att,1)=0),"ATTEMPT 2 WITHOUT ATTEMPT 1",IF(AND($K1292=2,$L1292=""),"RETEST ROW HAS NO SCORE","OK"))))))</f>
        <v/>
      </c>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IF($C1293="","",IF($K1293="","",IF(COUNTIFS(nrES_PID,$D1293,nrES_Code,$F1293,nrES_Att,"&gt;"&amp;$K1293,nrES_Raw,"&gt;=0")=0,"Yes","No")))</f>
        <v/>
      </c>
      <c r="Q1293" s="17">
        <f>IF($C1293="","",IF($L1293="","",IF(AND($K1293=1,ISNUMBER($L1293),$L1293&lt;$J1293,COUNTIFS(nrES_PID,$D1293,nrES_Code,$F1293,nrES_Att,2,nrES_Raw,"&gt;=0")=0),"Yes","No")))</f>
        <v/>
      </c>
      <c r="R1293" s="17">
        <f>IF($C1293="","",IF($L1293="","",IF(AND($K1293=2,ISNUMBER($L1293),$L1293&lt;$J1293),"Yes","No")))</f>
        <v/>
      </c>
      <c r="S1293" s="18" t="n"/>
      <c r="T1293" s="19">
        <f>IF($Q1293&lt;&gt;"Yes","",IF($S1293="","(enter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IF(OR($C1293="",$L1293="",$K1293&lt;&gt;1,NOT(ISNUMBER($L1293)),$L1293&gt;=$J1293),"",IF(COUNTIFS(nrES_PID,$D1293,nrES_Code,$F1293,nrES_Att,2,nrES_Raw,"&gt;=0")&gt;0,"Retested",IF(NOT(ISNUMBER($T1293)),"CHECK DATE",IF(TODAY()&gt;$T1293,"OVERDUE","Due "&amp;TEXT($T1293,"mm/dd")))))</f>
        <v/>
      </c>
      <c r="V1293" s="16" t="n"/>
      <c r="W1293" s="16" t="n"/>
      <c r="X1293" s="17">
        <f>IF($C1293="","",IF(AND($L1293&lt;&gt;"",NOT(ISNUMBER($L1293))),"RAW SCORE NOT A NUMBER",IF(AND(ISNUMBER($L1293),OR($L1293&lt;0,$L1293&gt;100)),"RAW SCORE OUT OF RANGE",IF(COUNTIF(nrES_RecID,$B1293)&gt;1,"DUPLICATE RECORD",IF(AND($K1293=2,COUNTIFS(nrES_PID,$D1293,nrES_Code,$F1293,nrES_Att,1)=0),"ATTEMPT 2 WITHOUT ATTEMPT 1",IF(AND($K1293=2,$L1293=""),"RETEST ROW HAS NO SCORE","OK"))))))</f>
        <v/>
      </c>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IF($C1294="","",IF($K1294="","",IF(COUNTIFS(nrES_PID,$D1294,nrES_Code,$F1294,nrES_Att,"&gt;"&amp;$K1294,nrES_Raw,"&gt;=0")=0,"Yes","No")))</f>
        <v/>
      </c>
      <c r="Q1294" s="17">
        <f>IF($C1294="","",IF($L1294="","",IF(AND($K1294=1,ISNUMBER($L1294),$L1294&lt;$J1294,COUNTIFS(nrES_PID,$D1294,nrES_Code,$F1294,nrES_Att,2,nrES_Raw,"&gt;=0")=0),"Yes","No")))</f>
        <v/>
      </c>
      <c r="R1294" s="17">
        <f>IF($C1294="","",IF($L1294="","",IF(AND($K1294=2,ISNUMBER($L1294),$L1294&lt;$J1294),"Yes","No")))</f>
        <v/>
      </c>
      <c r="S1294" s="18" t="n"/>
      <c r="T1294" s="19">
        <f>IF($Q1294&lt;&gt;"Yes","",IF($S1294="","(enter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IF(OR($C1294="",$L1294="",$K1294&lt;&gt;1,NOT(ISNUMBER($L1294)),$L1294&gt;=$J1294),"",IF(COUNTIFS(nrES_PID,$D1294,nrES_Code,$F1294,nrES_Att,2,nrES_Raw,"&gt;=0")&gt;0,"Retested",IF(NOT(ISNUMBER($T1294)),"CHECK DATE",IF(TODAY()&gt;$T1294,"OVERDUE","Due "&amp;TEXT($T1294,"mm/dd")))))</f>
        <v/>
      </c>
      <c r="V1294" s="16" t="n"/>
      <c r="W1294" s="16" t="n"/>
      <c r="X1294" s="17">
        <f>IF($C1294="","",IF(AND($L1294&lt;&gt;"",NOT(ISNUMBER($L1294))),"RAW SCORE NOT A NUMBER",IF(AND(ISNUMBER($L1294),OR($L1294&lt;0,$L1294&gt;100)),"RAW SCORE OUT OF RANGE",IF(COUNTIF(nrES_RecID,$B1294)&gt;1,"DUPLICATE RECORD",IF(AND($K1294=2,COUNTIFS(nrES_PID,$D1294,nrES_Code,$F1294,nrES_Att,1)=0),"ATTEMPT 2 WITHOUT ATTEMPT 1",IF(AND($K1294=2,$L1294=""),"RETEST ROW HAS NO SCORE","OK"))))))</f>
        <v/>
      </c>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IF($C1295="","",IF($K1295="","",IF(COUNTIFS(nrES_PID,$D1295,nrES_Code,$F1295,nrES_Att,"&gt;"&amp;$K1295,nrES_Raw,"&gt;=0")=0,"Yes","No")))</f>
        <v/>
      </c>
      <c r="Q1295" s="17">
        <f>IF($C1295="","",IF($L1295="","",IF(AND($K1295=1,ISNUMBER($L1295),$L1295&lt;$J1295,COUNTIFS(nrES_PID,$D1295,nrES_Code,$F1295,nrES_Att,2,nrES_Raw,"&gt;=0")=0),"Yes","No")))</f>
        <v/>
      </c>
      <c r="R1295" s="17">
        <f>IF($C1295="","",IF($L1295="","",IF(AND($K1295=2,ISNUMBER($L1295),$L1295&lt;$J1295),"Yes","No")))</f>
        <v/>
      </c>
      <c r="S1295" s="18" t="n"/>
      <c r="T1295" s="19">
        <f>IF($Q1295&lt;&gt;"Yes","",IF($S1295="","(enter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IF(OR($C1295="",$L1295="",$K1295&lt;&gt;1,NOT(ISNUMBER($L1295)),$L1295&gt;=$J1295),"",IF(COUNTIFS(nrES_PID,$D1295,nrES_Code,$F1295,nrES_Att,2,nrES_Raw,"&gt;=0")&gt;0,"Retested",IF(NOT(ISNUMBER($T1295)),"CHECK DATE",IF(TODAY()&gt;$T1295,"OVERDUE","Due "&amp;TEXT($T1295,"mm/dd")))))</f>
        <v/>
      </c>
      <c r="V1295" s="16" t="n"/>
      <c r="W1295" s="16" t="n"/>
      <c r="X1295" s="17">
        <f>IF($C1295="","",IF(AND($L1295&lt;&gt;"",NOT(ISNUMBER($L1295))),"RAW SCORE NOT A NUMBER",IF(AND(ISNUMBER($L1295),OR($L1295&lt;0,$L1295&gt;100)),"RAW SCORE OUT OF RANGE",IF(COUNTIF(nrES_RecID,$B1295)&gt;1,"DUPLICATE RECORD",IF(AND($K1295=2,COUNTIFS(nrES_PID,$D1295,nrES_Code,$F1295,nrES_Att,1)=0),"ATTEMPT 2 WITHOUT ATTEMPT 1",IF(AND($K1295=2,$L1295=""),"RETEST ROW HAS NO SCORE","OK"))))))</f>
        <v/>
      </c>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IF($C1296="","",IF($K1296="","",IF(COUNTIFS(nrES_PID,$D1296,nrES_Code,$F1296,nrES_Att,"&gt;"&amp;$K1296,nrES_Raw,"&gt;=0")=0,"Yes","No")))</f>
        <v/>
      </c>
      <c r="Q1296" s="17">
        <f>IF($C1296="","",IF($L1296="","",IF(AND($K1296=1,ISNUMBER($L1296),$L1296&lt;$J1296,COUNTIFS(nrES_PID,$D1296,nrES_Code,$F1296,nrES_Att,2,nrES_Raw,"&gt;=0")=0),"Yes","No")))</f>
        <v/>
      </c>
      <c r="R1296" s="17">
        <f>IF($C1296="","",IF($L1296="","",IF(AND($K1296=2,ISNUMBER($L1296),$L1296&lt;$J1296),"Yes","No")))</f>
        <v/>
      </c>
      <c r="S1296" s="18" t="n"/>
      <c r="T1296" s="19">
        <f>IF($Q1296&lt;&gt;"Yes","",IF($S1296="","(enter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IF(OR($C1296="",$L1296="",$K1296&lt;&gt;1,NOT(ISNUMBER($L1296)),$L1296&gt;=$J1296),"",IF(COUNTIFS(nrES_PID,$D1296,nrES_Code,$F1296,nrES_Att,2,nrES_Raw,"&gt;=0")&gt;0,"Retested",IF(NOT(ISNUMBER($T1296)),"CHECK DATE",IF(TODAY()&gt;$T1296,"OVERDUE","Due "&amp;TEXT($T1296,"mm/dd")))))</f>
        <v/>
      </c>
      <c r="V1296" s="16" t="n"/>
      <c r="W1296" s="16" t="n"/>
      <c r="X1296" s="17">
        <f>IF($C1296="","",IF(AND($L1296&lt;&gt;"",NOT(ISNUMBER($L1296))),"RAW SCORE NOT A NUMBER",IF(AND(ISNUMBER($L1296),OR($L1296&lt;0,$L1296&gt;100)),"RAW SCORE OUT OF RANGE",IF(COUNTIF(nrES_RecID,$B1296)&gt;1,"DUPLICATE RECORD",IF(AND($K1296=2,COUNTIFS(nrES_PID,$D1296,nrES_Code,$F1296,nrES_Att,1)=0),"ATTEMPT 2 WITHOUT ATTEMPT 1",IF(AND($K1296=2,$L1296=""),"RETEST ROW HAS NO SCORE","OK"))))))</f>
        <v/>
      </c>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IF($C1297="","",IF($K1297="","",IF(COUNTIFS(nrES_PID,$D1297,nrES_Code,$F1297,nrES_Att,"&gt;"&amp;$K1297,nrES_Raw,"&gt;=0")=0,"Yes","No")))</f>
        <v/>
      </c>
      <c r="Q1297" s="17">
        <f>IF($C1297="","",IF($L1297="","",IF(AND($K1297=1,ISNUMBER($L1297),$L1297&lt;$J1297,COUNTIFS(nrES_PID,$D1297,nrES_Code,$F1297,nrES_Att,2,nrES_Raw,"&gt;=0")=0),"Yes","No")))</f>
        <v/>
      </c>
      <c r="R1297" s="17">
        <f>IF($C1297="","",IF($L1297="","",IF(AND($K1297=2,ISNUMBER($L1297),$L1297&lt;$J1297),"Yes","No")))</f>
        <v/>
      </c>
      <c r="S1297" s="18" t="n"/>
      <c r="T1297" s="19">
        <f>IF($Q1297&lt;&gt;"Yes","",IF($S1297="","(enter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IF(OR($C1297="",$L1297="",$K1297&lt;&gt;1,NOT(ISNUMBER($L1297)),$L1297&gt;=$J1297),"",IF(COUNTIFS(nrES_PID,$D1297,nrES_Code,$F1297,nrES_Att,2,nrES_Raw,"&gt;=0")&gt;0,"Retested",IF(NOT(ISNUMBER($T1297)),"CHECK DATE",IF(TODAY()&gt;$T1297,"OVERDUE","Due "&amp;TEXT($T1297,"mm/dd")))))</f>
        <v/>
      </c>
      <c r="V1297" s="16" t="n"/>
      <c r="W1297" s="16" t="n"/>
      <c r="X1297" s="17">
        <f>IF($C1297="","",IF(AND($L1297&lt;&gt;"",NOT(ISNUMBER($L1297))),"RAW SCORE NOT A NUMBER",IF(AND(ISNUMBER($L1297),OR($L1297&lt;0,$L1297&gt;100)),"RAW SCORE OUT OF RANGE",IF(COUNTIF(nrES_RecID,$B1297)&gt;1,"DUPLICATE RECORD",IF(AND($K1297=2,COUNTIFS(nrES_PID,$D1297,nrES_Code,$F1297,nrES_Att,1)=0),"ATTEMPT 2 WITHOUT ATTEMPT 1",IF(AND($K1297=2,$L1297=""),"RETEST ROW HAS NO SCORE","OK"))))))</f>
        <v/>
      </c>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IF($C1298="","",IF($K1298="","",IF(COUNTIFS(nrES_PID,$D1298,nrES_Code,$F1298,nrES_Att,"&gt;"&amp;$K1298,nrES_Raw,"&gt;=0")=0,"Yes","No")))</f>
        <v/>
      </c>
      <c r="Q1298" s="17">
        <f>IF($C1298="","",IF($L1298="","",IF(AND($K1298=1,ISNUMBER($L1298),$L1298&lt;$J1298,COUNTIFS(nrES_PID,$D1298,nrES_Code,$F1298,nrES_Att,2,nrES_Raw,"&gt;=0")=0),"Yes","No")))</f>
        <v/>
      </c>
      <c r="R1298" s="17">
        <f>IF($C1298="","",IF($L1298="","",IF(AND($K1298=2,ISNUMBER($L1298),$L1298&lt;$J1298),"Yes","No")))</f>
        <v/>
      </c>
      <c r="S1298" s="18" t="n"/>
      <c r="T1298" s="19">
        <f>IF($Q1298&lt;&gt;"Yes","",IF($S1298="","(enter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IF(OR($C1298="",$L1298="",$K1298&lt;&gt;1,NOT(ISNUMBER($L1298)),$L1298&gt;=$J1298),"",IF(COUNTIFS(nrES_PID,$D1298,nrES_Code,$F1298,nrES_Att,2,nrES_Raw,"&gt;=0")&gt;0,"Retested",IF(NOT(ISNUMBER($T1298)),"CHECK DATE",IF(TODAY()&gt;$T1298,"OVERDUE","Due "&amp;TEXT($T1298,"mm/dd")))))</f>
        <v/>
      </c>
      <c r="V1298" s="16" t="n"/>
      <c r="W1298" s="16" t="n"/>
      <c r="X1298" s="17">
        <f>IF($C1298="","",IF(AND($L1298&lt;&gt;"",NOT(ISNUMBER($L1298))),"RAW SCORE NOT A NUMBER",IF(AND(ISNUMBER($L1298),OR($L1298&lt;0,$L1298&gt;100)),"RAW SCORE OUT OF RANGE",IF(COUNTIF(nrES_RecID,$B1298)&gt;1,"DUPLICATE RECORD",IF(AND($K1298=2,COUNTIFS(nrES_PID,$D1298,nrES_Code,$F1298,nrES_Att,1)=0),"ATTEMPT 2 WITHOUT ATTEMPT 1",IF(AND($K1298=2,$L1298=""),"RETEST ROW HAS NO SCORE","OK"))))))</f>
        <v/>
      </c>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IF($C1299="","",IF($K1299="","",IF(COUNTIFS(nrES_PID,$D1299,nrES_Code,$F1299,nrES_Att,"&gt;"&amp;$K1299,nrES_Raw,"&gt;=0")=0,"Yes","No")))</f>
        <v/>
      </c>
      <c r="Q1299" s="17">
        <f>IF($C1299="","",IF($L1299="","",IF(AND($K1299=1,ISNUMBER($L1299),$L1299&lt;$J1299,COUNTIFS(nrES_PID,$D1299,nrES_Code,$F1299,nrES_Att,2,nrES_Raw,"&gt;=0")=0),"Yes","No")))</f>
        <v/>
      </c>
      <c r="R1299" s="17">
        <f>IF($C1299="","",IF($L1299="","",IF(AND($K1299=2,ISNUMBER($L1299),$L1299&lt;$J1299),"Yes","No")))</f>
        <v/>
      </c>
      <c r="S1299" s="18" t="n"/>
      <c r="T1299" s="19">
        <f>IF($Q1299&lt;&gt;"Yes","",IF($S1299="","(enter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IF(OR($C1299="",$L1299="",$K1299&lt;&gt;1,NOT(ISNUMBER($L1299)),$L1299&gt;=$J1299),"",IF(COUNTIFS(nrES_PID,$D1299,nrES_Code,$F1299,nrES_Att,2,nrES_Raw,"&gt;=0")&gt;0,"Retested",IF(NOT(ISNUMBER($T1299)),"CHECK DATE",IF(TODAY()&gt;$T1299,"OVERDUE","Due "&amp;TEXT($T1299,"mm/dd")))))</f>
        <v/>
      </c>
      <c r="V1299" s="16" t="n"/>
      <c r="W1299" s="16" t="n"/>
      <c r="X1299" s="17">
        <f>IF($C1299="","",IF(AND($L1299&lt;&gt;"",NOT(ISNUMBER($L1299))),"RAW SCORE NOT A NUMBER",IF(AND(ISNUMBER($L1299),OR($L1299&lt;0,$L1299&gt;100)),"RAW SCORE OUT OF RANGE",IF(COUNTIF(nrES_RecID,$B1299)&gt;1,"DUPLICATE RECORD",IF(AND($K1299=2,COUNTIFS(nrES_PID,$D1299,nrES_Code,$F1299,nrES_Att,1)=0),"ATTEMPT 2 WITHOUT ATTEMPT 1",IF(AND($K1299=2,$L1299=""),"RETEST ROW HAS NO SCORE","OK"))))))</f>
        <v/>
      </c>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IF($C1300="","",IF($K1300="","",IF(COUNTIFS(nrES_PID,$D1300,nrES_Code,$F1300,nrES_Att,"&gt;"&amp;$K1300,nrES_Raw,"&gt;=0")=0,"Yes","No")))</f>
        <v/>
      </c>
      <c r="Q1300" s="17">
        <f>IF($C1300="","",IF($L1300="","",IF(AND($K1300=1,ISNUMBER($L1300),$L1300&lt;$J1300,COUNTIFS(nrES_PID,$D1300,nrES_Code,$F1300,nrES_Att,2,nrES_Raw,"&gt;=0")=0),"Yes","No")))</f>
        <v/>
      </c>
      <c r="R1300" s="17">
        <f>IF($C1300="","",IF($L1300="","",IF(AND($K1300=2,ISNUMBER($L1300),$L1300&lt;$J1300),"Yes","No")))</f>
        <v/>
      </c>
      <c r="S1300" s="18" t="n"/>
      <c r="T1300" s="19">
        <f>IF($Q1300&lt;&gt;"Yes","",IF($S1300="","(enter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IF(OR($C1300="",$L1300="",$K1300&lt;&gt;1,NOT(ISNUMBER($L1300)),$L1300&gt;=$J1300),"",IF(COUNTIFS(nrES_PID,$D1300,nrES_Code,$F1300,nrES_Att,2,nrES_Raw,"&gt;=0")&gt;0,"Retested",IF(NOT(ISNUMBER($T1300)),"CHECK DATE",IF(TODAY()&gt;$T1300,"OVERDUE","Due "&amp;TEXT($T1300,"mm/dd")))))</f>
        <v/>
      </c>
      <c r="V1300" s="16" t="n"/>
      <c r="W1300" s="16" t="n"/>
      <c r="X1300" s="17">
        <f>IF($C1300="","",IF(AND($L1300&lt;&gt;"",NOT(ISNUMBER($L1300))),"RAW SCORE NOT A NUMBER",IF(AND(ISNUMBER($L1300),OR($L1300&lt;0,$L1300&gt;100)),"RAW SCORE OUT OF RANGE",IF(COUNTIF(nrES_RecID,$B1300)&gt;1,"DUPLICATE RECORD",IF(AND($K1300=2,COUNTIFS(nrES_PID,$D1300,nrES_Code,$F1300,nrES_Att,1)=0),"ATTEMPT 2 WITHOUT ATTEMPT 1",IF(AND($K1300=2,$L1300=""),"RETEST ROW HAS NO SCORE","OK"))))))</f>
        <v/>
      </c>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IF($C1301="","",IF($K1301="","",IF(COUNTIFS(nrES_PID,$D1301,nrES_Code,$F1301,nrES_Att,"&gt;"&amp;$K1301,nrES_Raw,"&gt;=0")=0,"Yes","No")))</f>
        <v/>
      </c>
      <c r="Q1301" s="17">
        <f>IF($C1301="","",IF($L1301="","",IF(AND($K1301=1,ISNUMBER($L1301),$L1301&lt;$J1301,COUNTIFS(nrES_PID,$D1301,nrES_Code,$F1301,nrES_Att,2,nrES_Raw,"&gt;=0")=0),"Yes","No")))</f>
        <v/>
      </c>
      <c r="R1301" s="17">
        <f>IF($C1301="","",IF($L1301="","",IF(AND($K1301=2,ISNUMBER($L1301),$L1301&lt;$J1301),"Yes","No")))</f>
        <v/>
      </c>
      <c r="S1301" s="18" t="n"/>
      <c r="T1301" s="19">
        <f>IF($Q1301&lt;&gt;"Yes","",IF($S1301="","(enter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IF(OR($C1301="",$L1301="",$K1301&lt;&gt;1,NOT(ISNUMBER($L1301)),$L1301&gt;=$J1301),"",IF(COUNTIFS(nrES_PID,$D1301,nrES_Code,$F1301,nrES_Att,2,nrES_Raw,"&gt;=0")&gt;0,"Retested",IF(NOT(ISNUMBER($T1301)),"CHECK DATE",IF(TODAY()&gt;$T1301,"OVERDUE","Due "&amp;TEXT($T1301,"mm/dd")))))</f>
        <v/>
      </c>
      <c r="V1301" s="16" t="n"/>
      <c r="W1301" s="16" t="n"/>
      <c r="X1301" s="17">
        <f>IF($C1301="","",IF(AND($L1301&lt;&gt;"",NOT(ISNUMBER($L1301))),"RAW SCORE NOT A NUMBER",IF(AND(ISNUMBER($L1301),OR($L1301&lt;0,$L1301&gt;100)),"RAW SCORE OUT OF RANGE",IF(COUNTIF(nrES_RecID,$B1301)&gt;1,"DUPLICATE RECORD",IF(AND($K1301=2,COUNTIFS(nrES_PID,$D1301,nrES_Code,$F1301,nrES_Att,1)=0),"ATTEMPT 2 WITHOUT ATTEMPT 1",IF(AND($K1301=2,$L1301=""),"RETEST ROW HAS NO SCORE","OK"))))))</f>
        <v/>
      </c>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IF($C1302="","",IF($K1302="","",IF(COUNTIFS(nrES_PID,$D1302,nrES_Code,$F1302,nrES_Att,"&gt;"&amp;$K1302,nrES_Raw,"&gt;=0")=0,"Yes","No")))</f>
        <v/>
      </c>
      <c r="Q1302" s="17">
        <f>IF($C1302="","",IF($L1302="","",IF(AND($K1302=1,ISNUMBER($L1302),$L1302&lt;$J1302,COUNTIFS(nrES_PID,$D1302,nrES_Code,$F1302,nrES_Att,2,nrES_Raw,"&gt;=0")=0),"Yes","No")))</f>
        <v/>
      </c>
      <c r="R1302" s="17">
        <f>IF($C1302="","",IF($L1302="","",IF(AND($K1302=2,ISNUMBER($L1302),$L1302&lt;$J1302),"Yes","No")))</f>
        <v/>
      </c>
      <c r="S1302" s="18" t="n"/>
      <c r="T1302" s="19">
        <f>IF($Q1302&lt;&gt;"Yes","",IF($S1302="","(enter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IF(OR($C1302="",$L1302="",$K1302&lt;&gt;1,NOT(ISNUMBER($L1302)),$L1302&gt;=$J1302),"",IF(COUNTIFS(nrES_PID,$D1302,nrES_Code,$F1302,nrES_Att,2,nrES_Raw,"&gt;=0")&gt;0,"Retested",IF(NOT(ISNUMBER($T1302)),"CHECK DATE",IF(TODAY()&gt;$T1302,"OVERDUE","Due "&amp;TEXT($T1302,"mm/dd")))))</f>
        <v/>
      </c>
      <c r="V1302" s="16" t="n"/>
      <c r="W1302" s="16" t="n"/>
      <c r="X1302" s="17">
        <f>IF($C1302="","",IF(AND($L1302&lt;&gt;"",NOT(ISNUMBER($L1302))),"RAW SCORE NOT A NUMBER",IF(AND(ISNUMBER($L1302),OR($L1302&lt;0,$L1302&gt;100)),"RAW SCORE OUT OF RANGE",IF(COUNTIF(nrES_RecID,$B1302)&gt;1,"DUPLICATE RECORD",IF(AND($K1302=2,COUNTIFS(nrES_PID,$D1302,nrES_Code,$F1302,nrES_Att,1)=0),"ATTEMPT 2 WITHOUT ATTEMPT 1",IF(AND($K1302=2,$L1302=""),"RETEST ROW HAS NO SCORE","OK"))))))</f>
        <v/>
      </c>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IF($C1303="","",IF($K1303="","",IF(COUNTIFS(nrES_PID,$D1303,nrES_Code,$F1303,nrES_Att,"&gt;"&amp;$K1303,nrES_Raw,"&gt;=0")=0,"Yes","No")))</f>
        <v/>
      </c>
      <c r="Q1303" s="17">
        <f>IF($C1303="","",IF($L1303="","",IF(AND($K1303=1,ISNUMBER($L1303),$L1303&lt;$J1303,COUNTIFS(nrES_PID,$D1303,nrES_Code,$F1303,nrES_Att,2,nrES_Raw,"&gt;=0")=0),"Yes","No")))</f>
        <v/>
      </c>
      <c r="R1303" s="17">
        <f>IF($C1303="","",IF($L1303="","",IF(AND($K1303=2,ISNUMBER($L1303),$L1303&lt;$J1303),"Yes","No")))</f>
        <v/>
      </c>
      <c r="S1303" s="18" t="n"/>
      <c r="T1303" s="19">
        <f>IF($Q1303&lt;&gt;"Yes","",IF($S1303="","(enter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IF(OR($C1303="",$L1303="",$K1303&lt;&gt;1,NOT(ISNUMBER($L1303)),$L1303&gt;=$J1303),"",IF(COUNTIFS(nrES_PID,$D1303,nrES_Code,$F1303,nrES_Att,2,nrES_Raw,"&gt;=0")&gt;0,"Retested",IF(NOT(ISNUMBER($T1303)),"CHECK DATE",IF(TODAY()&gt;$T1303,"OVERDUE","Due "&amp;TEXT($T1303,"mm/dd")))))</f>
        <v/>
      </c>
      <c r="V1303" s="16" t="n"/>
      <c r="W1303" s="16" t="n"/>
      <c r="X1303" s="17">
        <f>IF($C1303="","",IF(AND($L1303&lt;&gt;"",NOT(ISNUMBER($L1303))),"RAW SCORE NOT A NUMBER",IF(AND(ISNUMBER($L1303),OR($L1303&lt;0,$L1303&gt;100)),"RAW SCORE OUT OF RANGE",IF(COUNTIF(nrES_RecID,$B1303)&gt;1,"DUPLICATE RECORD",IF(AND($K1303=2,COUNTIFS(nrES_PID,$D1303,nrES_Code,$F1303,nrES_Att,1)=0),"ATTEMPT 2 WITHOUT ATTEMPT 1",IF(AND($K1303=2,$L1303=""),"RETEST ROW HAS NO SCORE","OK"))))))</f>
        <v/>
      </c>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IF($C1304="","",IF($K1304="","",IF(COUNTIFS(nrES_PID,$D1304,nrES_Code,$F1304,nrES_Att,"&gt;"&amp;$K1304,nrES_Raw,"&gt;=0")=0,"Yes","No")))</f>
        <v/>
      </c>
      <c r="Q1304" s="17">
        <f>IF($C1304="","",IF($L1304="","",IF(AND($K1304=1,ISNUMBER($L1304),$L1304&lt;$J1304,COUNTIFS(nrES_PID,$D1304,nrES_Code,$F1304,nrES_Att,2,nrES_Raw,"&gt;=0")=0),"Yes","No")))</f>
        <v/>
      </c>
      <c r="R1304" s="17">
        <f>IF($C1304="","",IF($L1304="","",IF(AND($K1304=2,ISNUMBER($L1304),$L1304&lt;$J1304),"Yes","No")))</f>
        <v/>
      </c>
      <c r="S1304" s="18" t="n"/>
      <c r="T1304" s="19">
        <f>IF($Q1304&lt;&gt;"Yes","",IF($S1304="","(enter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IF(OR($C1304="",$L1304="",$K1304&lt;&gt;1,NOT(ISNUMBER($L1304)),$L1304&gt;=$J1304),"",IF(COUNTIFS(nrES_PID,$D1304,nrES_Code,$F1304,nrES_Att,2,nrES_Raw,"&gt;=0")&gt;0,"Retested",IF(NOT(ISNUMBER($T1304)),"CHECK DATE",IF(TODAY()&gt;$T1304,"OVERDUE","Due "&amp;TEXT($T1304,"mm/dd")))))</f>
        <v/>
      </c>
      <c r="V1304" s="16" t="n"/>
      <c r="W1304" s="16" t="n"/>
      <c r="X1304" s="17">
        <f>IF($C1304="","",IF(AND($L1304&lt;&gt;"",NOT(ISNUMBER($L1304))),"RAW SCORE NOT A NUMBER",IF(AND(ISNUMBER($L1304),OR($L1304&lt;0,$L1304&gt;100)),"RAW SCORE OUT OF RANGE",IF(COUNTIF(nrES_RecID,$B1304)&gt;1,"DUPLICATE RECORD",IF(AND($K1304=2,COUNTIFS(nrES_PID,$D1304,nrES_Code,$F1304,nrES_Att,1)=0),"ATTEMPT 2 WITHOUT ATTEMPT 1",IF(AND($K1304=2,$L1304=""),"RETEST ROW HAS NO SCORE","OK"))))))</f>
        <v/>
      </c>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IF($C1305="","",IF($K1305="","",IF(COUNTIFS(nrES_PID,$D1305,nrES_Code,$F1305,nrES_Att,"&gt;"&amp;$K1305,nrES_Raw,"&gt;=0")=0,"Yes","No")))</f>
        <v/>
      </c>
      <c r="Q1305" s="17">
        <f>IF($C1305="","",IF($L1305="","",IF(AND($K1305=1,ISNUMBER($L1305),$L1305&lt;$J1305,COUNTIFS(nrES_PID,$D1305,nrES_Code,$F1305,nrES_Att,2,nrES_Raw,"&gt;=0")=0),"Yes","No")))</f>
        <v/>
      </c>
      <c r="R1305" s="17">
        <f>IF($C1305="","",IF($L1305="","",IF(AND($K1305=2,ISNUMBER($L1305),$L1305&lt;$J1305),"Yes","No")))</f>
        <v/>
      </c>
      <c r="S1305" s="18" t="n"/>
      <c r="T1305" s="19">
        <f>IF($Q1305&lt;&gt;"Yes","",IF($S1305="","(enter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IF(OR($C1305="",$L1305="",$K1305&lt;&gt;1,NOT(ISNUMBER($L1305)),$L1305&gt;=$J1305),"",IF(COUNTIFS(nrES_PID,$D1305,nrES_Code,$F1305,nrES_Att,2,nrES_Raw,"&gt;=0")&gt;0,"Retested",IF(NOT(ISNUMBER($T1305)),"CHECK DATE",IF(TODAY()&gt;$T1305,"OVERDUE","Due "&amp;TEXT($T1305,"mm/dd")))))</f>
        <v/>
      </c>
      <c r="V1305" s="16" t="n"/>
      <c r="W1305" s="16" t="n"/>
      <c r="X1305" s="17">
        <f>IF($C1305="","",IF(AND($L1305&lt;&gt;"",NOT(ISNUMBER($L1305))),"RAW SCORE NOT A NUMBER",IF(AND(ISNUMBER($L1305),OR($L1305&lt;0,$L1305&gt;100)),"RAW SCORE OUT OF RANGE",IF(COUNTIF(nrES_RecID,$B1305)&gt;1,"DUPLICATE RECORD",IF(AND($K1305=2,COUNTIFS(nrES_PID,$D1305,nrES_Code,$F1305,nrES_Att,1)=0),"ATTEMPT 2 WITHOUT ATTEMPT 1",IF(AND($K1305=2,$L1305=""),"RETEST ROW HAS NO SCORE","OK"))))))</f>
        <v/>
      </c>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IF($C1306="","",IF($K1306="","",IF(COUNTIFS(nrES_PID,$D1306,nrES_Code,$F1306,nrES_Att,"&gt;"&amp;$K1306,nrES_Raw,"&gt;=0")=0,"Yes","No")))</f>
        <v/>
      </c>
      <c r="Q1306" s="17">
        <f>IF($C1306="","",IF($L1306="","",IF(AND($K1306=1,ISNUMBER($L1306),$L1306&lt;$J1306,COUNTIFS(nrES_PID,$D1306,nrES_Code,$F1306,nrES_Att,2,nrES_Raw,"&gt;=0")=0),"Yes","No")))</f>
        <v/>
      </c>
      <c r="R1306" s="17">
        <f>IF($C1306="","",IF($L1306="","",IF(AND($K1306=2,ISNUMBER($L1306),$L1306&lt;$J1306),"Yes","No")))</f>
        <v/>
      </c>
      <c r="S1306" s="18" t="n"/>
      <c r="T1306" s="19">
        <f>IF($Q1306&lt;&gt;"Yes","",IF($S1306="","(enter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IF(OR($C1306="",$L1306="",$K1306&lt;&gt;1,NOT(ISNUMBER($L1306)),$L1306&gt;=$J1306),"",IF(COUNTIFS(nrES_PID,$D1306,nrES_Code,$F1306,nrES_Att,2,nrES_Raw,"&gt;=0")&gt;0,"Retested",IF(NOT(ISNUMBER($T1306)),"CHECK DATE",IF(TODAY()&gt;$T1306,"OVERDUE","Due "&amp;TEXT($T1306,"mm/dd")))))</f>
        <v/>
      </c>
      <c r="V1306" s="16" t="n"/>
      <c r="W1306" s="16" t="n"/>
      <c r="X1306" s="17">
        <f>IF($C1306="","",IF(AND($L1306&lt;&gt;"",NOT(ISNUMBER($L1306))),"RAW SCORE NOT A NUMBER",IF(AND(ISNUMBER($L1306),OR($L1306&lt;0,$L1306&gt;100)),"RAW SCORE OUT OF RANGE",IF(COUNTIF(nrES_RecID,$B1306)&gt;1,"DUPLICATE RECORD",IF(AND($K1306=2,COUNTIFS(nrES_PID,$D1306,nrES_Code,$F1306,nrES_Att,1)=0),"ATTEMPT 2 WITHOUT ATTEMPT 1",IF(AND($K1306=2,$L1306=""),"RETEST ROW HAS NO SCORE","OK"))))))</f>
        <v/>
      </c>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IF($C1307="","",IF($K1307="","",IF(COUNTIFS(nrES_PID,$D1307,nrES_Code,$F1307,nrES_Att,"&gt;"&amp;$K1307,nrES_Raw,"&gt;=0")=0,"Yes","No")))</f>
        <v/>
      </c>
      <c r="Q1307" s="17">
        <f>IF($C1307="","",IF($L1307="","",IF(AND($K1307=1,ISNUMBER($L1307),$L1307&lt;$J1307,COUNTIFS(nrES_PID,$D1307,nrES_Code,$F1307,nrES_Att,2,nrES_Raw,"&gt;=0")=0),"Yes","No")))</f>
        <v/>
      </c>
      <c r="R1307" s="17">
        <f>IF($C1307="","",IF($L1307="","",IF(AND($K1307=2,ISNUMBER($L1307),$L1307&lt;$J1307),"Yes","No")))</f>
        <v/>
      </c>
      <c r="S1307" s="18" t="n"/>
      <c r="T1307" s="19">
        <f>IF($Q1307&lt;&gt;"Yes","",IF($S1307="","(enter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IF(OR($C1307="",$L1307="",$K1307&lt;&gt;1,NOT(ISNUMBER($L1307)),$L1307&gt;=$J1307),"",IF(COUNTIFS(nrES_PID,$D1307,nrES_Code,$F1307,nrES_Att,2,nrES_Raw,"&gt;=0")&gt;0,"Retested",IF(NOT(ISNUMBER($T1307)),"CHECK DATE",IF(TODAY()&gt;$T1307,"OVERDUE","Due "&amp;TEXT($T1307,"mm/dd")))))</f>
        <v/>
      </c>
      <c r="V1307" s="16" t="n"/>
      <c r="W1307" s="16" t="n"/>
      <c r="X1307" s="17">
        <f>IF($C1307="","",IF(AND($L1307&lt;&gt;"",NOT(ISNUMBER($L1307))),"RAW SCORE NOT A NUMBER",IF(AND(ISNUMBER($L1307),OR($L1307&lt;0,$L1307&gt;100)),"RAW SCORE OUT OF RANGE",IF(COUNTIF(nrES_RecID,$B1307)&gt;1,"DUPLICATE RECORD",IF(AND($K1307=2,COUNTIFS(nrES_PID,$D1307,nrES_Code,$F1307,nrES_Att,1)=0),"ATTEMPT 2 WITHOUT ATTEMPT 1",IF(AND($K1307=2,$L1307=""),"RETEST ROW HAS NO SCORE","OK"))))))</f>
        <v/>
      </c>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IF($C1308="","",IF($K1308="","",IF(COUNTIFS(nrES_PID,$D1308,nrES_Code,$F1308,nrES_Att,"&gt;"&amp;$K1308,nrES_Raw,"&gt;=0")=0,"Yes","No")))</f>
        <v/>
      </c>
      <c r="Q1308" s="17">
        <f>IF($C1308="","",IF($L1308="","",IF(AND($K1308=1,ISNUMBER($L1308),$L1308&lt;$J1308,COUNTIFS(nrES_PID,$D1308,nrES_Code,$F1308,nrES_Att,2,nrES_Raw,"&gt;=0")=0),"Yes","No")))</f>
        <v/>
      </c>
      <c r="R1308" s="17">
        <f>IF($C1308="","",IF($L1308="","",IF(AND($K1308=2,ISNUMBER($L1308),$L1308&lt;$J1308),"Yes","No")))</f>
        <v/>
      </c>
      <c r="S1308" s="18" t="n"/>
      <c r="T1308" s="19">
        <f>IF($Q1308&lt;&gt;"Yes","",IF($S1308="","(enter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IF(OR($C1308="",$L1308="",$K1308&lt;&gt;1,NOT(ISNUMBER($L1308)),$L1308&gt;=$J1308),"",IF(COUNTIFS(nrES_PID,$D1308,nrES_Code,$F1308,nrES_Att,2,nrES_Raw,"&gt;=0")&gt;0,"Retested",IF(NOT(ISNUMBER($T1308)),"CHECK DATE",IF(TODAY()&gt;$T1308,"OVERDUE","Due "&amp;TEXT($T1308,"mm/dd")))))</f>
        <v/>
      </c>
      <c r="V1308" s="16" t="n"/>
      <c r="W1308" s="16" t="n"/>
      <c r="X1308" s="17">
        <f>IF($C1308="","",IF(AND($L1308&lt;&gt;"",NOT(ISNUMBER($L1308))),"RAW SCORE NOT A NUMBER",IF(AND(ISNUMBER($L1308),OR($L1308&lt;0,$L1308&gt;100)),"RAW SCORE OUT OF RANGE",IF(COUNTIF(nrES_RecID,$B1308)&gt;1,"DUPLICATE RECORD",IF(AND($K1308=2,COUNTIFS(nrES_PID,$D1308,nrES_Code,$F1308,nrES_Att,1)=0),"ATTEMPT 2 WITHOUT ATTEMPT 1",IF(AND($K1308=2,$L1308=""),"RETEST ROW HAS NO SCORE","OK"))))))</f>
        <v/>
      </c>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IF($C1309="","",IF($K1309="","",IF(COUNTIFS(nrES_PID,$D1309,nrES_Code,$F1309,nrES_Att,"&gt;"&amp;$K1309,nrES_Raw,"&gt;=0")=0,"Yes","No")))</f>
        <v/>
      </c>
      <c r="Q1309" s="17">
        <f>IF($C1309="","",IF($L1309="","",IF(AND($K1309=1,ISNUMBER($L1309),$L1309&lt;$J1309,COUNTIFS(nrES_PID,$D1309,nrES_Code,$F1309,nrES_Att,2,nrES_Raw,"&gt;=0")=0),"Yes","No")))</f>
        <v/>
      </c>
      <c r="R1309" s="17">
        <f>IF($C1309="","",IF($L1309="","",IF(AND($K1309=2,ISNUMBER($L1309),$L1309&lt;$J1309),"Yes","No")))</f>
        <v/>
      </c>
      <c r="S1309" s="18" t="n"/>
      <c r="T1309" s="19">
        <f>IF($Q1309&lt;&gt;"Yes","",IF($S1309="","(enter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IF(OR($C1309="",$L1309="",$K1309&lt;&gt;1,NOT(ISNUMBER($L1309)),$L1309&gt;=$J1309),"",IF(COUNTIFS(nrES_PID,$D1309,nrES_Code,$F1309,nrES_Att,2,nrES_Raw,"&gt;=0")&gt;0,"Retested",IF(NOT(ISNUMBER($T1309)),"CHECK DATE",IF(TODAY()&gt;$T1309,"OVERDUE","Due "&amp;TEXT($T1309,"mm/dd")))))</f>
        <v/>
      </c>
      <c r="V1309" s="16" t="n"/>
      <c r="W1309" s="16" t="n"/>
      <c r="X1309" s="17">
        <f>IF($C1309="","",IF(AND($L1309&lt;&gt;"",NOT(ISNUMBER($L1309))),"RAW SCORE NOT A NUMBER",IF(AND(ISNUMBER($L1309),OR($L1309&lt;0,$L1309&gt;100)),"RAW SCORE OUT OF RANGE",IF(COUNTIF(nrES_RecID,$B1309)&gt;1,"DUPLICATE RECORD",IF(AND($K1309=2,COUNTIFS(nrES_PID,$D1309,nrES_Code,$F1309,nrES_Att,1)=0),"ATTEMPT 2 WITHOUT ATTEMPT 1",IF(AND($K1309=2,$L1309=""),"RETEST ROW HAS NO SCORE","OK"))))))</f>
        <v/>
      </c>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IF($C1310="","",IF($K1310="","",IF(COUNTIFS(nrES_PID,$D1310,nrES_Code,$F1310,nrES_Att,"&gt;"&amp;$K1310,nrES_Raw,"&gt;=0")=0,"Yes","No")))</f>
        <v/>
      </c>
      <c r="Q1310" s="17">
        <f>IF($C1310="","",IF($L1310="","",IF(AND($K1310=1,ISNUMBER($L1310),$L1310&lt;$J1310,COUNTIFS(nrES_PID,$D1310,nrES_Code,$F1310,nrES_Att,2,nrES_Raw,"&gt;=0")=0),"Yes","No")))</f>
        <v/>
      </c>
      <c r="R1310" s="17">
        <f>IF($C1310="","",IF($L1310="","",IF(AND($K1310=2,ISNUMBER($L1310),$L1310&lt;$J1310),"Yes","No")))</f>
        <v/>
      </c>
      <c r="S1310" s="18" t="n"/>
      <c r="T1310" s="19">
        <f>IF($Q1310&lt;&gt;"Yes","",IF($S1310="","(enter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IF(OR($C1310="",$L1310="",$K1310&lt;&gt;1,NOT(ISNUMBER($L1310)),$L1310&gt;=$J1310),"",IF(COUNTIFS(nrES_PID,$D1310,nrES_Code,$F1310,nrES_Att,2,nrES_Raw,"&gt;=0")&gt;0,"Retested",IF(NOT(ISNUMBER($T1310)),"CHECK DATE",IF(TODAY()&gt;$T1310,"OVERDUE","Due "&amp;TEXT($T1310,"mm/dd")))))</f>
        <v/>
      </c>
      <c r="V1310" s="16" t="n"/>
      <c r="W1310" s="16" t="n"/>
      <c r="X1310" s="17">
        <f>IF($C1310="","",IF(AND($L1310&lt;&gt;"",NOT(ISNUMBER($L1310))),"RAW SCORE NOT A NUMBER",IF(AND(ISNUMBER($L1310),OR($L1310&lt;0,$L1310&gt;100)),"RAW SCORE OUT OF RANGE",IF(COUNTIF(nrES_RecID,$B1310)&gt;1,"DUPLICATE RECORD",IF(AND($K1310=2,COUNTIFS(nrES_PID,$D1310,nrES_Code,$F1310,nrES_Att,1)=0),"ATTEMPT 2 WITHOUT ATTEMPT 1",IF(AND($K1310=2,$L1310=""),"RETEST ROW HAS NO SCORE","OK"))))))</f>
        <v/>
      </c>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IF($C1311="","",IF($K1311="","",IF(COUNTIFS(nrES_PID,$D1311,nrES_Code,$F1311,nrES_Att,"&gt;"&amp;$K1311,nrES_Raw,"&gt;=0")=0,"Yes","No")))</f>
        <v/>
      </c>
      <c r="Q1311" s="17">
        <f>IF($C1311="","",IF($L1311="","",IF(AND($K1311=1,ISNUMBER($L1311),$L1311&lt;$J1311,COUNTIFS(nrES_PID,$D1311,nrES_Code,$F1311,nrES_Att,2,nrES_Raw,"&gt;=0")=0),"Yes","No")))</f>
        <v/>
      </c>
      <c r="R1311" s="17">
        <f>IF($C1311="","",IF($L1311="","",IF(AND($K1311=2,ISNUMBER($L1311),$L1311&lt;$J1311),"Yes","No")))</f>
        <v/>
      </c>
      <c r="S1311" s="18" t="n"/>
      <c r="T1311" s="19">
        <f>IF($Q1311&lt;&gt;"Yes","",IF($S1311="","(enter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IF(OR($C1311="",$L1311="",$K1311&lt;&gt;1,NOT(ISNUMBER($L1311)),$L1311&gt;=$J1311),"",IF(COUNTIFS(nrES_PID,$D1311,nrES_Code,$F1311,nrES_Att,2,nrES_Raw,"&gt;=0")&gt;0,"Retested",IF(NOT(ISNUMBER($T1311)),"CHECK DATE",IF(TODAY()&gt;$T1311,"OVERDUE","Due "&amp;TEXT($T1311,"mm/dd")))))</f>
        <v/>
      </c>
      <c r="V1311" s="16" t="n"/>
      <c r="W1311" s="16" t="n"/>
      <c r="X1311" s="17">
        <f>IF($C1311="","",IF(AND($L1311&lt;&gt;"",NOT(ISNUMBER($L1311))),"RAW SCORE NOT A NUMBER",IF(AND(ISNUMBER($L1311),OR($L1311&lt;0,$L1311&gt;100)),"RAW SCORE OUT OF RANGE",IF(COUNTIF(nrES_RecID,$B1311)&gt;1,"DUPLICATE RECORD",IF(AND($K1311=2,COUNTIFS(nrES_PID,$D1311,nrES_Code,$F1311,nrES_Att,1)=0),"ATTEMPT 2 WITHOUT ATTEMPT 1",IF(AND($K1311=2,$L1311=""),"RETEST ROW HAS NO SCORE","OK"))))))</f>
        <v/>
      </c>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IF($C1312="","",IF($K1312="","",IF(COUNTIFS(nrES_PID,$D1312,nrES_Code,$F1312,nrES_Att,"&gt;"&amp;$K1312,nrES_Raw,"&gt;=0")=0,"Yes","No")))</f>
        <v/>
      </c>
      <c r="Q1312" s="17">
        <f>IF($C1312="","",IF($L1312="","",IF(AND($K1312=1,ISNUMBER($L1312),$L1312&lt;$J1312,COUNTIFS(nrES_PID,$D1312,nrES_Code,$F1312,nrES_Att,2,nrES_Raw,"&gt;=0")=0),"Yes","No")))</f>
        <v/>
      </c>
      <c r="R1312" s="17">
        <f>IF($C1312="","",IF($L1312="","",IF(AND($K1312=2,ISNUMBER($L1312),$L1312&lt;$J1312),"Yes","No")))</f>
        <v/>
      </c>
      <c r="S1312" s="18" t="n"/>
      <c r="T1312" s="19">
        <f>IF($Q1312&lt;&gt;"Yes","",IF($S1312="","(enter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IF(OR($C1312="",$L1312="",$K1312&lt;&gt;1,NOT(ISNUMBER($L1312)),$L1312&gt;=$J1312),"",IF(COUNTIFS(nrES_PID,$D1312,nrES_Code,$F1312,nrES_Att,2,nrES_Raw,"&gt;=0")&gt;0,"Retested",IF(NOT(ISNUMBER($T1312)),"CHECK DATE",IF(TODAY()&gt;$T1312,"OVERDUE","Due "&amp;TEXT($T1312,"mm/dd")))))</f>
        <v/>
      </c>
      <c r="V1312" s="16" t="n"/>
      <c r="W1312" s="16" t="n"/>
      <c r="X1312" s="17">
        <f>IF($C1312="","",IF(AND($L1312&lt;&gt;"",NOT(ISNUMBER($L1312))),"RAW SCORE NOT A NUMBER",IF(AND(ISNUMBER($L1312),OR($L1312&lt;0,$L1312&gt;100)),"RAW SCORE OUT OF RANGE",IF(COUNTIF(nrES_RecID,$B1312)&gt;1,"DUPLICATE RECORD",IF(AND($K1312=2,COUNTIFS(nrES_PID,$D1312,nrES_Code,$F1312,nrES_Att,1)=0),"ATTEMPT 2 WITHOUT ATTEMPT 1",IF(AND($K1312=2,$L1312=""),"RETEST ROW HAS NO SCORE","OK"))))))</f>
        <v/>
      </c>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IF($C1313="","",IF($K1313="","",IF(COUNTIFS(nrES_PID,$D1313,nrES_Code,$F1313,nrES_Att,"&gt;"&amp;$K1313,nrES_Raw,"&gt;=0")=0,"Yes","No")))</f>
        <v/>
      </c>
      <c r="Q1313" s="17">
        <f>IF($C1313="","",IF($L1313="","",IF(AND($K1313=1,ISNUMBER($L1313),$L1313&lt;$J1313,COUNTIFS(nrES_PID,$D1313,nrES_Code,$F1313,nrES_Att,2,nrES_Raw,"&gt;=0")=0),"Yes","No")))</f>
        <v/>
      </c>
      <c r="R1313" s="17">
        <f>IF($C1313="","",IF($L1313="","",IF(AND($K1313=2,ISNUMBER($L1313),$L1313&lt;$J1313),"Yes","No")))</f>
        <v/>
      </c>
      <c r="S1313" s="18" t="n"/>
      <c r="T1313" s="19">
        <f>IF($Q1313&lt;&gt;"Yes","",IF($S1313="","(enter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IF(OR($C1313="",$L1313="",$K1313&lt;&gt;1,NOT(ISNUMBER($L1313)),$L1313&gt;=$J1313),"",IF(COUNTIFS(nrES_PID,$D1313,nrES_Code,$F1313,nrES_Att,2,nrES_Raw,"&gt;=0")&gt;0,"Retested",IF(NOT(ISNUMBER($T1313)),"CHECK DATE",IF(TODAY()&gt;$T1313,"OVERDUE","Due "&amp;TEXT($T1313,"mm/dd")))))</f>
        <v/>
      </c>
      <c r="V1313" s="16" t="n"/>
      <c r="W1313" s="16" t="n"/>
      <c r="X1313" s="17">
        <f>IF($C1313="","",IF(AND($L1313&lt;&gt;"",NOT(ISNUMBER($L1313))),"RAW SCORE NOT A NUMBER",IF(AND(ISNUMBER($L1313),OR($L1313&lt;0,$L1313&gt;100)),"RAW SCORE OUT OF RANGE",IF(COUNTIF(nrES_RecID,$B1313)&gt;1,"DUPLICATE RECORD",IF(AND($K1313=2,COUNTIFS(nrES_PID,$D1313,nrES_Code,$F1313,nrES_Att,1)=0),"ATTEMPT 2 WITHOUT ATTEMPT 1",IF(AND($K1313=2,$L1313=""),"RETEST ROW HAS NO SCORE","OK"))))))</f>
        <v/>
      </c>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IF($C1314="","",IF($K1314="","",IF(COUNTIFS(nrES_PID,$D1314,nrES_Code,$F1314,nrES_Att,"&gt;"&amp;$K1314,nrES_Raw,"&gt;=0")=0,"Yes","No")))</f>
        <v/>
      </c>
      <c r="Q1314" s="17">
        <f>IF($C1314="","",IF($L1314="","",IF(AND($K1314=1,ISNUMBER($L1314),$L1314&lt;$J1314,COUNTIFS(nrES_PID,$D1314,nrES_Code,$F1314,nrES_Att,2,nrES_Raw,"&gt;=0")=0),"Yes","No")))</f>
        <v/>
      </c>
      <c r="R1314" s="17">
        <f>IF($C1314="","",IF($L1314="","",IF(AND($K1314=2,ISNUMBER($L1314),$L1314&lt;$J1314),"Yes","No")))</f>
        <v/>
      </c>
      <c r="S1314" s="18" t="n"/>
      <c r="T1314" s="19">
        <f>IF($Q1314&lt;&gt;"Yes","",IF($S1314="","(enter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IF(OR($C1314="",$L1314="",$K1314&lt;&gt;1,NOT(ISNUMBER($L1314)),$L1314&gt;=$J1314),"",IF(COUNTIFS(nrES_PID,$D1314,nrES_Code,$F1314,nrES_Att,2,nrES_Raw,"&gt;=0")&gt;0,"Retested",IF(NOT(ISNUMBER($T1314)),"CHECK DATE",IF(TODAY()&gt;$T1314,"OVERDUE","Due "&amp;TEXT($T1314,"mm/dd")))))</f>
        <v/>
      </c>
      <c r="V1314" s="16" t="n"/>
      <c r="W1314" s="16" t="n"/>
      <c r="X1314" s="17">
        <f>IF($C1314="","",IF(AND($L1314&lt;&gt;"",NOT(ISNUMBER($L1314))),"RAW SCORE NOT A NUMBER",IF(AND(ISNUMBER($L1314),OR($L1314&lt;0,$L1314&gt;100)),"RAW SCORE OUT OF RANGE",IF(COUNTIF(nrES_RecID,$B1314)&gt;1,"DUPLICATE RECORD",IF(AND($K1314=2,COUNTIFS(nrES_PID,$D1314,nrES_Code,$F1314,nrES_Att,1)=0),"ATTEMPT 2 WITHOUT ATTEMPT 1",IF(AND($K1314=2,$L1314=""),"RETEST ROW HAS NO SCORE","OK"))))))</f>
        <v/>
      </c>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IF($C1315="","",IF($K1315="","",IF(COUNTIFS(nrES_PID,$D1315,nrES_Code,$F1315,nrES_Att,"&gt;"&amp;$K1315,nrES_Raw,"&gt;=0")=0,"Yes","No")))</f>
        <v/>
      </c>
      <c r="Q1315" s="17">
        <f>IF($C1315="","",IF($L1315="","",IF(AND($K1315=1,ISNUMBER($L1315),$L1315&lt;$J1315,COUNTIFS(nrES_PID,$D1315,nrES_Code,$F1315,nrES_Att,2,nrES_Raw,"&gt;=0")=0),"Yes","No")))</f>
        <v/>
      </c>
      <c r="R1315" s="17">
        <f>IF($C1315="","",IF($L1315="","",IF(AND($K1315=2,ISNUMBER($L1315),$L1315&lt;$J1315),"Yes","No")))</f>
        <v/>
      </c>
      <c r="S1315" s="18" t="n"/>
      <c r="T1315" s="19">
        <f>IF($Q1315&lt;&gt;"Yes","",IF($S1315="","(enter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IF(OR($C1315="",$L1315="",$K1315&lt;&gt;1,NOT(ISNUMBER($L1315)),$L1315&gt;=$J1315),"",IF(COUNTIFS(nrES_PID,$D1315,nrES_Code,$F1315,nrES_Att,2,nrES_Raw,"&gt;=0")&gt;0,"Retested",IF(NOT(ISNUMBER($T1315)),"CHECK DATE",IF(TODAY()&gt;$T1315,"OVERDUE","Due "&amp;TEXT($T1315,"mm/dd")))))</f>
        <v/>
      </c>
      <c r="V1315" s="16" t="n"/>
      <c r="W1315" s="16" t="n"/>
      <c r="X1315" s="17">
        <f>IF($C1315="","",IF(AND($L1315&lt;&gt;"",NOT(ISNUMBER($L1315))),"RAW SCORE NOT A NUMBER",IF(AND(ISNUMBER($L1315),OR($L1315&lt;0,$L1315&gt;100)),"RAW SCORE OUT OF RANGE",IF(COUNTIF(nrES_RecID,$B1315)&gt;1,"DUPLICATE RECORD",IF(AND($K1315=2,COUNTIFS(nrES_PID,$D1315,nrES_Code,$F1315,nrES_Att,1)=0),"ATTEMPT 2 WITHOUT ATTEMPT 1",IF(AND($K1315=2,$L1315=""),"RETEST ROW HAS NO SCORE","OK"))))))</f>
        <v/>
      </c>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IF($C1316="","",IF($K1316="","",IF(COUNTIFS(nrES_PID,$D1316,nrES_Code,$F1316,nrES_Att,"&gt;"&amp;$K1316,nrES_Raw,"&gt;=0")=0,"Yes","No")))</f>
        <v/>
      </c>
      <c r="Q1316" s="17">
        <f>IF($C1316="","",IF($L1316="","",IF(AND($K1316=1,ISNUMBER($L1316),$L1316&lt;$J1316,COUNTIFS(nrES_PID,$D1316,nrES_Code,$F1316,nrES_Att,2,nrES_Raw,"&gt;=0")=0),"Yes","No")))</f>
        <v/>
      </c>
      <c r="R1316" s="17">
        <f>IF($C1316="","",IF($L1316="","",IF(AND($K1316=2,ISNUMBER($L1316),$L1316&lt;$J1316),"Yes","No")))</f>
        <v/>
      </c>
      <c r="S1316" s="18" t="n"/>
      <c r="T1316" s="19">
        <f>IF($Q1316&lt;&gt;"Yes","",IF($S1316="","(enter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IF(OR($C1316="",$L1316="",$K1316&lt;&gt;1,NOT(ISNUMBER($L1316)),$L1316&gt;=$J1316),"",IF(COUNTIFS(nrES_PID,$D1316,nrES_Code,$F1316,nrES_Att,2,nrES_Raw,"&gt;=0")&gt;0,"Retested",IF(NOT(ISNUMBER($T1316)),"CHECK DATE",IF(TODAY()&gt;$T1316,"OVERDUE","Due "&amp;TEXT($T1316,"mm/dd")))))</f>
        <v/>
      </c>
      <c r="V1316" s="16" t="n"/>
      <c r="W1316" s="16" t="n"/>
      <c r="X1316" s="17">
        <f>IF($C1316="","",IF(AND($L1316&lt;&gt;"",NOT(ISNUMBER($L1316))),"RAW SCORE NOT A NUMBER",IF(AND(ISNUMBER($L1316),OR($L1316&lt;0,$L1316&gt;100)),"RAW SCORE OUT OF RANGE",IF(COUNTIF(nrES_RecID,$B1316)&gt;1,"DUPLICATE RECORD",IF(AND($K1316=2,COUNTIFS(nrES_PID,$D1316,nrES_Code,$F1316,nrES_Att,1)=0),"ATTEMPT 2 WITHOUT ATTEMPT 1",IF(AND($K1316=2,$L1316=""),"RETEST ROW HAS NO SCORE","OK"))))))</f>
        <v/>
      </c>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IF($C1317="","",IF($K1317="","",IF(COUNTIFS(nrES_PID,$D1317,nrES_Code,$F1317,nrES_Att,"&gt;"&amp;$K1317,nrES_Raw,"&gt;=0")=0,"Yes","No")))</f>
        <v/>
      </c>
      <c r="Q1317" s="17">
        <f>IF($C1317="","",IF($L1317="","",IF(AND($K1317=1,ISNUMBER($L1317),$L1317&lt;$J1317,COUNTIFS(nrES_PID,$D1317,nrES_Code,$F1317,nrES_Att,2,nrES_Raw,"&gt;=0")=0),"Yes","No")))</f>
        <v/>
      </c>
      <c r="R1317" s="17">
        <f>IF($C1317="","",IF($L1317="","",IF(AND($K1317=2,ISNUMBER($L1317),$L1317&lt;$J1317),"Yes","No")))</f>
        <v/>
      </c>
      <c r="S1317" s="18" t="n"/>
      <c r="T1317" s="19">
        <f>IF($Q1317&lt;&gt;"Yes","",IF($S1317="","(enter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IF(OR($C1317="",$L1317="",$K1317&lt;&gt;1,NOT(ISNUMBER($L1317)),$L1317&gt;=$J1317),"",IF(COUNTIFS(nrES_PID,$D1317,nrES_Code,$F1317,nrES_Att,2,nrES_Raw,"&gt;=0")&gt;0,"Retested",IF(NOT(ISNUMBER($T1317)),"CHECK DATE",IF(TODAY()&gt;$T1317,"OVERDUE","Due "&amp;TEXT($T1317,"mm/dd")))))</f>
        <v/>
      </c>
      <c r="V1317" s="16" t="n"/>
      <c r="W1317" s="16" t="n"/>
      <c r="X1317" s="17">
        <f>IF($C1317="","",IF(AND($L1317&lt;&gt;"",NOT(ISNUMBER($L1317))),"RAW SCORE NOT A NUMBER",IF(AND(ISNUMBER($L1317),OR($L1317&lt;0,$L1317&gt;100)),"RAW SCORE OUT OF RANGE",IF(COUNTIF(nrES_RecID,$B1317)&gt;1,"DUPLICATE RECORD",IF(AND($K1317=2,COUNTIFS(nrES_PID,$D1317,nrES_Code,$F1317,nrES_Att,1)=0),"ATTEMPT 2 WITHOUT ATTEMPT 1",IF(AND($K1317=2,$L1317=""),"RETEST ROW HAS NO SCORE","OK"))))))</f>
        <v/>
      </c>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IF($C1318="","",IF($K1318="","",IF(COUNTIFS(nrES_PID,$D1318,nrES_Code,$F1318,nrES_Att,"&gt;"&amp;$K1318,nrES_Raw,"&gt;=0")=0,"Yes","No")))</f>
        <v/>
      </c>
      <c r="Q1318" s="17">
        <f>IF($C1318="","",IF($L1318="","",IF(AND($K1318=1,ISNUMBER($L1318),$L1318&lt;$J1318,COUNTIFS(nrES_PID,$D1318,nrES_Code,$F1318,nrES_Att,2,nrES_Raw,"&gt;=0")=0),"Yes","No")))</f>
        <v/>
      </c>
      <c r="R1318" s="17">
        <f>IF($C1318="","",IF($L1318="","",IF(AND($K1318=2,ISNUMBER($L1318),$L1318&lt;$J1318),"Yes","No")))</f>
        <v/>
      </c>
      <c r="S1318" s="18" t="n"/>
      <c r="T1318" s="19">
        <f>IF($Q1318&lt;&gt;"Yes","",IF($S1318="","(enter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IF(OR($C1318="",$L1318="",$K1318&lt;&gt;1,NOT(ISNUMBER($L1318)),$L1318&gt;=$J1318),"",IF(COUNTIFS(nrES_PID,$D1318,nrES_Code,$F1318,nrES_Att,2,nrES_Raw,"&gt;=0")&gt;0,"Retested",IF(NOT(ISNUMBER($T1318)),"CHECK DATE",IF(TODAY()&gt;$T1318,"OVERDUE","Due "&amp;TEXT($T1318,"mm/dd")))))</f>
        <v/>
      </c>
      <c r="V1318" s="16" t="n"/>
      <c r="W1318" s="16" t="n"/>
      <c r="X1318" s="17">
        <f>IF($C1318="","",IF(AND($L1318&lt;&gt;"",NOT(ISNUMBER($L1318))),"RAW SCORE NOT A NUMBER",IF(AND(ISNUMBER($L1318),OR($L1318&lt;0,$L1318&gt;100)),"RAW SCORE OUT OF RANGE",IF(COUNTIF(nrES_RecID,$B1318)&gt;1,"DUPLICATE RECORD",IF(AND($K1318=2,COUNTIFS(nrES_PID,$D1318,nrES_Code,$F1318,nrES_Att,1)=0),"ATTEMPT 2 WITHOUT ATTEMPT 1",IF(AND($K1318=2,$L1318=""),"RETEST ROW HAS NO SCORE","OK"))))))</f>
        <v/>
      </c>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IF($C1319="","",IF($K1319="","",IF(COUNTIFS(nrES_PID,$D1319,nrES_Code,$F1319,nrES_Att,"&gt;"&amp;$K1319,nrES_Raw,"&gt;=0")=0,"Yes","No")))</f>
        <v/>
      </c>
      <c r="Q1319" s="17">
        <f>IF($C1319="","",IF($L1319="","",IF(AND($K1319=1,ISNUMBER($L1319),$L1319&lt;$J1319,COUNTIFS(nrES_PID,$D1319,nrES_Code,$F1319,nrES_Att,2,nrES_Raw,"&gt;=0")=0),"Yes","No")))</f>
        <v/>
      </c>
      <c r="R1319" s="17">
        <f>IF($C1319="","",IF($L1319="","",IF(AND($K1319=2,ISNUMBER($L1319),$L1319&lt;$J1319),"Yes","No")))</f>
        <v/>
      </c>
      <c r="S1319" s="18" t="n"/>
      <c r="T1319" s="19">
        <f>IF($Q1319&lt;&gt;"Yes","",IF($S1319="","(enter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IF(OR($C1319="",$L1319="",$K1319&lt;&gt;1,NOT(ISNUMBER($L1319)),$L1319&gt;=$J1319),"",IF(COUNTIFS(nrES_PID,$D1319,nrES_Code,$F1319,nrES_Att,2,nrES_Raw,"&gt;=0")&gt;0,"Retested",IF(NOT(ISNUMBER($T1319)),"CHECK DATE",IF(TODAY()&gt;$T1319,"OVERDUE","Due "&amp;TEXT($T1319,"mm/dd")))))</f>
        <v/>
      </c>
      <c r="V1319" s="16" t="n"/>
      <c r="W1319" s="16" t="n"/>
      <c r="X1319" s="17">
        <f>IF($C1319="","",IF(AND($L1319&lt;&gt;"",NOT(ISNUMBER($L1319))),"RAW SCORE NOT A NUMBER",IF(AND(ISNUMBER($L1319),OR($L1319&lt;0,$L1319&gt;100)),"RAW SCORE OUT OF RANGE",IF(COUNTIF(nrES_RecID,$B1319)&gt;1,"DUPLICATE RECORD",IF(AND($K1319=2,COUNTIFS(nrES_PID,$D1319,nrES_Code,$F1319,nrES_Att,1)=0),"ATTEMPT 2 WITHOUT ATTEMPT 1",IF(AND($K1319=2,$L1319=""),"RETEST ROW HAS NO SCORE","OK"))))))</f>
        <v/>
      </c>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IF($C1320="","",IF($K1320="","",IF(COUNTIFS(nrES_PID,$D1320,nrES_Code,$F1320,nrES_Att,"&gt;"&amp;$K1320,nrES_Raw,"&gt;=0")=0,"Yes","No")))</f>
        <v/>
      </c>
      <c r="Q1320" s="17">
        <f>IF($C1320="","",IF($L1320="","",IF(AND($K1320=1,ISNUMBER($L1320),$L1320&lt;$J1320,COUNTIFS(nrES_PID,$D1320,nrES_Code,$F1320,nrES_Att,2,nrES_Raw,"&gt;=0")=0),"Yes","No")))</f>
        <v/>
      </c>
      <c r="R1320" s="17">
        <f>IF($C1320="","",IF($L1320="","",IF(AND($K1320=2,ISNUMBER($L1320),$L1320&lt;$J1320),"Yes","No")))</f>
        <v/>
      </c>
      <c r="S1320" s="18" t="n"/>
      <c r="T1320" s="19">
        <f>IF($Q1320&lt;&gt;"Yes","",IF($S1320="","(enter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IF(OR($C1320="",$L1320="",$K1320&lt;&gt;1,NOT(ISNUMBER($L1320)),$L1320&gt;=$J1320),"",IF(COUNTIFS(nrES_PID,$D1320,nrES_Code,$F1320,nrES_Att,2,nrES_Raw,"&gt;=0")&gt;0,"Retested",IF(NOT(ISNUMBER($T1320)),"CHECK DATE",IF(TODAY()&gt;$T1320,"OVERDUE","Due "&amp;TEXT($T1320,"mm/dd")))))</f>
        <v/>
      </c>
      <c r="V1320" s="16" t="n"/>
      <c r="W1320" s="16" t="n"/>
      <c r="X1320" s="17">
        <f>IF($C1320="","",IF(AND($L1320&lt;&gt;"",NOT(ISNUMBER($L1320))),"RAW SCORE NOT A NUMBER",IF(AND(ISNUMBER($L1320),OR($L1320&lt;0,$L1320&gt;100)),"RAW SCORE OUT OF RANGE",IF(COUNTIF(nrES_RecID,$B1320)&gt;1,"DUPLICATE RECORD",IF(AND($K1320=2,COUNTIFS(nrES_PID,$D1320,nrES_Code,$F1320,nrES_Att,1)=0),"ATTEMPT 2 WITHOUT ATTEMPT 1",IF(AND($K1320=2,$L1320=""),"RETEST ROW HAS NO SCORE","OK"))))))</f>
        <v/>
      </c>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IF($C1321="","",IF($K1321="","",IF(COUNTIFS(nrES_PID,$D1321,nrES_Code,$F1321,nrES_Att,"&gt;"&amp;$K1321,nrES_Raw,"&gt;=0")=0,"Yes","No")))</f>
        <v/>
      </c>
      <c r="Q1321" s="17">
        <f>IF($C1321="","",IF($L1321="","",IF(AND($K1321=1,ISNUMBER($L1321),$L1321&lt;$J1321,COUNTIFS(nrES_PID,$D1321,nrES_Code,$F1321,nrES_Att,2,nrES_Raw,"&gt;=0")=0),"Yes","No")))</f>
        <v/>
      </c>
      <c r="R1321" s="17">
        <f>IF($C1321="","",IF($L1321="","",IF(AND($K1321=2,ISNUMBER($L1321),$L1321&lt;$J1321),"Yes","No")))</f>
        <v/>
      </c>
      <c r="S1321" s="18" t="n"/>
      <c r="T1321" s="19">
        <f>IF($Q1321&lt;&gt;"Yes","",IF($S1321="","(enter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IF(OR($C1321="",$L1321="",$K1321&lt;&gt;1,NOT(ISNUMBER($L1321)),$L1321&gt;=$J1321),"",IF(COUNTIFS(nrES_PID,$D1321,nrES_Code,$F1321,nrES_Att,2,nrES_Raw,"&gt;=0")&gt;0,"Retested",IF(NOT(ISNUMBER($T1321)),"CHECK DATE",IF(TODAY()&gt;$T1321,"OVERDUE","Due "&amp;TEXT($T1321,"mm/dd")))))</f>
        <v/>
      </c>
      <c r="V1321" s="16" t="n"/>
      <c r="W1321" s="16" t="n"/>
      <c r="X1321" s="17">
        <f>IF($C1321="","",IF(AND($L1321&lt;&gt;"",NOT(ISNUMBER($L1321))),"RAW SCORE NOT A NUMBER",IF(AND(ISNUMBER($L1321),OR($L1321&lt;0,$L1321&gt;100)),"RAW SCORE OUT OF RANGE",IF(COUNTIF(nrES_RecID,$B1321)&gt;1,"DUPLICATE RECORD",IF(AND($K1321=2,COUNTIFS(nrES_PID,$D1321,nrES_Code,$F1321,nrES_Att,1)=0),"ATTEMPT 2 WITHOUT ATTEMPT 1",IF(AND($K1321=2,$L1321=""),"RETEST ROW HAS NO SCORE","OK"))))))</f>
        <v/>
      </c>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IF($C1322="","",IF($K1322="","",IF(COUNTIFS(nrES_PID,$D1322,nrES_Code,$F1322,nrES_Att,"&gt;"&amp;$K1322,nrES_Raw,"&gt;=0")=0,"Yes","No")))</f>
        <v/>
      </c>
      <c r="Q1322" s="17">
        <f>IF($C1322="","",IF($L1322="","",IF(AND($K1322=1,ISNUMBER($L1322),$L1322&lt;$J1322,COUNTIFS(nrES_PID,$D1322,nrES_Code,$F1322,nrES_Att,2,nrES_Raw,"&gt;=0")=0),"Yes","No")))</f>
        <v/>
      </c>
      <c r="R1322" s="17">
        <f>IF($C1322="","",IF($L1322="","",IF(AND($K1322=2,ISNUMBER($L1322),$L1322&lt;$J1322),"Yes","No")))</f>
        <v/>
      </c>
      <c r="S1322" s="18" t="n"/>
      <c r="T1322" s="19">
        <f>IF($Q1322&lt;&gt;"Yes","",IF($S1322="","(enter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IF(OR($C1322="",$L1322="",$K1322&lt;&gt;1,NOT(ISNUMBER($L1322)),$L1322&gt;=$J1322),"",IF(COUNTIFS(nrES_PID,$D1322,nrES_Code,$F1322,nrES_Att,2,nrES_Raw,"&gt;=0")&gt;0,"Retested",IF(NOT(ISNUMBER($T1322)),"CHECK DATE",IF(TODAY()&gt;$T1322,"OVERDUE","Due "&amp;TEXT($T1322,"mm/dd")))))</f>
        <v/>
      </c>
      <c r="V1322" s="16" t="n"/>
      <c r="W1322" s="16" t="n"/>
      <c r="X1322" s="17">
        <f>IF($C1322="","",IF(AND($L1322&lt;&gt;"",NOT(ISNUMBER($L1322))),"RAW SCORE NOT A NUMBER",IF(AND(ISNUMBER($L1322),OR($L1322&lt;0,$L1322&gt;100)),"RAW SCORE OUT OF RANGE",IF(COUNTIF(nrES_RecID,$B1322)&gt;1,"DUPLICATE RECORD",IF(AND($K1322=2,COUNTIFS(nrES_PID,$D1322,nrES_Code,$F1322,nrES_Att,1)=0),"ATTEMPT 2 WITHOUT ATTEMPT 1",IF(AND($K1322=2,$L1322=""),"RETEST ROW HAS NO SCORE","OK"))))))</f>
        <v/>
      </c>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IF($C1323="","",IF($K1323="","",IF(COUNTIFS(nrES_PID,$D1323,nrES_Code,$F1323,nrES_Att,"&gt;"&amp;$K1323,nrES_Raw,"&gt;=0")=0,"Yes","No")))</f>
        <v/>
      </c>
      <c r="Q1323" s="17">
        <f>IF($C1323="","",IF($L1323="","",IF(AND($K1323=1,ISNUMBER($L1323),$L1323&lt;$J1323,COUNTIFS(nrES_PID,$D1323,nrES_Code,$F1323,nrES_Att,2,nrES_Raw,"&gt;=0")=0),"Yes","No")))</f>
        <v/>
      </c>
      <c r="R1323" s="17">
        <f>IF($C1323="","",IF($L1323="","",IF(AND($K1323=2,ISNUMBER($L1323),$L1323&lt;$J1323),"Yes","No")))</f>
        <v/>
      </c>
      <c r="S1323" s="18" t="n"/>
      <c r="T1323" s="19">
        <f>IF($Q1323&lt;&gt;"Yes","",IF($S1323="","(enter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IF(OR($C1323="",$L1323="",$K1323&lt;&gt;1,NOT(ISNUMBER($L1323)),$L1323&gt;=$J1323),"",IF(COUNTIFS(nrES_PID,$D1323,nrES_Code,$F1323,nrES_Att,2,nrES_Raw,"&gt;=0")&gt;0,"Retested",IF(NOT(ISNUMBER($T1323)),"CHECK DATE",IF(TODAY()&gt;$T1323,"OVERDUE","Due "&amp;TEXT($T1323,"mm/dd")))))</f>
        <v/>
      </c>
      <c r="V1323" s="16" t="n"/>
      <c r="W1323" s="16" t="n"/>
      <c r="X1323" s="17">
        <f>IF($C1323="","",IF(AND($L1323&lt;&gt;"",NOT(ISNUMBER($L1323))),"RAW SCORE NOT A NUMBER",IF(AND(ISNUMBER($L1323),OR($L1323&lt;0,$L1323&gt;100)),"RAW SCORE OUT OF RANGE",IF(COUNTIF(nrES_RecID,$B1323)&gt;1,"DUPLICATE RECORD",IF(AND($K1323=2,COUNTIFS(nrES_PID,$D1323,nrES_Code,$F1323,nrES_Att,1)=0),"ATTEMPT 2 WITHOUT ATTEMPT 1",IF(AND($K1323=2,$L1323=""),"RETEST ROW HAS NO SCORE","OK"))))))</f>
        <v/>
      </c>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IF($C1324="","",IF($K1324="","",IF(COUNTIFS(nrES_PID,$D1324,nrES_Code,$F1324,nrES_Att,"&gt;"&amp;$K1324,nrES_Raw,"&gt;=0")=0,"Yes","No")))</f>
        <v/>
      </c>
      <c r="Q1324" s="17">
        <f>IF($C1324="","",IF($L1324="","",IF(AND($K1324=1,ISNUMBER($L1324),$L1324&lt;$J1324,COUNTIFS(nrES_PID,$D1324,nrES_Code,$F1324,nrES_Att,2,nrES_Raw,"&gt;=0")=0),"Yes","No")))</f>
        <v/>
      </c>
      <c r="R1324" s="17">
        <f>IF($C1324="","",IF($L1324="","",IF(AND($K1324=2,ISNUMBER($L1324),$L1324&lt;$J1324),"Yes","No")))</f>
        <v/>
      </c>
      <c r="S1324" s="18" t="n"/>
      <c r="T1324" s="19">
        <f>IF($Q1324&lt;&gt;"Yes","",IF($S1324="","(enter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IF(OR($C1324="",$L1324="",$K1324&lt;&gt;1,NOT(ISNUMBER($L1324)),$L1324&gt;=$J1324),"",IF(COUNTIFS(nrES_PID,$D1324,nrES_Code,$F1324,nrES_Att,2,nrES_Raw,"&gt;=0")&gt;0,"Retested",IF(NOT(ISNUMBER($T1324)),"CHECK DATE",IF(TODAY()&gt;$T1324,"OVERDUE","Due "&amp;TEXT($T1324,"mm/dd")))))</f>
        <v/>
      </c>
      <c r="V1324" s="16" t="n"/>
      <c r="W1324" s="16" t="n"/>
      <c r="X1324" s="17">
        <f>IF($C1324="","",IF(AND($L1324&lt;&gt;"",NOT(ISNUMBER($L1324))),"RAW SCORE NOT A NUMBER",IF(AND(ISNUMBER($L1324),OR($L1324&lt;0,$L1324&gt;100)),"RAW SCORE OUT OF RANGE",IF(COUNTIF(nrES_RecID,$B1324)&gt;1,"DUPLICATE RECORD",IF(AND($K1324=2,COUNTIFS(nrES_PID,$D1324,nrES_Code,$F1324,nrES_Att,1)=0),"ATTEMPT 2 WITHOUT ATTEMPT 1",IF(AND($K1324=2,$L1324=""),"RETEST ROW HAS NO SCORE","OK"))))))</f>
        <v/>
      </c>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IF($C1325="","",IF($K1325="","",IF(COUNTIFS(nrES_PID,$D1325,nrES_Code,$F1325,nrES_Att,"&gt;"&amp;$K1325,nrES_Raw,"&gt;=0")=0,"Yes","No")))</f>
        <v/>
      </c>
      <c r="Q1325" s="17">
        <f>IF($C1325="","",IF($L1325="","",IF(AND($K1325=1,ISNUMBER($L1325),$L1325&lt;$J1325,COUNTIFS(nrES_PID,$D1325,nrES_Code,$F1325,nrES_Att,2,nrES_Raw,"&gt;=0")=0),"Yes","No")))</f>
        <v/>
      </c>
      <c r="R1325" s="17">
        <f>IF($C1325="","",IF($L1325="","",IF(AND($K1325=2,ISNUMBER($L1325),$L1325&lt;$J1325),"Yes","No")))</f>
        <v/>
      </c>
      <c r="S1325" s="18" t="n"/>
      <c r="T1325" s="19">
        <f>IF($Q1325&lt;&gt;"Yes","",IF($S1325="","(enter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IF(OR($C1325="",$L1325="",$K1325&lt;&gt;1,NOT(ISNUMBER($L1325)),$L1325&gt;=$J1325),"",IF(COUNTIFS(nrES_PID,$D1325,nrES_Code,$F1325,nrES_Att,2,nrES_Raw,"&gt;=0")&gt;0,"Retested",IF(NOT(ISNUMBER($T1325)),"CHECK DATE",IF(TODAY()&gt;$T1325,"OVERDUE","Due "&amp;TEXT($T1325,"mm/dd")))))</f>
        <v/>
      </c>
      <c r="V1325" s="16" t="n"/>
      <c r="W1325" s="16" t="n"/>
      <c r="X1325" s="17">
        <f>IF($C1325="","",IF(AND($L1325&lt;&gt;"",NOT(ISNUMBER($L1325))),"RAW SCORE NOT A NUMBER",IF(AND(ISNUMBER($L1325),OR($L1325&lt;0,$L1325&gt;100)),"RAW SCORE OUT OF RANGE",IF(COUNTIF(nrES_RecID,$B1325)&gt;1,"DUPLICATE RECORD",IF(AND($K1325=2,COUNTIFS(nrES_PID,$D1325,nrES_Code,$F1325,nrES_Att,1)=0),"ATTEMPT 2 WITHOUT ATTEMPT 1",IF(AND($K1325=2,$L1325=""),"RETEST ROW HAS NO SCORE","OK"))))))</f>
        <v/>
      </c>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IF($C1326="","",IF($K1326="","",IF(COUNTIFS(nrES_PID,$D1326,nrES_Code,$F1326,nrES_Att,"&gt;"&amp;$K1326,nrES_Raw,"&gt;=0")=0,"Yes","No")))</f>
        <v/>
      </c>
      <c r="Q1326" s="17">
        <f>IF($C1326="","",IF($L1326="","",IF(AND($K1326=1,ISNUMBER($L1326),$L1326&lt;$J1326,COUNTIFS(nrES_PID,$D1326,nrES_Code,$F1326,nrES_Att,2,nrES_Raw,"&gt;=0")=0),"Yes","No")))</f>
        <v/>
      </c>
      <c r="R1326" s="17">
        <f>IF($C1326="","",IF($L1326="","",IF(AND($K1326=2,ISNUMBER($L1326),$L1326&lt;$J1326),"Yes","No")))</f>
        <v/>
      </c>
      <c r="S1326" s="18" t="n"/>
      <c r="T1326" s="19">
        <f>IF($Q1326&lt;&gt;"Yes","",IF($S1326="","(enter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IF(OR($C1326="",$L1326="",$K1326&lt;&gt;1,NOT(ISNUMBER($L1326)),$L1326&gt;=$J1326),"",IF(COUNTIFS(nrES_PID,$D1326,nrES_Code,$F1326,nrES_Att,2,nrES_Raw,"&gt;=0")&gt;0,"Retested",IF(NOT(ISNUMBER($T1326)),"CHECK DATE",IF(TODAY()&gt;$T1326,"OVERDUE","Due "&amp;TEXT($T1326,"mm/dd")))))</f>
        <v/>
      </c>
      <c r="V1326" s="16" t="n"/>
      <c r="W1326" s="16" t="n"/>
      <c r="X1326" s="17">
        <f>IF($C1326="","",IF(AND($L1326&lt;&gt;"",NOT(ISNUMBER($L1326))),"RAW SCORE NOT A NUMBER",IF(AND(ISNUMBER($L1326),OR($L1326&lt;0,$L1326&gt;100)),"RAW SCORE OUT OF RANGE",IF(COUNTIF(nrES_RecID,$B1326)&gt;1,"DUPLICATE RECORD",IF(AND($K1326=2,COUNTIFS(nrES_PID,$D1326,nrES_Code,$F1326,nrES_Att,1)=0),"ATTEMPT 2 WITHOUT ATTEMPT 1",IF(AND($K1326=2,$L1326=""),"RETEST ROW HAS NO SCORE","OK"))))))</f>
        <v/>
      </c>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IF($C1327="","",IF($K1327="","",IF(COUNTIFS(nrES_PID,$D1327,nrES_Code,$F1327,nrES_Att,"&gt;"&amp;$K1327,nrES_Raw,"&gt;=0")=0,"Yes","No")))</f>
        <v/>
      </c>
      <c r="Q1327" s="17">
        <f>IF($C1327="","",IF($L1327="","",IF(AND($K1327=1,ISNUMBER($L1327),$L1327&lt;$J1327,COUNTIFS(nrES_PID,$D1327,nrES_Code,$F1327,nrES_Att,2,nrES_Raw,"&gt;=0")=0),"Yes","No")))</f>
        <v/>
      </c>
      <c r="R1327" s="17">
        <f>IF($C1327="","",IF($L1327="","",IF(AND($K1327=2,ISNUMBER($L1327),$L1327&lt;$J1327),"Yes","No")))</f>
        <v/>
      </c>
      <c r="S1327" s="18" t="n"/>
      <c r="T1327" s="19">
        <f>IF($Q1327&lt;&gt;"Yes","",IF($S1327="","(enter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IF(OR($C1327="",$L1327="",$K1327&lt;&gt;1,NOT(ISNUMBER($L1327)),$L1327&gt;=$J1327),"",IF(COUNTIFS(nrES_PID,$D1327,nrES_Code,$F1327,nrES_Att,2,nrES_Raw,"&gt;=0")&gt;0,"Retested",IF(NOT(ISNUMBER($T1327)),"CHECK DATE",IF(TODAY()&gt;$T1327,"OVERDUE","Due "&amp;TEXT($T1327,"mm/dd")))))</f>
        <v/>
      </c>
      <c r="V1327" s="16" t="n"/>
      <c r="W1327" s="16" t="n"/>
      <c r="X1327" s="17">
        <f>IF($C1327="","",IF(AND($L1327&lt;&gt;"",NOT(ISNUMBER($L1327))),"RAW SCORE NOT A NUMBER",IF(AND(ISNUMBER($L1327),OR($L1327&lt;0,$L1327&gt;100)),"RAW SCORE OUT OF RANGE",IF(COUNTIF(nrES_RecID,$B1327)&gt;1,"DUPLICATE RECORD",IF(AND($K1327=2,COUNTIFS(nrES_PID,$D1327,nrES_Code,$F1327,nrES_Att,1)=0),"ATTEMPT 2 WITHOUT ATTEMPT 1",IF(AND($K1327=2,$L1327=""),"RETEST ROW HAS NO SCORE","OK"))))))</f>
        <v/>
      </c>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IF($C1328="","",IF($K1328="","",IF(COUNTIFS(nrES_PID,$D1328,nrES_Code,$F1328,nrES_Att,"&gt;"&amp;$K1328,nrES_Raw,"&gt;=0")=0,"Yes","No")))</f>
        <v/>
      </c>
      <c r="Q1328" s="17">
        <f>IF($C1328="","",IF($L1328="","",IF(AND($K1328=1,ISNUMBER($L1328),$L1328&lt;$J1328,COUNTIFS(nrES_PID,$D1328,nrES_Code,$F1328,nrES_Att,2,nrES_Raw,"&gt;=0")=0),"Yes","No")))</f>
        <v/>
      </c>
      <c r="R1328" s="17">
        <f>IF($C1328="","",IF($L1328="","",IF(AND($K1328=2,ISNUMBER($L1328),$L1328&lt;$J1328),"Yes","No")))</f>
        <v/>
      </c>
      <c r="S1328" s="18" t="n"/>
      <c r="T1328" s="19">
        <f>IF($Q1328&lt;&gt;"Yes","",IF($S1328="","(enter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IF(OR($C1328="",$L1328="",$K1328&lt;&gt;1,NOT(ISNUMBER($L1328)),$L1328&gt;=$J1328),"",IF(COUNTIFS(nrES_PID,$D1328,nrES_Code,$F1328,nrES_Att,2,nrES_Raw,"&gt;=0")&gt;0,"Retested",IF(NOT(ISNUMBER($T1328)),"CHECK DATE",IF(TODAY()&gt;$T1328,"OVERDUE","Due "&amp;TEXT($T1328,"mm/dd")))))</f>
        <v/>
      </c>
      <c r="V1328" s="16" t="n"/>
      <c r="W1328" s="16" t="n"/>
      <c r="X1328" s="17">
        <f>IF($C1328="","",IF(AND($L1328&lt;&gt;"",NOT(ISNUMBER($L1328))),"RAW SCORE NOT A NUMBER",IF(AND(ISNUMBER($L1328),OR($L1328&lt;0,$L1328&gt;100)),"RAW SCORE OUT OF RANGE",IF(COUNTIF(nrES_RecID,$B1328)&gt;1,"DUPLICATE RECORD",IF(AND($K1328=2,COUNTIFS(nrES_PID,$D1328,nrES_Code,$F1328,nrES_Att,1)=0),"ATTEMPT 2 WITHOUT ATTEMPT 1",IF(AND($K1328=2,$L1328=""),"RETEST ROW HAS NO SCORE","OK"))))))</f>
        <v/>
      </c>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IF($C1329="","",IF($K1329="","",IF(COUNTIFS(nrES_PID,$D1329,nrES_Code,$F1329,nrES_Att,"&gt;"&amp;$K1329,nrES_Raw,"&gt;=0")=0,"Yes","No")))</f>
        <v/>
      </c>
      <c r="Q1329" s="17">
        <f>IF($C1329="","",IF($L1329="","",IF(AND($K1329=1,ISNUMBER($L1329),$L1329&lt;$J1329,COUNTIFS(nrES_PID,$D1329,nrES_Code,$F1329,nrES_Att,2,nrES_Raw,"&gt;=0")=0),"Yes","No")))</f>
        <v/>
      </c>
      <c r="R1329" s="17">
        <f>IF($C1329="","",IF($L1329="","",IF(AND($K1329=2,ISNUMBER($L1329),$L1329&lt;$J1329),"Yes","No")))</f>
        <v/>
      </c>
      <c r="S1329" s="18" t="n"/>
      <c r="T1329" s="19">
        <f>IF($Q1329&lt;&gt;"Yes","",IF($S1329="","(enter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IF(OR($C1329="",$L1329="",$K1329&lt;&gt;1,NOT(ISNUMBER($L1329)),$L1329&gt;=$J1329),"",IF(COUNTIFS(nrES_PID,$D1329,nrES_Code,$F1329,nrES_Att,2,nrES_Raw,"&gt;=0")&gt;0,"Retested",IF(NOT(ISNUMBER($T1329)),"CHECK DATE",IF(TODAY()&gt;$T1329,"OVERDUE","Due "&amp;TEXT($T1329,"mm/dd")))))</f>
        <v/>
      </c>
      <c r="V1329" s="16" t="n"/>
      <c r="W1329" s="16" t="n"/>
      <c r="X1329" s="17">
        <f>IF($C1329="","",IF(AND($L1329&lt;&gt;"",NOT(ISNUMBER($L1329))),"RAW SCORE NOT A NUMBER",IF(AND(ISNUMBER($L1329),OR($L1329&lt;0,$L1329&gt;100)),"RAW SCORE OUT OF RANGE",IF(COUNTIF(nrES_RecID,$B1329)&gt;1,"DUPLICATE RECORD",IF(AND($K1329=2,COUNTIFS(nrES_PID,$D1329,nrES_Code,$F1329,nrES_Att,1)=0),"ATTEMPT 2 WITHOUT ATTEMPT 1",IF(AND($K1329=2,$L1329=""),"RETEST ROW HAS NO SCORE","OK"))))))</f>
        <v/>
      </c>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IF($C1330="","",IF($K1330="","",IF(COUNTIFS(nrES_PID,$D1330,nrES_Code,$F1330,nrES_Att,"&gt;"&amp;$K1330,nrES_Raw,"&gt;=0")=0,"Yes","No")))</f>
        <v/>
      </c>
      <c r="Q1330" s="17">
        <f>IF($C1330="","",IF($L1330="","",IF(AND($K1330=1,ISNUMBER($L1330),$L1330&lt;$J1330,COUNTIFS(nrES_PID,$D1330,nrES_Code,$F1330,nrES_Att,2,nrES_Raw,"&gt;=0")=0),"Yes","No")))</f>
        <v/>
      </c>
      <c r="R1330" s="17">
        <f>IF($C1330="","",IF($L1330="","",IF(AND($K1330=2,ISNUMBER($L1330),$L1330&lt;$J1330),"Yes","No")))</f>
        <v/>
      </c>
      <c r="S1330" s="18" t="n"/>
      <c r="T1330" s="19">
        <f>IF($Q1330&lt;&gt;"Yes","",IF($S1330="","(enter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IF(OR($C1330="",$L1330="",$K1330&lt;&gt;1,NOT(ISNUMBER($L1330)),$L1330&gt;=$J1330),"",IF(COUNTIFS(nrES_PID,$D1330,nrES_Code,$F1330,nrES_Att,2,nrES_Raw,"&gt;=0")&gt;0,"Retested",IF(NOT(ISNUMBER($T1330)),"CHECK DATE",IF(TODAY()&gt;$T1330,"OVERDUE","Due "&amp;TEXT($T1330,"mm/dd")))))</f>
        <v/>
      </c>
      <c r="V1330" s="16" t="n"/>
      <c r="W1330" s="16" t="n"/>
      <c r="X1330" s="17">
        <f>IF($C1330="","",IF(AND($L1330&lt;&gt;"",NOT(ISNUMBER($L1330))),"RAW SCORE NOT A NUMBER",IF(AND(ISNUMBER($L1330),OR($L1330&lt;0,$L1330&gt;100)),"RAW SCORE OUT OF RANGE",IF(COUNTIF(nrES_RecID,$B1330)&gt;1,"DUPLICATE RECORD",IF(AND($K1330=2,COUNTIFS(nrES_PID,$D1330,nrES_Code,$F1330,nrES_Att,1)=0),"ATTEMPT 2 WITHOUT ATTEMPT 1",IF(AND($K1330=2,$L1330=""),"RETEST ROW HAS NO SCORE","OK"))))))</f>
        <v/>
      </c>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IF($C1331="","",IF($K1331="","",IF(COUNTIFS(nrES_PID,$D1331,nrES_Code,$F1331,nrES_Att,"&gt;"&amp;$K1331,nrES_Raw,"&gt;=0")=0,"Yes","No")))</f>
        <v/>
      </c>
      <c r="Q1331" s="17">
        <f>IF($C1331="","",IF($L1331="","",IF(AND($K1331=1,ISNUMBER($L1331),$L1331&lt;$J1331,COUNTIFS(nrES_PID,$D1331,nrES_Code,$F1331,nrES_Att,2,nrES_Raw,"&gt;=0")=0),"Yes","No")))</f>
        <v/>
      </c>
      <c r="R1331" s="17">
        <f>IF($C1331="","",IF($L1331="","",IF(AND($K1331=2,ISNUMBER($L1331),$L1331&lt;$J1331),"Yes","No")))</f>
        <v/>
      </c>
      <c r="S1331" s="18" t="n"/>
      <c r="T1331" s="19">
        <f>IF($Q1331&lt;&gt;"Yes","",IF($S1331="","(enter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IF(OR($C1331="",$L1331="",$K1331&lt;&gt;1,NOT(ISNUMBER($L1331)),$L1331&gt;=$J1331),"",IF(COUNTIFS(nrES_PID,$D1331,nrES_Code,$F1331,nrES_Att,2,nrES_Raw,"&gt;=0")&gt;0,"Retested",IF(NOT(ISNUMBER($T1331)),"CHECK DATE",IF(TODAY()&gt;$T1331,"OVERDUE","Due "&amp;TEXT($T1331,"mm/dd")))))</f>
        <v/>
      </c>
      <c r="V1331" s="16" t="n"/>
      <c r="W1331" s="16" t="n"/>
      <c r="X1331" s="17">
        <f>IF($C1331="","",IF(AND($L1331&lt;&gt;"",NOT(ISNUMBER($L1331))),"RAW SCORE NOT A NUMBER",IF(AND(ISNUMBER($L1331),OR($L1331&lt;0,$L1331&gt;100)),"RAW SCORE OUT OF RANGE",IF(COUNTIF(nrES_RecID,$B1331)&gt;1,"DUPLICATE RECORD",IF(AND($K1331=2,COUNTIFS(nrES_PID,$D1331,nrES_Code,$F1331,nrES_Att,1)=0),"ATTEMPT 2 WITHOUT ATTEMPT 1",IF(AND($K1331=2,$L1331=""),"RETEST ROW HAS NO SCORE","OK"))))))</f>
        <v/>
      </c>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IF($C1332="","",IF($K1332="","",IF(COUNTIFS(nrES_PID,$D1332,nrES_Code,$F1332,nrES_Att,"&gt;"&amp;$K1332,nrES_Raw,"&gt;=0")=0,"Yes","No")))</f>
        <v/>
      </c>
      <c r="Q1332" s="17">
        <f>IF($C1332="","",IF($L1332="","",IF(AND($K1332=1,ISNUMBER($L1332),$L1332&lt;$J1332,COUNTIFS(nrES_PID,$D1332,nrES_Code,$F1332,nrES_Att,2,nrES_Raw,"&gt;=0")=0),"Yes","No")))</f>
        <v/>
      </c>
      <c r="R1332" s="17">
        <f>IF($C1332="","",IF($L1332="","",IF(AND($K1332=2,ISNUMBER($L1332),$L1332&lt;$J1332),"Yes","No")))</f>
        <v/>
      </c>
      <c r="S1332" s="18" t="n"/>
      <c r="T1332" s="19">
        <f>IF($Q1332&lt;&gt;"Yes","",IF($S1332="","(enter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IF(OR($C1332="",$L1332="",$K1332&lt;&gt;1,NOT(ISNUMBER($L1332)),$L1332&gt;=$J1332),"",IF(COUNTIFS(nrES_PID,$D1332,nrES_Code,$F1332,nrES_Att,2,nrES_Raw,"&gt;=0")&gt;0,"Retested",IF(NOT(ISNUMBER($T1332)),"CHECK DATE",IF(TODAY()&gt;$T1332,"OVERDUE","Due "&amp;TEXT($T1332,"mm/dd")))))</f>
        <v/>
      </c>
      <c r="V1332" s="16" t="n"/>
      <c r="W1332" s="16" t="n"/>
      <c r="X1332" s="17">
        <f>IF($C1332="","",IF(AND($L1332&lt;&gt;"",NOT(ISNUMBER($L1332))),"RAW SCORE NOT A NUMBER",IF(AND(ISNUMBER($L1332),OR($L1332&lt;0,$L1332&gt;100)),"RAW SCORE OUT OF RANGE",IF(COUNTIF(nrES_RecID,$B1332)&gt;1,"DUPLICATE RECORD",IF(AND($K1332=2,COUNTIFS(nrES_PID,$D1332,nrES_Code,$F1332,nrES_Att,1)=0),"ATTEMPT 2 WITHOUT ATTEMPT 1",IF(AND($K1332=2,$L1332=""),"RETEST ROW HAS NO SCORE","OK"))))))</f>
        <v/>
      </c>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IF($C1333="","",IF($K1333="","",IF(COUNTIFS(nrES_PID,$D1333,nrES_Code,$F1333,nrES_Att,"&gt;"&amp;$K1333,nrES_Raw,"&gt;=0")=0,"Yes","No")))</f>
        <v/>
      </c>
      <c r="Q1333" s="17">
        <f>IF($C1333="","",IF($L1333="","",IF(AND($K1333=1,ISNUMBER($L1333),$L1333&lt;$J1333,COUNTIFS(nrES_PID,$D1333,nrES_Code,$F1333,nrES_Att,2,nrES_Raw,"&gt;=0")=0),"Yes","No")))</f>
        <v/>
      </c>
      <c r="R1333" s="17">
        <f>IF($C1333="","",IF($L1333="","",IF(AND($K1333=2,ISNUMBER($L1333),$L1333&lt;$J1333),"Yes","No")))</f>
        <v/>
      </c>
      <c r="S1333" s="18" t="n"/>
      <c r="T1333" s="19">
        <f>IF($Q1333&lt;&gt;"Yes","",IF($S1333="","(enter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IF(OR($C1333="",$L1333="",$K1333&lt;&gt;1,NOT(ISNUMBER($L1333)),$L1333&gt;=$J1333),"",IF(COUNTIFS(nrES_PID,$D1333,nrES_Code,$F1333,nrES_Att,2,nrES_Raw,"&gt;=0")&gt;0,"Retested",IF(NOT(ISNUMBER($T1333)),"CHECK DATE",IF(TODAY()&gt;$T1333,"OVERDUE","Due "&amp;TEXT($T1333,"mm/dd")))))</f>
        <v/>
      </c>
      <c r="V1333" s="16" t="n"/>
      <c r="W1333" s="16" t="n"/>
      <c r="X1333" s="17">
        <f>IF($C1333="","",IF(AND($L1333&lt;&gt;"",NOT(ISNUMBER($L1333))),"RAW SCORE NOT A NUMBER",IF(AND(ISNUMBER($L1333),OR($L1333&lt;0,$L1333&gt;100)),"RAW SCORE OUT OF RANGE",IF(COUNTIF(nrES_RecID,$B1333)&gt;1,"DUPLICATE RECORD",IF(AND($K1333=2,COUNTIFS(nrES_PID,$D1333,nrES_Code,$F1333,nrES_Att,1)=0),"ATTEMPT 2 WITHOUT ATTEMPT 1",IF(AND($K1333=2,$L1333=""),"RETEST ROW HAS NO SCORE","OK"))))))</f>
        <v/>
      </c>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IF($C1334="","",IF($K1334="","",IF(COUNTIFS(nrES_PID,$D1334,nrES_Code,$F1334,nrES_Att,"&gt;"&amp;$K1334,nrES_Raw,"&gt;=0")=0,"Yes","No")))</f>
        <v/>
      </c>
      <c r="Q1334" s="17">
        <f>IF($C1334="","",IF($L1334="","",IF(AND($K1334=1,ISNUMBER($L1334),$L1334&lt;$J1334,COUNTIFS(nrES_PID,$D1334,nrES_Code,$F1334,nrES_Att,2,nrES_Raw,"&gt;=0")=0),"Yes","No")))</f>
        <v/>
      </c>
      <c r="R1334" s="17">
        <f>IF($C1334="","",IF($L1334="","",IF(AND($K1334=2,ISNUMBER($L1334),$L1334&lt;$J1334),"Yes","No")))</f>
        <v/>
      </c>
      <c r="S1334" s="18" t="n"/>
      <c r="T1334" s="19">
        <f>IF($Q1334&lt;&gt;"Yes","",IF($S1334="","(enter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IF(OR($C1334="",$L1334="",$K1334&lt;&gt;1,NOT(ISNUMBER($L1334)),$L1334&gt;=$J1334),"",IF(COUNTIFS(nrES_PID,$D1334,nrES_Code,$F1334,nrES_Att,2,nrES_Raw,"&gt;=0")&gt;0,"Retested",IF(NOT(ISNUMBER($T1334)),"CHECK DATE",IF(TODAY()&gt;$T1334,"OVERDUE","Due "&amp;TEXT($T1334,"mm/dd")))))</f>
        <v/>
      </c>
      <c r="V1334" s="16" t="n"/>
      <c r="W1334" s="16" t="n"/>
      <c r="X1334" s="17">
        <f>IF($C1334="","",IF(AND($L1334&lt;&gt;"",NOT(ISNUMBER($L1334))),"RAW SCORE NOT A NUMBER",IF(AND(ISNUMBER($L1334),OR($L1334&lt;0,$L1334&gt;100)),"RAW SCORE OUT OF RANGE",IF(COUNTIF(nrES_RecID,$B1334)&gt;1,"DUPLICATE RECORD",IF(AND($K1334=2,COUNTIFS(nrES_PID,$D1334,nrES_Code,$F1334,nrES_Att,1)=0),"ATTEMPT 2 WITHOUT ATTEMPT 1",IF(AND($K1334=2,$L1334=""),"RETEST ROW HAS NO SCORE","OK"))))))</f>
        <v/>
      </c>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IF($C1335="","",IF($K1335="","",IF(COUNTIFS(nrES_PID,$D1335,nrES_Code,$F1335,nrES_Att,"&gt;"&amp;$K1335,nrES_Raw,"&gt;=0")=0,"Yes","No")))</f>
        <v/>
      </c>
      <c r="Q1335" s="17">
        <f>IF($C1335="","",IF($L1335="","",IF(AND($K1335=1,ISNUMBER($L1335),$L1335&lt;$J1335,COUNTIFS(nrES_PID,$D1335,nrES_Code,$F1335,nrES_Att,2,nrES_Raw,"&gt;=0")=0),"Yes","No")))</f>
        <v/>
      </c>
      <c r="R1335" s="17">
        <f>IF($C1335="","",IF($L1335="","",IF(AND($K1335=2,ISNUMBER($L1335),$L1335&lt;$J1335),"Yes","No")))</f>
        <v/>
      </c>
      <c r="S1335" s="18" t="n"/>
      <c r="T1335" s="19">
        <f>IF($Q1335&lt;&gt;"Yes","",IF($S1335="","(enter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IF(OR($C1335="",$L1335="",$K1335&lt;&gt;1,NOT(ISNUMBER($L1335)),$L1335&gt;=$J1335),"",IF(COUNTIFS(nrES_PID,$D1335,nrES_Code,$F1335,nrES_Att,2,nrES_Raw,"&gt;=0")&gt;0,"Retested",IF(NOT(ISNUMBER($T1335)),"CHECK DATE",IF(TODAY()&gt;$T1335,"OVERDUE","Due "&amp;TEXT($T1335,"mm/dd")))))</f>
        <v/>
      </c>
      <c r="V1335" s="16" t="n"/>
      <c r="W1335" s="16" t="n"/>
      <c r="X1335" s="17">
        <f>IF($C1335="","",IF(AND($L1335&lt;&gt;"",NOT(ISNUMBER($L1335))),"RAW SCORE NOT A NUMBER",IF(AND(ISNUMBER($L1335),OR($L1335&lt;0,$L1335&gt;100)),"RAW SCORE OUT OF RANGE",IF(COUNTIF(nrES_RecID,$B1335)&gt;1,"DUPLICATE RECORD",IF(AND($K1335=2,COUNTIFS(nrES_PID,$D1335,nrES_Code,$F1335,nrES_Att,1)=0),"ATTEMPT 2 WITHOUT ATTEMPT 1",IF(AND($K1335=2,$L1335=""),"RETEST ROW HAS NO SCORE","OK"))))))</f>
        <v/>
      </c>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IF($C1336="","",IF($K1336="","",IF(COUNTIFS(nrES_PID,$D1336,nrES_Code,$F1336,nrES_Att,"&gt;"&amp;$K1336,nrES_Raw,"&gt;=0")=0,"Yes","No")))</f>
        <v/>
      </c>
      <c r="Q1336" s="17">
        <f>IF($C1336="","",IF($L1336="","",IF(AND($K1336=1,ISNUMBER($L1336),$L1336&lt;$J1336,COUNTIFS(nrES_PID,$D1336,nrES_Code,$F1336,nrES_Att,2,nrES_Raw,"&gt;=0")=0),"Yes","No")))</f>
        <v/>
      </c>
      <c r="R1336" s="17">
        <f>IF($C1336="","",IF($L1336="","",IF(AND($K1336=2,ISNUMBER($L1336),$L1336&lt;$J1336),"Yes","No")))</f>
        <v/>
      </c>
      <c r="S1336" s="18" t="n"/>
      <c r="T1336" s="19">
        <f>IF($Q1336&lt;&gt;"Yes","",IF($S1336="","(enter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IF(OR($C1336="",$L1336="",$K1336&lt;&gt;1,NOT(ISNUMBER($L1336)),$L1336&gt;=$J1336),"",IF(COUNTIFS(nrES_PID,$D1336,nrES_Code,$F1336,nrES_Att,2,nrES_Raw,"&gt;=0")&gt;0,"Retested",IF(NOT(ISNUMBER($T1336)),"CHECK DATE",IF(TODAY()&gt;$T1336,"OVERDUE","Due "&amp;TEXT($T1336,"mm/dd")))))</f>
        <v/>
      </c>
      <c r="V1336" s="16" t="n"/>
      <c r="W1336" s="16" t="n"/>
      <c r="X1336" s="17">
        <f>IF($C1336="","",IF(AND($L1336&lt;&gt;"",NOT(ISNUMBER($L1336))),"RAW SCORE NOT A NUMBER",IF(AND(ISNUMBER($L1336),OR($L1336&lt;0,$L1336&gt;100)),"RAW SCORE OUT OF RANGE",IF(COUNTIF(nrES_RecID,$B1336)&gt;1,"DUPLICATE RECORD",IF(AND($K1336=2,COUNTIFS(nrES_PID,$D1336,nrES_Code,$F1336,nrES_Att,1)=0),"ATTEMPT 2 WITHOUT ATTEMPT 1",IF(AND($K1336=2,$L1336=""),"RETEST ROW HAS NO SCORE","OK"))))))</f>
        <v/>
      </c>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IF($C1337="","",IF($K1337="","",IF(COUNTIFS(nrES_PID,$D1337,nrES_Code,$F1337,nrES_Att,"&gt;"&amp;$K1337,nrES_Raw,"&gt;=0")=0,"Yes","No")))</f>
        <v/>
      </c>
      <c r="Q1337" s="17">
        <f>IF($C1337="","",IF($L1337="","",IF(AND($K1337=1,ISNUMBER($L1337),$L1337&lt;$J1337,COUNTIFS(nrES_PID,$D1337,nrES_Code,$F1337,nrES_Att,2,nrES_Raw,"&gt;=0")=0),"Yes","No")))</f>
        <v/>
      </c>
      <c r="R1337" s="17">
        <f>IF($C1337="","",IF($L1337="","",IF(AND($K1337=2,ISNUMBER($L1337),$L1337&lt;$J1337),"Yes","No")))</f>
        <v/>
      </c>
      <c r="S1337" s="18" t="n"/>
      <c r="T1337" s="19">
        <f>IF($Q1337&lt;&gt;"Yes","",IF($S1337="","(enter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IF(OR($C1337="",$L1337="",$K1337&lt;&gt;1,NOT(ISNUMBER($L1337)),$L1337&gt;=$J1337),"",IF(COUNTIFS(nrES_PID,$D1337,nrES_Code,$F1337,nrES_Att,2,nrES_Raw,"&gt;=0")&gt;0,"Retested",IF(NOT(ISNUMBER($T1337)),"CHECK DATE",IF(TODAY()&gt;$T1337,"OVERDUE","Due "&amp;TEXT($T1337,"mm/dd")))))</f>
        <v/>
      </c>
      <c r="V1337" s="16" t="n"/>
      <c r="W1337" s="16" t="n"/>
      <c r="X1337" s="17">
        <f>IF($C1337="","",IF(AND($L1337&lt;&gt;"",NOT(ISNUMBER($L1337))),"RAW SCORE NOT A NUMBER",IF(AND(ISNUMBER($L1337),OR($L1337&lt;0,$L1337&gt;100)),"RAW SCORE OUT OF RANGE",IF(COUNTIF(nrES_RecID,$B1337)&gt;1,"DUPLICATE RECORD",IF(AND($K1337=2,COUNTIFS(nrES_PID,$D1337,nrES_Code,$F1337,nrES_Att,1)=0),"ATTEMPT 2 WITHOUT ATTEMPT 1",IF(AND($K1337=2,$L1337=""),"RETEST ROW HAS NO SCORE","OK"))))))</f>
        <v/>
      </c>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IF($C1338="","",IF($K1338="","",IF(COUNTIFS(nrES_PID,$D1338,nrES_Code,$F1338,nrES_Att,"&gt;"&amp;$K1338,nrES_Raw,"&gt;=0")=0,"Yes","No")))</f>
        <v/>
      </c>
      <c r="Q1338" s="17">
        <f>IF($C1338="","",IF($L1338="","",IF(AND($K1338=1,ISNUMBER($L1338),$L1338&lt;$J1338,COUNTIFS(nrES_PID,$D1338,nrES_Code,$F1338,nrES_Att,2,nrES_Raw,"&gt;=0")=0),"Yes","No")))</f>
        <v/>
      </c>
      <c r="R1338" s="17">
        <f>IF($C1338="","",IF($L1338="","",IF(AND($K1338=2,ISNUMBER($L1338),$L1338&lt;$J1338),"Yes","No")))</f>
        <v/>
      </c>
      <c r="S1338" s="18" t="n"/>
      <c r="T1338" s="19">
        <f>IF($Q1338&lt;&gt;"Yes","",IF($S1338="","(enter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IF(OR($C1338="",$L1338="",$K1338&lt;&gt;1,NOT(ISNUMBER($L1338)),$L1338&gt;=$J1338),"",IF(COUNTIFS(nrES_PID,$D1338,nrES_Code,$F1338,nrES_Att,2,nrES_Raw,"&gt;=0")&gt;0,"Retested",IF(NOT(ISNUMBER($T1338)),"CHECK DATE",IF(TODAY()&gt;$T1338,"OVERDUE","Due "&amp;TEXT($T1338,"mm/dd")))))</f>
        <v/>
      </c>
      <c r="V1338" s="16" t="n"/>
      <c r="W1338" s="16" t="n"/>
      <c r="X1338" s="17">
        <f>IF($C1338="","",IF(AND($L1338&lt;&gt;"",NOT(ISNUMBER($L1338))),"RAW SCORE NOT A NUMBER",IF(AND(ISNUMBER($L1338),OR($L1338&lt;0,$L1338&gt;100)),"RAW SCORE OUT OF RANGE",IF(COUNTIF(nrES_RecID,$B1338)&gt;1,"DUPLICATE RECORD",IF(AND($K1338=2,COUNTIFS(nrES_PID,$D1338,nrES_Code,$F1338,nrES_Att,1)=0),"ATTEMPT 2 WITHOUT ATTEMPT 1",IF(AND($K1338=2,$L1338=""),"RETEST ROW HAS NO SCORE","OK"))))))</f>
        <v/>
      </c>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IF($C1339="","",IF($K1339="","",IF(COUNTIFS(nrES_PID,$D1339,nrES_Code,$F1339,nrES_Att,"&gt;"&amp;$K1339,nrES_Raw,"&gt;=0")=0,"Yes","No")))</f>
        <v/>
      </c>
      <c r="Q1339" s="17">
        <f>IF($C1339="","",IF($L1339="","",IF(AND($K1339=1,ISNUMBER($L1339),$L1339&lt;$J1339,COUNTIFS(nrES_PID,$D1339,nrES_Code,$F1339,nrES_Att,2,nrES_Raw,"&gt;=0")=0),"Yes","No")))</f>
        <v/>
      </c>
      <c r="R1339" s="17">
        <f>IF($C1339="","",IF($L1339="","",IF(AND($K1339=2,ISNUMBER($L1339),$L1339&lt;$J1339),"Yes","No")))</f>
        <v/>
      </c>
      <c r="S1339" s="18" t="n"/>
      <c r="T1339" s="19">
        <f>IF($Q1339&lt;&gt;"Yes","",IF($S1339="","(enter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IF(OR($C1339="",$L1339="",$K1339&lt;&gt;1,NOT(ISNUMBER($L1339)),$L1339&gt;=$J1339),"",IF(COUNTIFS(nrES_PID,$D1339,nrES_Code,$F1339,nrES_Att,2,nrES_Raw,"&gt;=0")&gt;0,"Retested",IF(NOT(ISNUMBER($T1339)),"CHECK DATE",IF(TODAY()&gt;$T1339,"OVERDUE","Due "&amp;TEXT($T1339,"mm/dd")))))</f>
        <v/>
      </c>
      <c r="V1339" s="16" t="n"/>
      <c r="W1339" s="16" t="n"/>
      <c r="X1339" s="17">
        <f>IF($C1339="","",IF(AND($L1339&lt;&gt;"",NOT(ISNUMBER($L1339))),"RAW SCORE NOT A NUMBER",IF(AND(ISNUMBER($L1339),OR($L1339&lt;0,$L1339&gt;100)),"RAW SCORE OUT OF RANGE",IF(COUNTIF(nrES_RecID,$B1339)&gt;1,"DUPLICATE RECORD",IF(AND($K1339=2,COUNTIFS(nrES_PID,$D1339,nrES_Code,$F1339,nrES_Att,1)=0),"ATTEMPT 2 WITHOUT ATTEMPT 1",IF(AND($K1339=2,$L1339=""),"RETEST ROW HAS NO SCORE","OK"))))))</f>
        <v/>
      </c>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IF($C1340="","",IF($K1340="","",IF(COUNTIFS(nrES_PID,$D1340,nrES_Code,$F1340,nrES_Att,"&gt;"&amp;$K1340,nrES_Raw,"&gt;=0")=0,"Yes","No")))</f>
        <v/>
      </c>
      <c r="Q1340" s="17">
        <f>IF($C1340="","",IF($L1340="","",IF(AND($K1340=1,ISNUMBER($L1340),$L1340&lt;$J1340,COUNTIFS(nrES_PID,$D1340,nrES_Code,$F1340,nrES_Att,2,nrES_Raw,"&gt;=0")=0),"Yes","No")))</f>
        <v/>
      </c>
      <c r="R1340" s="17">
        <f>IF($C1340="","",IF($L1340="","",IF(AND($K1340=2,ISNUMBER($L1340),$L1340&lt;$J1340),"Yes","No")))</f>
        <v/>
      </c>
      <c r="S1340" s="18" t="n"/>
      <c r="T1340" s="19">
        <f>IF($Q1340&lt;&gt;"Yes","",IF($S1340="","(enter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IF(OR($C1340="",$L1340="",$K1340&lt;&gt;1,NOT(ISNUMBER($L1340)),$L1340&gt;=$J1340),"",IF(COUNTIFS(nrES_PID,$D1340,nrES_Code,$F1340,nrES_Att,2,nrES_Raw,"&gt;=0")&gt;0,"Retested",IF(NOT(ISNUMBER($T1340)),"CHECK DATE",IF(TODAY()&gt;$T1340,"OVERDUE","Due "&amp;TEXT($T1340,"mm/dd")))))</f>
        <v/>
      </c>
      <c r="V1340" s="16" t="n"/>
      <c r="W1340" s="16" t="n"/>
      <c r="X1340" s="17">
        <f>IF($C1340="","",IF(AND($L1340&lt;&gt;"",NOT(ISNUMBER($L1340))),"RAW SCORE NOT A NUMBER",IF(AND(ISNUMBER($L1340),OR($L1340&lt;0,$L1340&gt;100)),"RAW SCORE OUT OF RANGE",IF(COUNTIF(nrES_RecID,$B1340)&gt;1,"DUPLICATE RECORD",IF(AND($K1340=2,COUNTIFS(nrES_PID,$D1340,nrES_Code,$F1340,nrES_Att,1)=0),"ATTEMPT 2 WITHOUT ATTEMPT 1",IF(AND($K1340=2,$L1340=""),"RETEST ROW HAS NO SCORE","OK"))))))</f>
        <v/>
      </c>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IF($C1341="","",IF($K1341="","",IF(COUNTIFS(nrES_PID,$D1341,nrES_Code,$F1341,nrES_Att,"&gt;"&amp;$K1341,nrES_Raw,"&gt;=0")=0,"Yes","No")))</f>
        <v/>
      </c>
      <c r="Q1341" s="17">
        <f>IF($C1341="","",IF($L1341="","",IF(AND($K1341=1,ISNUMBER($L1341),$L1341&lt;$J1341,COUNTIFS(nrES_PID,$D1341,nrES_Code,$F1341,nrES_Att,2,nrES_Raw,"&gt;=0")=0),"Yes","No")))</f>
        <v/>
      </c>
      <c r="R1341" s="17">
        <f>IF($C1341="","",IF($L1341="","",IF(AND($K1341=2,ISNUMBER($L1341),$L1341&lt;$J1341),"Yes","No")))</f>
        <v/>
      </c>
      <c r="S1341" s="18" t="n"/>
      <c r="T1341" s="19">
        <f>IF($Q1341&lt;&gt;"Yes","",IF($S1341="","(enter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IF(OR($C1341="",$L1341="",$K1341&lt;&gt;1,NOT(ISNUMBER($L1341)),$L1341&gt;=$J1341),"",IF(COUNTIFS(nrES_PID,$D1341,nrES_Code,$F1341,nrES_Att,2,nrES_Raw,"&gt;=0")&gt;0,"Retested",IF(NOT(ISNUMBER($T1341)),"CHECK DATE",IF(TODAY()&gt;$T1341,"OVERDUE","Due "&amp;TEXT($T1341,"mm/dd")))))</f>
        <v/>
      </c>
      <c r="V1341" s="16" t="n"/>
      <c r="W1341" s="16" t="n"/>
      <c r="X1341" s="17">
        <f>IF($C1341="","",IF(AND($L1341&lt;&gt;"",NOT(ISNUMBER($L1341))),"RAW SCORE NOT A NUMBER",IF(AND(ISNUMBER($L1341),OR($L1341&lt;0,$L1341&gt;100)),"RAW SCORE OUT OF RANGE",IF(COUNTIF(nrES_RecID,$B1341)&gt;1,"DUPLICATE RECORD",IF(AND($K1341=2,COUNTIFS(nrES_PID,$D1341,nrES_Code,$F1341,nrES_Att,1)=0),"ATTEMPT 2 WITHOUT ATTEMPT 1",IF(AND($K1341=2,$L1341=""),"RETEST ROW HAS NO SCORE","OK"))))))</f>
        <v/>
      </c>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IF($C1342="","",IF($K1342="","",IF(COUNTIFS(nrES_PID,$D1342,nrES_Code,$F1342,nrES_Att,"&gt;"&amp;$K1342,nrES_Raw,"&gt;=0")=0,"Yes","No")))</f>
        <v/>
      </c>
      <c r="Q1342" s="17">
        <f>IF($C1342="","",IF($L1342="","",IF(AND($K1342=1,ISNUMBER($L1342),$L1342&lt;$J1342,COUNTIFS(nrES_PID,$D1342,nrES_Code,$F1342,nrES_Att,2,nrES_Raw,"&gt;=0")=0),"Yes","No")))</f>
        <v/>
      </c>
      <c r="R1342" s="17">
        <f>IF($C1342="","",IF($L1342="","",IF(AND($K1342=2,ISNUMBER($L1342),$L1342&lt;$J1342),"Yes","No")))</f>
        <v/>
      </c>
      <c r="S1342" s="18" t="n"/>
      <c r="T1342" s="19">
        <f>IF($Q1342&lt;&gt;"Yes","",IF($S1342="","(enter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IF(OR($C1342="",$L1342="",$K1342&lt;&gt;1,NOT(ISNUMBER($L1342)),$L1342&gt;=$J1342),"",IF(COUNTIFS(nrES_PID,$D1342,nrES_Code,$F1342,nrES_Att,2,nrES_Raw,"&gt;=0")&gt;0,"Retested",IF(NOT(ISNUMBER($T1342)),"CHECK DATE",IF(TODAY()&gt;$T1342,"OVERDUE","Due "&amp;TEXT($T1342,"mm/dd")))))</f>
        <v/>
      </c>
      <c r="V1342" s="16" t="n"/>
      <c r="W1342" s="16" t="n"/>
      <c r="X1342" s="17">
        <f>IF($C1342="","",IF(AND($L1342&lt;&gt;"",NOT(ISNUMBER($L1342))),"RAW SCORE NOT A NUMBER",IF(AND(ISNUMBER($L1342),OR($L1342&lt;0,$L1342&gt;100)),"RAW SCORE OUT OF RANGE",IF(COUNTIF(nrES_RecID,$B1342)&gt;1,"DUPLICATE RECORD",IF(AND($K1342=2,COUNTIFS(nrES_PID,$D1342,nrES_Code,$F1342,nrES_Att,1)=0),"ATTEMPT 2 WITHOUT ATTEMPT 1",IF(AND($K1342=2,$L1342=""),"RETEST ROW HAS NO SCORE","OK"))))))</f>
        <v/>
      </c>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IF($C1343="","",IF($K1343="","",IF(COUNTIFS(nrES_PID,$D1343,nrES_Code,$F1343,nrES_Att,"&gt;"&amp;$K1343,nrES_Raw,"&gt;=0")=0,"Yes","No")))</f>
        <v/>
      </c>
      <c r="Q1343" s="17">
        <f>IF($C1343="","",IF($L1343="","",IF(AND($K1343=1,ISNUMBER($L1343),$L1343&lt;$J1343,COUNTIFS(nrES_PID,$D1343,nrES_Code,$F1343,nrES_Att,2,nrES_Raw,"&gt;=0")=0),"Yes","No")))</f>
        <v/>
      </c>
      <c r="R1343" s="17">
        <f>IF($C1343="","",IF($L1343="","",IF(AND($K1343=2,ISNUMBER($L1343),$L1343&lt;$J1343),"Yes","No")))</f>
        <v/>
      </c>
      <c r="S1343" s="18" t="n"/>
      <c r="T1343" s="19">
        <f>IF($Q1343&lt;&gt;"Yes","",IF($S1343="","(enter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IF(OR($C1343="",$L1343="",$K1343&lt;&gt;1,NOT(ISNUMBER($L1343)),$L1343&gt;=$J1343),"",IF(COUNTIFS(nrES_PID,$D1343,nrES_Code,$F1343,nrES_Att,2,nrES_Raw,"&gt;=0")&gt;0,"Retested",IF(NOT(ISNUMBER($T1343)),"CHECK DATE",IF(TODAY()&gt;$T1343,"OVERDUE","Due "&amp;TEXT($T1343,"mm/dd")))))</f>
        <v/>
      </c>
      <c r="V1343" s="16" t="n"/>
      <c r="W1343" s="16" t="n"/>
      <c r="X1343" s="17">
        <f>IF($C1343="","",IF(AND($L1343&lt;&gt;"",NOT(ISNUMBER($L1343))),"RAW SCORE NOT A NUMBER",IF(AND(ISNUMBER($L1343),OR($L1343&lt;0,$L1343&gt;100)),"RAW SCORE OUT OF RANGE",IF(COUNTIF(nrES_RecID,$B1343)&gt;1,"DUPLICATE RECORD",IF(AND($K1343=2,COUNTIFS(nrES_PID,$D1343,nrES_Code,$F1343,nrES_Att,1)=0),"ATTEMPT 2 WITHOUT ATTEMPT 1",IF(AND($K1343=2,$L1343=""),"RETEST ROW HAS NO SCORE","OK"))))))</f>
        <v/>
      </c>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IF($C1344="","",IF($K1344="","",IF(COUNTIFS(nrES_PID,$D1344,nrES_Code,$F1344,nrES_Att,"&gt;"&amp;$K1344,nrES_Raw,"&gt;=0")=0,"Yes","No")))</f>
        <v/>
      </c>
      <c r="Q1344" s="17">
        <f>IF($C1344="","",IF($L1344="","",IF(AND($K1344=1,ISNUMBER($L1344),$L1344&lt;$J1344,COUNTIFS(nrES_PID,$D1344,nrES_Code,$F1344,nrES_Att,2,nrES_Raw,"&gt;=0")=0),"Yes","No")))</f>
        <v/>
      </c>
      <c r="R1344" s="17">
        <f>IF($C1344="","",IF($L1344="","",IF(AND($K1344=2,ISNUMBER($L1344),$L1344&lt;$J1344),"Yes","No")))</f>
        <v/>
      </c>
      <c r="S1344" s="18" t="n"/>
      <c r="T1344" s="19">
        <f>IF($Q1344&lt;&gt;"Yes","",IF($S1344="","(enter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IF(OR($C1344="",$L1344="",$K1344&lt;&gt;1,NOT(ISNUMBER($L1344)),$L1344&gt;=$J1344),"",IF(COUNTIFS(nrES_PID,$D1344,nrES_Code,$F1344,nrES_Att,2,nrES_Raw,"&gt;=0")&gt;0,"Retested",IF(NOT(ISNUMBER($T1344)),"CHECK DATE",IF(TODAY()&gt;$T1344,"OVERDUE","Due "&amp;TEXT($T1344,"mm/dd")))))</f>
        <v/>
      </c>
      <c r="V1344" s="16" t="n"/>
      <c r="W1344" s="16" t="n"/>
      <c r="X1344" s="17">
        <f>IF($C1344="","",IF(AND($L1344&lt;&gt;"",NOT(ISNUMBER($L1344))),"RAW SCORE NOT A NUMBER",IF(AND(ISNUMBER($L1344),OR($L1344&lt;0,$L1344&gt;100)),"RAW SCORE OUT OF RANGE",IF(COUNTIF(nrES_RecID,$B1344)&gt;1,"DUPLICATE RECORD",IF(AND($K1344=2,COUNTIFS(nrES_PID,$D1344,nrES_Code,$F1344,nrES_Att,1)=0),"ATTEMPT 2 WITHOUT ATTEMPT 1",IF(AND($K1344=2,$L1344=""),"RETEST ROW HAS NO SCORE","OK"))))))</f>
        <v/>
      </c>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IF($C1345="","",IF($K1345="","",IF(COUNTIFS(nrES_PID,$D1345,nrES_Code,$F1345,nrES_Att,"&gt;"&amp;$K1345,nrES_Raw,"&gt;=0")=0,"Yes","No")))</f>
        <v/>
      </c>
      <c r="Q1345" s="17">
        <f>IF($C1345="","",IF($L1345="","",IF(AND($K1345=1,ISNUMBER($L1345),$L1345&lt;$J1345,COUNTIFS(nrES_PID,$D1345,nrES_Code,$F1345,nrES_Att,2,nrES_Raw,"&gt;=0")=0),"Yes","No")))</f>
        <v/>
      </c>
      <c r="R1345" s="17">
        <f>IF($C1345="","",IF($L1345="","",IF(AND($K1345=2,ISNUMBER($L1345),$L1345&lt;$J1345),"Yes","No")))</f>
        <v/>
      </c>
      <c r="S1345" s="18" t="n"/>
      <c r="T1345" s="19">
        <f>IF($Q1345&lt;&gt;"Yes","",IF($S1345="","(enter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IF(OR($C1345="",$L1345="",$K1345&lt;&gt;1,NOT(ISNUMBER($L1345)),$L1345&gt;=$J1345),"",IF(COUNTIFS(nrES_PID,$D1345,nrES_Code,$F1345,nrES_Att,2,nrES_Raw,"&gt;=0")&gt;0,"Retested",IF(NOT(ISNUMBER($T1345)),"CHECK DATE",IF(TODAY()&gt;$T1345,"OVERDUE","Due "&amp;TEXT($T1345,"mm/dd")))))</f>
        <v/>
      </c>
      <c r="V1345" s="16" t="n"/>
      <c r="W1345" s="16" t="n"/>
      <c r="X1345" s="17">
        <f>IF($C1345="","",IF(AND($L1345&lt;&gt;"",NOT(ISNUMBER($L1345))),"RAW SCORE NOT A NUMBER",IF(AND(ISNUMBER($L1345),OR($L1345&lt;0,$L1345&gt;100)),"RAW SCORE OUT OF RANGE",IF(COUNTIF(nrES_RecID,$B1345)&gt;1,"DUPLICATE RECORD",IF(AND($K1345=2,COUNTIFS(nrES_PID,$D1345,nrES_Code,$F1345,nrES_Att,1)=0),"ATTEMPT 2 WITHOUT ATTEMPT 1",IF(AND($K1345=2,$L1345=""),"RETEST ROW HAS NO SCORE","OK"))))))</f>
        <v/>
      </c>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IF($C1346="","",IF($K1346="","",IF(COUNTIFS(nrES_PID,$D1346,nrES_Code,$F1346,nrES_Att,"&gt;"&amp;$K1346,nrES_Raw,"&gt;=0")=0,"Yes","No")))</f>
        <v/>
      </c>
      <c r="Q1346" s="17">
        <f>IF($C1346="","",IF($L1346="","",IF(AND($K1346=1,ISNUMBER($L1346),$L1346&lt;$J1346,COUNTIFS(nrES_PID,$D1346,nrES_Code,$F1346,nrES_Att,2,nrES_Raw,"&gt;=0")=0),"Yes","No")))</f>
        <v/>
      </c>
      <c r="R1346" s="17">
        <f>IF($C1346="","",IF($L1346="","",IF(AND($K1346=2,ISNUMBER($L1346),$L1346&lt;$J1346),"Yes","No")))</f>
        <v/>
      </c>
      <c r="S1346" s="18" t="n"/>
      <c r="T1346" s="19">
        <f>IF($Q1346&lt;&gt;"Yes","",IF($S1346="","(enter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IF(OR($C1346="",$L1346="",$K1346&lt;&gt;1,NOT(ISNUMBER($L1346)),$L1346&gt;=$J1346),"",IF(COUNTIFS(nrES_PID,$D1346,nrES_Code,$F1346,nrES_Att,2,nrES_Raw,"&gt;=0")&gt;0,"Retested",IF(NOT(ISNUMBER($T1346)),"CHECK DATE",IF(TODAY()&gt;$T1346,"OVERDUE","Due "&amp;TEXT($T1346,"mm/dd")))))</f>
        <v/>
      </c>
      <c r="V1346" s="16" t="n"/>
      <c r="W1346" s="16" t="n"/>
      <c r="X1346" s="17">
        <f>IF($C1346="","",IF(AND($L1346&lt;&gt;"",NOT(ISNUMBER($L1346))),"RAW SCORE NOT A NUMBER",IF(AND(ISNUMBER($L1346),OR($L1346&lt;0,$L1346&gt;100)),"RAW SCORE OUT OF RANGE",IF(COUNTIF(nrES_RecID,$B1346)&gt;1,"DUPLICATE RECORD",IF(AND($K1346=2,COUNTIFS(nrES_PID,$D1346,nrES_Code,$F1346,nrES_Att,1)=0),"ATTEMPT 2 WITHOUT ATTEMPT 1",IF(AND($K1346=2,$L1346=""),"RETEST ROW HAS NO SCORE","OK"))))))</f>
        <v/>
      </c>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IF($C1347="","",IF($K1347="","",IF(COUNTIFS(nrES_PID,$D1347,nrES_Code,$F1347,nrES_Att,"&gt;"&amp;$K1347,nrES_Raw,"&gt;=0")=0,"Yes","No")))</f>
        <v/>
      </c>
      <c r="Q1347" s="17">
        <f>IF($C1347="","",IF($L1347="","",IF(AND($K1347=1,ISNUMBER($L1347),$L1347&lt;$J1347,COUNTIFS(nrES_PID,$D1347,nrES_Code,$F1347,nrES_Att,2,nrES_Raw,"&gt;=0")=0),"Yes","No")))</f>
        <v/>
      </c>
      <c r="R1347" s="17">
        <f>IF($C1347="","",IF($L1347="","",IF(AND($K1347=2,ISNUMBER($L1347),$L1347&lt;$J1347),"Yes","No")))</f>
        <v/>
      </c>
      <c r="S1347" s="18" t="n"/>
      <c r="T1347" s="19">
        <f>IF($Q1347&lt;&gt;"Yes","",IF($S1347="","(enter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IF(OR($C1347="",$L1347="",$K1347&lt;&gt;1,NOT(ISNUMBER($L1347)),$L1347&gt;=$J1347),"",IF(COUNTIFS(nrES_PID,$D1347,nrES_Code,$F1347,nrES_Att,2,nrES_Raw,"&gt;=0")&gt;0,"Retested",IF(NOT(ISNUMBER($T1347)),"CHECK DATE",IF(TODAY()&gt;$T1347,"OVERDUE","Due "&amp;TEXT($T1347,"mm/dd")))))</f>
        <v/>
      </c>
      <c r="V1347" s="16" t="n"/>
      <c r="W1347" s="16" t="n"/>
      <c r="X1347" s="17">
        <f>IF($C1347="","",IF(AND($L1347&lt;&gt;"",NOT(ISNUMBER($L1347))),"RAW SCORE NOT A NUMBER",IF(AND(ISNUMBER($L1347),OR($L1347&lt;0,$L1347&gt;100)),"RAW SCORE OUT OF RANGE",IF(COUNTIF(nrES_RecID,$B1347)&gt;1,"DUPLICATE RECORD",IF(AND($K1347=2,COUNTIFS(nrES_PID,$D1347,nrES_Code,$F1347,nrES_Att,1)=0),"ATTEMPT 2 WITHOUT ATTEMPT 1",IF(AND($K1347=2,$L1347=""),"RETEST ROW HAS NO SCORE","OK"))))))</f>
        <v/>
      </c>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IF($C1348="","",IF($K1348="","",IF(COUNTIFS(nrES_PID,$D1348,nrES_Code,$F1348,nrES_Att,"&gt;"&amp;$K1348,nrES_Raw,"&gt;=0")=0,"Yes","No")))</f>
        <v/>
      </c>
      <c r="Q1348" s="17">
        <f>IF($C1348="","",IF($L1348="","",IF(AND($K1348=1,ISNUMBER($L1348),$L1348&lt;$J1348,COUNTIFS(nrES_PID,$D1348,nrES_Code,$F1348,nrES_Att,2,nrES_Raw,"&gt;=0")=0),"Yes","No")))</f>
        <v/>
      </c>
      <c r="R1348" s="17">
        <f>IF($C1348="","",IF($L1348="","",IF(AND($K1348=2,ISNUMBER($L1348),$L1348&lt;$J1348),"Yes","No")))</f>
        <v/>
      </c>
      <c r="S1348" s="18" t="n"/>
      <c r="T1348" s="19">
        <f>IF($Q1348&lt;&gt;"Yes","",IF($S1348="","(enter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IF(OR($C1348="",$L1348="",$K1348&lt;&gt;1,NOT(ISNUMBER($L1348)),$L1348&gt;=$J1348),"",IF(COUNTIFS(nrES_PID,$D1348,nrES_Code,$F1348,nrES_Att,2,nrES_Raw,"&gt;=0")&gt;0,"Retested",IF(NOT(ISNUMBER($T1348)),"CHECK DATE",IF(TODAY()&gt;$T1348,"OVERDUE","Due "&amp;TEXT($T1348,"mm/dd")))))</f>
        <v/>
      </c>
      <c r="V1348" s="16" t="n"/>
      <c r="W1348" s="16" t="n"/>
      <c r="X1348" s="17">
        <f>IF($C1348="","",IF(AND($L1348&lt;&gt;"",NOT(ISNUMBER($L1348))),"RAW SCORE NOT A NUMBER",IF(AND(ISNUMBER($L1348),OR($L1348&lt;0,$L1348&gt;100)),"RAW SCORE OUT OF RANGE",IF(COUNTIF(nrES_RecID,$B1348)&gt;1,"DUPLICATE RECORD",IF(AND($K1348=2,COUNTIFS(nrES_PID,$D1348,nrES_Code,$F1348,nrES_Att,1)=0),"ATTEMPT 2 WITHOUT ATTEMPT 1",IF(AND($K1348=2,$L1348=""),"RETEST ROW HAS NO SCORE","OK"))))))</f>
        <v/>
      </c>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IF($C1349="","",IF($K1349="","",IF(COUNTIFS(nrES_PID,$D1349,nrES_Code,$F1349,nrES_Att,"&gt;"&amp;$K1349,nrES_Raw,"&gt;=0")=0,"Yes","No")))</f>
        <v/>
      </c>
      <c r="Q1349" s="17">
        <f>IF($C1349="","",IF($L1349="","",IF(AND($K1349=1,ISNUMBER($L1349),$L1349&lt;$J1349,COUNTIFS(nrES_PID,$D1349,nrES_Code,$F1349,nrES_Att,2,nrES_Raw,"&gt;=0")=0),"Yes","No")))</f>
        <v/>
      </c>
      <c r="R1349" s="17">
        <f>IF($C1349="","",IF($L1349="","",IF(AND($K1349=2,ISNUMBER($L1349),$L1349&lt;$J1349),"Yes","No")))</f>
        <v/>
      </c>
      <c r="S1349" s="18" t="n"/>
      <c r="T1349" s="19">
        <f>IF($Q1349&lt;&gt;"Yes","",IF($S1349="","(enter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IF(OR($C1349="",$L1349="",$K1349&lt;&gt;1,NOT(ISNUMBER($L1349)),$L1349&gt;=$J1349),"",IF(COUNTIFS(nrES_PID,$D1349,nrES_Code,$F1349,nrES_Att,2,nrES_Raw,"&gt;=0")&gt;0,"Retested",IF(NOT(ISNUMBER($T1349)),"CHECK DATE",IF(TODAY()&gt;$T1349,"OVERDUE","Due "&amp;TEXT($T1349,"mm/dd")))))</f>
        <v/>
      </c>
      <c r="V1349" s="16" t="n"/>
      <c r="W1349" s="16" t="n"/>
      <c r="X1349" s="17">
        <f>IF($C1349="","",IF(AND($L1349&lt;&gt;"",NOT(ISNUMBER($L1349))),"RAW SCORE NOT A NUMBER",IF(AND(ISNUMBER($L1349),OR($L1349&lt;0,$L1349&gt;100)),"RAW SCORE OUT OF RANGE",IF(COUNTIF(nrES_RecID,$B1349)&gt;1,"DUPLICATE RECORD",IF(AND($K1349=2,COUNTIFS(nrES_PID,$D1349,nrES_Code,$F1349,nrES_Att,1)=0),"ATTEMPT 2 WITHOUT ATTEMPT 1",IF(AND($K1349=2,$L1349=""),"RETEST ROW HAS NO SCORE","OK"))))))</f>
        <v/>
      </c>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IF($C1350="","",IF($K1350="","",IF(COUNTIFS(nrES_PID,$D1350,nrES_Code,$F1350,nrES_Att,"&gt;"&amp;$K1350,nrES_Raw,"&gt;=0")=0,"Yes","No")))</f>
        <v/>
      </c>
      <c r="Q1350" s="17">
        <f>IF($C1350="","",IF($L1350="","",IF(AND($K1350=1,ISNUMBER($L1350),$L1350&lt;$J1350,COUNTIFS(nrES_PID,$D1350,nrES_Code,$F1350,nrES_Att,2,nrES_Raw,"&gt;=0")=0),"Yes","No")))</f>
        <v/>
      </c>
      <c r="R1350" s="17">
        <f>IF($C1350="","",IF($L1350="","",IF(AND($K1350=2,ISNUMBER($L1350),$L1350&lt;$J1350),"Yes","No")))</f>
        <v/>
      </c>
      <c r="S1350" s="18" t="n"/>
      <c r="T1350" s="19">
        <f>IF($Q1350&lt;&gt;"Yes","",IF($S1350="","(enter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IF(OR($C1350="",$L1350="",$K1350&lt;&gt;1,NOT(ISNUMBER($L1350)),$L1350&gt;=$J1350),"",IF(COUNTIFS(nrES_PID,$D1350,nrES_Code,$F1350,nrES_Att,2,nrES_Raw,"&gt;=0")&gt;0,"Retested",IF(NOT(ISNUMBER($T1350)),"CHECK DATE",IF(TODAY()&gt;$T1350,"OVERDUE","Due "&amp;TEXT($T1350,"mm/dd")))))</f>
        <v/>
      </c>
      <c r="V1350" s="16" t="n"/>
      <c r="W1350" s="16" t="n"/>
      <c r="X1350" s="17">
        <f>IF($C1350="","",IF(AND($L1350&lt;&gt;"",NOT(ISNUMBER($L1350))),"RAW SCORE NOT A NUMBER",IF(AND(ISNUMBER($L1350),OR($L1350&lt;0,$L1350&gt;100)),"RAW SCORE OUT OF RANGE",IF(COUNTIF(nrES_RecID,$B1350)&gt;1,"DUPLICATE RECORD",IF(AND($K1350=2,COUNTIFS(nrES_PID,$D1350,nrES_Code,$F1350,nrES_Att,1)=0),"ATTEMPT 2 WITHOUT ATTEMPT 1",IF(AND($K1350=2,$L1350=""),"RETEST ROW HAS NO SCORE","OK"))))))</f>
        <v/>
      </c>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IF($C1351="","",IF($K1351="","",IF(COUNTIFS(nrES_PID,$D1351,nrES_Code,$F1351,nrES_Att,"&gt;"&amp;$K1351,nrES_Raw,"&gt;=0")=0,"Yes","No")))</f>
        <v/>
      </c>
      <c r="Q1351" s="17">
        <f>IF($C1351="","",IF($L1351="","",IF(AND($K1351=1,ISNUMBER($L1351),$L1351&lt;$J1351,COUNTIFS(nrES_PID,$D1351,nrES_Code,$F1351,nrES_Att,2,nrES_Raw,"&gt;=0")=0),"Yes","No")))</f>
        <v/>
      </c>
      <c r="R1351" s="17">
        <f>IF($C1351="","",IF($L1351="","",IF(AND($K1351=2,ISNUMBER($L1351),$L1351&lt;$J1351),"Yes","No")))</f>
        <v/>
      </c>
      <c r="S1351" s="18" t="n"/>
      <c r="T1351" s="19">
        <f>IF($Q1351&lt;&gt;"Yes","",IF($S1351="","(enter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IF(OR($C1351="",$L1351="",$K1351&lt;&gt;1,NOT(ISNUMBER($L1351)),$L1351&gt;=$J1351),"",IF(COUNTIFS(nrES_PID,$D1351,nrES_Code,$F1351,nrES_Att,2,nrES_Raw,"&gt;=0")&gt;0,"Retested",IF(NOT(ISNUMBER($T1351)),"CHECK DATE",IF(TODAY()&gt;$T1351,"OVERDUE","Due "&amp;TEXT($T1351,"mm/dd")))))</f>
        <v/>
      </c>
      <c r="V1351" s="16" t="n"/>
      <c r="W1351" s="16" t="n"/>
      <c r="X1351" s="17">
        <f>IF($C1351="","",IF(AND($L1351&lt;&gt;"",NOT(ISNUMBER($L1351))),"RAW SCORE NOT A NUMBER",IF(AND(ISNUMBER($L1351),OR($L1351&lt;0,$L1351&gt;100)),"RAW SCORE OUT OF RANGE",IF(COUNTIF(nrES_RecID,$B1351)&gt;1,"DUPLICATE RECORD",IF(AND($K1351=2,COUNTIFS(nrES_PID,$D1351,nrES_Code,$F1351,nrES_Att,1)=0),"ATTEMPT 2 WITHOUT ATTEMPT 1",IF(AND($K1351=2,$L1351=""),"RETEST ROW HAS NO SCORE","OK"))))))</f>
        <v/>
      </c>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IF($C1352="","",IF($K1352="","",IF(COUNTIFS(nrES_PID,$D1352,nrES_Code,$F1352,nrES_Att,"&gt;"&amp;$K1352,nrES_Raw,"&gt;=0")=0,"Yes","No")))</f>
        <v/>
      </c>
      <c r="Q1352" s="17">
        <f>IF($C1352="","",IF($L1352="","",IF(AND($K1352=1,ISNUMBER($L1352),$L1352&lt;$J1352,COUNTIFS(nrES_PID,$D1352,nrES_Code,$F1352,nrES_Att,2,nrES_Raw,"&gt;=0")=0),"Yes","No")))</f>
        <v/>
      </c>
      <c r="R1352" s="17">
        <f>IF($C1352="","",IF($L1352="","",IF(AND($K1352=2,ISNUMBER($L1352),$L1352&lt;$J1352),"Yes","No")))</f>
        <v/>
      </c>
      <c r="S1352" s="18" t="n"/>
      <c r="T1352" s="19">
        <f>IF($Q1352&lt;&gt;"Yes","",IF($S1352="","(enter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IF(OR($C1352="",$L1352="",$K1352&lt;&gt;1,NOT(ISNUMBER($L1352)),$L1352&gt;=$J1352),"",IF(COUNTIFS(nrES_PID,$D1352,nrES_Code,$F1352,nrES_Att,2,nrES_Raw,"&gt;=0")&gt;0,"Retested",IF(NOT(ISNUMBER($T1352)),"CHECK DATE",IF(TODAY()&gt;$T1352,"OVERDUE","Due "&amp;TEXT($T1352,"mm/dd")))))</f>
        <v/>
      </c>
      <c r="V1352" s="16" t="n"/>
      <c r="W1352" s="16" t="n"/>
      <c r="X1352" s="17">
        <f>IF($C1352="","",IF(AND($L1352&lt;&gt;"",NOT(ISNUMBER($L1352))),"RAW SCORE NOT A NUMBER",IF(AND(ISNUMBER($L1352),OR($L1352&lt;0,$L1352&gt;100)),"RAW SCORE OUT OF RANGE",IF(COUNTIF(nrES_RecID,$B1352)&gt;1,"DUPLICATE RECORD",IF(AND($K1352=2,COUNTIFS(nrES_PID,$D1352,nrES_Code,$F1352,nrES_Att,1)=0),"ATTEMPT 2 WITHOUT ATTEMPT 1",IF(AND($K1352=2,$L1352=""),"RETEST ROW HAS NO SCORE","OK"))))))</f>
        <v/>
      </c>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IF($C1353="","",IF($K1353="","",IF(COUNTIFS(nrES_PID,$D1353,nrES_Code,$F1353,nrES_Att,"&gt;"&amp;$K1353,nrES_Raw,"&gt;=0")=0,"Yes","No")))</f>
        <v/>
      </c>
      <c r="Q1353" s="17">
        <f>IF($C1353="","",IF($L1353="","",IF(AND($K1353=1,ISNUMBER($L1353),$L1353&lt;$J1353,COUNTIFS(nrES_PID,$D1353,nrES_Code,$F1353,nrES_Att,2,nrES_Raw,"&gt;=0")=0),"Yes","No")))</f>
        <v/>
      </c>
      <c r="R1353" s="17">
        <f>IF($C1353="","",IF($L1353="","",IF(AND($K1353=2,ISNUMBER($L1353),$L1353&lt;$J1353),"Yes","No")))</f>
        <v/>
      </c>
      <c r="S1353" s="18" t="n"/>
      <c r="T1353" s="19">
        <f>IF($Q1353&lt;&gt;"Yes","",IF($S1353="","(enter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IF(OR($C1353="",$L1353="",$K1353&lt;&gt;1,NOT(ISNUMBER($L1353)),$L1353&gt;=$J1353),"",IF(COUNTIFS(nrES_PID,$D1353,nrES_Code,$F1353,nrES_Att,2,nrES_Raw,"&gt;=0")&gt;0,"Retested",IF(NOT(ISNUMBER($T1353)),"CHECK DATE",IF(TODAY()&gt;$T1353,"OVERDUE","Due "&amp;TEXT($T1353,"mm/dd")))))</f>
        <v/>
      </c>
      <c r="V1353" s="16" t="n"/>
      <c r="W1353" s="16" t="n"/>
      <c r="X1353" s="17">
        <f>IF($C1353="","",IF(AND($L1353&lt;&gt;"",NOT(ISNUMBER($L1353))),"RAW SCORE NOT A NUMBER",IF(AND(ISNUMBER($L1353),OR($L1353&lt;0,$L1353&gt;100)),"RAW SCORE OUT OF RANGE",IF(COUNTIF(nrES_RecID,$B1353)&gt;1,"DUPLICATE RECORD",IF(AND($K1353=2,COUNTIFS(nrES_PID,$D1353,nrES_Code,$F1353,nrES_Att,1)=0),"ATTEMPT 2 WITHOUT ATTEMPT 1",IF(AND($K1353=2,$L1353=""),"RETEST ROW HAS NO SCORE","OK"))))))</f>
        <v/>
      </c>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IF($C1354="","",IF($K1354="","",IF(COUNTIFS(nrES_PID,$D1354,nrES_Code,$F1354,nrES_Att,"&gt;"&amp;$K1354,nrES_Raw,"&gt;=0")=0,"Yes","No")))</f>
        <v/>
      </c>
      <c r="Q1354" s="17">
        <f>IF($C1354="","",IF($L1354="","",IF(AND($K1354=1,ISNUMBER($L1354),$L1354&lt;$J1354,COUNTIFS(nrES_PID,$D1354,nrES_Code,$F1354,nrES_Att,2,nrES_Raw,"&gt;=0")=0),"Yes","No")))</f>
        <v/>
      </c>
      <c r="R1354" s="17">
        <f>IF($C1354="","",IF($L1354="","",IF(AND($K1354=2,ISNUMBER($L1354),$L1354&lt;$J1354),"Yes","No")))</f>
        <v/>
      </c>
      <c r="S1354" s="18" t="n"/>
      <c r="T1354" s="19">
        <f>IF($Q1354&lt;&gt;"Yes","",IF($S1354="","(enter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IF(OR($C1354="",$L1354="",$K1354&lt;&gt;1,NOT(ISNUMBER($L1354)),$L1354&gt;=$J1354),"",IF(COUNTIFS(nrES_PID,$D1354,nrES_Code,$F1354,nrES_Att,2,nrES_Raw,"&gt;=0")&gt;0,"Retested",IF(NOT(ISNUMBER($T1354)),"CHECK DATE",IF(TODAY()&gt;$T1354,"OVERDUE","Due "&amp;TEXT($T1354,"mm/dd")))))</f>
        <v/>
      </c>
      <c r="V1354" s="16" t="n"/>
      <c r="W1354" s="16" t="n"/>
      <c r="X1354" s="17">
        <f>IF($C1354="","",IF(AND($L1354&lt;&gt;"",NOT(ISNUMBER($L1354))),"RAW SCORE NOT A NUMBER",IF(AND(ISNUMBER($L1354),OR($L1354&lt;0,$L1354&gt;100)),"RAW SCORE OUT OF RANGE",IF(COUNTIF(nrES_RecID,$B1354)&gt;1,"DUPLICATE RECORD",IF(AND($K1354=2,COUNTIFS(nrES_PID,$D1354,nrES_Code,$F1354,nrES_Att,1)=0),"ATTEMPT 2 WITHOUT ATTEMPT 1",IF(AND($K1354=2,$L1354=""),"RETEST ROW HAS NO SCORE","OK"))))))</f>
        <v/>
      </c>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IF($C1355="","",IF($K1355="","",IF(COUNTIFS(nrES_PID,$D1355,nrES_Code,$F1355,nrES_Att,"&gt;"&amp;$K1355,nrES_Raw,"&gt;=0")=0,"Yes","No")))</f>
        <v/>
      </c>
      <c r="Q1355" s="17">
        <f>IF($C1355="","",IF($L1355="","",IF(AND($K1355=1,ISNUMBER($L1355),$L1355&lt;$J1355,COUNTIFS(nrES_PID,$D1355,nrES_Code,$F1355,nrES_Att,2,nrES_Raw,"&gt;=0")=0),"Yes","No")))</f>
        <v/>
      </c>
      <c r="R1355" s="17">
        <f>IF($C1355="","",IF($L1355="","",IF(AND($K1355=2,ISNUMBER($L1355),$L1355&lt;$J1355),"Yes","No")))</f>
        <v/>
      </c>
      <c r="S1355" s="18" t="n"/>
      <c r="T1355" s="19">
        <f>IF($Q1355&lt;&gt;"Yes","",IF($S1355="","(enter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IF(OR($C1355="",$L1355="",$K1355&lt;&gt;1,NOT(ISNUMBER($L1355)),$L1355&gt;=$J1355),"",IF(COUNTIFS(nrES_PID,$D1355,nrES_Code,$F1355,nrES_Att,2,nrES_Raw,"&gt;=0")&gt;0,"Retested",IF(NOT(ISNUMBER($T1355)),"CHECK DATE",IF(TODAY()&gt;$T1355,"OVERDUE","Due "&amp;TEXT($T1355,"mm/dd")))))</f>
        <v/>
      </c>
      <c r="V1355" s="16" t="n"/>
      <c r="W1355" s="16" t="n"/>
      <c r="X1355" s="17">
        <f>IF($C1355="","",IF(AND($L1355&lt;&gt;"",NOT(ISNUMBER($L1355))),"RAW SCORE NOT A NUMBER",IF(AND(ISNUMBER($L1355),OR($L1355&lt;0,$L1355&gt;100)),"RAW SCORE OUT OF RANGE",IF(COUNTIF(nrES_RecID,$B1355)&gt;1,"DUPLICATE RECORD",IF(AND($K1355=2,COUNTIFS(nrES_PID,$D1355,nrES_Code,$F1355,nrES_Att,1)=0),"ATTEMPT 2 WITHOUT ATTEMPT 1",IF(AND($K1355=2,$L1355=""),"RETEST ROW HAS NO SCORE","OK"))))))</f>
        <v/>
      </c>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IF($C1356="","",IF($K1356="","",IF(COUNTIFS(nrES_PID,$D1356,nrES_Code,$F1356,nrES_Att,"&gt;"&amp;$K1356,nrES_Raw,"&gt;=0")=0,"Yes","No")))</f>
        <v/>
      </c>
      <c r="Q1356" s="17">
        <f>IF($C1356="","",IF($L1356="","",IF(AND($K1356=1,ISNUMBER($L1356),$L1356&lt;$J1356,COUNTIFS(nrES_PID,$D1356,nrES_Code,$F1356,nrES_Att,2,nrES_Raw,"&gt;=0")=0),"Yes","No")))</f>
        <v/>
      </c>
      <c r="R1356" s="17">
        <f>IF($C1356="","",IF($L1356="","",IF(AND($K1356=2,ISNUMBER($L1356),$L1356&lt;$J1356),"Yes","No")))</f>
        <v/>
      </c>
      <c r="S1356" s="18" t="n"/>
      <c r="T1356" s="19">
        <f>IF($Q1356&lt;&gt;"Yes","",IF($S1356="","(enter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IF(OR($C1356="",$L1356="",$K1356&lt;&gt;1,NOT(ISNUMBER($L1356)),$L1356&gt;=$J1356),"",IF(COUNTIFS(nrES_PID,$D1356,nrES_Code,$F1356,nrES_Att,2,nrES_Raw,"&gt;=0")&gt;0,"Retested",IF(NOT(ISNUMBER($T1356)),"CHECK DATE",IF(TODAY()&gt;$T1356,"OVERDUE","Due "&amp;TEXT($T1356,"mm/dd")))))</f>
        <v/>
      </c>
      <c r="V1356" s="16" t="n"/>
      <c r="W1356" s="16" t="n"/>
      <c r="X1356" s="17">
        <f>IF($C1356="","",IF(AND($L1356&lt;&gt;"",NOT(ISNUMBER($L1356))),"RAW SCORE NOT A NUMBER",IF(AND(ISNUMBER($L1356),OR($L1356&lt;0,$L1356&gt;100)),"RAW SCORE OUT OF RANGE",IF(COUNTIF(nrES_RecID,$B1356)&gt;1,"DUPLICATE RECORD",IF(AND($K1356=2,COUNTIFS(nrES_PID,$D1356,nrES_Code,$F1356,nrES_Att,1)=0),"ATTEMPT 2 WITHOUT ATTEMPT 1",IF(AND($K1356=2,$L1356=""),"RETEST ROW HAS NO SCORE","OK"))))))</f>
        <v/>
      </c>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IF($C1357="","",IF($K1357="","",IF(COUNTIFS(nrES_PID,$D1357,nrES_Code,$F1357,nrES_Att,"&gt;"&amp;$K1357,nrES_Raw,"&gt;=0")=0,"Yes","No")))</f>
        <v/>
      </c>
      <c r="Q1357" s="17">
        <f>IF($C1357="","",IF($L1357="","",IF(AND($K1357=1,ISNUMBER($L1357),$L1357&lt;$J1357,COUNTIFS(nrES_PID,$D1357,nrES_Code,$F1357,nrES_Att,2,nrES_Raw,"&gt;=0")=0),"Yes","No")))</f>
        <v/>
      </c>
      <c r="R1357" s="17">
        <f>IF($C1357="","",IF($L1357="","",IF(AND($K1357=2,ISNUMBER($L1357),$L1357&lt;$J1357),"Yes","No")))</f>
        <v/>
      </c>
      <c r="S1357" s="18" t="n"/>
      <c r="T1357" s="19">
        <f>IF($Q1357&lt;&gt;"Yes","",IF($S1357="","(enter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IF(OR($C1357="",$L1357="",$K1357&lt;&gt;1,NOT(ISNUMBER($L1357)),$L1357&gt;=$J1357),"",IF(COUNTIFS(nrES_PID,$D1357,nrES_Code,$F1357,nrES_Att,2,nrES_Raw,"&gt;=0")&gt;0,"Retested",IF(NOT(ISNUMBER($T1357)),"CHECK DATE",IF(TODAY()&gt;$T1357,"OVERDUE","Due "&amp;TEXT($T1357,"mm/dd")))))</f>
        <v/>
      </c>
      <c r="V1357" s="16" t="n"/>
      <c r="W1357" s="16" t="n"/>
      <c r="X1357" s="17">
        <f>IF($C1357="","",IF(AND($L1357&lt;&gt;"",NOT(ISNUMBER($L1357))),"RAW SCORE NOT A NUMBER",IF(AND(ISNUMBER($L1357),OR($L1357&lt;0,$L1357&gt;100)),"RAW SCORE OUT OF RANGE",IF(COUNTIF(nrES_RecID,$B1357)&gt;1,"DUPLICATE RECORD",IF(AND($K1357=2,COUNTIFS(nrES_PID,$D1357,nrES_Code,$F1357,nrES_Att,1)=0),"ATTEMPT 2 WITHOUT ATTEMPT 1",IF(AND($K1357=2,$L1357=""),"RETEST ROW HAS NO SCORE","OK"))))))</f>
        <v/>
      </c>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IF($C1358="","",IF($K1358="","",IF(COUNTIFS(nrES_PID,$D1358,nrES_Code,$F1358,nrES_Att,"&gt;"&amp;$K1358,nrES_Raw,"&gt;=0")=0,"Yes","No")))</f>
        <v/>
      </c>
      <c r="Q1358" s="17">
        <f>IF($C1358="","",IF($L1358="","",IF(AND($K1358=1,ISNUMBER($L1358),$L1358&lt;$J1358,COUNTIFS(nrES_PID,$D1358,nrES_Code,$F1358,nrES_Att,2,nrES_Raw,"&gt;=0")=0),"Yes","No")))</f>
        <v/>
      </c>
      <c r="R1358" s="17">
        <f>IF($C1358="","",IF($L1358="","",IF(AND($K1358=2,ISNUMBER($L1358),$L1358&lt;$J1358),"Yes","No")))</f>
        <v/>
      </c>
      <c r="S1358" s="18" t="n"/>
      <c r="T1358" s="19">
        <f>IF($Q1358&lt;&gt;"Yes","",IF($S1358="","(enter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IF(OR($C1358="",$L1358="",$K1358&lt;&gt;1,NOT(ISNUMBER($L1358)),$L1358&gt;=$J1358),"",IF(COUNTIFS(nrES_PID,$D1358,nrES_Code,$F1358,nrES_Att,2,nrES_Raw,"&gt;=0")&gt;0,"Retested",IF(NOT(ISNUMBER($T1358)),"CHECK DATE",IF(TODAY()&gt;$T1358,"OVERDUE","Due "&amp;TEXT($T1358,"mm/dd")))))</f>
        <v/>
      </c>
      <c r="V1358" s="16" t="n"/>
      <c r="W1358" s="16" t="n"/>
      <c r="X1358" s="17">
        <f>IF($C1358="","",IF(AND($L1358&lt;&gt;"",NOT(ISNUMBER($L1358))),"RAW SCORE NOT A NUMBER",IF(AND(ISNUMBER($L1358),OR($L1358&lt;0,$L1358&gt;100)),"RAW SCORE OUT OF RANGE",IF(COUNTIF(nrES_RecID,$B1358)&gt;1,"DUPLICATE RECORD",IF(AND($K1358=2,COUNTIFS(nrES_PID,$D1358,nrES_Code,$F1358,nrES_Att,1)=0),"ATTEMPT 2 WITHOUT ATTEMPT 1",IF(AND($K1358=2,$L1358=""),"RETEST ROW HAS NO SCORE","OK"))))))</f>
        <v/>
      </c>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IF($C1359="","",IF($K1359="","",IF(COUNTIFS(nrES_PID,$D1359,nrES_Code,$F1359,nrES_Att,"&gt;"&amp;$K1359,nrES_Raw,"&gt;=0")=0,"Yes","No")))</f>
        <v/>
      </c>
      <c r="Q1359" s="17">
        <f>IF($C1359="","",IF($L1359="","",IF(AND($K1359=1,ISNUMBER($L1359),$L1359&lt;$J1359,COUNTIFS(nrES_PID,$D1359,nrES_Code,$F1359,nrES_Att,2,nrES_Raw,"&gt;=0")=0),"Yes","No")))</f>
        <v/>
      </c>
      <c r="R1359" s="17">
        <f>IF($C1359="","",IF($L1359="","",IF(AND($K1359=2,ISNUMBER($L1359),$L1359&lt;$J1359),"Yes","No")))</f>
        <v/>
      </c>
      <c r="S1359" s="18" t="n"/>
      <c r="T1359" s="19">
        <f>IF($Q1359&lt;&gt;"Yes","",IF($S1359="","(enter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IF(OR($C1359="",$L1359="",$K1359&lt;&gt;1,NOT(ISNUMBER($L1359)),$L1359&gt;=$J1359),"",IF(COUNTIFS(nrES_PID,$D1359,nrES_Code,$F1359,nrES_Att,2,nrES_Raw,"&gt;=0")&gt;0,"Retested",IF(NOT(ISNUMBER($T1359)),"CHECK DATE",IF(TODAY()&gt;$T1359,"OVERDUE","Due "&amp;TEXT($T1359,"mm/dd")))))</f>
        <v/>
      </c>
      <c r="V1359" s="16" t="n"/>
      <c r="W1359" s="16" t="n"/>
      <c r="X1359" s="17">
        <f>IF($C1359="","",IF(AND($L1359&lt;&gt;"",NOT(ISNUMBER($L1359))),"RAW SCORE NOT A NUMBER",IF(AND(ISNUMBER($L1359),OR($L1359&lt;0,$L1359&gt;100)),"RAW SCORE OUT OF RANGE",IF(COUNTIF(nrES_RecID,$B1359)&gt;1,"DUPLICATE RECORD",IF(AND($K1359=2,COUNTIFS(nrES_PID,$D1359,nrES_Code,$F1359,nrES_Att,1)=0),"ATTEMPT 2 WITHOUT ATTEMPT 1",IF(AND($K1359=2,$L1359=""),"RETEST ROW HAS NO SCORE","OK"))))))</f>
        <v/>
      </c>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IF($C1360="","",IF($K1360="","",IF(COUNTIFS(nrES_PID,$D1360,nrES_Code,$F1360,nrES_Att,"&gt;"&amp;$K1360,nrES_Raw,"&gt;=0")=0,"Yes","No")))</f>
        <v/>
      </c>
      <c r="Q1360" s="17">
        <f>IF($C1360="","",IF($L1360="","",IF(AND($K1360=1,ISNUMBER($L1360),$L1360&lt;$J1360,COUNTIFS(nrES_PID,$D1360,nrES_Code,$F1360,nrES_Att,2,nrES_Raw,"&gt;=0")=0),"Yes","No")))</f>
        <v/>
      </c>
      <c r="R1360" s="17">
        <f>IF($C1360="","",IF($L1360="","",IF(AND($K1360=2,ISNUMBER($L1360),$L1360&lt;$J1360),"Yes","No")))</f>
        <v/>
      </c>
      <c r="S1360" s="18" t="n"/>
      <c r="T1360" s="19">
        <f>IF($Q1360&lt;&gt;"Yes","",IF($S1360="","(enter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IF(OR($C1360="",$L1360="",$K1360&lt;&gt;1,NOT(ISNUMBER($L1360)),$L1360&gt;=$J1360),"",IF(COUNTIFS(nrES_PID,$D1360,nrES_Code,$F1360,nrES_Att,2,nrES_Raw,"&gt;=0")&gt;0,"Retested",IF(NOT(ISNUMBER($T1360)),"CHECK DATE",IF(TODAY()&gt;$T1360,"OVERDUE","Due "&amp;TEXT($T1360,"mm/dd")))))</f>
        <v/>
      </c>
      <c r="V1360" s="16" t="n"/>
      <c r="W1360" s="16" t="n"/>
      <c r="X1360" s="17">
        <f>IF($C1360="","",IF(AND($L1360&lt;&gt;"",NOT(ISNUMBER($L1360))),"RAW SCORE NOT A NUMBER",IF(AND(ISNUMBER($L1360),OR($L1360&lt;0,$L1360&gt;100)),"RAW SCORE OUT OF RANGE",IF(COUNTIF(nrES_RecID,$B1360)&gt;1,"DUPLICATE RECORD",IF(AND($K1360=2,COUNTIFS(nrES_PID,$D1360,nrES_Code,$F1360,nrES_Att,1)=0),"ATTEMPT 2 WITHOUT ATTEMPT 1",IF(AND($K1360=2,$L1360=""),"RETEST ROW HAS NO SCORE","OK"))))))</f>
        <v/>
      </c>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IF($C1361="","",IF($K1361="","",IF(COUNTIFS(nrES_PID,$D1361,nrES_Code,$F1361,nrES_Att,"&gt;"&amp;$K1361,nrES_Raw,"&gt;=0")=0,"Yes","No")))</f>
        <v/>
      </c>
      <c r="Q1361" s="17">
        <f>IF($C1361="","",IF($L1361="","",IF(AND($K1361=1,ISNUMBER($L1361),$L1361&lt;$J1361,COUNTIFS(nrES_PID,$D1361,nrES_Code,$F1361,nrES_Att,2,nrES_Raw,"&gt;=0")=0),"Yes","No")))</f>
        <v/>
      </c>
      <c r="R1361" s="17">
        <f>IF($C1361="","",IF($L1361="","",IF(AND($K1361=2,ISNUMBER($L1361),$L1361&lt;$J1361),"Yes","No")))</f>
        <v/>
      </c>
      <c r="S1361" s="18" t="n"/>
      <c r="T1361" s="19">
        <f>IF($Q1361&lt;&gt;"Yes","",IF($S1361="","(enter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IF(OR($C1361="",$L1361="",$K1361&lt;&gt;1,NOT(ISNUMBER($L1361)),$L1361&gt;=$J1361),"",IF(COUNTIFS(nrES_PID,$D1361,nrES_Code,$F1361,nrES_Att,2,nrES_Raw,"&gt;=0")&gt;0,"Retested",IF(NOT(ISNUMBER($T1361)),"CHECK DATE",IF(TODAY()&gt;$T1361,"OVERDUE","Due "&amp;TEXT($T1361,"mm/dd")))))</f>
        <v/>
      </c>
      <c r="V1361" s="16" t="n"/>
      <c r="W1361" s="16" t="n"/>
      <c r="X1361" s="17">
        <f>IF($C1361="","",IF(AND($L1361&lt;&gt;"",NOT(ISNUMBER($L1361))),"RAW SCORE NOT A NUMBER",IF(AND(ISNUMBER($L1361),OR($L1361&lt;0,$L1361&gt;100)),"RAW SCORE OUT OF RANGE",IF(COUNTIF(nrES_RecID,$B1361)&gt;1,"DUPLICATE RECORD",IF(AND($K1361=2,COUNTIFS(nrES_PID,$D1361,nrES_Code,$F1361,nrES_Att,1)=0),"ATTEMPT 2 WITHOUT ATTEMPT 1",IF(AND($K1361=2,$L1361=""),"RETEST ROW HAS NO SCORE","OK"))))))</f>
        <v/>
      </c>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IF($C1362="","",IF($K1362="","",IF(COUNTIFS(nrES_PID,$D1362,nrES_Code,$F1362,nrES_Att,"&gt;"&amp;$K1362,nrES_Raw,"&gt;=0")=0,"Yes","No")))</f>
        <v/>
      </c>
      <c r="Q1362" s="17">
        <f>IF($C1362="","",IF($L1362="","",IF(AND($K1362=1,ISNUMBER($L1362),$L1362&lt;$J1362,COUNTIFS(nrES_PID,$D1362,nrES_Code,$F1362,nrES_Att,2,nrES_Raw,"&gt;=0")=0),"Yes","No")))</f>
        <v/>
      </c>
      <c r="R1362" s="17">
        <f>IF($C1362="","",IF($L1362="","",IF(AND($K1362=2,ISNUMBER($L1362),$L1362&lt;$J1362),"Yes","No")))</f>
        <v/>
      </c>
      <c r="S1362" s="18" t="n"/>
      <c r="T1362" s="19">
        <f>IF($Q1362&lt;&gt;"Yes","",IF($S1362="","(enter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IF(OR($C1362="",$L1362="",$K1362&lt;&gt;1,NOT(ISNUMBER($L1362)),$L1362&gt;=$J1362),"",IF(COUNTIFS(nrES_PID,$D1362,nrES_Code,$F1362,nrES_Att,2,nrES_Raw,"&gt;=0")&gt;0,"Retested",IF(NOT(ISNUMBER($T1362)),"CHECK DATE",IF(TODAY()&gt;$T1362,"OVERDUE","Due "&amp;TEXT($T1362,"mm/dd")))))</f>
        <v/>
      </c>
      <c r="V1362" s="16" t="n"/>
      <c r="W1362" s="16" t="n"/>
      <c r="X1362" s="17">
        <f>IF($C1362="","",IF(AND($L1362&lt;&gt;"",NOT(ISNUMBER($L1362))),"RAW SCORE NOT A NUMBER",IF(AND(ISNUMBER($L1362),OR($L1362&lt;0,$L1362&gt;100)),"RAW SCORE OUT OF RANGE",IF(COUNTIF(nrES_RecID,$B1362)&gt;1,"DUPLICATE RECORD",IF(AND($K1362=2,COUNTIFS(nrES_PID,$D1362,nrES_Code,$F1362,nrES_Att,1)=0),"ATTEMPT 2 WITHOUT ATTEMPT 1",IF(AND($K1362=2,$L1362=""),"RETEST ROW HAS NO SCORE","OK"))))))</f>
        <v/>
      </c>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IF($C1363="","",IF($K1363="","",IF(COUNTIFS(nrES_PID,$D1363,nrES_Code,$F1363,nrES_Att,"&gt;"&amp;$K1363,nrES_Raw,"&gt;=0")=0,"Yes","No")))</f>
        <v/>
      </c>
      <c r="Q1363" s="17">
        <f>IF($C1363="","",IF($L1363="","",IF(AND($K1363=1,ISNUMBER($L1363),$L1363&lt;$J1363,COUNTIFS(nrES_PID,$D1363,nrES_Code,$F1363,nrES_Att,2,nrES_Raw,"&gt;=0")=0),"Yes","No")))</f>
        <v/>
      </c>
      <c r="R1363" s="17">
        <f>IF($C1363="","",IF($L1363="","",IF(AND($K1363=2,ISNUMBER($L1363),$L1363&lt;$J1363),"Yes","No")))</f>
        <v/>
      </c>
      <c r="S1363" s="18" t="n"/>
      <c r="T1363" s="19">
        <f>IF($Q1363&lt;&gt;"Yes","",IF($S1363="","(enter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IF(OR($C1363="",$L1363="",$K1363&lt;&gt;1,NOT(ISNUMBER($L1363)),$L1363&gt;=$J1363),"",IF(COUNTIFS(nrES_PID,$D1363,nrES_Code,$F1363,nrES_Att,2,nrES_Raw,"&gt;=0")&gt;0,"Retested",IF(NOT(ISNUMBER($T1363)),"CHECK DATE",IF(TODAY()&gt;$T1363,"OVERDUE","Due "&amp;TEXT($T1363,"mm/dd")))))</f>
        <v/>
      </c>
      <c r="V1363" s="16" t="n"/>
      <c r="W1363" s="16" t="n"/>
      <c r="X1363" s="17">
        <f>IF($C1363="","",IF(AND($L1363&lt;&gt;"",NOT(ISNUMBER($L1363))),"RAW SCORE NOT A NUMBER",IF(AND(ISNUMBER($L1363),OR($L1363&lt;0,$L1363&gt;100)),"RAW SCORE OUT OF RANGE",IF(COUNTIF(nrES_RecID,$B1363)&gt;1,"DUPLICATE RECORD",IF(AND($K1363=2,COUNTIFS(nrES_PID,$D1363,nrES_Code,$F1363,nrES_Att,1)=0),"ATTEMPT 2 WITHOUT ATTEMPT 1",IF(AND($K1363=2,$L1363=""),"RETEST ROW HAS NO SCORE","OK"))))))</f>
        <v/>
      </c>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IF($C1364="","",IF($K1364="","",IF(COUNTIFS(nrES_PID,$D1364,nrES_Code,$F1364,nrES_Att,"&gt;"&amp;$K1364,nrES_Raw,"&gt;=0")=0,"Yes","No")))</f>
        <v/>
      </c>
      <c r="Q1364" s="17">
        <f>IF($C1364="","",IF($L1364="","",IF(AND($K1364=1,ISNUMBER($L1364),$L1364&lt;$J1364,COUNTIFS(nrES_PID,$D1364,nrES_Code,$F1364,nrES_Att,2,nrES_Raw,"&gt;=0")=0),"Yes","No")))</f>
        <v/>
      </c>
      <c r="R1364" s="17">
        <f>IF($C1364="","",IF($L1364="","",IF(AND($K1364=2,ISNUMBER($L1364),$L1364&lt;$J1364),"Yes","No")))</f>
        <v/>
      </c>
      <c r="S1364" s="18" t="n"/>
      <c r="T1364" s="19">
        <f>IF($Q1364&lt;&gt;"Yes","",IF($S1364="","(enter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IF(OR($C1364="",$L1364="",$K1364&lt;&gt;1,NOT(ISNUMBER($L1364)),$L1364&gt;=$J1364),"",IF(COUNTIFS(nrES_PID,$D1364,nrES_Code,$F1364,nrES_Att,2,nrES_Raw,"&gt;=0")&gt;0,"Retested",IF(NOT(ISNUMBER($T1364)),"CHECK DATE",IF(TODAY()&gt;$T1364,"OVERDUE","Due "&amp;TEXT($T1364,"mm/dd")))))</f>
        <v/>
      </c>
      <c r="V1364" s="16" t="n"/>
      <c r="W1364" s="16" t="n"/>
      <c r="X1364" s="17">
        <f>IF($C1364="","",IF(AND($L1364&lt;&gt;"",NOT(ISNUMBER($L1364))),"RAW SCORE NOT A NUMBER",IF(AND(ISNUMBER($L1364),OR($L1364&lt;0,$L1364&gt;100)),"RAW SCORE OUT OF RANGE",IF(COUNTIF(nrES_RecID,$B1364)&gt;1,"DUPLICATE RECORD",IF(AND($K1364=2,COUNTIFS(nrES_PID,$D1364,nrES_Code,$F1364,nrES_Att,1)=0),"ATTEMPT 2 WITHOUT ATTEMPT 1",IF(AND($K1364=2,$L1364=""),"RETEST ROW HAS NO SCORE","OK"))))))</f>
        <v/>
      </c>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IF($C1365="","",IF($K1365="","",IF(COUNTIFS(nrES_PID,$D1365,nrES_Code,$F1365,nrES_Att,"&gt;"&amp;$K1365,nrES_Raw,"&gt;=0")=0,"Yes","No")))</f>
        <v/>
      </c>
      <c r="Q1365" s="17">
        <f>IF($C1365="","",IF($L1365="","",IF(AND($K1365=1,ISNUMBER($L1365),$L1365&lt;$J1365,COUNTIFS(nrES_PID,$D1365,nrES_Code,$F1365,nrES_Att,2,nrES_Raw,"&gt;=0")=0),"Yes","No")))</f>
        <v/>
      </c>
      <c r="R1365" s="17">
        <f>IF($C1365="","",IF($L1365="","",IF(AND($K1365=2,ISNUMBER($L1365),$L1365&lt;$J1365),"Yes","No")))</f>
        <v/>
      </c>
      <c r="S1365" s="18" t="n"/>
      <c r="T1365" s="19">
        <f>IF($Q1365&lt;&gt;"Yes","",IF($S1365="","(enter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IF(OR($C1365="",$L1365="",$K1365&lt;&gt;1,NOT(ISNUMBER($L1365)),$L1365&gt;=$J1365),"",IF(COUNTIFS(nrES_PID,$D1365,nrES_Code,$F1365,nrES_Att,2,nrES_Raw,"&gt;=0")&gt;0,"Retested",IF(NOT(ISNUMBER($T1365)),"CHECK DATE",IF(TODAY()&gt;$T1365,"OVERDUE","Due "&amp;TEXT($T1365,"mm/dd")))))</f>
        <v/>
      </c>
      <c r="V1365" s="16" t="n"/>
      <c r="W1365" s="16" t="n"/>
      <c r="X1365" s="17">
        <f>IF($C1365="","",IF(AND($L1365&lt;&gt;"",NOT(ISNUMBER($L1365))),"RAW SCORE NOT A NUMBER",IF(AND(ISNUMBER($L1365),OR($L1365&lt;0,$L1365&gt;100)),"RAW SCORE OUT OF RANGE",IF(COUNTIF(nrES_RecID,$B1365)&gt;1,"DUPLICATE RECORD",IF(AND($K1365=2,COUNTIFS(nrES_PID,$D1365,nrES_Code,$F1365,nrES_Att,1)=0),"ATTEMPT 2 WITHOUT ATTEMPT 1",IF(AND($K1365=2,$L1365=""),"RETEST ROW HAS NO SCORE","OK"))))))</f>
        <v/>
      </c>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IF($C1366="","",IF($K1366="","",IF(COUNTIFS(nrES_PID,$D1366,nrES_Code,$F1366,nrES_Att,"&gt;"&amp;$K1366,nrES_Raw,"&gt;=0")=0,"Yes","No")))</f>
        <v/>
      </c>
      <c r="Q1366" s="17">
        <f>IF($C1366="","",IF($L1366="","",IF(AND($K1366=1,ISNUMBER($L1366),$L1366&lt;$J1366,COUNTIFS(nrES_PID,$D1366,nrES_Code,$F1366,nrES_Att,2,nrES_Raw,"&gt;=0")=0),"Yes","No")))</f>
        <v/>
      </c>
      <c r="R1366" s="17">
        <f>IF($C1366="","",IF($L1366="","",IF(AND($K1366=2,ISNUMBER($L1366),$L1366&lt;$J1366),"Yes","No")))</f>
        <v/>
      </c>
      <c r="S1366" s="18" t="n"/>
      <c r="T1366" s="19">
        <f>IF($Q1366&lt;&gt;"Yes","",IF($S1366="","(enter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IF(OR($C1366="",$L1366="",$K1366&lt;&gt;1,NOT(ISNUMBER($L1366)),$L1366&gt;=$J1366),"",IF(COUNTIFS(nrES_PID,$D1366,nrES_Code,$F1366,nrES_Att,2,nrES_Raw,"&gt;=0")&gt;0,"Retested",IF(NOT(ISNUMBER($T1366)),"CHECK DATE",IF(TODAY()&gt;$T1366,"OVERDUE","Due "&amp;TEXT($T1366,"mm/dd")))))</f>
        <v/>
      </c>
      <c r="V1366" s="16" t="n"/>
      <c r="W1366" s="16" t="n"/>
      <c r="X1366" s="17">
        <f>IF($C1366="","",IF(AND($L1366&lt;&gt;"",NOT(ISNUMBER($L1366))),"RAW SCORE NOT A NUMBER",IF(AND(ISNUMBER($L1366),OR($L1366&lt;0,$L1366&gt;100)),"RAW SCORE OUT OF RANGE",IF(COUNTIF(nrES_RecID,$B1366)&gt;1,"DUPLICATE RECORD",IF(AND($K1366=2,COUNTIFS(nrES_PID,$D1366,nrES_Code,$F1366,nrES_Att,1)=0),"ATTEMPT 2 WITHOUT ATTEMPT 1",IF(AND($K1366=2,$L1366=""),"RETEST ROW HAS NO SCORE","OK"))))))</f>
        <v/>
      </c>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IF($C1367="","",IF($K1367="","",IF(COUNTIFS(nrES_PID,$D1367,nrES_Code,$F1367,nrES_Att,"&gt;"&amp;$K1367,nrES_Raw,"&gt;=0")=0,"Yes","No")))</f>
        <v/>
      </c>
      <c r="Q1367" s="17">
        <f>IF($C1367="","",IF($L1367="","",IF(AND($K1367=1,ISNUMBER($L1367),$L1367&lt;$J1367,COUNTIFS(nrES_PID,$D1367,nrES_Code,$F1367,nrES_Att,2,nrES_Raw,"&gt;=0")=0),"Yes","No")))</f>
        <v/>
      </c>
      <c r="R1367" s="17">
        <f>IF($C1367="","",IF($L1367="","",IF(AND($K1367=2,ISNUMBER($L1367),$L1367&lt;$J1367),"Yes","No")))</f>
        <v/>
      </c>
      <c r="S1367" s="18" t="n"/>
      <c r="T1367" s="19">
        <f>IF($Q1367&lt;&gt;"Yes","",IF($S1367="","(enter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IF(OR($C1367="",$L1367="",$K1367&lt;&gt;1,NOT(ISNUMBER($L1367)),$L1367&gt;=$J1367),"",IF(COUNTIFS(nrES_PID,$D1367,nrES_Code,$F1367,nrES_Att,2,nrES_Raw,"&gt;=0")&gt;0,"Retested",IF(NOT(ISNUMBER($T1367)),"CHECK DATE",IF(TODAY()&gt;$T1367,"OVERDUE","Due "&amp;TEXT($T1367,"mm/dd")))))</f>
        <v/>
      </c>
      <c r="V1367" s="16" t="n"/>
      <c r="W1367" s="16" t="n"/>
      <c r="X1367" s="17">
        <f>IF($C1367="","",IF(AND($L1367&lt;&gt;"",NOT(ISNUMBER($L1367))),"RAW SCORE NOT A NUMBER",IF(AND(ISNUMBER($L1367),OR($L1367&lt;0,$L1367&gt;100)),"RAW SCORE OUT OF RANGE",IF(COUNTIF(nrES_RecID,$B1367)&gt;1,"DUPLICATE RECORD",IF(AND($K1367=2,COUNTIFS(nrES_PID,$D1367,nrES_Code,$F1367,nrES_Att,1)=0),"ATTEMPT 2 WITHOUT ATTEMPT 1",IF(AND($K1367=2,$L1367=""),"RETEST ROW HAS NO SCORE","OK"))))))</f>
        <v/>
      </c>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IF($C1368="","",IF($K1368="","",IF(COUNTIFS(nrES_PID,$D1368,nrES_Code,$F1368,nrES_Att,"&gt;"&amp;$K1368,nrES_Raw,"&gt;=0")=0,"Yes","No")))</f>
        <v/>
      </c>
      <c r="Q1368" s="17">
        <f>IF($C1368="","",IF($L1368="","",IF(AND($K1368=1,ISNUMBER($L1368),$L1368&lt;$J1368,COUNTIFS(nrES_PID,$D1368,nrES_Code,$F1368,nrES_Att,2,nrES_Raw,"&gt;=0")=0),"Yes","No")))</f>
        <v/>
      </c>
      <c r="R1368" s="17">
        <f>IF($C1368="","",IF($L1368="","",IF(AND($K1368=2,ISNUMBER($L1368),$L1368&lt;$J1368),"Yes","No")))</f>
        <v/>
      </c>
      <c r="S1368" s="18" t="n"/>
      <c r="T1368" s="19">
        <f>IF($Q1368&lt;&gt;"Yes","",IF($S1368="","(enter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IF(OR($C1368="",$L1368="",$K1368&lt;&gt;1,NOT(ISNUMBER($L1368)),$L1368&gt;=$J1368),"",IF(COUNTIFS(nrES_PID,$D1368,nrES_Code,$F1368,nrES_Att,2,nrES_Raw,"&gt;=0")&gt;0,"Retested",IF(NOT(ISNUMBER($T1368)),"CHECK DATE",IF(TODAY()&gt;$T1368,"OVERDUE","Due "&amp;TEXT($T1368,"mm/dd")))))</f>
        <v/>
      </c>
      <c r="V1368" s="16" t="n"/>
      <c r="W1368" s="16" t="n"/>
      <c r="X1368" s="17">
        <f>IF($C1368="","",IF(AND($L1368&lt;&gt;"",NOT(ISNUMBER($L1368))),"RAW SCORE NOT A NUMBER",IF(AND(ISNUMBER($L1368),OR($L1368&lt;0,$L1368&gt;100)),"RAW SCORE OUT OF RANGE",IF(COUNTIF(nrES_RecID,$B1368)&gt;1,"DUPLICATE RECORD",IF(AND($K1368=2,COUNTIFS(nrES_PID,$D1368,nrES_Code,$F1368,nrES_Att,1)=0),"ATTEMPT 2 WITHOUT ATTEMPT 1",IF(AND($K1368=2,$L1368=""),"RETEST ROW HAS NO SCORE","OK"))))))</f>
        <v/>
      </c>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IF($C1369="","",IF($K1369="","",IF(COUNTIFS(nrES_PID,$D1369,nrES_Code,$F1369,nrES_Att,"&gt;"&amp;$K1369,nrES_Raw,"&gt;=0")=0,"Yes","No")))</f>
        <v/>
      </c>
      <c r="Q1369" s="17">
        <f>IF($C1369="","",IF($L1369="","",IF(AND($K1369=1,ISNUMBER($L1369),$L1369&lt;$J1369,COUNTIFS(nrES_PID,$D1369,nrES_Code,$F1369,nrES_Att,2,nrES_Raw,"&gt;=0")=0),"Yes","No")))</f>
        <v/>
      </c>
      <c r="R1369" s="17">
        <f>IF($C1369="","",IF($L1369="","",IF(AND($K1369=2,ISNUMBER($L1369),$L1369&lt;$J1369),"Yes","No")))</f>
        <v/>
      </c>
      <c r="S1369" s="18" t="n"/>
      <c r="T1369" s="19">
        <f>IF($Q1369&lt;&gt;"Yes","",IF($S1369="","(enter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IF(OR($C1369="",$L1369="",$K1369&lt;&gt;1,NOT(ISNUMBER($L1369)),$L1369&gt;=$J1369),"",IF(COUNTIFS(nrES_PID,$D1369,nrES_Code,$F1369,nrES_Att,2,nrES_Raw,"&gt;=0")&gt;0,"Retested",IF(NOT(ISNUMBER($T1369)),"CHECK DATE",IF(TODAY()&gt;$T1369,"OVERDUE","Due "&amp;TEXT($T1369,"mm/dd")))))</f>
        <v/>
      </c>
      <c r="V1369" s="16" t="n"/>
      <c r="W1369" s="16" t="n"/>
      <c r="X1369" s="17">
        <f>IF($C1369="","",IF(AND($L1369&lt;&gt;"",NOT(ISNUMBER($L1369))),"RAW SCORE NOT A NUMBER",IF(AND(ISNUMBER($L1369),OR($L1369&lt;0,$L1369&gt;100)),"RAW SCORE OUT OF RANGE",IF(COUNTIF(nrES_RecID,$B1369)&gt;1,"DUPLICATE RECORD",IF(AND($K1369=2,COUNTIFS(nrES_PID,$D1369,nrES_Code,$F1369,nrES_Att,1)=0),"ATTEMPT 2 WITHOUT ATTEMPT 1",IF(AND($K1369=2,$L1369=""),"RETEST ROW HAS NO SCORE","OK"))))))</f>
        <v/>
      </c>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IF($C1370="","",IF($K1370="","",IF(COUNTIFS(nrES_PID,$D1370,nrES_Code,$F1370,nrES_Att,"&gt;"&amp;$K1370,nrES_Raw,"&gt;=0")=0,"Yes","No")))</f>
        <v/>
      </c>
      <c r="Q1370" s="17">
        <f>IF($C1370="","",IF($L1370="","",IF(AND($K1370=1,ISNUMBER($L1370),$L1370&lt;$J1370,COUNTIFS(nrES_PID,$D1370,nrES_Code,$F1370,nrES_Att,2,nrES_Raw,"&gt;=0")=0),"Yes","No")))</f>
        <v/>
      </c>
      <c r="R1370" s="17">
        <f>IF($C1370="","",IF($L1370="","",IF(AND($K1370=2,ISNUMBER($L1370),$L1370&lt;$J1370),"Yes","No")))</f>
        <v/>
      </c>
      <c r="S1370" s="18" t="n"/>
      <c r="T1370" s="19">
        <f>IF($Q1370&lt;&gt;"Yes","",IF($S1370="","(enter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IF(OR($C1370="",$L1370="",$K1370&lt;&gt;1,NOT(ISNUMBER($L1370)),$L1370&gt;=$J1370),"",IF(COUNTIFS(nrES_PID,$D1370,nrES_Code,$F1370,nrES_Att,2,nrES_Raw,"&gt;=0")&gt;0,"Retested",IF(NOT(ISNUMBER($T1370)),"CHECK DATE",IF(TODAY()&gt;$T1370,"OVERDUE","Due "&amp;TEXT($T1370,"mm/dd")))))</f>
        <v/>
      </c>
      <c r="V1370" s="16" t="n"/>
      <c r="W1370" s="16" t="n"/>
      <c r="X1370" s="17">
        <f>IF($C1370="","",IF(AND($L1370&lt;&gt;"",NOT(ISNUMBER($L1370))),"RAW SCORE NOT A NUMBER",IF(AND(ISNUMBER($L1370),OR($L1370&lt;0,$L1370&gt;100)),"RAW SCORE OUT OF RANGE",IF(COUNTIF(nrES_RecID,$B1370)&gt;1,"DUPLICATE RECORD",IF(AND($K1370=2,COUNTIFS(nrES_PID,$D1370,nrES_Code,$F1370,nrES_Att,1)=0),"ATTEMPT 2 WITHOUT ATTEMPT 1",IF(AND($K1370=2,$L1370=""),"RETEST ROW HAS NO SCORE","OK"))))))</f>
        <v/>
      </c>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IF($C1371="","",IF($K1371="","",IF(COUNTIFS(nrES_PID,$D1371,nrES_Code,$F1371,nrES_Att,"&gt;"&amp;$K1371,nrES_Raw,"&gt;=0")=0,"Yes","No")))</f>
        <v/>
      </c>
      <c r="Q1371" s="17">
        <f>IF($C1371="","",IF($L1371="","",IF(AND($K1371=1,ISNUMBER($L1371),$L1371&lt;$J1371,COUNTIFS(nrES_PID,$D1371,nrES_Code,$F1371,nrES_Att,2,nrES_Raw,"&gt;=0")=0),"Yes","No")))</f>
        <v/>
      </c>
      <c r="R1371" s="17">
        <f>IF($C1371="","",IF($L1371="","",IF(AND($K1371=2,ISNUMBER($L1371),$L1371&lt;$J1371),"Yes","No")))</f>
        <v/>
      </c>
      <c r="S1371" s="18" t="n"/>
      <c r="T1371" s="19">
        <f>IF($Q1371&lt;&gt;"Yes","",IF($S1371="","(enter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IF(OR($C1371="",$L1371="",$K1371&lt;&gt;1,NOT(ISNUMBER($L1371)),$L1371&gt;=$J1371),"",IF(COUNTIFS(nrES_PID,$D1371,nrES_Code,$F1371,nrES_Att,2,nrES_Raw,"&gt;=0")&gt;0,"Retested",IF(NOT(ISNUMBER($T1371)),"CHECK DATE",IF(TODAY()&gt;$T1371,"OVERDUE","Due "&amp;TEXT($T1371,"mm/dd")))))</f>
        <v/>
      </c>
      <c r="V1371" s="16" t="n"/>
      <c r="W1371" s="16" t="n"/>
      <c r="X1371" s="17">
        <f>IF($C1371="","",IF(AND($L1371&lt;&gt;"",NOT(ISNUMBER($L1371))),"RAW SCORE NOT A NUMBER",IF(AND(ISNUMBER($L1371),OR($L1371&lt;0,$L1371&gt;100)),"RAW SCORE OUT OF RANGE",IF(COUNTIF(nrES_RecID,$B1371)&gt;1,"DUPLICATE RECORD",IF(AND($K1371=2,COUNTIFS(nrES_PID,$D1371,nrES_Code,$F1371,nrES_Att,1)=0),"ATTEMPT 2 WITHOUT ATTEMPT 1",IF(AND($K1371=2,$L1371=""),"RETEST ROW HAS NO SCORE","OK"))))))</f>
        <v/>
      </c>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IF($C1372="","",IF($K1372="","",IF(COUNTIFS(nrES_PID,$D1372,nrES_Code,$F1372,nrES_Att,"&gt;"&amp;$K1372,nrES_Raw,"&gt;=0")=0,"Yes","No")))</f>
        <v/>
      </c>
      <c r="Q1372" s="17">
        <f>IF($C1372="","",IF($L1372="","",IF(AND($K1372=1,ISNUMBER($L1372),$L1372&lt;$J1372,COUNTIFS(nrES_PID,$D1372,nrES_Code,$F1372,nrES_Att,2,nrES_Raw,"&gt;=0")=0),"Yes","No")))</f>
        <v/>
      </c>
      <c r="R1372" s="17">
        <f>IF($C1372="","",IF($L1372="","",IF(AND($K1372=2,ISNUMBER($L1372),$L1372&lt;$J1372),"Yes","No")))</f>
        <v/>
      </c>
      <c r="S1372" s="18" t="n"/>
      <c r="T1372" s="19">
        <f>IF($Q1372&lt;&gt;"Yes","",IF($S1372="","(enter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IF(OR($C1372="",$L1372="",$K1372&lt;&gt;1,NOT(ISNUMBER($L1372)),$L1372&gt;=$J1372),"",IF(COUNTIFS(nrES_PID,$D1372,nrES_Code,$F1372,nrES_Att,2,nrES_Raw,"&gt;=0")&gt;0,"Retested",IF(NOT(ISNUMBER($T1372)),"CHECK DATE",IF(TODAY()&gt;$T1372,"OVERDUE","Due "&amp;TEXT($T1372,"mm/dd")))))</f>
        <v/>
      </c>
      <c r="V1372" s="16" t="n"/>
      <c r="W1372" s="16" t="n"/>
      <c r="X1372" s="17">
        <f>IF($C1372="","",IF(AND($L1372&lt;&gt;"",NOT(ISNUMBER($L1372))),"RAW SCORE NOT A NUMBER",IF(AND(ISNUMBER($L1372),OR($L1372&lt;0,$L1372&gt;100)),"RAW SCORE OUT OF RANGE",IF(COUNTIF(nrES_RecID,$B1372)&gt;1,"DUPLICATE RECORD",IF(AND($K1372=2,COUNTIFS(nrES_PID,$D1372,nrES_Code,$F1372,nrES_Att,1)=0),"ATTEMPT 2 WITHOUT ATTEMPT 1",IF(AND($K1372=2,$L1372=""),"RETEST ROW HAS NO SCORE","OK"))))))</f>
        <v/>
      </c>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IF($C1373="","",IF($K1373="","",IF(COUNTIFS(nrES_PID,$D1373,nrES_Code,$F1373,nrES_Att,"&gt;"&amp;$K1373,nrES_Raw,"&gt;=0")=0,"Yes","No")))</f>
        <v/>
      </c>
      <c r="Q1373" s="17">
        <f>IF($C1373="","",IF($L1373="","",IF(AND($K1373=1,ISNUMBER($L1373),$L1373&lt;$J1373,COUNTIFS(nrES_PID,$D1373,nrES_Code,$F1373,nrES_Att,2,nrES_Raw,"&gt;=0")=0),"Yes","No")))</f>
        <v/>
      </c>
      <c r="R1373" s="17">
        <f>IF($C1373="","",IF($L1373="","",IF(AND($K1373=2,ISNUMBER($L1373),$L1373&lt;$J1373),"Yes","No")))</f>
        <v/>
      </c>
      <c r="S1373" s="18" t="n"/>
      <c r="T1373" s="19">
        <f>IF($Q1373&lt;&gt;"Yes","",IF($S1373="","(enter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IF(OR($C1373="",$L1373="",$K1373&lt;&gt;1,NOT(ISNUMBER($L1373)),$L1373&gt;=$J1373),"",IF(COUNTIFS(nrES_PID,$D1373,nrES_Code,$F1373,nrES_Att,2,nrES_Raw,"&gt;=0")&gt;0,"Retested",IF(NOT(ISNUMBER($T1373)),"CHECK DATE",IF(TODAY()&gt;$T1373,"OVERDUE","Due "&amp;TEXT($T1373,"mm/dd")))))</f>
        <v/>
      </c>
      <c r="V1373" s="16" t="n"/>
      <c r="W1373" s="16" t="n"/>
      <c r="X1373" s="17">
        <f>IF($C1373="","",IF(AND($L1373&lt;&gt;"",NOT(ISNUMBER($L1373))),"RAW SCORE NOT A NUMBER",IF(AND(ISNUMBER($L1373),OR($L1373&lt;0,$L1373&gt;100)),"RAW SCORE OUT OF RANGE",IF(COUNTIF(nrES_RecID,$B1373)&gt;1,"DUPLICATE RECORD",IF(AND($K1373=2,COUNTIFS(nrES_PID,$D1373,nrES_Code,$F1373,nrES_Att,1)=0),"ATTEMPT 2 WITHOUT ATTEMPT 1",IF(AND($K1373=2,$L1373=""),"RETEST ROW HAS NO SCORE","OK"))))))</f>
        <v/>
      </c>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IF($C1374="","",IF($K1374="","",IF(COUNTIFS(nrES_PID,$D1374,nrES_Code,$F1374,nrES_Att,"&gt;"&amp;$K1374,nrES_Raw,"&gt;=0")=0,"Yes","No")))</f>
        <v/>
      </c>
      <c r="Q1374" s="17">
        <f>IF($C1374="","",IF($L1374="","",IF(AND($K1374=1,ISNUMBER($L1374),$L1374&lt;$J1374,COUNTIFS(nrES_PID,$D1374,nrES_Code,$F1374,nrES_Att,2,nrES_Raw,"&gt;=0")=0),"Yes","No")))</f>
        <v/>
      </c>
      <c r="R1374" s="17">
        <f>IF($C1374="","",IF($L1374="","",IF(AND($K1374=2,ISNUMBER($L1374),$L1374&lt;$J1374),"Yes","No")))</f>
        <v/>
      </c>
      <c r="S1374" s="18" t="n"/>
      <c r="T1374" s="19">
        <f>IF($Q1374&lt;&gt;"Yes","",IF($S1374="","(enter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IF(OR($C1374="",$L1374="",$K1374&lt;&gt;1,NOT(ISNUMBER($L1374)),$L1374&gt;=$J1374),"",IF(COUNTIFS(nrES_PID,$D1374,nrES_Code,$F1374,nrES_Att,2,nrES_Raw,"&gt;=0")&gt;0,"Retested",IF(NOT(ISNUMBER($T1374)),"CHECK DATE",IF(TODAY()&gt;$T1374,"OVERDUE","Due "&amp;TEXT($T1374,"mm/dd")))))</f>
        <v/>
      </c>
      <c r="V1374" s="16" t="n"/>
      <c r="W1374" s="16" t="n"/>
      <c r="X1374" s="17">
        <f>IF($C1374="","",IF(AND($L1374&lt;&gt;"",NOT(ISNUMBER($L1374))),"RAW SCORE NOT A NUMBER",IF(AND(ISNUMBER($L1374),OR($L1374&lt;0,$L1374&gt;100)),"RAW SCORE OUT OF RANGE",IF(COUNTIF(nrES_RecID,$B1374)&gt;1,"DUPLICATE RECORD",IF(AND($K1374=2,COUNTIFS(nrES_PID,$D1374,nrES_Code,$F1374,nrES_Att,1)=0),"ATTEMPT 2 WITHOUT ATTEMPT 1",IF(AND($K1374=2,$L1374=""),"RETEST ROW HAS NO SCORE","OK"))))))</f>
        <v/>
      </c>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IF($C1375="","",IF($K1375="","",IF(COUNTIFS(nrES_PID,$D1375,nrES_Code,$F1375,nrES_Att,"&gt;"&amp;$K1375,nrES_Raw,"&gt;=0")=0,"Yes","No")))</f>
        <v/>
      </c>
      <c r="Q1375" s="17">
        <f>IF($C1375="","",IF($L1375="","",IF(AND($K1375=1,ISNUMBER($L1375),$L1375&lt;$J1375,COUNTIFS(nrES_PID,$D1375,nrES_Code,$F1375,nrES_Att,2,nrES_Raw,"&gt;=0")=0),"Yes","No")))</f>
        <v/>
      </c>
      <c r="R1375" s="17">
        <f>IF($C1375="","",IF($L1375="","",IF(AND($K1375=2,ISNUMBER($L1375),$L1375&lt;$J1375),"Yes","No")))</f>
        <v/>
      </c>
      <c r="S1375" s="18" t="n"/>
      <c r="T1375" s="19">
        <f>IF($Q1375&lt;&gt;"Yes","",IF($S1375="","(enter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IF(OR($C1375="",$L1375="",$K1375&lt;&gt;1,NOT(ISNUMBER($L1375)),$L1375&gt;=$J1375),"",IF(COUNTIFS(nrES_PID,$D1375,nrES_Code,$F1375,nrES_Att,2,nrES_Raw,"&gt;=0")&gt;0,"Retested",IF(NOT(ISNUMBER($T1375)),"CHECK DATE",IF(TODAY()&gt;$T1375,"OVERDUE","Due "&amp;TEXT($T1375,"mm/dd")))))</f>
        <v/>
      </c>
      <c r="V1375" s="16" t="n"/>
      <c r="W1375" s="16" t="n"/>
      <c r="X1375" s="17">
        <f>IF($C1375="","",IF(AND($L1375&lt;&gt;"",NOT(ISNUMBER($L1375))),"RAW SCORE NOT A NUMBER",IF(AND(ISNUMBER($L1375),OR($L1375&lt;0,$L1375&gt;100)),"RAW SCORE OUT OF RANGE",IF(COUNTIF(nrES_RecID,$B1375)&gt;1,"DUPLICATE RECORD",IF(AND($K1375=2,COUNTIFS(nrES_PID,$D1375,nrES_Code,$F1375,nrES_Att,1)=0),"ATTEMPT 2 WITHOUT ATTEMPT 1",IF(AND($K1375=2,$L1375=""),"RETEST ROW HAS NO SCORE","OK"))))))</f>
        <v/>
      </c>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IF($C1376="","",IF($K1376="","",IF(COUNTIFS(nrES_PID,$D1376,nrES_Code,$F1376,nrES_Att,"&gt;"&amp;$K1376,nrES_Raw,"&gt;=0")=0,"Yes","No")))</f>
        <v/>
      </c>
      <c r="Q1376" s="17">
        <f>IF($C1376="","",IF($L1376="","",IF(AND($K1376=1,ISNUMBER($L1376),$L1376&lt;$J1376,COUNTIFS(nrES_PID,$D1376,nrES_Code,$F1376,nrES_Att,2,nrES_Raw,"&gt;=0")=0),"Yes","No")))</f>
        <v/>
      </c>
      <c r="R1376" s="17">
        <f>IF($C1376="","",IF($L1376="","",IF(AND($K1376=2,ISNUMBER($L1376),$L1376&lt;$J1376),"Yes","No")))</f>
        <v/>
      </c>
      <c r="S1376" s="18" t="n"/>
      <c r="T1376" s="19">
        <f>IF($Q1376&lt;&gt;"Yes","",IF($S1376="","(enter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IF(OR($C1376="",$L1376="",$K1376&lt;&gt;1,NOT(ISNUMBER($L1376)),$L1376&gt;=$J1376),"",IF(COUNTIFS(nrES_PID,$D1376,nrES_Code,$F1376,nrES_Att,2,nrES_Raw,"&gt;=0")&gt;0,"Retested",IF(NOT(ISNUMBER($T1376)),"CHECK DATE",IF(TODAY()&gt;$T1376,"OVERDUE","Due "&amp;TEXT($T1376,"mm/dd")))))</f>
        <v/>
      </c>
      <c r="V1376" s="16" t="n"/>
      <c r="W1376" s="16" t="n"/>
      <c r="X1376" s="17">
        <f>IF($C1376="","",IF(AND($L1376&lt;&gt;"",NOT(ISNUMBER($L1376))),"RAW SCORE NOT A NUMBER",IF(AND(ISNUMBER($L1376),OR($L1376&lt;0,$L1376&gt;100)),"RAW SCORE OUT OF RANGE",IF(COUNTIF(nrES_RecID,$B1376)&gt;1,"DUPLICATE RECORD",IF(AND($K1376=2,COUNTIFS(nrES_PID,$D1376,nrES_Code,$F1376,nrES_Att,1)=0),"ATTEMPT 2 WITHOUT ATTEMPT 1",IF(AND($K1376=2,$L1376=""),"RETEST ROW HAS NO SCORE","OK"))))))</f>
        <v/>
      </c>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IF($C1377="","",IF($K1377="","",IF(COUNTIFS(nrES_PID,$D1377,nrES_Code,$F1377,nrES_Att,"&gt;"&amp;$K1377,nrES_Raw,"&gt;=0")=0,"Yes","No")))</f>
        <v/>
      </c>
      <c r="Q1377" s="17">
        <f>IF($C1377="","",IF($L1377="","",IF(AND($K1377=1,ISNUMBER($L1377),$L1377&lt;$J1377,COUNTIFS(nrES_PID,$D1377,nrES_Code,$F1377,nrES_Att,2,nrES_Raw,"&gt;=0")=0),"Yes","No")))</f>
        <v/>
      </c>
      <c r="R1377" s="17">
        <f>IF($C1377="","",IF($L1377="","",IF(AND($K1377=2,ISNUMBER($L1377),$L1377&lt;$J1377),"Yes","No")))</f>
        <v/>
      </c>
      <c r="S1377" s="18" t="n"/>
      <c r="T1377" s="19">
        <f>IF($Q1377&lt;&gt;"Yes","",IF($S1377="","(enter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IF(OR($C1377="",$L1377="",$K1377&lt;&gt;1,NOT(ISNUMBER($L1377)),$L1377&gt;=$J1377),"",IF(COUNTIFS(nrES_PID,$D1377,nrES_Code,$F1377,nrES_Att,2,nrES_Raw,"&gt;=0")&gt;0,"Retested",IF(NOT(ISNUMBER($T1377)),"CHECK DATE",IF(TODAY()&gt;$T1377,"OVERDUE","Due "&amp;TEXT($T1377,"mm/dd")))))</f>
        <v/>
      </c>
      <c r="V1377" s="16" t="n"/>
      <c r="W1377" s="16" t="n"/>
      <c r="X1377" s="17">
        <f>IF($C1377="","",IF(AND($L1377&lt;&gt;"",NOT(ISNUMBER($L1377))),"RAW SCORE NOT A NUMBER",IF(AND(ISNUMBER($L1377),OR($L1377&lt;0,$L1377&gt;100)),"RAW SCORE OUT OF RANGE",IF(COUNTIF(nrES_RecID,$B1377)&gt;1,"DUPLICATE RECORD",IF(AND($K1377=2,COUNTIFS(nrES_PID,$D1377,nrES_Code,$F1377,nrES_Att,1)=0),"ATTEMPT 2 WITHOUT ATTEMPT 1",IF(AND($K1377=2,$L1377=""),"RETEST ROW HAS NO SCORE","OK"))))))</f>
        <v/>
      </c>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IF($C1378="","",IF($K1378="","",IF(COUNTIFS(nrES_PID,$D1378,nrES_Code,$F1378,nrES_Att,"&gt;"&amp;$K1378,nrES_Raw,"&gt;=0")=0,"Yes","No")))</f>
        <v/>
      </c>
      <c r="Q1378" s="17">
        <f>IF($C1378="","",IF($L1378="","",IF(AND($K1378=1,ISNUMBER($L1378),$L1378&lt;$J1378,COUNTIFS(nrES_PID,$D1378,nrES_Code,$F1378,nrES_Att,2,nrES_Raw,"&gt;=0")=0),"Yes","No")))</f>
        <v/>
      </c>
      <c r="R1378" s="17">
        <f>IF($C1378="","",IF($L1378="","",IF(AND($K1378=2,ISNUMBER($L1378),$L1378&lt;$J1378),"Yes","No")))</f>
        <v/>
      </c>
      <c r="S1378" s="18" t="n"/>
      <c r="T1378" s="19">
        <f>IF($Q1378&lt;&gt;"Yes","",IF($S1378="","(enter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IF(OR($C1378="",$L1378="",$K1378&lt;&gt;1,NOT(ISNUMBER($L1378)),$L1378&gt;=$J1378),"",IF(COUNTIFS(nrES_PID,$D1378,nrES_Code,$F1378,nrES_Att,2,nrES_Raw,"&gt;=0")&gt;0,"Retested",IF(NOT(ISNUMBER($T1378)),"CHECK DATE",IF(TODAY()&gt;$T1378,"OVERDUE","Due "&amp;TEXT($T1378,"mm/dd")))))</f>
        <v/>
      </c>
      <c r="V1378" s="16" t="n"/>
      <c r="W1378" s="16" t="n"/>
      <c r="X1378" s="17">
        <f>IF($C1378="","",IF(AND($L1378&lt;&gt;"",NOT(ISNUMBER($L1378))),"RAW SCORE NOT A NUMBER",IF(AND(ISNUMBER($L1378),OR($L1378&lt;0,$L1378&gt;100)),"RAW SCORE OUT OF RANGE",IF(COUNTIF(nrES_RecID,$B1378)&gt;1,"DUPLICATE RECORD",IF(AND($K1378=2,COUNTIFS(nrES_PID,$D1378,nrES_Code,$F1378,nrES_Att,1)=0),"ATTEMPT 2 WITHOUT ATTEMPT 1",IF(AND($K1378=2,$L1378=""),"RETEST ROW HAS NO SCORE","OK"))))))</f>
        <v/>
      </c>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IF($C1379="","",IF($K1379="","",IF(COUNTIFS(nrES_PID,$D1379,nrES_Code,$F1379,nrES_Att,"&gt;"&amp;$K1379,nrES_Raw,"&gt;=0")=0,"Yes","No")))</f>
        <v/>
      </c>
      <c r="Q1379" s="17">
        <f>IF($C1379="","",IF($L1379="","",IF(AND($K1379=1,ISNUMBER($L1379),$L1379&lt;$J1379,COUNTIFS(nrES_PID,$D1379,nrES_Code,$F1379,nrES_Att,2,nrES_Raw,"&gt;=0")=0),"Yes","No")))</f>
        <v/>
      </c>
      <c r="R1379" s="17">
        <f>IF($C1379="","",IF($L1379="","",IF(AND($K1379=2,ISNUMBER($L1379),$L1379&lt;$J1379),"Yes","No")))</f>
        <v/>
      </c>
      <c r="S1379" s="18" t="n"/>
      <c r="T1379" s="19">
        <f>IF($Q1379&lt;&gt;"Yes","",IF($S1379="","(enter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IF(OR($C1379="",$L1379="",$K1379&lt;&gt;1,NOT(ISNUMBER($L1379)),$L1379&gt;=$J1379),"",IF(COUNTIFS(nrES_PID,$D1379,nrES_Code,$F1379,nrES_Att,2,nrES_Raw,"&gt;=0")&gt;0,"Retested",IF(NOT(ISNUMBER($T1379)),"CHECK DATE",IF(TODAY()&gt;$T1379,"OVERDUE","Due "&amp;TEXT($T1379,"mm/dd")))))</f>
        <v/>
      </c>
      <c r="V1379" s="16" t="n"/>
      <c r="W1379" s="16" t="n"/>
      <c r="X1379" s="17">
        <f>IF($C1379="","",IF(AND($L1379&lt;&gt;"",NOT(ISNUMBER($L1379))),"RAW SCORE NOT A NUMBER",IF(AND(ISNUMBER($L1379),OR($L1379&lt;0,$L1379&gt;100)),"RAW SCORE OUT OF RANGE",IF(COUNTIF(nrES_RecID,$B1379)&gt;1,"DUPLICATE RECORD",IF(AND($K1379=2,COUNTIFS(nrES_PID,$D1379,nrES_Code,$F1379,nrES_Att,1)=0),"ATTEMPT 2 WITHOUT ATTEMPT 1",IF(AND($K1379=2,$L1379=""),"RETEST ROW HAS NO SCORE","OK"))))))</f>
        <v/>
      </c>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IF($C1380="","",IF($K1380="","",IF(COUNTIFS(nrES_PID,$D1380,nrES_Code,$F1380,nrES_Att,"&gt;"&amp;$K1380,nrES_Raw,"&gt;=0")=0,"Yes","No")))</f>
        <v/>
      </c>
      <c r="Q1380" s="17">
        <f>IF($C1380="","",IF($L1380="","",IF(AND($K1380=1,ISNUMBER($L1380),$L1380&lt;$J1380,COUNTIFS(nrES_PID,$D1380,nrES_Code,$F1380,nrES_Att,2,nrES_Raw,"&gt;=0")=0),"Yes","No")))</f>
        <v/>
      </c>
      <c r="R1380" s="17">
        <f>IF($C1380="","",IF($L1380="","",IF(AND($K1380=2,ISNUMBER($L1380),$L1380&lt;$J1380),"Yes","No")))</f>
        <v/>
      </c>
      <c r="S1380" s="18" t="n"/>
      <c r="T1380" s="19">
        <f>IF($Q1380&lt;&gt;"Yes","",IF($S1380="","(enter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IF(OR($C1380="",$L1380="",$K1380&lt;&gt;1,NOT(ISNUMBER($L1380)),$L1380&gt;=$J1380),"",IF(COUNTIFS(nrES_PID,$D1380,nrES_Code,$F1380,nrES_Att,2,nrES_Raw,"&gt;=0")&gt;0,"Retested",IF(NOT(ISNUMBER($T1380)),"CHECK DATE",IF(TODAY()&gt;$T1380,"OVERDUE","Due "&amp;TEXT($T1380,"mm/dd")))))</f>
        <v/>
      </c>
      <c r="V1380" s="16" t="n"/>
      <c r="W1380" s="16" t="n"/>
      <c r="X1380" s="17">
        <f>IF($C1380="","",IF(AND($L1380&lt;&gt;"",NOT(ISNUMBER($L1380))),"RAW SCORE NOT A NUMBER",IF(AND(ISNUMBER($L1380),OR($L1380&lt;0,$L1380&gt;100)),"RAW SCORE OUT OF RANGE",IF(COUNTIF(nrES_RecID,$B1380)&gt;1,"DUPLICATE RECORD",IF(AND($K1380=2,COUNTIFS(nrES_PID,$D1380,nrES_Code,$F1380,nrES_Att,1)=0),"ATTEMPT 2 WITHOUT ATTEMPT 1",IF(AND($K1380=2,$L1380=""),"RETEST ROW HAS NO SCORE","OK"))))))</f>
        <v/>
      </c>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IF($C1381="","",IF($K1381="","",IF(COUNTIFS(nrES_PID,$D1381,nrES_Code,$F1381,nrES_Att,"&gt;"&amp;$K1381,nrES_Raw,"&gt;=0")=0,"Yes","No")))</f>
        <v/>
      </c>
      <c r="Q1381" s="17">
        <f>IF($C1381="","",IF($L1381="","",IF(AND($K1381=1,ISNUMBER($L1381),$L1381&lt;$J1381,COUNTIFS(nrES_PID,$D1381,nrES_Code,$F1381,nrES_Att,2,nrES_Raw,"&gt;=0")=0),"Yes","No")))</f>
        <v/>
      </c>
      <c r="R1381" s="17">
        <f>IF($C1381="","",IF($L1381="","",IF(AND($K1381=2,ISNUMBER($L1381),$L1381&lt;$J1381),"Yes","No")))</f>
        <v/>
      </c>
      <c r="S1381" s="18" t="n"/>
      <c r="T1381" s="19">
        <f>IF($Q1381&lt;&gt;"Yes","",IF($S1381="","(enter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IF(OR($C1381="",$L1381="",$K1381&lt;&gt;1,NOT(ISNUMBER($L1381)),$L1381&gt;=$J1381),"",IF(COUNTIFS(nrES_PID,$D1381,nrES_Code,$F1381,nrES_Att,2,nrES_Raw,"&gt;=0")&gt;0,"Retested",IF(NOT(ISNUMBER($T1381)),"CHECK DATE",IF(TODAY()&gt;$T1381,"OVERDUE","Due "&amp;TEXT($T1381,"mm/dd")))))</f>
        <v/>
      </c>
      <c r="V1381" s="16" t="n"/>
      <c r="W1381" s="16" t="n"/>
      <c r="X1381" s="17">
        <f>IF($C1381="","",IF(AND($L1381&lt;&gt;"",NOT(ISNUMBER($L1381))),"RAW SCORE NOT A NUMBER",IF(AND(ISNUMBER($L1381),OR($L1381&lt;0,$L1381&gt;100)),"RAW SCORE OUT OF RANGE",IF(COUNTIF(nrES_RecID,$B1381)&gt;1,"DUPLICATE RECORD",IF(AND($K1381=2,COUNTIFS(nrES_PID,$D1381,nrES_Code,$F1381,nrES_Att,1)=0),"ATTEMPT 2 WITHOUT ATTEMPT 1",IF(AND($K1381=2,$L1381=""),"RETEST ROW HAS NO SCORE","OK"))))))</f>
        <v/>
      </c>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IF($C1382="","",IF($K1382="","",IF(COUNTIFS(nrES_PID,$D1382,nrES_Code,$F1382,nrES_Att,"&gt;"&amp;$K1382,nrES_Raw,"&gt;=0")=0,"Yes","No")))</f>
        <v/>
      </c>
      <c r="Q1382" s="17">
        <f>IF($C1382="","",IF($L1382="","",IF(AND($K1382=1,ISNUMBER($L1382),$L1382&lt;$J1382,COUNTIFS(nrES_PID,$D1382,nrES_Code,$F1382,nrES_Att,2,nrES_Raw,"&gt;=0")=0),"Yes","No")))</f>
        <v/>
      </c>
      <c r="R1382" s="17">
        <f>IF($C1382="","",IF($L1382="","",IF(AND($K1382=2,ISNUMBER($L1382),$L1382&lt;$J1382),"Yes","No")))</f>
        <v/>
      </c>
      <c r="S1382" s="18" t="n"/>
      <c r="T1382" s="19">
        <f>IF($Q1382&lt;&gt;"Yes","",IF($S1382="","(enter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IF(OR($C1382="",$L1382="",$K1382&lt;&gt;1,NOT(ISNUMBER($L1382)),$L1382&gt;=$J1382),"",IF(COUNTIFS(nrES_PID,$D1382,nrES_Code,$F1382,nrES_Att,2,nrES_Raw,"&gt;=0")&gt;0,"Retested",IF(NOT(ISNUMBER($T1382)),"CHECK DATE",IF(TODAY()&gt;$T1382,"OVERDUE","Due "&amp;TEXT($T1382,"mm/dd")))))</f>
        <v/>
      </c>
      <c r="V1382" s="16" t="n"/>
      <c r="W1382" s="16" t="n"/>
      <c r="X1382" s="17">
        <f>IF($C1382="","",IF(AND($L1382&lt;&gt;"",NOT(ISNUMBER($L1382))),"RAW SCORE NOT A NUMBER",IF(AND(ISNUMBER($L1382),OR($L1382&lt;0,$L1382&gt;100)),"RAW SCORE OUT OF RANGE",IF(COUNTIF(nrES_RecID,$B1382)&gt;1,"DUPLICATE RECORD",IF(AND($K1382=2,COUNTIFS(nrES_PID,$D1382,nrES_Code,$F1382,nrES_Att,1)=0),"ATTEMPT 2 WITHOUT ATTEMPT 1",IF(AND($K1382=2,$L1382=""),"RETEST ROW HAS NO SCORE","OK"))))))</f>
        <v/>
      </c>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IF($C1383="","",IF($K1383="","",IF(COUNTIFS(nrES_PID,$D1383,nrES_Code,$F1383,nrES_Att,"&gt;"&amp;$K1383,nrES_Raw,"&gt;=0")=0,"Yes","No")))</f>
        <v/>
      </c>
      <c r="Q1383" s="17">
        <f>IF($C1383="","",IF($L1383="","",IF(AND($K1383=1,ISNUMBER($L1383),$L1383&lt;$J1383,COUNTIFS(nrES_PID,$D1383,nrES_Code,$F1383,nrES_Att,2,nrES_Raw,"&gt;=0")=0),"Yes","No")))</f>
        <v/>
      </c>
      <c r="R1383" s="17">
        <f>IF($C1383="","",IF($L1383="","",IF(AND($K1383=2,ISNUMBER($L1383),$L1383&lt;$J1383),"Yes","No")))</f>
        <v/>
      </c>
      <c r="S1383" s="18" t="n"/>
      <c r="T1383" s="19">
        <f>IF($Q1383&lt;&gt;"Yes","",IF($S1383="","(enter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IF(OR($C1383="",$L1383="",$K1383&lt;&gt;1,NOT(ISNUMBER($L1383)),$L1383&gt;=$J1383),"",IF(COUNTIFS(nrES_PID,$D1383,nrES_Code,$F1383,nrES_Att,2,nrES_Raw,"&gt;=0")&gt;0,"Retested",IF(NOT(ISNUMBER($T1383)),"CHECK DATE",IF(TODAY()&gt;$T1383,"OVERDUE","Due "&amp;TEXT($T1383,"mm/dd")))))</f>
        <v/>
      </c>
      <c r="V1383" s="16" t="n"/>
      <c r="W1383" s="16" t="n"/>
      <c r="X1383" s="17">
        <f>IF($C1383="","",IF(AND($L1383&lt;&gt;"",NOT(ISNUMBER($L1383))),"RAW SCORE NOT A NUMBER",IF(AND(ISNUMBER($L1383),OR($L1383&lt;0,$L1383&gt;100)),"RAW SCORE OUT OF RANGE",IF(COUNTIF(nrES_RecID,$B1383)&gt;1,"DUPLICATE RECORD",IF(AND($K1383=2,COUNTIFS(nrES_PID,$D1383,nrES_Code,$F1383,nrES_Att,1)=0),"ATTEMPT 2 WITHOUT ATTEMPT 1",IF(AND($K1383=2,$L1383=""),"RETEST ROW HAS NO SCORE","OK"))))))</f>
        <v/>
      </c>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IF($C1384="","",IF($K1384="","",IF(COUNTIFS(nrES_PID,$D1384,nrES_Code,$F1384,nrES_Att,"&gt;"&amp;$K1384,nrES_Raw,"&gt;=0")=0,"Yes","No")))</f>
        <v/>
      </c>
      <c r="Q1384" s="17">
        <f>IF($C1384="","",IF($L1384="","",IF(AND($K1384=1,ISNUMBER($L1384),$L1384&lt;$J1384,COUNTIFS(nrES_PID,$D1384,nrES_Code,$F1384,nrES_Att,2,nrES_Raw,"&gt;=0")=0),"Yes","No")))</f>
        <v/>
      </c>
      <c r="R1384" s="17">
        <f>IF($C1384="","",IF($L1384="","",IF(AND($K1384=2,ISNUMBER($L1384),$L1384&lt;$J1384),"Yes","No")))</f>
        <v/>
      </c>
      <c r="S1384" s="18" t="n"/>
      <c r="T1384" s="19">
        <f>IF($Q1384&lt;&gt;"Yes","",IF($S1384="","(enter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IF(OR($C1384="",$L1384="",$K1384&lt;&gt;1,NOT(ISNUMBER($L1384)),$L1384&gt;=$J1384),"",IF(COUNTIFS(nrES_PID,$D1384,nrES_Code,$F1384,nrES_Att,2,nrES_Raw,"&gt;=0")&gt;0,"Retested",IF(NOT(ISNUMBER($T1384)),"CHECK DATE",IF(TODAY()&gt;$T1384,"OVERDUE","Due "&amp;TEXT($T1384,"mm/dd")))))</f>
        <v/>
      </c>
      <c r="V1384" s="16" t="n"/>
      <c r="W1384" s="16" t="n"/>
      <c r="X1384" s="17">
        <f>IF($C1384="","",IF(AND($L1384&lt;&gt;"",NOT(ISNUMBER($L1384))),"RAW SCORE NOT A NUMBER",IF(AND(ISNUMBER($L1384),OR($L1384&lt;0,$L1384&gt;100)),"RAW SCORE OUT OF RANGE",IF(COUNTIF(nrES_RecID,$B1384)&gt;1,"DUPLICATE RECORD",IF(AND($K1384=2,COUNTIFS(nrES_PID,$D1384,nrES_Code,$F1384,nrES_Att,1)=0),"ATTEMPT 2 WITHOUT ATTEMPT 1",IF(AND($K1384=2,$L1384=""),"RETEST ROW HAS NO SCORE","OK"))))))</f>
        <v/>
      </c>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IF($C1385="","",IF($K1385="","",IF(COUNTIFS(nrES_PID,$D1385,nrES_Code,$F1385,nrES_Att,"&gt;"&amp;$K1385,nrES_Raw,"&gt;=0")=0,"Yes","No")))</f>
        <v/>
      </c>
      <c r="Q1385" s="17">
        <f>IF($C1385="","",IF($L1385="","",IF(AND($K1385=1,ISNUMBER($L1385),$L1385&lt;$J1385,COUNTIFS(nrES_PID,$D1385,nrES_Code,$F1385,nrES_Att,2,nrES_Raw,"&gt;=0")=0),"Yes","No")))</f>
        <v/>
      </c>
      <c r="R1385" s="17">
        <f>IF($C1385="","",IF($L1385="","",IF(AND($K1385=2,ISNUMBER($L1385),$L1385&lt;$J1385),"Yes","No")))</f>
        <v/>
      </c>
      <c r="S1385" s="18" t="n"/>
      <c r="T1385" s="19">
        <f>IF($Q1385&lt;&gt;"Yes","",IF($S1385="","(enter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IF(OR($C1385="",$L1385="",$K1385&lt;&gt;1,NOT(ISNUMBER($L1385)),$L1385&gt;=$J1385),"",IF(COUNTIFS(nrES_PID,$D1385,nrES_Code,$F1385,nrES_Att,2,nrES_Raw,"&gt;=0")&gt;0,"Retested",IF(NOT(ISNUMBER($T1385)),"CHECK DATE",IF(TODAY()&gt;$T1385,"OVERDUE","Due "&amp;TEXT($T1385,"mm/dd")))))</f>
        <v/>
      </c>
      <c r="V1385" s="16" t="n"/>
      <c r="W1385" s="16" t="n"/>
      <c r="X1385" s="17">
        <f>IF($C1385="","",IF(AND($L1385&lt;&gt;"",NOT(ISNUMBER($L1385))),"RAW SCORE NOT A NUMBER",IF(AND(ISNUMBER($L1385),OR($L1385&lt;0,$L1385&gt;100)),"RAW SCORE OUT OF RANGE",IF(COUNTIF(nrES_RecID,$B1385)&gt;1,"DUPLICATE RECORD",IF(AND($K1385=2,COUNTIFS(nrES_PID,$D1385,nrES_Code,$F1385,nrES_Att,1)=0),"ATTEMPT 2 WITHOUT ATTEMPT 1",IF(AND($K1385=2,$L1385=""),"RETEST ROW HAS NO SCORE","OK"))))))</f>
        <v/>
      </c>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IF($C1386="","",IF($K1386="","",IF(COUNTIFS(nrES_PID,$D1386,nrES_Code,$F1386,nrES_Att,"&gt;"&amp;$K1386,nrES_Raw,"&gt;=0")=0,"Yes","No")))</f>
        <v/>
      </c>
      <c r="Q1386" s="17">
        <f>IF($C1386="","",IF($L1386="","",IF(AND($K1386=1,ISNUMBER($L1386),$L1386&lt;$J1386,COUNTIFS(nrES_PID,$D1386,nrES_Code,$F1386,nrES_Att,2,nrES_Raw,"&gt;=0")=0),"Yes","No")))</f>
        <v/>
      </c>
      <c r="R1386" s="17">
        <f>IF($C1386="","",IF($L1386="","",IF(AND($K1386=2,ISNUMBER($L1386),$L1386&lt;$J1386),"Yes","No")))</f>
        <v/>
      </c>
      <c r="S1386" s="18" t="n"/>
      <c r="T1386" s="19">
        <f>IF($Q1386&lt;&gt;"Yes","",IF($S1386="","(enter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IF(OR($C1386="",$L1386="",$K1386&lt;&gt;1,NOT(ISNUMBER($L1386)),$L1386&gt;=$J1386),"",IF(COUNTIFS(nrES_PID,$D1386,nrES_Code,$F1386,nrES_Att,2,nrES_Raw,"&gt;=0")&gt;0,"Retested",IF(NOT(ISNUMBER($T1386)),"CHECK DATE",IF(TODAY()&gt;$T1386,"OVERDUE","Due "&amp;TEXT($T1386,"mm/dd")))))</f>
        <v/>
      </c>
      <c r="V1386" s="16" t="n"/>
      <c r="W1386" s="16" t="n"/>
      <c r="X1386" s="17">
        <f>IF($C1386="","",IF(AND($L1386&lt;&gt;"",NOT(ISNUMBER($L1386))),"RAW SCORE NOT A NUMBER",IF(AND(ISNUMBER($L1386),OR($L1386&lt;0,$L1386&gt;100)),"RAW SCORE OUT OF RANGE",IF(COUNTIF(nrES_RecID,$B1386)&gt;1,"DUPLICATE RECORD",IF(AND($K1386=2,COUNTIFS(nrES_PID,$D1386,nrES_Code,$F1386,nrES_Att,1)=0),"ATTEMPT 2 WITHOUT ATTEMPT 1",IF(AND($K1386=2,$L1386=""),"RETEST ROW HAS NO SCORE","OK"))))))</f>
        <v/>
      </c>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IF($C1387="","",IF($K1387="","",IF(COUNTIFS(nrES_PID,$D1387,nrES_Code,$F1387,nrES_Att,"&gt;"&amp;$K1387,nrES_Raw,"&gt;=0")=0,"Yes","No")))</f>
        <v/>
      </c>
      <c r="Q1387" s="17">
        <f>IF($C1387="","",IF($L1387="","",IF(AND($K1387=1,ISNUMBER($L1387),$L1387&lt;$J1387,COUNTIFS(nrES_PID,$D1387,nrES_Code,$F1387,nrES_Att,2,nrES_Raw,"&gt;=0")=0),"Yes","No")))</f>
        <v/>
      </c>
      <c r="R1387" s="17">
        <f>IF($C1387="","",IF($L1387="","",IF(AND($K1387=2,ISNUMBER($L1387),$L1387&lt;$J1387),"Yes","No")))</f>
        <v/>
      </c>
      <c r="S1387" s="18" t="n"/>
      <c r="T1387" s="19">
        <f>IF($Q1387&lt;&gt;"Yes","",IF($S1387="","(enter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IF(OR($C1387="",$L1387="",$K1387&lt;&gt;1,NOT(ISNUMBER($L1387)),$L1387&gt;=$J1387),"",IF(COUNTIFS(nrES_PID,$D1387,nrES_Code,$F1387,nrES_Att,2,nrES_Raw,"&gt;=0")&gt;0,"Retested",IF(NOT(ISNUMBER($T1387)),"CHECK DATE",IF(TODAY()&gt;$T1387,"OVERDUE","Due "&amp;TEXT($T1387,"mm/dd")))))</f>
        <v/>
      </c>
      <c r="V1387" s="16" t="n"/>
      <c r="W1387" s="16" t="n"/>
      <c r="X1387" s="17">
        <f>IF($C1387="","",IF(AND($L1387&lt;&gt;"",NOT(ISNUMBER($L1387))),"RAW SCORE NOT A NUMBER",IF(AND(ISNUMBER($L1387),OR($L1387&lt;0,$L1387&gt;100)),"RAW SCORE OUT OF RANGE",IF(COUNTIF(nrES_RecID,$B1387)&gt;1,"DUPLICATE RECORD",IF(AND($K1387=2,COUNTIFS(nrES_PID,$D1387,nrES_Code,$F1387,nrES_Att,1)=0),"ATTEMPT 2 WITHOUT ATTEMPT 1",IF(AND($K1387=2,$L1387=""),"RETEST ROW HAS NO SCORE","OK"))))))</f>
        <v/>
      </c>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IF($C1388="","",IF($K1388="","",IF(COUNTIFS(nrES_PID,$D1388,nrES_Code,$F1388,nrES_Att,"&gt;"&amp;$K1388,nrES_Raw,"&gt;=0")=0,"Yes","No")))</f>
        <v/>
      </c>
      <c r="Q1388" s="17">
        <f>IF($C1388="","",IF($L1388="","",IF(AND($K1388=1,ISNUMBER($L1388),$L1388&lt;$J1388,COUNTIFS(nrES_PID,$D1388,nrES_Code,$F1388,nrES_Att,2,nrES_Raw,"&gt;=0")=0),"Yes","No")))</f>
        <v/>
      </c>
      <c r="R1388" s="17">
        <f>IF($C1388="","",IF($L1388="","",IF(AND($K1388=2,ISNUMBER($L1388),$L1388&lt;$J1388),"Yes","No")))</f>
        <v/>
      </c>
      <c r="S1388" s="18" t="n"/>
      <c r="T1388" s="19">
        <f>IF($Q1388&lt;&gt;"Yes","",IF($S1388="","(enter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IF(OR($C1388="",$L1388="",$K1388&lt;&gt;1,NOT(ISNUMBER($L1388)),$L1388&gt;=$J1388),"",IF(COUNTIFS(nrES_PID,$D1388,nrES_Code,$F1388,nrES_Att,2,nrES_Raw,"&gt;=0")&gt;0,"Retested",IF(NOT(ISNUMBER($T1388)),"CHECK DATE",IF(TODAY()&gt;$T1388,"OVERDUE","Due "&amp;TEXT($T1388,"mm/dd")))))</f>
        <v/>
      </c>
      <c r="V1388" s="16" t="n"/>
      <c r="W1388" s="16" t="n"/>
      <c r="X1388" s="17">
        <f>IF($C1388="","",IF(AND($L1388&lt;&gt;"",NOT(ISNUMBER($L1388))),"RAW SCORE NOT A NUMBER",IF(AND(ISNUMBER($L1388),OR($L1388&lt;0,$L1388&gt;100)),"RAW SCORE OUT OF RANGE",IF(COUNTIF(nrES_RecID,$B1388)&gt;1,"DUPLICATE RECORD",IF(AND($K1388=2,COUNTIFS(nrES_PID,$D1388,nrES_Code,$F1388,nrES_Att,1)=0),"ATTEMPT 2 WITHOUT ATTEMPT 1",IF(AND($K1388=2,$L1388=""),"RETEST ROW HAS NO SCORE","OK"))))))</f>
        <v/>
      </c>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IF($C1389="","",IF($K1389="","",IF(COUNTIFS(nrES_PID,$D1389,nrES_Code,$F1389,nrES_Att,"&gt;"&amp;$K1389,nrES_Raw,"&gt;=0")=0,"Yes","No")))</f>
        <v/>
      </c>
      <c r="Q1389" s="17">
        <f>IF($C1389="","",IF($L1389="","",IF(AND($K1389=1,ISNUMBER($L1389),$L1389&lt;$J1389,COUNTIFS(nrES_PID,$D1389,nrES_Code,$F1389,nrES_Att,2,nrES_Raw,"&gt;=0")=0),"Yes","No")))</f>
        <v/>
      </c>
      <c r="R1389" s="17">
        <f>IF($C1389="","",IF($L1389="","",IF(AND($K1389=2,ISNUMBER($L1389),$L1389&lt;$J1389),"Yes","No")))</f>
        <v/>
      </c>
      <c r="S1389" s="18" t="n"/>
      <c r="T1389" s="19">
        <f>IF($Q1389&lt;&gt;"Yes","",IF($S1389="","(enter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IF(OR($C1389="",$L1389="",$K1389&lt;&gt;1,NOT(ISNUMBER($L1389)),$L1389&gt;=$J1389),"",IF(COUNTIFS(nrES_PID,$D1389,nrES_Code,$F1389,nrES_Att,2,nrES_Raw,"&gt;=0")&gt;0,"Retested",IF(NOT(ISNUMBER($T1389)),"CHECK DATE",IF(TODAY()&gt;$T1389,"OVERDUE","Due "&amp;TEXT($T1389,"mm/dd")))))</f>
        <v/>
      </c>
      <c r="V1389" s="16" t="n"/>
      <c r="W1389" s="16" t="n"/>
      <c r="X1389" s="17">
        <f>IF($C1389="","",IF(AND($L1389&lt;&gt;"",NOT(ISNUMBER($L1389))),"RAW SCORE NOT A NUMBER",IF(AND(ISNUMBER($L1389),OR($L1389&lt;0,$L1389&gt;100)),"RAW SCORE OUT OF RANGE",IF(COUNTIF(nrES_RecID,$B1389)&gt;1,"DUPLICATE RECORD",IF(AND($K1389=2,COUNTIFS(nrES_PID,$D1389,nrES_Code,$F1389,nrES_Att,1)=0),"ATTEMPT 2 WITHOUT ATTEMPT 1",IF(AND($K1389=2,$L1389=""),"RETEST ROW HAS NO SCORE","OK"))))))</f>
        <v/>
      </c>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IF($C1390="","",IF($K1390="","",IF(COUNTIFS(nrES_PID,$D1390,nrES_Code,$F1390,nrES_Att,"&gt;"&amp;$K1390,nrES_Raw,"&gt;=0")=0,"Yes","No")))</f>
        <v/>
      </c>
      <c r="Q1390" s="17">
        <f>IF($C1390="","",IF($L1390="","",IF(AND($K1390=1,ISNUMBER($L1390),$L1390&lt;$J1390,COUNTIFS(nrES_PID,$D1390,nrES_Code,$F1390,nrES_Att,2,nrES_Raw,"&gt;=0")=0),"Yes","No")))</f>
        <v/>
      </c>
      <c r="R1390" s="17">
        <f>IF($C1390="","",IF($L1390="","",IF(AND($K1390=2,ISNUMBER($L1390),$L1390&lt;$J1390),"Yes","No")))</f>
        <v/>
      </c>
      <c r="S1390" s="18" t="n"/>
      <c r="T1390" s="19">
        <f>IF($Q1390&lt;&gt;"Yes","",IF($S1390="","(enter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IF(OR($C1390="",$L1390="",$K1390&lt;&gt;1,NOT(ISNUMBER($L1390)),$L1390&gt;=$J1390),"",IF(COUNTIFS(nrES_PID,$D1390,nrES_Code,$F1390,nrES_Att,2,nrES_Raw,"&gt;=0")&gt;0,"Retested",IF(NOT(ISNUMBER($T1390)),"CHECK DATE",IF(TODAY()&gt;$T1390,"OVERDUE","Due "&amp;TEXT($T1390,"mm/dd")))))</f>
        <v/>
      </c>
      <c r="V1390" s="16" t="n"/>
      <c r="W1390" s="16" t="n"/>
      <c r="X1390" s="17">
        <f>IF($C1390="","",IF(AND($L1390&lt;&gt;"",NOT(ISNUMBER($L1390))),"RAW SCORE NOT A NUMBER",IF(AND(ISNUMBER($L1390),OR($L1390&lt;0,$L1390&gt;100)),"RAW SCORE OUT OF RANGE",IF(COUNTIF(nrES_RecID,$B1390)&gt;1,"DUPLICATE RECORD",IF(AND($K1390=2,COUNTIFS(nrES_PID,$D1390,nrES_Code,$F1390,nrES_Att,1)=0),"ATTEMPT 2 WITHOUT ATTEMPT 1",IF(AND($K1390=2,$L1390=""),"RETEST ROW HAS NO SCORE","OK"))))))</f>
        <v/>
      </c>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IF($C1391="","",IF($K1391="","",IF(COUNTIFS(nrES_PID,$D1391,nrES_Code,$F1391,nrES_Att,"&gt;"&amp;$K1391,nrES_Raw,"&gt;=0")=0,"Yes","No")))</f>
        <v/>
      </c>
      <c r="Q1391" s="17">
        <f>IF($C1391="","",IF($L1391="","",IF(AND($K1391=1,ISNUMBER($L1391),$L1391&lt;$J1391,COUNTIFS(nrES_PID,$D1391,nrES_Code,$F1391,nrES_Att,2,nrES_Raw,"&gt;=0")=0),"Yes","No")))</f>
        <v/>
      </c>
      <c r="R1391" s="17">
        <f>IF($C1391="","",IF($L1391="","",IF(AND($K1391=2,ISNUMBER($L1391),$L1391&lt;$J1391),"Yes","No")))</f>
        <v/>
      </c>
      <c r="S1391" s="18" t="n"/>
      <c r="T1391" s="19">
        <f>IF($Q1391&lt;&gt;"Yes","",IF($S1391="","(enter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IF(OR($C1391="",$L1391="",$K1391&lt;&gt;1,NOT(ISNUMBER($L1391)),$L1391&gt;=$J1391),"",IF(COUNTIFS(nrES_PID,$D1391,nrES_Code,$F1391,nrES_Att,2,nrES_Raw,"&gt;=0")&gt;0,"Retested",IF(NOT(ISNUMBER($T1391)),"CHECK DATE",IF(TODAY()&gt;$T1391,"OVERDUE","Due "&amp;TEXT($T1391,"mm/dd")))))</f>
        <v/>
      </c>
      <c r="V1391" s="16" t="n"/>
      <c r="W1391" s="16" t="n"/>
      <c r="X1391" s="17">
        <f>IF($C1391="","",IF(AND($L1391&lt;&gt;"",NOT(ISNUMBER($L1391))),"RAW SCORE NOT A NUMBER",IF(AND(ISNUMBER($L1391),OR($L1391&lt;0,$L1391&gt;100)),"RAW SCORE OUT OF RANGE",IF(COUNTIF(nrES_RecID,$B1391)&gt;1,"DUPLICATE RECORD",IF(AND($K1391=2,COUNTIFS(nrES_PID,$D1391,nrES_Code,$F1391,nrES_Att,1)=0),"ATTEMPT 2 WITHOUT ATTEMPT 1",IF(AND($K1391=2,$L1391=""),"RETEST ROW HAS NO SCORE","OK"))))))</f>
        <v/>
      </c>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IF($C1392="","",IF($K1392="","",IF(COUNTIFS(nrES_PID,$D1392,nrES_Code,$F1392,nrES_Att,"&gt;"&amp;$K1392,nrES_Raw,"&gt;=0")=0,"Yes","No")))</f>
        <v/>
      </c>
      <c r="Q1392" s="17">
        <f>IF($C1392="","",IF($L1392="","",IF(AND($K1392=1,ISNUMBER($L1392),$L1392&lt;$J1392,COUNTIFS(nrES_PID,$D1392,nrES_Code,$F1392,nrES_Att,2,nrES_Raw,"&gt;=0")=0),"Yes","No")))</f>
        <v/>
      </c>
      <c r="R1392" s="17">
        <f>IF($C1392="","",IF($L1392="","",IF(AND($K1392=2,ISNUMBER($L1392),$L1392&lt;$J1392),"Yes","No")))</f>
        <v/>
      </c>
      <c r="S1392" s="18" t="n"/>
      <c r="T1392" s="19">
        <f>IF($Q1392&lt;&gt;"Yes","",IF($S1392="","(enter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IF(OR($C1392="",$L1392="",$K1392&lt;&gt;1,NOT(ISNUMBER($L1392)),$L1392&gt;=$J1392),"",IF(COUNTIFS(nrES_PID,$D1392,nrES_Code,$F1392,nrES_Att,2,nrES_Raw,"&gt;=0")&gt;0,"Retested",IF(NOT(ISNUMBER($T1392)),"CHECK DATE",IF(TODAY()&gt;$T1392,"OVERDUE","Due "&amp;TEXT($T1392,"mm/dd")))))</f>
        <v/>
      </c>
      <c r="V1392" s="16" t="n"/>
      <c r="W1392" s="16" t="n"/>
      <c r="X1392" s="17">
        <f>IF($C1392="","",IF(AND($L1392&lt;&gt;"",NOT(ISNUMBER($L1392))),"RAW SCORE NOT A NUMBER",IF(AND(ISNUMBER($L1392),OR($L1392&lt;0,$L1392&gt;100)),"RAW SCORE OUT OF RANGE",IF(COUNTIF(nrES_RecID,$B1392)&gt;1,"DUPLICATE RECORD",IF(AND($K1392=2,COUNTIFS(nrES_PID,$D1392,nrES_Code,$F1392,nrES_Att,1)=0),"ATTEMPT 2 WITHOUT ATTEMPT 1",IF(AND($K1392=2,$L1392=""),"RETEST ROW HAS NO SCORE","OK"))))))</f>
        <v/>
      </c>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IF($C1393="","",IF($K1393="","",IF(COUNTIFS(nrES_PID,$D1393,nrES_Code,$F1393,nrES_Att,"&gt;"&amp;$K1393,nrES_Raw,"&gt;=0")=0,"Yes","No")))</f>
        <v/>
      </c>
      <c r="Q1393" s="17">
        <f>IF($C1393="","",IF($L1393="","",IF(AND($K1393=1,ISNUMBER($L1393),$L1393&lt;$J1393,COUNTIFS(nrES_PID,$D1393,nrES_Code,$F1393,nrES_Att,2,nrES_Raw,"&gt;=0")=0),"Yes","No")))</f>
        <v/>
      </c>
      <c r="R1393" s="17">
        <f>IF($C1393="","",IF($L1393="","",IF(AND($K1393=2,ISNUMBER($L1393),$L1393&lt;$J1393),"Yes","No")))</f>
        <v/>
      </c>
      <c r="S1393" s="18" t="n"/>
      <c r="T1393" s="19">
        <f>IF($Q1393&lt;&gt;"Yes","",IF($S1393="","(enter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IF(OR($C1393="",$L1393="",$K1393&lt;&gt;1,NOT(ISNUMBER($L1393)),$L1393&gt;=$J1393),"",IF(COUNTIFS(nrES_PID,$D1393,nrES_Code,$F1393,nrES_Att,2,nrES_Raw,"&gt;=0")&gt;0,"Retested",IF(NOT(ISNUMBER($T1393)),"CHECK DATE",IF(TODAY()&gt;$T1393,"OVERDUE","Due "&amp;TEXT($T1393,"mm/dd")))))</f>
        <v/>
      </c>
      <c r="V1393" s="16" t="n"/>
      <c r="W1393" s="16" t="n"/>
      <c r="X1393" s="17">
        <f>IF($C1393="","",IF(AND($L1393&lt;&gt;"",NOT(ISNUMBER($L1393))),"RAW SCORE NOT A NUMBER",IF(AND(ISNUMBER($L1393),OR($L1393&lt;0,$L1393&gt;100)),"RAW SCORE OUT OF RANGE",IF(COUNTIF(nrES_RecID,$B1393)&gt;1,"DUPLICATE RECORD",IF(AND($K1393=2,COUNTIFS(nrES_PID,$D1393,nrES_Code,$F1393,nrES_Att,1)=0),"ATTEMPT 2 WITHOUT ATTEMPT 1",IF(AND($K1393=2,$L1393=""),"RETEST ROW HAS NO SCORE","OK"))))))</f>
        <v/>
      </c>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IF($C1394="","",IF($K1394="","",IF(COUNTIFS(nrES_PID,$D1394,nrES_Code,$F1394,nrES_Att,"&gt;"&amp;$K1394,nrES_Raw,"&gt;=0")=0,"Yes","No")))</f>
        <v/>
      </c>
      <c r="Q1394" s="17">
        <f>IF($C1394="","",IF($L1394="","",IF(AND($K1394=1,ISNUMBER($L1394),$L1394&lt;$J1394,COUNTIFS(nrES_PID,$D1394,nrES_Code,$F1394,nrES_Att,2,nrES_Raw,"&gt;=0")=0),"Yes","No")))</f>
        <v/>
      </c>
      <c r="R1394" s="17">
        <f>IF($C1394="","",IF($L1394="","",IF(AND($K1394=2,ISNUMBER($L1394),$L1394&lt;$J1394),"Yes","No")))</f>
        <v/>
      </c>
      <c r="S1394" s="18" t="n"/>
      <c r="T1394" s="19">
        <f>IF($Q1394&lt;&gt;"Yes","",IF($S1394="","(enter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IF(OR($C1394="",$L1394="",$K1394&lt;&gt;1,NOT(ISNUMBER($L1394)),$L1394&gt;=$J1394),"",IF(COUNTIFS(nrES_PID,$D1394,nrES_Code,$F1394,nrES_Att,2,nrES_Raw,"&gt;=0")&gt;0,"Retested",IF(NOT(ISNUMBER($T1394)),"CHECK DATE",IF(TODAY()&gt;$T1394,"OVERDUE","Due "&amp;TEXT($T1394,"mm/dd")))))</f>
        <v/>
      </c>
      <c r="V1394" s="16" t="n"/>
      <c r="W1394" s="16" t="n"/>
      <c r="X1394" s="17">
        <f>IF($C1394="","",IF(AND($L1394&lt;&gt;"",NOT(ISNUMBER($L1394))),"RAW SCORE NOT A NUMBER",IF(AND(ISNUMBER($L1394),OR($L1394&lt;0,$L1394&gt;100)),"RAW SCORE OUT OF RANGE",IF(COUNTIF(nrES_RecID,$B1394)&gt;1,"DUPLICATE RECORD",IF(AND($K1394=2,COUNTIFS(nrES_PID,$D1394,nrES_Code,$F1394,nrES_Att,1)=0),"ATTEMPT 2 WITHOUT ATTEMPT 1",IF(AND($K1394=2,$L1394=""),"RETEST ROW HAS NO SCORE","OK"))))))</f>
        <v/>
      </c>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IF($C1395="","",IF($K1395="","",IF(COUNTIFS(nrES_PID,$D1395,nrES_Code,$F1395,nrES_Att,"&gt;"&amp;$K1395,nrES_Raw,"&gt;=0")=0,"Yes","No")))</f>
        <v/>
      </c>
      <c r="Q1395" s="17">
        <f>IF($C1395="","",IF($L1395="","",IF(AND($K1395=1,ISNUMBER($L1395),$L1395&lt;$J1395,COUNTIFS(nrES_PID,$D1395,nrES_Code,$F1395,nrES_Att,2,nrES_Raw,"&gt;=0")=0),"Yes","No")))</f>
        <v/>
      </c>
      <c r="R1395" s="17">
        <f>IF($C1395="","",IF($L1395="","",IF(AND($K1395=2,ISNUMBER($L1395),$L1395&lt;$J1395),"Yes","No")))</f>
        <v/>
      </c>
      <c r="S1395" s="18" t="n"/>
      <c r="T1395" s="19">
        <f>IF($Q1395&lt;&gt;"Yes","",IF($S1395="","(enter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IF(OR($C1395="",$L1395="",$K1395&lt;&gt;1,NOT(ISNUMBER($L1395)),$L1395&gt;=$J1395),"",IF(COUNTIFS(nrES_PID,$D1395,nrES_Code,$F1395,nrES_Att,2,nrES_Raw,"&gt;=0")&gt;0,"Retested",IF(NOT(ISNUMBER($T1395)),"CHECK DATE",IF(TODAY()&gt;$T1395,"OVERDUE","Due "&amp;TEXT($T1395,"mm/dd")))))</f>
        <v/>
      </c>
      <c r="V1395" s="16" t="n"/>
      <c r="W1395" s="16" t="n"/>
      <c r="X1395" s="17">
        <f>IF($C1395="","",IF(AND($L1395&lt;&gt;"",NOT(ISNUMBER($L1395))),"RAW SCORE NOT A NUMBER",IF(AND(ISNUMBER($L1395),OR($L1395&lt;0,$L1395&gt;100)),"RAW SCORE OUT OF RANGE",IF(COUNTIF(nrES_RecID,$B1395)&gt;1,"DUPLICATE RECORD",IF(AND($K1395=2,COUNTIFS(nrES_PID,$D1395,nrES_Code,$F1395,nrES_Att,1)=0),"ATTEMPT 2 WITHOUT ATTEMPT 1",IF(AND($K1395=2,$L1395=""),"RETEST ROW HAS NO SCORE","OK"))))))</f>
        <v/>
      </c>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IF($C1396="","",IF($K1396="","",IF(COUNTIFS(nrES_PID,$D1396,nrES_Code,$F1396,nrES_Att,"&gt;"&amp;$K1396,nrES_Raw,"&gt;=0")=0,"Yes","No")))</f>
        <v/>
      </c>
      <c r="Q1396" s="17">
        <f>IF($C1396="","",IF($L1396="","",IF(AND($K1396=1,ISNUMBER($L1396),$L1396&lt;$J1396,COUNTIFS(nrES_PID,$D1396,nrES_Code,$F1396,nrES_Att,2,nrES_Raw,"&gt;=0")=0),"Yes","No")))</f>
        <v/>
      </c>
      <c r="R1396" s="17">
        <f>IF($C1396="","",IF($L1396="","",IF(AND($K1396=2,ISNUMBER($L1396),$L1396&lt;$J1396),"Yes","No")))</f>
        <v/>
      </c>
      <c r="S1396" s="18" t="n"/>
      <c r="T1396" s="19">
        <f>IF($Q1396&lt;&gt;"Yes","",IF($S1396="","(enter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IF(OR($C1396="",$L1396="",$K1396&lt;&gt;1,NOT(ISNUMBER($L1396)),$L1396&gt;=$J1396),"",IF(COUNTIFS(nrES_PID,$D1396,nrES_Code,$F1396,nrES_Att,2,nrES_Raw,"&gt;=0")&gt;0,"Retested",IF(NOT(ISNUMBER($T1396)),"CHECK DATE",IF(TODAY()&gt;$T1396,"OVERDUE","Due "&amp;TEXT($T1396,"mm/dd")))))</f>
        <v/>
      </c>
      <c r="V1396" s="16" t="n"/>
      <c r="W1396" s="16" t="n"/>
      <c r="X1396" s="17">
        <f>IF($C1396="","",IF(AND($L1396&lt;&gt;"",NOT(ISNUMBER($L1396))),"RAW SCORE NOT A NUMBER",IF(AND(ISNUMBER($L1396),OR($L1396&lt;0,$L1396&gt;100)),"RAW SCORE OUT OF RANGE",IF(COUNTIF(nrES_RecID,$B1396)&gt;1,"DUPLICATE RECORD",IF(AND($K1396=2,COUNTIFS(nrES_PID,$D1396,nrES_Code,$F1396,nrES_Att,1)=0),"ATTEMPT 2 WITHOUT ATTEMPT 1",IF(AND($K1396=2,$L1396=""),"RETEST ROW HAS NO SCORE","OK"))))))</f>
        <v/>
      </c>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IF($C1397="","",IF($K1397="","",IF(COUNTIFS(nrES_PID,$D1397,nrES_Code,$F1397,nrES_Att,"&gt;"&amp;$K1397,nrES_Raw,"&gt;=0")=0,"Yes","No")))</f>
        <v/>
      </c>
      <c r="Q1397" s="17">
        <f>IF($C1397="","",IF($L1397="","",IF(AND($K1397=1,ISNUMBER($L1397),$L1397&lt;$J1397,COUNTIFS(nrES_PID,$D1397,nrES_Code,$F1397,nrES_Att,2,nrES_Raw,"&gt;=0")=0),"Yes","No")))</f>
        <v/>
      </c>
      <c r="R1397" s="17">
        <f>IF($C1397="","",IF($L1397="","",IF(AND($K1397=2,ISNUMBER($L1397),$L1397&lt;$J1397),"Yes","No")))</f>
        <v/>
      </c>
      <c r="S1397" s="18" t="n"/>
      <c r="T1397" s="19">
        <f>IF($Q1397&lt;&gt;"Yes","",IF($S1397="","(enter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IF(OR($C1397="",$L1397="",$K1397&lt;&gt;1,NOT(ISNUMBER($L1397)),$L1397&gt;=$J1397),"",IF(COUNTIFS(nrES_PID,$D1397,nrES_Code,$F1397,nrES_Att,2,nrES_Raw,"&gt;=0")&gt;0,"Retested",IF(NOT(ISNUMBER($T1397)),"CHECK DATE",IF(TODAY()&gt;$T1397,"OVERDUE","Due "&amp;TEXT($T1397,"mm/dd")))))</f>
        <v/>
      </c>
      <c r="V1397" s="16" t="n"/>
      <c r="W1397" s="16" t="n"/>
      <c r="X1397" s="17">
        <f>IF($C1397="","",IF(AND($L1397&lt;&gt;"",NOT(ISNUMBER($L1397))),"RAW SCORE NOT A NUMBER",IF(AND(ISNUMBER($L1397),OR($L1397&lt;0,$L1397&gt;100)),"RAW SCORE OUT OF RANGE",IF(COUNTIF(nrES_RecID,$B1397)&gt;1,"DUPLICATE RECORD",IF(AND($K1397=2,COUNTIFS(nrES_PID,$D1397,nrES_Code,$F1397,nrES_Att,1)=0),"ATTEMPT 2 WITHOUT ATTEMPT 1",IF(AND($K1397=2,$L1397=""),"RETEST ROW HAS NO SCORE","OK"))))))</f>
        <v/>
      </c>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IF($C1398="","",IF($K1398="","",IF(COUNTIFS(nrES_PID,$D1398,nrES_Code,$F1398,nrES_Att,"&gt;"&amp;$K1398,nrES_Raw,"&gt;=0")=0,"Yes","No")))</f>
        <v/>
      </c>
      <c r="Q1398" s="17">
        <f>IF($C1398="","",IF($L1398="","",IF(AND($K1398=1,ISNUMBER($L1398),$L1398&lt;$J1398,COUNTIFS(nrES_PID,$D1398,nrES_Code,$F1398,nrES_Att,2,nrES_Raw,"&gt;=0")=0),"Yes","No")))</f>
        <v/>
      </c>
      <c r="R1398" s="17">
        <f>IF($C1398="","",IF($L1398="","",IF(AND($K1398=2,ISNUMBER($L1398),$L1398&lt;$J1398),"Yes","No")))</f>
        <v/>
      </c>
      <c r="S1398" s="18" t="n"/>
      <c r="T1398" s="19">
        <f>IF($Q1398&lt;&gt;"Yes","",IF($S1398="","(enter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IF(OR($C1398="",$L1398="",$K1398&lt;&gt;1,NOT(ISNUMBER($L1398)),$L1398&gt;=$J1398),"",IF(COUNTIFS(nrES_PID,$D1398,nrES_Code,$F1398,nrES_Att,2,nrES_Raw,"&gt;=0")&gt;0,"Retested",IF(NOT(ISNUMBER($T1398)),"CHECK DATE",IF(TODAY()&gt;$T1398,"OVERDUE","Due "&amp;TEXT($T1398,"mm/dd")))))</f>
        <v/>
      </c>
      <c r="V1398" s="16" t="n"/>
      <c r="W1398" s="16" t="n"/>
      <c r="X1398" s="17">
        <f>IF($C1398="","",IF(AND($L1398&lt;&gt;"",NOT(ISNUMBER($L1398))),"RAW SCORE NOT A NUMBER",IF(AND(ISNUMBER($L1398),OR($L1398&lt;0,$L1398&gt;100)),"RAW SCORE OUT OF RANGE",IF(COUNTIF(nrES_RecID,$B1398)&gt;1,"DUPLICATE RECORD",IF(AND($K1398=2,COUNTIFS(nrES_PID,$D1398,nrES_Code,$F1398,nrES_Att,1)=0),"ATTEMPT 2 WITHOUT ATTEMPT 1",IF(AND($K1398=2,$L1398=""),"RETEST ROW HAS NO SCORE","OK"))))))</f>
        <v/>
      </c>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IF($C1399="","",IF($K1399="","",IF(COUNTIFS(nrES_PID,$D1399,nrES_Code,$F1399,nrES_Att,"&gt;"&amp;$K1399,nrES_Raw,"&gt;=0")=0,"Yes","No")))</f>
        <v/>
      </c>
      <c r="Q1399" s="17">
        <f>IF($C1399="","",IF($L1399="","",IF(AND($K1399=1,ISNUMBER($L1399),$L1399&lt;$J1399,COUNTIFS(nrES_PID,$D1399,nrES_Code,$F1399,nrES_Att,2,nrES_Raw,"&gt;=0")=0),"Yes","No")))</f>
        <v/>
      </c>
      <c r="R1399" s="17">
        <f>IF($C1399="","",IF($L1399="","",IF(AND($K1399=2,ISNUMBER($L1399),$L1399&lt;$J1399),"Yes","No")))</f>
        <v/>
      </c>
      <c r="S1399" s="18" t="n"/>
      <c r="T1399" s="19">
        <f>IF($Q1399&lt;&gt;"Yes","",IF($S1399="","(enter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IF(OR($C1399="",$L1399="",$K1399&lt;&gt;1,NOT(ISNUMBER($L1399)),$L1399&gt;=$J1399),"",IF(COUNTIFS(nrES_PID,$D1399,nrES_Code,$F1399,nrES_Att,2,nrES_Raw,"&gt;=0")&gt;0,"Retested",IF(NOT(ISNUMBER($T1399)),"CHECK DATE",IF(TODAY()&gt;$T1399,"OVERDUE","Due "&amp;TEXT($T1399,"mm/dd")))))</f>
        <v/>
      </c>
      <c r="V1399" s="16" t="n"/>
      <c r="W1399" s="16" t="n"/>
      <c r="X1399" s="17">
        <f>IF($C1399="","",IF(AND($L1399&lt;&gt;"",NOT(ISNUMBER($L1399))),"RAW SCORE NOT A NUMBER",IF(AND(ISNUMBER($L1399),OR($L1399&lt;0,$L1399&gt;100)),"RAW SCORE OUT OF RANGE",IF(COUNTIF(nrES_RecID,$B1399)&gt;1,"DUPLICATE RECORD",IF(AND($K1399=2,COUNTIFS(nrES_PID,$D1399,nrES_Code,$F1399,nrES_Att,1)=0),"ATTEMPT 2 WITHOUT ATTEMPT 1",IF(AND($K1399=2,$L1399=""),"RETEST ROW HAS NO SCORE","OK"))))))</f>
        <v/>
      </c>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IF($C1400="","",IF($K1400="","",IF(COUNTIFS(nrES_PID,$D1400,nrES_Code,$F1400,nrES_Att,"&gt;"&amp;$K1400,nrES_Raw,"&gt;=0")=0,"Yes","No")))</f>
        <v/>
      </c>
      <c r="Q1400" s="17">
        <f>IF($C1400="","",IF($L1400="","",IF(AND($K1400=1,ISNUMBER($L1400),$L1400&lt;$J1400,COUNTIFS(nrES_PID,$D1400,nrES_Code,$F1400,nrES_Att,2,nrES_Raw,"&gt;=0")=0),"Yes","No")))</f>
        <v/>
      </c>
      <c r="R1400" s="17">
        <f>IF($C1400="","",IF($L1400="","",IF(AND($K1400=2,ISNUMBER($L1400),$L1400&lt;$J1400),"Yes","No")))</f>
        <v/>
      </c>
      <c r="S1400" s="18" t="n"/>
      <c r="T1400" s="19">
        <f>IF($Q1400&lt;&gt;"Yes","",IF($S1400="","(enter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IF(OR($C1400="",$L1400="",$K1400&lt;&gt;1,NOT(ISNUMBER($L1400)),$L1400&gt;=$J1400),"",IF(COUNTIFS(nrES_PID,$D1400,nrES_Code,$F1400,nrES_Att,2,nrES_Raw,"&gt;=0")&gt;0,"Retested",IF(NOT(ISNUMBER($T1400)),"CHECK DATE",IF(TODAY()&gt;$T1400,"OVERDUE","Due "&amp;TEXT($T1400,"mm/dd")))))</f>
        <v/>
      </c>
      <c r="V1400" s="16" t="n"/>
      <c r="W1400" s="16" t="n"/>
      <c r="X1400" s="17">
        <f>IF($C1400="","",IF(AND($L1400&lt;&gt;"",NOT(ISNUMBER($L1400))),"RAW SCORE NOT A NUMBER",IF(AND(ISNUMBER($L1400),OR($L1400&lt;0,$L1400&gt;100)),"RAW SCORE OUT OF RANGE",IF(COUNTIF(nrES_RecID,$B1400)&gt;1,"DUPLICATE RECORD",IF(AND($K1400=2,COUNTIFS(nrES_PID,$D1400,nrES_Code,$F1400,nrES_Att,1)=0),"ATTEMPT 2 WITHOUT ATTEMPT 1",IF(AND($K1400=2,$L1400=""),"RETEST ROW HAS NO SCORE","OK"))))))</f>
        <v/>
      </c>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IF($C1401="","",IF($K1401="","",IF(COUNTIFS(nrES_PID,$D1401,nrES_Code,$F1401,nrES_Att,"&gt;"&amp;$K1401,nrES_Raw,"&gt;=0")=0,"Yes","No")))</f>
        <v/>
      </c>
      <c r="Q1401" s="17">
        <f>IF($C1401="","",IF($L1401="","",IF(AND($K1401=1,ISNUMBER($L1401),$L1401&lt;$J1401,COUNTIFS(nrES_PID,$D1401,nrES_Code,$F1401,nrES_Att,2,nrES_Raw,"&gt;=0")=0),"Yes","No")))</f>
        <v/>
      </c>
      <c r="R1401" s="17">
        <f>IF($C1401="","",IF($L1401="","",IF(AND($K1401=2,ISNUMBER($L1401),$L1401&lt;$J1401),"Yes","No")))</f>
        <v/>
      </c>
      <c r="S1401" s="18" t="n"/>
      <c r="T1401" s="19">
        <f>IF($Q1401&lt;&gt;"Yes","",IF($S1401="","(enter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IF(OR($C1401="",$L1401="",$K1401&lt;&gt;1,NOT(ISNUMBER($L1401)),$L1401&gt;=$J1401),"",IF(COUNTIFS(nrES_PID,$D1401,nrES_Code,$F1401,nrES_Att,2,nrES_Raw,"&gt;=0")&gt;0,"Retested",IF(NOT(ISNUMBER($T1401)),"CHECK DATE",IF(TODAY()&gt;$T1401,"OVERDUE","Due "&amp;TEXT($T1401,"mm/dd")))))</f>
        <v/>
      </c>
      <c r="V1401" s="16" t="n"/>
      <c r="W1401" s="16" t="n"/>
      <c r="X1401" s="17">
        <f>IF($C1401="","",IF(AND($L1401&lt;&gt;"",NOT(ISNUMBER($L1401))),"RAW SCORE NOT A NUMBER",IF(AND(ISNUMBER($L1401),OR($L1401&lt;0,$L1401&gt;100)),"RAW SCORE OUT OF RANGE",IF(COUNTIF(nrES_RecID,$B1401)&gt;1,"DUPLICATE RECORD",IF(AND($K1401=2,COUNTIFS(nrES_PID,$D1401,nrES_Code,$F1401,nrES_Att,1)=0),"ATTEMPT 2 WITHOUT ATTEMPT 1",IF(AND($K1401=2,$L1401=""),"RETEST ROW HAS NO SCORE","OK"))))))</f>
        <v/>
      </c>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IF($C1402="","",IF($K1402="","",IF(COUNTIFS(nrES_PID,$D1402,nrES_Code,$F1402,nrES_Att,"&gt;"&amp;$K1402,nrES_Raw,"&gt;=0")=0,"Yes","No")))</f>
        <v/>
      </c>
      <c r="Q1402" s="17">
        <f>IF($C1402="","",IF($L1402="","",IF(AND($K1402=1,ISNUMBER($L1402),$L1402&lt;$J1402,COUNTIFS(nrES_PID,$D1402,nrES_Code,$F1402,nrES_Att,2,nrES_Raw,"&gt;=0")=0),"Yes","No")))</f>
        <v/>
      </c>
      <c r="R1402" s="17">
        <f>IF($C1402="","",IF($L1402="","",IF(AND($K1402=2,ISNUMBER($L1402),$L1402&lt;$J1402),"Yes","No")))</f>
        <v/>
      </c>
      <c r="S1402" s="18" t="n"/>
      <c r="T1402" s="19">
        <f>IF($Q1402&lt;&gt;"Yes","",IF($S1402="","(enter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IF(OR($C1402="",$L1402="",$K1402&lt;&gt;1,NOT(ISNUMBER($L1402)),$L1402&gt;=$J1402),"",IF(COUNTIFS(nrES_PID,$D1402,nrES_Code,$F1402,nrES_Att,2,nrES_Raw,"&gt;=0")&gt;0,"Retested",IF(NOT(ISNUMBER($T1402)),"CHECK DATE",IF(TODAY()&gt;$T1402,"OVERDUE","Due "&amp;TEXT($T1402,"mm/dd")))))</f>
        <v/>
      </c>
      <c r="V1402" s="16" t="n"/>
      <c r="W1402" s="16" t="n"/>
      <c r="X1402" s="17">
        <f>IF($C1402="","",IF(AND($L1402&lt;&gt;"",NOT(ISNUMBER($L1402))),"RAW SCORE NOT A NUMBER",IF(AND(ISNUMBER($L1402),OR($L1402&lt;0,$L1402&gt;100)),"RAW SCORE OUT OF RANGE",IF(COUNTIF(nrES_RecID,$B1402)&gt;1,"DUPLICATE RECORD",IF(AND($K1402=2,COUNTIFS(nrES_PID,$D1402,nrES_Code,$F1402,nrES_Att,1)=0),"ATTEMPT 2 WITHOUT ATTEMPT 1",IF(AND($K1402=2,$L1402=""),"RETEST ROW HAS NO SCORE","OK"))))))</f>
        <v/>
      </c>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IF($C1403="","",IF($K1403="","",IF(COUNTIFS(nrES_PID,$D1403,nrES_Code,$F1403,nrES_Att,"&gt;"&amp;$K1403,nrES_Raw,"&gt;=0")=0,"Yes","No")))</f>
        <v/>
      </c>
      <c r="Q1403" s="17">
        <f>IF($C1403="","",IF($L1403="","",IF(AND($K1403=1,ISNUMBER($L1403),$L1403&lt;$J1403,COUNTIFS(nrES_PID,$D1403,nrES_Code,$F1403,nrES_Att,2,nrES_Raw,"&gt;=0")=0),"Yes","No")))</f>
        <v/>
      </c>
      <c r="R1403" s="17">
        <f>IF($C1403="","",IF($L1403="","",IF(AND($K1403=2,ISNUMBER($L1403),$L1403&lt;$J1403),"Yes","No")))</f>
        <v/>
      </c>
      <c r="S1403" s="18" t="n"/>
      <c r="T1403" s="19">
        <f>IF($Q1403&lt;&gt;"Yes","",IF($S1403="","(enter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IF(OR($C1403="",$L1403="",$K1403&lt;&gt;1,NOT(ISNUMBER($L1403)),$L1403&gt;=$J1403),"",IF(COUNTIFS(nrES_PID,$D1403,nrES_Code,$F1403,nrES_Att,2,nrES_Raw,"&gt;=0")&gt;0,"Retested",IF(NOT(ISNUMBER($T1403)),"CHECK DATE",IF(TODAY()&gt;$T1403,"OVERDUE","Due "&amp;TEXT($T1403,"mm/dd")))))</f>
        <v/>
      </c>
      <c r="V1403" s="16" t="n"/>
      <c r="W1403" s="16" t="n"/>
      <c r="X1403" s="17">
        <f>IF($C1403="","",IF(AND($L1403&lt;&gt;"",NOT(ISNUMBER($L1403))),"RAW SCORE NOT A NUMBER",IF(AND(ISNUMBER($L1403),OR($L1403&lt;0,$L1403&gt;100)),"RAW SCORE OUT OF RANGE",IF(COUNTIF(nrES_RecID,$B1403)&gt;1,"DUPLICATE RECORD",IF(AND($K1403=2,COUNTIFS(nrES_PID,$D1403,nrES_Code,$F1403,nrES_Att,1)=0),"ATTEMPT 2 WITHOUT ATTEMPT 1",IF(AND($K1403=2,$L1403=""),"RETEST ROW HAS NO SCORE","OK"))))))</f>
        <v/>
      </c>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IF($C1404="","",IF($K1404="","",IF(COUNTIFS(nrES_PID,$D1404,nrES_Code,$F1404,nrES_Att,"&gt;"&amp;$K1404,nrES_Raw,"&gt;=0")=0,"Yes","No")))</f>
        <v/>
      </c>
      <c r="Q1404" s="17">
        <f>IF($C1404="","",IF($L1404="","",IF(AND($K1404=1,ISNUMBER($L1404),$L1404&lt;$J1404,COUNTIFS(nrES_PID,$D1404,nrES_Code,$F1404,nrES_Att,2,nrES_Raw,"&gt;=0")=0),"Yes","No")))</f>
        <v/>
      </c>
      <c r="R1404" s="17">
        <f>IF($C1404="","",IF($L1404="","",IF(AND($K1404=2,ISNUMBER($L1404),$L1404&lt;$J1404),"Yes","No")))</f>
        <v/>
      </c>
      <c r="S1404" s="18" t="n"/>
      <c r="T1404" s="19">
        <f>IF($Q1404&lt;&gt;"Yes","",IF($S1404="","(enter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IF(OR($C1404="",$L1404="",$K1404&lt;&gt;1,NOT(ISNUMBER($L1404)),$L1404&gt;=$J1404),"",IF(COUNTIFS(nrES_PID,$D1404,nrES_Code,$F1404,nrES_Att,2,nrES_Raw,"&gt;=0")&gt;0,"Retested",IF(NOT(ISNUMBER($T1404)),"CHECK DATE",IF(TODAY()&gt;$T1404,"OVERDUE","Due "&amp;TEXT($T1404,"mm/dd")))))</f>
        <v/>
      </c>
      <c r="V1404" s="16" t="n"/>
      <c r="W1404" s="16" t="n"/>
      <c r="X1404" s="17">
        <f>IF($C1404="","",IF(AND($L1404&lt;&gt;"",NOT(ISNUMBER($L1404))),"RAW SCORE NOT A NUMBER",IF(AND(ISNUMBER($L1404),OR($L1404&lt;0,$L1404&gt;100)),"RAW SCORE OUT OF RANGE",IF(COUNTIF(nrES_RecID,$B1404)&gt;1,"DUPLICATE RECORD",IF(AND($K1404=2,COUNTIFS(nrES_PID,$D1404,nrES_Code,$F1404,nrES_Att,1)=0),"ATTEMPT 2 WITHOUT ATTEMPT 1",IF(AND($K1404=2,$L1404=""),"RETEST ROW HAS NO SCORE","OK"))))))</f>
        <v/>
      </c>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IF($C1405="","",IF($K1405="","",IF(COUNTIFS(nrES_PID,$D1405,nrES_Code,$F1405,nrES_Att,"&gt;"&amp;$K1405,nrES_Raw,"&gt;=0")=0,"Yes","No")))</f>
        <v/>
      </c>
      <c r="Q1405" s="17">
        <f>IF($C1405="","",IF($L1405="","",IF(AND($K1405=1,ISNUMBER($L1405),$L1405&lt;$J1405,COUNTIFS(nrES_PID,$D1405,nrES_Code,$F1405,nrES_Att,2,nrES_Raw,"&gt;=0")=0),"Yes","No")))</f>
        <v/>
      </c>
      <c r="R1405" s="17">
        <f>IF($C1405="","",IF($L1405="","",IF(AND($K1405=2,ISNUMBER($L1405),$L1405&lt;$J1405),"Yes","No")))</f>
        <v/>
      </c>
      <c r="S1405" s="18" t="n"/>
      <c r="T1405" s="19">
        <f>IF($Q1405&lt;&gt;"Yes","",IF($S1405="","(enter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IF(OR($C1405="",$L1405="",$K1405&lt;&gt;1,NOT(ISNUMBER($L1405)),$L1405&gt;=$J1405),"",IF(COUNTIFS(nrES_PID,$D1405,nrES_Code,$F1405,nrES_Att,2,nrES_Raw,"&gt;=0")&gt;0,"Retested",IF(NOT(ISNUMBER($T1405)),"CHECK DATE",IF(TODAY()&gt;$T1405,"OVERDUE","Due "&amp;TEXT($T1405,"mm/dd")))))</f>
        <v/>
      </c>
      <c r="V1405" s="16" t="n"/>
      <c r="W1405" s="16" t="n"/>
      <c r="X1405" s="17">
        <f>IF($C1405="","",IF(AND($L1405&lt;&gt;"",NOT(ISNUMBER($L1405))),"RAW SCORE NOT A NUMBER",IF(AND(ISNUMBER($L1405),OR($L1405&lt;0,$L1405&gt;100)),"RAW SCORE OUT OF RANGE",IF(COUNTIF(nrES_RecID,$B1405)&gt;1,"DUPLICATE RECORD",IF(AND($K1405=2,COUNTIFS(nrES_PID,$D1405,nrES_Code,$F1405,nrES_Att,1)=0),"ATTEMPT 2 WITHOUT ATTEMPT 1",IF(AND($K1405=2,$L1405=""),"RETEST ROW HAS NO SCORE","OK"))))))</f>
        <v/>
      </c>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IF($C1406="","",IF($K1406="","",IF(COUNTIFS(nrES_PID,$D1406,nrES_Code,$F1406,nrES_Att,"&gt;"&amp;$K1406,nrES_Raw,"&gt;=0")=0,"Yes","No")))</f>
        <v/>
      </c>
      <c r="Q1406" s="17">
        <f>IF($C1406="","",IF($L1406="","",IF(AND($K1406=1,ISNUMBER($L1406),$L1406&lt;$J1406,COUNTIFS(nrES_PID,$D1406,nrES_Code,$F1406,nrES_Att,2,nrES_Raw,"&gt;=0")=0),"Yes","No")))</f>
        <v/>
      </c>
      <c r="R1406" s="17">
        <f>IF($C1406="","",IF($L1406="","",IF(AND($K1406=2,ISNUMBER($L1406),$L1406&lt;$J1406),"Yes","No")))</f>
        <v/>
      </c>
      <c r="S1406" s="18" t="n"/>
      <c r="T1406" s="19">
        <f>IF($Q1406&lt;&gt;"Yes","",IF($S1406="","(enter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IF(OR($C1406="",$L1406="",$K1406&lt;&gt;1,NOT(ISNUMBER($L1406)),$L1406&gt;=$J1406),"",IF(COUNTIFS(nrES_PID,$D1406,nrES_Code,$F1406,nrES_Att,2,nrES_Raw,"&gt;=0")&gt;0,"Retested",IF(NOT(ISNUMBER($T1406)),"CHECK DATE",IF(TODAY()&gt;$T1406,"OVERDUE","Due "&amp;TEXT($T1406,"mm/dd")))))</f>
        <v/>
      </c>
      <c r="V1406" s="16" t="n"/>
      <c r="W1406" s="16" t="n"/>
      <c r="X1406" s="17">
        <f>IF($C1406="","",IF(AND($L1406&lt;&gt;"",NOT(ISNUMBER($L1406))),"RAW SCORE NOT A NUMBER",IF(AND(ISNUMBER($L1406),OR($L1406&lt;0,$L1406&gt;100)),"RAW SCORE OUT OF RANGE",IF(COUNTIF(nrES_RecID,$B1406)&gt;1,"DUPLICATE RECORD",IF(AND($K1406=2,COUNTIFS(nrES_PID,$D1406,nrES_Code,$F1406,nrES_Att,1)=0),"ATTEMPT 2 WITHOUT ATTEMPT 1",IF(AND($K1406=2,$L1406=""),"RETEST ROW HAS NO SCORE","OK"))))))</f>
        <v/>
      </c>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IF($C1407="","",IF($K1407="","",IF(COUNTIFS(nrES_PID,$D1407,nrES_Code,$F1407,nrES_Att,"&gt;"&amp;$K1407,nrES_Raw,"&gt;=0")=0,"Yes","No")))</f>
        <v/>
      </c>
      <c r="Q1407" s="17">
        <f>IF($C1407="","",IF($L1407="","",IF(AND($K1407=1,ISNUMBER($L1407),$L1407&lt;$J1407,COUNTIFS(nrES_PID,$D1407,nrES_Code,$F1407,nrES_Att,2,nrES_Raw,"&gt;=0")=0),"Yes","No")))</f>
        <v/>
      </c>
      <c r="R1407" s="17">
        <f>IF($C1407="","",IF($L1407="","",IF(AND($K1407=2,ISNUMBER($L1407),$L1407&lt;$J1407),"Yes","No")))</f>
        <v/>
      </c>
      <c r="S1407" s="18" t="n"/>
      <c r="T1407" s="19">
        <f>IF($Q1407&lt;&gt;"Yes","",IF($S1407="","(enter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IF(OR($C1407="",$L1407="",$K1407&lt;&gt;1,NOT(ISNUMBER($L1407)),$L1407&gt;=$J1407),"",IF(COUNTIFS(nrES_PID,$D1407,nrES_Code,$F1407,nrES_Att,2,nrES_Raw,"&gt;=0")&gt;0,"Retested",IF(NOT(ISNUMBER($T1407)),"CHECK DATE",IF(TODAY()&gt;$T1407,"OVERDUE","Due "&amp;TEXT($T1407,"mm/dd")))))</f>
        <v/>
      </c>
      <c r="V1407" s="16" t="n"/>
      <c r="W1407" s="16" t="n"/>
      <c r="X1407" s="17">
        <f>IF($C1407="","",IF(AND($L1407&lt;&gt;"",NOT(ISNUMBER($L1407))),"RAW SCORE NOT A NUMBER",IF(AND(ISNUMBER($L1407),OR($L1407&lt;0,$L1407&gt;100)),"RAW SCORE OUT OF RANGE",IF(COUNTIF(nrES_RecID,$B1407)&gt;1,"DUPLICATE RECORD",IF(AND($K1407=2,COUNTIFS(nrES_PID,$D1407,nrES_Code,$F1407,nrES_Att,1)=0),"ATTEMPT 2 WITHOUT ATTEMPT 1",IF(AND($K1407=2,$L1407=""),"RETEST ROW HAS NO SCORE","OK"))))))</f>
        <v/>
      </c>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IF($C1408="","",IF($K1408="","",IF(COUNTIFS(nrES_PID,$D1408,nrES_Code,$F1408,nrES_Att,"&gt;"&amp;$K1408,nrES_Raw,"&gt;=0")=0,"Yes","No")))</f>
        <v/>
      </c>
      <c r="Q1408" s="17">
        <f>IF($C1408="","",IF($L1408="","",IF(AND($K1408=1,ISNUMBER($L1408),$L1408&lt;$J1408,COUNTIFS(nrES_PID,$D1408,nrES_Code,$F1408,nrES_Att,2,nrES_Raw,"&gt;=0")=0),"Yes","No")))</f>
        <v/>
      </c>
      <c r="R1408" s="17">
        <f>IF($C1408="","",IF($L1408="","",IF(AND($K1408=2,ISNUMBER($L1408),$L1408&lt;$J1408),"Yes","No")))</f>
        <v/>
      </c>
      <c r="S1408" s="18" t="n"/>
      <c r="T1408" s="19">
        <f>IF($Q1408&lt;&gt;"Yes","",IF($S1408="","(enter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IF(OR($C1408="",$L1408="",$K1408&lt;&gt;1,NOT(ISNUMBER($L1408)),$L1408&gt;=$J1408),"",IF(COUNTIFS(nrES_PID,$D1408,nrES_Code,$F1408,nrES_Att,2,nrES_Raw,"&gt;=0")&gt;0,"Retested",IF(NOT(ISNUMBER($T1408)),"CHECK DATE",IF(TODAY()&gt;$T1408,"OVERDUE","Due "&amp;TEXT($T1408,"mm/dd")))))</f>
        <v/>
      </c>
      <c r="V1408" s="16" t="n"/>
      <c r="W1408" s="16" t="n"/>
      <c r="X1408" s="17">
        <f>IF($C1408="","",IF(AND($L1408&lt;&gt;"",NOT(ISNUMBER($L1408))),"RAW SCORE NOT A NUMBER",IF(AND(ISNUMBER($L1408),OR($L1408&lt;0,$L1408&gt;100)),"RAW SCORE OUT OF RANGE",IF(COUNTIF(nrES_RecID,$B1408)&gt;1,"DUPLICATE RECORD",IF(AND($K1408=2,COUNTIFS(nrES_PID,$D1408,nrES_Code,$F1408,nrES_Att,1)=0),"ATTEMPT 2 WITHOUT ATTEMPT 1",IF(AND($K1408=2,$L1408=""),"RETEST ROW HAS NO SCORE","OK"))))))</f>
        <v/>
      </c>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IF($C1409="","",IF($K1409="","",IF(COUNTIFS(nrES_PID,$D1409,nrES_Code,$F1409,nrES_Att,"&gt;"&amp;$K1409,nrES_Raw,"&gt;=0")=0,"Yes","No")))</f>
        <v/>
      </c>
      <c r="Q1409" s="17">
        <f>IF($C1409="","",IF($L1409="","",IF(AND($K1409=1,ISNUMBER($L1409),$L1409&lt;$J1409,COUNTIFS(nrES_PID,$D1409,nrES_Code,$F1409,nrES_Att,2,nrES_Raw,"&gt;=0")=0),"Yes","No")))</f>
        <v/>
      </c>
      <c r="R1409" s="17">
        <f>IF($C1409="","",IF($L1409="","",IF(AND($K1409=2,ISNUMBER($L1409),$L1409&lt;$J1409),"Yes","No")))</f>
        <v/>
      </c>
      <c r="S1409" s="18" t="n"/>
      <c r="T1409" s="19">
        <f>IF($Q1409&lt;&gt;"Yes","",IF($S1409="","(enter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IF(OR($C1409="",$L1409="",$K1409&lt;&gt;1,NOT(ISNUMBER($L1409)),$L1409&gt;=$J1409),"",IF(COUNTIFS(nrES_PID,$D1409,nrES_Code,$F1409,nrES_Att,2,nrES_Raw,"&gt;=0")&gt;0,"Retested",IF(NOT(ISNUMBER($T1409)),"CHECK DATE",IF(TODAY()&gt;$T1409,"OVERDUE","Due "&amp;TEXT($T1409,"mm/dd")))))</f>
        <v/>
      </c>
      <c r="V1409" s="16" t="n"/>
      <c r="W1409" s="16" t="n"/>
      <c r="X1409" s="17">
        <f>IF($C1409="","",IF(AND($L1409&lt;&gt;"",NOT(ISNUMBER($L1409))),"RAW SCORE NOT A NUMBER",IF(AND(ISNUMBER($L1409),OR($L1409&lt;0,$L1409&gt;100)),"RAW SCORE OUT OF RANGE",IF(COUNTIF(nrES_RecID,$B1409)&gt;1,"DUPLICATE RECORD",IF(AND($K1409=2,COUNTIFS(nrES_PID,$D1409,nrES_Code,$F1409,nrES_Att,1)=0),"ATTEMPT 2 WITHOUT ATTEMPT 1",IF(AND($K1409=2,$L1409=""),"RETEST ROW HAS NO SCORE","OK"))))))</f>
        <v/>
      </c>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IF($C1410="","",IF($K1410="","",IF(COUNTIFS(nrES_PID,$D1410,nrES_Code,$F1410,nrES_Att,"&gt;"&amp;$K1410,nrES_Raw,"&gt;=0")=0,"Yes","No")))</f>
        <v/>
      </c>
      <c r="Q1410" s="17">
        <f>IF($C1410="","",IF($L1410="","",IF(AND($K1410=1,ISNUMBER($L1410),$L1410&lt;$J1410,COUNTIFS(nrES_PID,$D1410,nrES_Code,$F1410,nrES_Att,2,nrES_Raw,"&gt;=0")=0),"Yes","No")))</f>
        <v/>
      </c>
      <c r="R1410" s="17">
        <f>IF($C1410="","",IF($L1410="","",IF(AND($K1410=2,ISNUMBER($L1410),$L1410&lt;$J1410),"Yes","No")))</f>
        <v/>
      </c>
      <c r="S1410" s="18" t="n"/>
      <c r="T1410" s="19">
        <f>IF($Q1410&lt;&gt;"Yes","",IF($S1410="","(enter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IF(OR($C1410="",$L1410="",$K1410&lt;&gt;1,NOT(ISNUMBER($L1410)),$L1410&gt;=$J1410),"",IF(COUNTIFS(nrES_PID,$D1410,nrES_Code,$F1410,nrES_Att,2,nrES_Raw,"&gt;=0")&gt;0,"Retested",IF(NOT(ISNUMBER($T1410)),"CHECK DATE",IF(TODAY()&gt;$T1410,"OVERDUE","Due "&amp;TEXT($T1410,"mm/dd")))))</f>
        <v/>
      </c>
      <c r="V1410" s="16" t="n"/>
      <c r="W1410" s="16" t="n"/>
      <c r="X1410" s="17">
        <f>IF($C1410="","",IF(AND($L1410&lt;&gt;"",NOT(ISNUMBER($L1410))),"RAW SCORE NOT A NUMBER",IF(AND(ISNUMBER($L1410),OR($L1410&lt;0,$L1410&gt;100)),"RAW SCORE OUT OF RANGE",IF(COUNTIF(nrES_RecID,$B1410)&gt;1,"DUPLICATE RECORD",IF(AND($K1410=2,COUNTIFS(nrES_PID,$D1410,nrES_Code,$F1410,nrES_Att,1)=0),"ATTEMPT 2 WITHOUT ATTEMPT 1",IF(AND($K1410=2,$L1410=""),"RETEST ROW HAS NO SCORE","OK"))))))</f>
        <v/>
      </c>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IF($C1411="","",IF($K1411="","",IF(COUNTIFS(nrES_PID,$D1411,nrES_Code,$F1411,nrES_Att,"&gt;"&amp;$K1411,nrES_Raw,"&gt;=0")=0,"Yes","No")))</f>
        <v/>
      </c>
      <c r="Q1411" s="17">
        <f>IF($C1411="","",IF($L1411="","",IF(AND($K1411=1,ISNUMBER($L1411),$L1411&lt;$J1411,COUNTIFS(nrES_PID,$D1411,nrES_Code,$F1411,nrES_Att,2,nrES_Raw,"&gt;=0")=0),"Yes","No")))</f>
        <v/>
      </c>
      <c r="R1411" s="17">
        <f>IF($C1411="","",IF($L1411="","",IF(AND($K1411=2,ISNUMBER($L1411),$L1411&lt;$J1411),"Yes","No")))</f>
        <v/>
      </c>
      <c r="S1411" s="18" t="n"/>
      <c r="T1411" s="19">
        <f>IF($Q1411&lt;&gt;"Yes","",IF($S1411="","(enter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IF(OR($C1411="",$L1411="",$K1411&lt;&gt;1,NOT(ISNUMBER($L1411)),$L1411&gt;=$J1411),"",IF(COUNTIFS(nrES_PID,$D1411,nrES_Code,$F1411,nrES_Att,2,nrES_Raw,"&gt;=0")&gt;0,"Retested",IF(NOT(ISNUMBER($T1411)),"CHECK DATE",IF(TODAY()&gt;$T1411,"OVERDUE","Due "&amp;TEXT($T1411,"mm/dd")))))</f>
        <v/>
      </c>
      <c r="V1411" s="16" t="n"/>
      <c r="W1411" s="16" t="n"/>
      <c r="X1411" s="17">
        <f>IF($C1411="","",IF(AND($L1411&lt;&gt;"",NOT(ISNUMBER($L1411))),"RAW SCORE NOT A NUMBER",IF(AND(ISNUMBER($L1411),OR($L1411&lt;0,$L1411&gt;100)),"RAW SCORE OUT OF RANGE",IF(COUNTIF(nrES_RecID,$B1411)&gt;1,"DUPLICATE RECORD",IF(AND($K1411=2,COUNTIFS(nrES_PID,$D1411,nrES_Code,$F1411,nrES_Att,1)=0),"ATTEMPT 2 WITHOUT ATTEMPT 1",IF(AND($K1411=2,$L1411=""),"RETEST ROW HAS NO SCORE","OK"))))))</f>
        <v/>
      </c>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IF($C1412="","",IF($K1412="","",IF(COUNTIFS(nrES_PID,$D1412,nrES_Code,$F1412,nrES_Att,"&gt;"&amp;$K1412,nrES_Raw,"&gt;=0")=0,"Yes","No")))</f>
        <v/>
      </c>
      <c r="Q1412" s="17">
        <f>IF($C1412="","",IF($L1412="","",IF(AND($K1412=1,ISNUMBER($L1412),$L1412&lt;$J1412,COUNTIFS(nrES_PID,$D1412,nrES_Code,$F1412,nrES_Att,2,nrES_Raw,"&gt;=0")=0),"Yes","No")))</f>
        <v/>
      </c>
      <c r="R1412" s="17">
        <f>IF($C1412="","",IF($L1412="","",IF(AND($K1412=2,ISNUMBER($L1412),$L1412&lt;$J1412),"Yes","No")))</f>
        <v/>
      </c>
      <c r="S1412" s="18" t="n"/>
      <c r="T1412" s="19">
        <f>IF($Q1412&lt;&gt;"Yes","",IF($S1412="","(enter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IF(OR($C1412="",$L1412="",$K1412&lt;&gt;1,NOT(ISNUMBER($L1412)),$L1412&gt;=$J1412),"",IF(COUNTIFS(nrES_PID,$D1412,nrES_Code,$F1412,nrES_Att,2,nrES_Raw,"&gt;=0")&gt;0,"Retested",IF(NOT(ISNUMBER($T1412)),"CHECK DATE",IF(TODAY()&gt;$T1412,"OVERDUE","Due "&amp;TEXT($T1412,"mm/dd")))))</f>
        <v/>
      </c>
      <c r="V1412" s="16" t="n"/>
      <c r="W1412" s="16" t="n"/>
      <c r="X1412" s="17">
        <f>IF($C1412="","",IF(AND($L1412&lt;&gt;"",NOT(ISNUMBER($L1412))),"RAW SCORE NOT A NUMBER",IF(AND(ISNUMBER($L1412),OR($L1412&lt;0,$L1412&gt;100)),"RAW SCORE OUT OF RANGE",IF(COUNTIF(nrES_RecID,$B1412)&gt;1,"DUPLICATE RECORD",IF(AND($K1412=2,COUNTIFS(nrES_PID,$D1412,nrES_Code,$F1412,nrES_Att,1)=0),"ATTEMPT 2 WITHOUT ATTEMPT 1",IF(AND($K1412=2,$L1412=""),"RETEST ROW HAS NO SCORE","OK"))))))</f>
        <v/>
      </c>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IF($C1413="","",IF($K1413="","",IF(COUNTIFS(nrES_PID,$D1413,nrES_Code,$F1413,nrES_Att,"&gt;"&amp;$K1413,nrES_Raw,"&gt;=0")=0,"Yes","No")))</f>
        <v/>
      </c>
      <c r="Q1413" s="17">
        <f>IF($C1413="","",IF($L1413="","",IF(AND($K1413=1,ISNUMBER($L1413),$L1413&lt;$J1413,COUNTIFS(nrES_PID,$D1413,nrES_Code,$F1413,nrES_Att,2,nrES_Raw,"&gt;=0")=0),"Yes","No")))</f>
        <v/>
      </c>
      <c r="R1413" s="17">
        <f>IF($C1413="","",IF($L1413="","",IF(AND($K1413=2,ISNUMBER($L1413),$L1413&lt;$J1413),"Yes","No")))</f>
        <v/>
      </c>
      <c r="S1413" s="18" t="n"/>
      <c r="T1413" s="19">
        <f>IF($Q1413&lt;&gt;"Yes","",IF($S1413="","(enter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IF(OR($C1413="",$L1413="",$K1413&lt;&gt;1,NOT(ISNUMBER($L1413)),$L1413&gt;=$J1413),"",IF(COUNTIFS(nrES_PID,$D1413,nrES_Code,$F1413,nrES_Att,2,nrES_Raw,"&gt;=0")&gt;0,"Retested",IF(NOT(ISNUMBER($T1413)),"CHECK DATE",IF(TODAY()&gt;$T1413,"OVERDUE","Due "&amp;TEXT($T1413,"mm/dd")))))</f>
        <v/>
      </c>
      <c r="V1413" s="16" t="n"/>
      <c r="W1413" s="16" t="n"/>
      <c r="X1413" s="17">
        <f>IF($C1413="","",IF(AND($L1413&lt;&gt;"",NOT(ISNUMBER($L1413))),"RAW SCORE NOT A NUMBER",IF(AND(ISNUMBER($L1413),OR($L1413&lt;0,$L1413&gt;100)),"RAW SCORE OUT OF RANGE",IF(COUNTIF(nrES_RecID,$B1413)&gt;1,"DUPLICATE RECORD",IF(AND($K1413=2,COUNTIFS(nrES_PID,$D1413,nrES_Code,$F1413,nrES_Att,1)=0),"ATTEMPT 2 WITHOUT ATTEMPT 1",IF(AND($K1413=2,$L1413=""),"RETEST ROW HAS NO SCORE","OK"))))))</f>
        <v/>
      </c>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IF($C1414="","",IF($K1414="","",IF(COUNTIFS(nrES_PID,$D1414,nrES_Code,$F1414,nrES_Att,"&gt;"&amp;$K1414,nrES_Raw,"&gt;=0")=0,"Yes","No")))</f>
        <v/>
      </c>
      <c r="Q1414" s="17">
        <f>IF($C1414="","",IF($L1414="","",IF(AND($K1414=1,ISNUMBER($L1414),$L1414&lt;$J1414,COUNTIFS(nrES_PID,$D1414,nrES_Code,$F1414,nrES_Att,2,nrES_Raw,"&gt;=0")=0),"Yes","No")))</f>
        <v/>
      </c>
      <c r="R1414" s="17">
        <f>IF($C1414="","",IF($L1414="","",IF(AND($K1414=2,ISNUMBER($L1414),$L1414&lt;$J1414),"Yes","No")))</f>
        <v/>
      </c>
      <c r="S1414" s="18" t="n"/>
      <c r="T1414" s="19">
        <f>IF($Q1414&lt;&gt;"Yes","",IF($S1414="","(enter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IF(OR($C1414="",$L1414="",$K1414&lt;&gt;1,NOT(ISNUMBER($L1414)),$L1414&gt;=$J1414),"",IF(COUNTIFS(nrES_PID,$D1414,nrES_Code,$F1414,nrES_Att,2,nrES_Raw,"&gt;=0")&gt;0,"Retested",IF(NOT(ISNUMBER($T1414)),"CHECK DATE",IF(TODAY()&gt;$T1414,"OVERDUE","Due "&amp;TEXT($T1414,"mm/dd")))))</f>
        <v/>
      </c>
      <c r="V1414" s="16" t="n"/>
      <c r="W1414" s="16" t="n"/>
      <c r="X1414" s="17">
        <f>IF($C1414="","",IF(AND($L1414&lt;&gt;"",NOT(ISNUMBER($L1414))),"RAW SCORE NOT A NUMBER",IF(AND(ISNUMBER($L1414),OR($L1414&lt;0,$L1414&gt;100)),"RAW SCORE OUT OF RANGE",IF(COUNTIF(nrES_RecID,$B1414)&gt;1,"DUPLICATE RECORD",IF(AND($K1414=2,COUNTIFS(nrES_PID,$D1414,nrES_Code,$F1414,nrES_Att,1)=0),"ATTEMPT 2 WITHOUT ATTEMPT 1",IF(AND($K1414=2,$L1414=""),"RETEST ROW HAS NO SCORE","OK"))))))</f>
        <v/>
      </c>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IF($C1415="","",IF($K1415="","",IF(COUNTIFS(nrES_PID,$D1415,nrES_Code,$F1415,nrES_Att,"&gt;"&amp;$K1415,nrES_Raw,"&gt;=0")=0,"Yes","No")))</f>
        <v/>
      </c>
      <c r="Q1415" s="17">
        <f>IF($C1415="","",IF($L1415="","",IF(AND($K1415=1,ISNUMBER($L1415),$L1415&lt;$J1415,COUNTIFS(nrES_PID,$D1415,nrES_Code,$F1415,nrES_Att,2,nrES_Raw,"&gt;=0")=0),"Yes","No")))</f>
        <v/>
      </c>
      <c r="R1415" s="17">
        <f>IF($C1415="","",IF($L1415="","",IF(AND($K1415=2,ISNUMBER($L1415),$L1415&lt;$J1415),"Yes","No")))</f>
        <v/>
      </c>
      <c r="S1415" s="18" t="n"/>
      <c r="T1415" s="19">
        <f>IF($Q1415&lt;&gt;"Yes","",IF($S1415="","(enter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IF(OR($C1415="",$L1415="",$K1415&lt;&gt;1,NOT(ISNUMBER($L1415)),$L1415&gt;=$J1415),"",IF(COUNTIFS(nrES_PID,$D1415,nrES_Code,$F1415,nrES_Att,2,nrES_Raw,"&gt;=0")&gt;0,"Retested",IF(NOT(ISNUMBER($T1415)),"CHECK DATE",IF(TODAY()&gt;$T1415,"OVERDUE","Due "&amp;TEXT($T1415,"mm/dd")))))</f>
        <v/>
      </c>
      <c r="V1415" s="16" t="n"/>
      <c r="W1415" s="16" t="n"/>
      <c r="X1415" s="17">
        <f>IF($C1415="","",IF(AND($L1415&lt;&gt;"",NOT(ISNUMBER($L1415))),"RAW SCORE NOT A NUMBER",IF(AND(ISNUMBER($L1415),OR($L1415&lt;0,$L1415&gt;100)),"RAW SCORE OUT OF RANGE",IF(COUNTIF(nrES_RecID,$B1415)&gt;1,"DUPLICATE RECORD",IF(AND($K1415=2,COUNTIFS(nrES_PID,$D1415,nrES_Code,$F1415,nrES_Att,1)=0),"ATTEMPT 2 WITHOUT ATTEMPT 1",IF(AND($K1415=2,$L1415=""),"RETEST ROW HAS NO SCORE","OK"))))))</f>
        <v/>
      </c>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IF($C1416="","",IF($K1416="","",IF(COUNTIFS(nrES_PID,$D1416,nrES_Code,$F1416,nrES_Att,"&gt;"&amp;$K1416,nrES_Raw,"&gt;=0")=0,"Yes","No")))</f>
        <v/>
      </c>
      <c r="Q1416" s="17">
        <f>IF($C1416="","",IF($L1416="","",IF(AND($K1416=1,ISNUMBER($L1416),$L1416&lt;$J1416,COUNTIFS(nrES_PID,$D1416,nrES_Code,$F1416,nrES_Att,2,nrES_Raw,"&gt;=0")=0),"Yes","No")))</f>
        <v/>
      </c>
      <c r="R1416" s="17">
        <f>IF($C1416="","",IF($L1416="","",IF(AND($K1416=2,ISNUMBER($L1416),$L1416&lt;$J1416),"Yes","No")))</f>
        <v/>
      </c>
      <c r="S1416" s="18" t="n"/>
      <c r="T1416" s="19">
        <f>IF($Q1416&lt;&gt;"Yes","",IF($S1416="","(enter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IF(OR($C1416="",$L1416="",$K1416&lt;&gt;1,NOT(ISNUMBER($L1416)),$L1416&gt;=$J1416),"",IF(COUNTIFS(nrES_PID,$D1416,nrES_Code,$F1416,nrES_Att,2,nrES_Raw,"&gt;=0")&gt;0,"Retested",IF(NOT(ISNUMBER($T1416)),"CHECK DATE",IF(TODAY()&gt;$T1416,"OVERDUE","Due "&amp;TEXT($T1416,"mm/dd")))))</f>
        <v/>
      </c>
      <c r="V1416" s="16" t="n"/>
      <c r="W1416" s="16" t="n"/>
      <c r="X1416" s="17">
        <f>IF($C1416="","",IF(AND($L1416&lt;&gt;"",NOT(ISNUMBER($L1416))),"RAW SCORE NOT A NUMBER",IF(AND(ISNUMBER($L1416),OR($L1416&lt;0,$L1416&gt;100)),"RAW SCORE OUT OF RANGE",IF(COUNTIF(nrES_RecID,$B1416)&gt;1,"DUPLICATE RECORD",IF(AND($K1416=2,COUNTIFS(nrES_PID,$D1416,nrES_Code,$F1416,nrES_Att,1)=0),"ATTEMPT 2 WITHOUT ATTEMPT 1",IF(AND($K1416=2,$L1416=""),"RETEST ROW HAS NO SCORE","OK"))))))</f>
        <v/>
      </c>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IF($C1417="","",IF($K1417="","",IF(COUNTIFS(nrES_PID,$D1417,nrES_Code,$F1417,nrES_Att,"&gt;"&amp;$K1417,nrES_Raw,"&gt;=0")=0,"Yes","No")))</f>
        <v/>
      </c>
      <c r="Q1417" s="17">
        <f>IF($C1417="","",IF($L1417="","",IF(AND($K1417=1,ISNUMBER($L1417),$L1417&lt;$J1417,COUNTIFS(nrES_PID,$D1417,nrES_Code,$F1417,nrES_Att,2,nrES_Raw,"&gt;=0")=0),"Yes","No")))</f>
        <v/>
      </c>
      <c r="R1417" s="17">
        <f>IF($C1417="","",IF($L1417="","",IF(AND($K1417=2,ISNUMBER($L1417),$L1417&lt;$J1417),"Yes","No")))</f>
        <v/>
      </c>
      <c r="S1417" s="18" t="n"/>
      <c r="T1417" s="19">
        <f>IF($Q1417&lt;&gt;"Yes","",IF($S1417="","(enter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IF(OR($C1417="",$L1417="",$K1417&lt;&gt;1,NOT(ISNUMBER($L1417)),$L1417&gt;=$J1417),"",IF(COUNTIFS(nrES_PID,$D1417,nrES_Code,$F1417,nrES_Att,2,nrES_Raw,"&gt;=0")&gt;0,"Retested",IF(NOT(ISNUMBER($T1417)),"CHECK DATE",IF(TODAY()&gt;$T1417,"OVERDUE","Due "&amp;TEXT($T1417,"mm/dd")))))</f>
        <v/>
      </c>
      <c r="V1417" s="16" t="n"/>
      <c r="W1417" s="16" t="n"/>
      <c r="X1417" s="17">
        <f>IF($C1417="","",IF(AND($L1417&lt;&gt;"",NOT(ISNUMBER($L1417))),"RAW SCORE NOT A NUMBER",IF(AND(ISNUMBER($L1417),OR($L1417&lt;0,$L1417&gt;100)),"RAW SCORE OUT OF RANGE",IF(COUNTIF(nrES_RecID,$B1417)&gt;1,"DUPLICATE RECORD",IF(AND($K1417=2,COUNTIFS(nrES_PID,$D1417,nrES_Code,$F1417,nrES_Att,1)=0),"ATTEMPT 2 WITHOUT ATTEMPT 1",IF(AND($K1417=2,$L1417=""),"RETEST ROW HAS NO SCORE","OK"))))))</f>
        <v/>
      </c>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IF($C1418="","",IF($K1418="","",IF(COUNTIFS(nrES_PID,$D1418,nrES_Code,$F1418,nrES_Att,"&gt;"&amp;$K1418,nrES_Raw,"&gt;=0")=0,"Yes","No")))</f>
        <v/>
      </c>
      <c r="Q1418" s="17">
        <f>IF($C1418="","",IF($L1418="","",IF(AND($K1418=1,ISNUMBER($L1418),$L1418&lt;$J1418,COUNTIFS(nrES_PID,$D1418,nrES_Code,$F1418,nrES_Att,2,nrES_Raw,"&gt;=0")=0),"Yes","No")))</f>
        <v/>
      </c>
      <c r="R1418" s="17">
        <f>IF($C1418="","",IF($L1418="","",IF(AND($K1418=2,ISNUMBER($L1418),$L1418&lt;$J1418),"Yes","No")))</f>
        <v/>
      </c>
      <c r="S1418" s="18" t="n"/>
      <c r="T1418" s="19">
        <f>IF($Q1418&lt;&gt;"Yes","",IF($S1418="","(enter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IF(OR($C1418="",$L1418="",$K1418&lt;&gt;1,NOT(ISNUMBER($L1418)),$L1418&gt;=$J1418),"",IF(COUNTIFS(nrES_PID,$D1418,nrES_Code,$F1418,nrES_Att,2,nrES_Raw,"&gt;=0")&gt;0,"Retested",IF(NOT(ISNUMBER($T1418)),"CHECK DATE",IF(TODAY()&gt;$T1418,"OVERDUE","Due "&amp;TEXT($T1418,"mm/dd")))))</f>
        <v/>
      </c>
      <c r="V1418" s="16" t="n"/>
      <c r="W1418" s="16" t="n"/>
      <c r="X1418" s="17">
        <f>IF($C1418="","",IF(AND($L1418&lt;&gt;"",NOT(ISNUMBER($L1418))),"RAW SCORE NOT A NUMBER",IF(AND(ISNUMBER($L1418),OR($L1418&lt;0,$L1418&gt;100)),"RAW SCORE OUT OF RANGE",IF(COUNTIF(nrES_RecID,$B1418)&gt;1,"DUPLICATE RECORD",IF(AND($K1418=2,COUNTIFS(nrES_PID,$D1418,nrES_Code,$F1418,nrES_Att,1)=0),"ATTEMPT 2 WITHOUT ATTEMPT 1",IF(AND($K1418=2,$L1418=""),"RETEST ROW HAS NO SCORE","OK"))))))</f>
        <v/>
      </c>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IF($C1419="","",IF($K1419="","",IF(COUNTIFS(nrES_PID,$D1419,nrES_Code,$F1419,nrES_Att,"&gt;"&amp;$K1419,nrES_Raw,"&gt;=0")=0,"Yes","No")))</f>
        <v/>
      </c>
      <c r="Q1419" s="17">
        <f>IF($C1419="","",IF($L1419="","",IF(AND($K1419=1,ISNUMBER($L1419),$L1419&lt;$J1419,COUNTIFS(nrES_PID,$D1419,nrES_Code,$F1419,nrES_Att,2,nrES_Raw,"&gt;=0")=0),"Yes","No")))</f>
        <v/>
      </c>
      <c r="R1419" s="17">
        <f>IF($C1419="","",IF($L1419="","",IF(AND($K1419=2,ISNUMBER($L1419),$L1419&lt;$J1419),"Yes","No")))</f>
        <v/>
      </c>
      <c r="S1419" s="18" t="n"/>
      <c r="T1419" s="19">
        <f>IF($Q1419&lt;&gt;"Yes","",IF($S1419="","(enter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IF(OR($C1419="",$L1419="",$K1419&lt;&gt;1,NOT(ISNUMBER($L1419)),$L1419&gt;=$J1419),"",IF(COUNTIFS(nrES_PID,$D1419,nrES_Code,$F1419,nrES_Att,2,nrES_Raw,"&gt;=0")&gt;0,"Retested",IF(NOT(ISNUMBER($T1419)),"CHECK DATE",IF(TODAY()&gt;$T1419,"OVERDUE","Due "&amp;TEXT($T1419,"mm/dd")))))</f>
        <v/>
      </c>
      <c r="V1419" s="16" t="n"/>
      <c r="W1419" s="16" t="n"/>
      <c r="X1419" s="17">
        <f>IF($C1419="","",IF(AND($L1419&lt;&gt;"",NOT(ISNUMBER($L1419))),"RAW SCORE NOT A NUMBER",IF(AND(ISNUMBER($L1419),OR($L1419&lt;0,$L1419&gt;100)),"RAW SCORE OUT OF RANGE",IF(COUNTIF(nrES_RecID,$B1419)&gt;1,"DUPLICATE RECORD",IF(AND($K1419=2,COUNTIFS(nrES_PID,$D1419,nrES_Code,$F1419,nrES_Att,1)=0),"ATTEMPT 2 WITHOUT ATTEMPT 1",IF(AND($K1419=2,$L1419=""),"RETEST ROW HAS NO SCORE","OK"))))))</f>
        <v/>
      </c>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IF($C1420="","",IF($K1420="","",IF(COUNTIFS(nrES_PID,$D1420,nrES_Code,$F1420,nrES_Att,"&gt;"&amp;$K1420,nrES_Raw,"&gt;=0")=0,"Yes","No")))</f>
        <v/>
      </c>
      <c r="Q1420" s="17">
        <f>IF($C1420="","",IF($L1420="","",IF(AND($K1420=1,ISNUMBER($L1420),$L1420&lt;$J1420,COUNTIFS(nrES_PID,$D1420,nrES_Code,$F1420,nrES_Att,2,nrES_Raw,"&gt;=0")=0),"Yes","No")))</f>
        <v/>
      </c>
      <c r="R1420" s="17">
        <f>IF($C1420="","",IF($L1420="","",IF(AND($K1420=2,ISNUMBER($L1420),$L1420&lt;$J1420),"Yes","No")))</f>
        <v/>
      </c>
      <c r="S1420" s="18" t="n"/>
      <c r="T1420" s="19">
        <f>IF($Q1420&lt;&gt;"Yes","",IF($S1420="","(enter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IF(OR($C1420="",$L1420="",$K1420&lt;&gt;1,NOT(ISNUMBER($L1420)),$L1420&gt;=$J1420),"",IF(COUNTIFS(nrES_PID,$D1420,nrES_Code,$F1420,nrES_Att,2,nrES_Raw,"&gt;=0")&gt;0,"Retested",IF(NOT(ISNUMBER($T1420)),"CHECK DATE",IF(TODAY()&gt;$T1420,"OVERDUE","Due "&amp;TEXT($T1420,"mm/dd")))))</f>
        <v/>
      </c>
      <c r="V1420" s="16" t="n"/>
      <c r="W1420" s="16" t="n"/>
      <c r="X1420" s="17">
        <f>IF($C1420="","",IF(AND($L1420&lt;&gt;"",NOT(ISNUMBER($L1420))),"RAW SCORE NOT A NUMBER",IF(AND(ISNUMBER($L1420),OR($L1420&lt;0,$L1420&gt;100)),"RAW SCORE OUT OF RANGE",IF(COUNTIF(nrES_RecID,$B1420)&gt;1,"DUPLICATE RECORD",IF(AND($K1420=2,COUNTIFS(nrES_PID,$D1420,nrES_Code,$F1420,nrES_Att,1)=0),"ATTEMPT 2 WITHOUT ATTEMPT 1",IF(AND($K1420=2,$L1420=""),"RETEST ROW HAS NO SCORE","OK"))))))</f>
        <v/>
      </c>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IF($C1421="","",IF($K1421="","",IF(COUNTIFS(nrES_PID,$D1421,nrES_Code,$F1421,nrES_Att,"&gt;"&amp;$K1421,nrES_Raw,"&gt;=0")=0,"Yes","No")))</f>
        <v/>
      </c>
      <c r="Q1421" s="17">
        <f>IF($C1421="","",IF($L1421="","",IF(AND($K1421=1,ISNUMBER($L1421),$L1421&lt;$J1421,COUNTIFS(nrES_PID,$D1421,nrES_Code,$F1421,nrES_Att,2,nrES_Raw,"&gt;=0")=0),"Yes","No")))</f>
        <v/>
      </c>
      <c r="R1421" s="17">
        <f>IF($C1421="","",IF($L1421="","",IF(AND($K1421=2,ISNUMBER($L1421),$L1421&lt;$J1421),"Yes","No")))</f>
        <v/>
      </c>
      <c r="S1421" s="18" t="n"/>
      <c r="T1421" s="19">
        <f>IF($Q1421&lt;&gt;"Yes","",IF($S1421="","(enter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IF(OR($C1421="",$L1421="",$K1421&lt;&gt;1,NOT(ISNUMBER($L1421)),$L1421&gt;=$J1421),"",IF(COUNTIFS(nrES_PID,$D1421,nrES_Code,$F1421,nrES_Att,2,nrES_Raw,"&gt;=0")&gt;0,"Retested",IF(NOT(ISNUMBER($T1421)),"CHECK DATE",IF(TODAY()&gt;$T1421,"OVERDUE","Due "&amp;TEXT($T1421,"mm/dd")))))</f>
        <v/>
      </c>
      <c r="V1421" s="16" t="n"/>
      <c r="W1421" s="16" t="n"/>
      <c r="X1421" s="17">
        <f>IF($C1421="","",IF(AND($L1421&lt;&gt;"",NOT(ISNUMBER($L1421))),"RAW SCORE NOT A NUMBER",IF(AND(ISNUMBER($L1421),OR($L1421&lt;0,$L1421&gt;100)),"RAW SCORE OUT OF RANGE",IF(COUNTIF(nrES_RecID,$B1421)&gt;1,"DUPLICATE RECORD",IF(AND($K1421=2,COUNTIFS(nrES_PID,$D1421,nrES_Code,$F1421,nrES_Att,1)=0),"ATTEMPT 2 WITHOUT ATTEMPT 1",IF(AND($K1421=2,$L1421=""),"RETEST ROW HAS NO SCORE","OK"))))))</f>
        <v/>
      </c>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IF($C1422="","",IF($K1422="","",IF(COUNTIFS(nrES_PID,$D1422,nrES_Code,$F1422,nrES_Att,"&gt;"&amp;$K1422,nrES_Raw,"&gt;=0")=0,"Yes","No")))</f>
        <v/>
      </c>
      <c r="Q1422" s="17">
        <f>IF($C1422="","",IF($L1422="","",IF(AND($K1422=1,ISNUMBER($L1422),$L1422&lt;$J1422,COUNTIFS(nrES_PID,$D1422,nrES_Code,$F1422,nrES_Att,2,nrES_Raw,"&gt;=0")=0),"Yes","No")))</f>
        <v/>
      </c>
      <c r="R1422" s="17">
        <f>IF($C1422="","",IF($L1422="","",IF(AND($K1422=2,ISNUMBER($L1422),$L1422&lt;$J1422),"Yes","No")))</f>
        <v/>
      </c>
      <c r="S1422" s="18" t="n"/>
      <c r="T1422" s="19">
        <f>IF($Q1422&lt;&gt;"Yes","",IF($S1422="","(enter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IF(OR($C1422="",$L1422="",$K1422&lt;&gt;1,NOT(ISNUMBER($L1422)),$L1422&gt;=$J1422),"",IF(COUNTIFS(nrES_PID,$D1422,nrES_Code,$F1422,nrES_Att,2,nrES_Raw,"&gt;=0")&gt;0,"Retested",IF(NOT(ISNUMBER($T1422)),"CHECK DATE",IF(TODAY()&gt;$T1422,"OVERDUE","Due "&amp;TEXT($T1422,"mm/dd")))))</f>
        <v/>
      </c>
      <c r="V1422" s="16" t="n"/>
      <c r="W1422" s="16" t="n"/>
      <c r="X1422" s="17">
        <f>IF($C1422="","",IF(AND($L1422&lt;&gt;"",NOT(ISNUMBER($L1422))),"RAW SCORE NOT A NUMBER",IF(AND(ISNUMBER($L1422),OR($L1422&lt;0,$L1422&gt;100)),"RAW SCORE OUT OF RANGE",IF(COUNTIF(nrES_RecID,$B1422)&gt;1,"DUPLICATE RECORD",IF(AND($K1422=2,COUNTIFS(nrES_PID,$D1422,nrES_Code,$F1422,nrES_Att,1)=0),"ATTEMPT 2 WITHOUT ATTEMPT 1",IF(AND($K1422=2,$L1422=""),"RETEST ROW HAS NO SCORE","OK"))))))</f>
        <v/>
      </c>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IF($C1423="","",IF($K1423="","",IF(COUNTIFS(nrES_PID,$D1423,nrES_Code,$F1423,nrES_Att,"&gt;"&amp;$K1423,nrES_Raw,"&gt;=0")=0,"Yes","No")))</f>
        <v/>
      </c>
      <c r="Q1423" s="17">
        <f>IF($C1423="","",IF($L1423="","",IF(AND($K1423=1,ISNUMBER($L1423),$L1423&lt;$J1423,COUNTIFS(nrES_PID,$D1423,nrES_Code,$F1423,nrES_Att,2,nrES_Raw,"&gt;=0")=0),"Yes","No")))</f>
        <v/>
      </c>
      <c r="R1423" s="17">
        <f>IF($C1423="","",IF($L1423="","",IF(AND($K1423=2,ISNUMBER($L1423),$L1423&lt;$J1423),"Yes","No")))</f>
        <v/>
      </c>
      <c r="S1423" s="18" t="n"/>
      <c r="T1423" s="19">
        <f>IF($Q1423&lt;&gt;"Yes","",IF($S1423="","(enter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IF(OR($C1423="",$L1423="",$K1423&lt;&gt;1,NOT(ISNUMBER($L1423)),$L1423&gt;=$J1423),"",IF(COUNTIFS(nrES_PID,$D1423,nrES_Code,$F1423,nrES_Att,2,nrES_Raw,"&gt;=0")&gt;0,"Retested",IF(NOT(ISNUMBER($T1423)),"CHECK DATE",IF(TODAY()&gt;$T1423,"OVERDUE","Due "&amp;TEXT($T1423,"mm/dd")))))</f>
        <v/>
      </c>
      <c r="V1423" s="16" t="n"/>
      <c r="W1423" s="16" t="n"/>
      <c r="X1423" s="17">
        <f>IF($C1423="","",IF(AND($L1423&lt;&gt;"",NOT(ISNUMBER($L1423))),"RAW SCORE NOT A NUMBER",IF(AND(ISNUMBER($L1423),OR($L1423&lt;0,$L1423&gt;100)),"RAW SCORE OUT OF RANGE",IF(COUNTIF(nrES_RecID,$B1423)&gt;1,"DUPLICATE RECORD",IF(AND($K1423=2,COUNTIFS(nrES_PID,$D1423,nrES_Code,$F1423,nrES_Att,1)=0),"ATTEMPT 2 WITHOUT ATTEMPT 1",IF(AND($K1423=2,$L1423=""),"RETEST ROW HAS NO SCORE","OK"))))))</f>
        <v/>
      </c>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IF($C1424="","",IF($K1424="","",IF(COUNTIFS(nrES_PID,$D1424,nrES_Code,$F1424,nrES_Att,"&gt;"&amp;$K1424,nrES_Raw,"&gt;=0")=0,"Yes","No")))</f>
        <v/>
      </c>
      <c r="Q1424" s="17">
        <f>IF($C1424="","",IF($L1424="","",IF(AND($K1424=1,ISNUMBER($L1424),$L1424&lt;$J1424,COUNTIFS(nrES_PID,$D1424,nrES_Code,$F1424,nrES_Att,2,nrES_Raw,"&gt;=0")=0),"Yes","No")))</f>
        <v/>
      </c>
      <c r="R1424" s="17">
        <f>IF($C1424="","",IF($L1424="","",IF(AND($K1424=2,ISNUMBER($L1424),$L1424&lt;$J1424),"Yes","No")))</f>
        <v/>
      </c>
      <c r="S1424" s="18" t="n"/>
      <c r="T1424" s="19">
        <f>IF($Q1424&lt;&gt;"Yes","",IF($S1424="","(enter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IF(OR($C1424="",$L1424="",$K1424&lt;&gt;1,NOT(ISNUMBER($L1424)),$L1424&gt;=$J1424),"",IF(COUNTIFS(nrES_PID,$D1424,nrES_Code,$F1424,nrES_Att,2,nrES_Raw,"&gt;=0")&gt;0,"Retested",IF(NOT(ISNUMBER($T1424)),"CHECK DATE",IF(TODAY()&gt;$T1424,"OVERDUE","Due "&amp;TEXT($T1424,"mm/dd")))))</f>
        <v/>
      </c>
      <c r="V1424" s="16" t="n"/>
      <c r="W1424" s="16" t="n"/>
      <c r="X1424" s="17">
        <f>IF($C1424="","",IF(AND($L1424&lt;&gt;"",NOT(ISNUMBER($L1424))),"RAW SCORE NOT A NUMBER",IF(AND(ISNUMBER($L1424),OR($L1424&lt;0,$L1424&gt;100)),"RAW SCORE OUT OF RANGE",IF(COUNTIF(nrES_RecID,$B1424)&gt;1,"DUPLICATE RECORD",IF(AND($K1424=2,COUNTIFS(nrES_PID,$D1424,nrES_Code,$F1424,nrES_Att,1)=0),"ATTEMPT 2 WITHOUT ATTEMPT 1",IF(AND($K1424=2,$L1424=""),"RETEST ROW HAS NO SCORE","OK"))))))</f>
        <v/>
      </c>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IF($C1425="","",IF($K1425="","",IF(COUNTIFS(nrES_PID,$D1425,nrES_Code,$F1425,nrES_Att,"&gt;"&amp;$K1425,nrES_Raw,"&gt;=0")=0,"Yes","No")))</f>
        <v/>
      </c>
      <c r="Q1425" s="17">
        <f>IF($C1425="","",IF($L1425="","",IF(AND($K1425=1,ISNUMBER($L1425),$L1425&lt;$J1425,COUNTIFS(nrES_PID,$D1425,nrES_Code,$F1425,nrES_Att,2,nrES_Raw,"&gt;=0")=0),"Yes","No")))</f>
        <v/>
      </c>
      <c r="R1425" s="17">
        <f>IF($C1425="","",IF($L1425="","",IF(AND($K1425=2,ISNUMBER($L1425),$L1425&lt;$J1425),"Yes","No")))</f>
        <v/>
      </c>
      <c r="S1425" s="18" t="n"/>
      <c r="T1425" s="19">
        <f>IF($Q1425&lt;&gt;"Yes","",IF($S1425="","(enter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IF(OR($C1425="",$L1425="",$K1425&lt;&gt;1,NOT(ISNUMBER($L1425)),$L1425&gt;=$J1425),"",IF(COUNTIFS(nrES_PID,$D1425,nrES_Code,$F1425,nrES_Att,2,nrES_Raw,"&gt;=0")&gt;0,"Retested",IF(NOT(ISNUMBER($T1425)),"CHECK DATE",IF(TODAY()&gt;$T1425,"OVERDUE","Due "&amp;TEXT($T1425,"mm/dd")))))</f>
        <v/>
      </c>
      <c r="V1425" s="16" t="n"/>
      <c r="W1425" s="16" t="n"/>
      <c r="X1425" s="17">
        <f>IF($C1425="","",IF(AND($L1425&lt;&gt;"",NOT(ISNUMBER($L1425))),"RAW SCORE NOT A NUMBER",IF(AND(ISNUMBER($L1425),OR($L1425&lt;0,$L1425&gt;100)),"RAW SCORE OUT OF RANGE",IF(COUNTIF(nrES_RecID,$B1425)&gt;1,"DUPLICATE RECORD",IF(AND($K1425=2,COUNTIFS(nrES_PID,$D1425,nrES_Code,$F1425,nrES_Att,1)=0),"ATTEMPT 2 WITHOUT ATTEMPT 1",IF(AND($K1425=2,$L1425=""),"RETEST ROW HAS NO SCORE","OK"))))))</f>
        <v/>
      </c>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IF($C1426="","",IF($K1426="","",IF(COUNTIFS(nrES_PID,$D1426,nrES_Code,$F1426,nrES_Att,"&gt;"&amp;$K1426,nrES_Raw,"&gt;=0")=0,"Yes","No")))</f>
        <v/>
      </c>
      <c r="Q1426" s="17">
        <f>IF($C1426="","",IF($L1426="","",IF(AND($K1426=1,ISNUMBER($L1426),$L1426&lt;$J1426,COUNTIFS(nrES_PID,$D1426,nrES_Code,$F1426,nrES_Att,2,nrES_Raw,"&gt;=0")=0),"Yes","No")))</f>
        <v/>
      </c>
      <c r="R1426" s="17">
        <f>IF($C1426="","",IF($L1426="","",IF(AND($K1426=2,ISNUMBER($L1426),$L1426&lt;$J1426),"Yes","No")))</f>
        <v/>
      </c>
      <c r="S1426" s="18" t="n"/>
      <c r="T1426" s="19">
        <f>IF($Q1426&lt;&gt;"Yes","",IF($S1426="","(enter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IF(OR($C1426="",$L1426="",$K1426&lt;&gt;1,NOT(ISNUMBER($L1426)),$L1426&gt;=$J1426),"",IF(COUNTIFS(nrES_PID,$D1426,nrES_Code,$F1426,nrES_Att,2,nrES_Raw,"&gt;=0")&gt;0,"Retested",IF(NOT(ISNUMBER($T1426)),"CHECK DATE",IF(TODAY()&gt;$T1426,"OVERDUE","Due "&amp;TEXT($T1426,"mm/dd")))))</f>
        <v/>
      </c>
      <c r="V1426" s="16" t="n"/>
      <c r="W1426" s="16" t="n"/>
      <c r="X1426" s="17">
        <f>IF($C1426="","",IF(AND($L1426&lt;&gt;"",NOT(ISNUMBER($L1426))),"RAW SCORE NOT A NUMBER",IF(AND(ISNUMBER($L1426),OR($L1426&lt;0,$L1426&gt;100)),"RAW SCORE OUT OF RANGE",IF(COUNTIF(nrES_RecID,$B1426)&gt;1,"DUPLICATE RECORD",IF(AND($K1426=2,COUNTIFS(nrES_PID,$D1426,nrES_Code,$F1426,nrES_Att,1)=0),"ATTEMPT 2 WITHOUT ATTEMPT 1",IF(AND($K1426=2,$L1426=""),"RETEST ROW HAS NO SCORE","OK"))))))</f>
        <v/>
      </c>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IF($C1427="","",IF($K1427="","",IF(COUNTIFS(nrES_PID,$D1427,nrES_Code,$F1427,nrES_Att,"&gt;"&amp;$K1427,nrES_Raw,"&gt;=0")=0,"Yes","No")))</f>
        <v/>
      </c>
      <c r="Q1427" s="17">
        <f>IF($C1427="","",IF($L1427="","",IF(AND($K1427=1,ISNUMBER($L1427),$L1427&lt;$J1427,COUNTIFS(nrES_PID,$D1427,nrES_Code,$F1427,nrES_Att,2,nrES_Raw,"&gt;=0")=0),"Yes","No")))</f>
        <v/>
      </c>
      <c r="R1427" s="17">
        <f>IF($C1427="","",IF($L1427="","",IF(AND($K1427=2,ISNUMBER($L1427),$L1427&lt;$J1427),"Yes","No")))</f>
        <v/>
      </c>
      <c r="S1427" s="18" t="n"/>
      <c r="T1427" s="19">
        <f>IF($Q1427&lt;&gt;"Yes","",IF($S1427="","(enter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IF(OR($C1427="",$L1427="",$K1427&lt;&gt;1,NOT(ISNUMBER($L1427)),$L1427&gt;=$J1427),"",IF(COUNTIFS(nrES_PID,$D1427,nrES_Code,$F1427,nrES_Att,2,nrES_Raw,"&gt;=0")&gt;0,"Retested",IF(NOT(ISNUMBER($T1427)),"CHECK DATE",IF(TODAY()&gt;$T1427,"OVERDUE","Due "&amp;TEXT($T1427,"mm/dd")))))</f>
        <v/>
      </c>
      <c r="V1427" s="16" t="n"/>
      <c r="W1427" s="16" t="n"/>
      <c r="X1427" s="17">
        <f>IF($C1427="","",IF(AND($L1427&lt;&gt;"",NOT(ISNUMBER($L1427))),"RAW SCORE NOT A NUMBER",IF(AND(ISNUMBER($L1427),OR($L1427&lt;0,$L1427&gt;100)),"RAW SCORE OUT OF RANGE",IF(COUNTIF(nrES_RecID,$B1427)&gt;1,"DUPLICATE RECORD",IF(AND($K1427=2,COUNTIFS(nrES_PID,$D1427,nrES_Code,$F1427,nrES_Att,1)=0),"ATTEMPT 2 WITHOUT ATTEMPT 1",IF(AND($K1427=2,$L1427=""),"RETEST ROW HAS NO SCORE","OK"))))))</f>
        <v/>
      </c>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IF($C1428="","",IF($K1428="","",IF(COUNTIFS(nrES_PID,$D1428,nrES_Code,$F1428,nrES_Att,"&gt;"&amp;$K1428,nrES_Raw,"&gt;=0")=0,"Yes","No")))</f>
        <v/>
      </c>
      <c r="Q1428" s="17">
        <f>IF($C1428="","",IF($L1428="","",IF(AND($K1428=1,ISNUMBER($L1428),$L1428&lt;$J1428,COUNTIFS(nrES_PID,$D1428,nrES_Code,$F1428,nrES_Att,2,nrES_Raw,"&gt;=0")=0),"Yes","No")))</f>
        <v/>
      </c>
      <c r="R1428" s="17">
        <f>IF($C1428="","",IF($L1428="","",IF(AND($K1428=2,ISNUMBER($L1428),$L1428&lt;$J1428),"Yes","No")))</f>
        <v/>
      </c>
      <c r="S1428" s="18" t="n"/>
      <c r="T1428" s="19">
        <f>IF($Q1428&lt;&gt;"Yes","",IF($S1428="","(enter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IF(OR($C1428="",$L1428="",$K1428&lt;&gt;1,NOT(ISNUMBER($L1428)),$L1428&gt;=$J1428),"",IF(COUNTIFS(nrES_PID,$D1428,nrES_Code,$F1428,nrES_Att,2,nrES_Raw,"&gt;=0")&gt;0,"Retested",IF(NOT(ISNUMBER($T1428)),"CHECK DATE",IF(TODAY()&gt;$T1428,"OVERDUE","Due "&amp;TEXT($T1428,"mm/dd")))))</f>
        <v/>
      </c>
      <c r="V1428" s="16" t="n"/>
      <c r="W1428" s="16" t="n"/>
      <c r="X1428" s="17">
        <f>IF($C1428="","",IF(AND($L1428&lt;&gt;"",NOT(ISNUMBER($L1428))),"RAW SCORE NOT A NUMBER",IF(AND(ISNUMBER($L1428),OR($L1428&lt;0,$L1428&gt;100)),"RAW SCORE OUT OF RANGE",IF(COUNTIF(nrES_RecID,$B1428)&gt;1,"DUPLICATE RECORD",IF(AND($K1428=2,COUNTIFS(nrES_PID,$D1428,nrES_Code,$F1428,nrES_Att,1)=0),"ATTEMPT 2 WITHOUT ATTEMPT 1",IF(AND($K1428=2,$L1428=""),"RETEST ROW HAS NO SCORE","OK"))))))</f>
        <v/>
      </c>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IF($C1429="","",IF($K1429="","",IF(COUNTIFS(nrES_PID,$D1429,nrES_Code,$F1429,nrES_Att,"&gt;"&amp;$K1429,nrES_Raw,"&gt;=0")=0,"Yes","No")))</f>
        <v/>
      </c>
      <c r="Q1429" s="17">
        <f>IF($C1429="","",IF($L1429="","",IF(AND($K1429=1,ISNUMBER($L1429),$L1429&lt;$J1429,COUNTIFS(nrES_PID,$D1429,nrES_Code,$F1429,nrES_Att,2,nrES_Raw,"&gt;=0")=0),"Yes","No")))</f>
        <v/>
      </c>
      <c r="R1429" s="17">
        <f>IF($C1429="","",IF($L1429="","",IF(AND($K1429=2,ISNUMBER($L1429),$L1429&lt;$J1429),"Yes","No")))</f>
        <v/>
      </c>
      <c r="S1429" s="18" t="n"/>
      <c r="T1429" s="19">
        <f>IF($Q1429&lt;&gt;"Yes","",IF($S1429="","(enter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IF(OR($C1429="",$L1429="",$K1429&lt;&gt;1,NOT(ISNUMBER($L1429)),$L1429&gt;=$J1429),"",IF(COUNTIFS(nrES_PID,$D1429,nrES_Code,$F1429,nrES_Att,2,nrES_Raw,"&gt;=0")&gt;0,"Retested",IF(NOT(ISNUMBER($T1429)),"CHECK DATE",IF(TODAY()&gt;$T1429,"OVERDUE","Due "&amp;TEXT($T1429,"mm/dd")))))</f>
        <v/>
      </c>
      <c r="V1429" s="16" t="n"/>
      <c r="W1429" s="16" t="n"/>
      <c r="X1429" s="17">
        <f>IF($C1429="","",IF(AND($L1429&lt;&gt;"",NOT(ISNUMBER($L1429))),"RAW SCORE NOT A NUMBER",IF(AND(ISNUMBER($L1429),OR($L1429&lt;0,$L1429&gt;100)),"RAW SCORE OUT OF RANGE",IF(COUNTIF(nrES_RecID,$B1429)&gt;1,"DUPLICATE RECORD",IF(AND($K1429=2,COUNTIFS(nrES_PID,$D1429,nrES_Code,$F1429,nrES_Att,1)=0),"ATTEMPT 2 WITHOUT ATTEMPT 1",IF(AND($K1429=2,$L1429=""),"RETEST ROW HAS NO SCORE","OK"))))))</f>
        <v/>
      </c>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IF($C1430="","",IF($K1430="","",IF(COUNTIFS(nrES_PID,$D1430,nrES_Code,$F1430,nrES_Att,"&gt;"&amp;$K1430,nrES_Raw,"&gt;=0")=0,"Yes","No")))</f>
        <v/>
      </c>
      <c r="Q1430" s="17">
        <f>IF($C1430="","",IF($L1430="","",IF(AND($K1430=1,ISNUMBER($L1430),$L1430&lt;$J1430,COUNTIFS(nrES_PID,$D1430,nrES_Code,$F1430,nrES_Att,2,nrES_Raw,"&gt;=0")=0),"Yes","No")))</f>
        <v/>
      </c>
      <c r="R1430" s="17">
        <f>IF($C1430="","",IF($L1430="","",IF(AND($K1430=2,ISNUMBER($L1430),$L1430&lt;$J1430),"Yes","No")))</f>
        <v/>
      </c>
      <c r="S1430" s="18" t="n"/>
      <c r="T1430" s="19">
        <f>IF($Q1430&lt;&gt;"Yes","",IF($S1430="","(enter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IF(OR($C1430="",$L1430="",$K1430&lt;&gt;1,NOT(ISNUMBER($L1430)),$L1430&gt;=$J1430),"",IF(COUNTIFS(nrES_PID,$D1430,nrES_Code,$F1430,nrES_Att,2,nrES_Raw,"&gt;=0")&gt;0,"Retested",IF(NOT(ISNUMBER($T1430)),"CHECK DATE",IF(TODAY()&gt;$T1430,"OVERDUE","Due "&amp;TEXT($T1430,"mm/dd")))))</f>
        <v/>
      </c>
      <c r="V1430" s="16" t="n"/>
      <c r="W1430" s="16" t="n"/>
      <c r="X1430" s="17">
        <f>IF($C1430="","",IF(AND($L1430&lt;&gt;"",NOT(ISNUMBER($L1430))),"RAW SCORE NOT A NUMBER",IF(AND(ISNUMBER($L1430),OR($L1430&lt;0,$L1430&gt;100)),"RAW SCORE OUT OF RANGE",IF(COUNTIF(nrES_RecID,$B1430)&gt;1,"DUPLICATE RECORD",IF(AND($K1430=2,COUNTIFS(nrES_PID,$D1430,nrES_Code,$F1430,nrES_Att,1)=0),"ATTEMPT 2 WITHOUT ATTEMPT 1",IF(AND($K1430=2,$L1430=""),"RETEST ROW HAS NO SCORE","OK"))))))</f>
        <v/>
      </c>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IF($C1431="","",IF($K1431="","",IF(COUNTIFS(nrES_PID,$D1431,nrES_Code,$F1431,nrES_Att,"&gt;"&amp;$K1431,nrES_Raw,"&gt;=0")=0,"Yes","No")))</f>
        <v/>
      </c>
      <c r="Q1431" s="17">
        <f>IF($C1431="","",IF($L1431="","",IF(AND($K1431=1,ISNUMBER($L1431),$L1431&lt;$J1431,COUNTIFS(nrES_PID,$D1431,nrES_Code,$F1431,nrES_Att,2,nrES_Raw,"&gt;=0")=0),"Yes","No")))</f>
        <v/>
      </c>
      <c r="R1431" s="17">
        <f>IF($C1431="","",IF($L1431="","",IF(AND($K1431=2,ISNUMBER($L1431),$L1431&lt;$J1431),"Yes","No")))</f>
        <v/>
      </c>
      <c r="S1431" s="18" t="n"/>
      <c r="T1431" s="19">
        <f>IF($Q1431&lt;&gt;"Yes","",IF($S1431="","(enter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IF(OR($C1431="",$L1431="",$K1431&lt;&gt;1,NOT(ISNUMBER($L1431)),$L1431&gt;=$J1431),"",IF(COUNTIFS(nrES_PID,$D1431,nrES_Code,$F1431,nrES_Att,2,nrES_Raw,"&gt;=0")&gt;0,"Retested",IF(NOT(ISNUMBER($T1431)),"CHECK DATE",IF(TODAY()&gt;$T1431,"OVERDUE","Due "&amp;TEXT($T1431,"mm/dd")))))</f>
        <v/>
      </c>
      <c r="V1431" s="16" t="n"/>
      <c r="W1431" s="16" t="n"/>
      <c r="X1431" s="17">
        <f>IF($C1431="","",IF(AND($L1431&lt;&gt;"",NOT(ISNUMBER($L1431))),"RAW SCORE NOT A NUMBER",IF(AND(ISNUMBER($L1431),OR($L1431&lt;0,$L1431&gt;100)),"RAW SCORE OUT OF RANGE",IF(COUNTIF(nrES_RecID,$B1431)&gt;1,"DUPLICATE RECORD",IF(AND($K1431=2,COUNTIFS(nrES_PID,$D1431,nrES_Code,$F1431,nrES_Att,1)=0),"ATTEMPT 2 WITHOUT ATTEMPT 1",IF(AND($K1431=2,$L1431=""),"RETEST ROW HAS NO SCORE","OK"))))))</f>
        <v/>
      </c>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IF($C1432="","",IF($K1432="","",IF(COUNTIFS(nrES_PID,$D1432,nrES_Code,$F1432,nrES_Att,"&gt;"&amp;$K1432,nrES_Raw,"&gt;=0")=0,"Yes","No")))</f>
        <v/>
      </c>
      <c r="Q1432" s="17">
        <f>IF($C1432="","",IF($L1432="","",IF(AND($K1432=1,ISNUMBER($L1432),$L1432&lt;$J1432,COUNTIFS(nrES_PID,$D1432,nrES_Code,$F1432,nrES_Att,2,nrES_Raw,"&gt;=0")=0),"Yes","No")))</f>
        <v/>
      </c>
      <c r="R1432" s="17">
        <f>IF($C1432="","",IF($L1432="","",IF(AND($K1432=2,ISNUMBER($L1432),$L1432&lt;$J1432),"Yes","No")))</f>
        <v/>
      </c>
      <c r="S1432" s="18" t="n"/>
      <c r="T1432" s="19">
        <f>IF($Q1432&lt;&gt;"Yes","",IF($S1432="","(enter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IF(OR($C1432="",$L1432="",$K1432&lt;&gt;1,NOT(ISNUMBER($L1432)),$L1432&gt;=$J1432),"",IF(COUNTIFS(nrES_PID,$D1432,nrES_Code,$F1432,nrES_Att,2,nrES_Raw,"&gt;=0")&gt;0,"Retested",IF(NOT(ISNUMBER($T1432)),"CHECK DATE",IF(TODAY()&gt;$T1432,"OVERDUE","Due "&amp;TEXT($T1432,"mm/dd")))))</f>
        <v/>
      </c>
      <c r="V1432" s="16" t="n"/>
      <c r="W1432" s="16" t="n"/>
      <c r="X1432" s="17">
        <f>IF($C1432="","",IF(AND($L1432&lt;&gt;"",NOT(ISNUMBER($L1432))),"RAW SCORE NOT A NUMBER",IF(AND(ISNUMBER($L1432),OR($L1432&lt;0,$L1432&gt;100)),"RAW SCORE OUT OF RANGE",IF(COUNTIF(nrES_RecID,$B1432)&gt;1,"DUPLICATE RECORD",IF(AND($K1432=2,COUNTIFS(nrES_PID,$D1432,nrES_Code,$F1432,nrES_Att,1)=0),"ATTEMPT 2 WITHOUT ATTEMPT 1",IF(AND($K1432=2,$L1432=""),"RETEST ROW HAS NO SCORE","OK"))))))</f>
        <v/>
      </c>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IF($C1433="","",IF($K1433="","",IF(COUNTIFS(nrES_PID,$D1433,nrES_Code,$F1433,nrES_Att,"&gt;"&amp;$K1433,nrES_Raw,"&gt;=0")=0,"Yes","No")))</f>
        <v/>
      </c>
      <c r="Q1433" s="17">
        <f>IF($C1433="","",IF($L1433="","",IF(AND($K1433=1,ISNUMBER($L1433),$L1433&lt;$J1433,COUNTIFS(nrES_PID,$D1433,nrES_Code,$F1433,nrES_Att,2,nrES_Raw,"&gt;=0")=0),"Yes","No")))</f>
        <v/>
      </c>
      <c r="R1433" s="17">
        <f>IF($C1433="","",IF($L1433="","",IF(AND($K1433=2,ISNUMBER($L1433),$L1433&lt;$J1433),"Yes","No")))</f>
        <v/>
      </c>
      <c r="S1433" s="18" t="n"/>
      <c r="T1433" s="19">
        <f>IF($Q1433&lt;&gt;"Yes","",IF($S1433="","(enter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IF(OR($C1433="",$L1433="",$K1433&lt;&gt;1,NOT(ISNUMBER($L1433)),$L1433&gt;=$J1433),"",IF(COUNTIFS(nrES_PID,$D1433,nrES_Code,$F1433,nrES_Att,2,nrES_Raw,"&gt;=0")&gt;0,"Retested",IF(NOT(ISNUMBER($T1433)),"CHECK DATE",IF(TODAY()&gt;$T1433,"OVERDUE","Due "&amp;TEXT($T1433,"mm/dd")))))</f>
        <v/>
      </c>
      <c r="V1433" s="16" t="n"/>
      <c r="W1433" s="16" t="n"/>
      <c r="X1433" s="17">
        <f>IF($C1433="","",IF(AND($L1433&lt;&gt;"",NOT(ISNUMBER($L1433))),"RAW SCORE NOT A NUMBER",IF(AND(ISNUMBER($L1433),OR($L1433&lt;0,$L1433&gt;100)),"RAW SCORE OUT OF RANGE",IF(COUNTIF(nrES_RecID,$B1433)&gt;1,"DUPLICATE RECORD",IF(AND($K1433=2,COUNTIFS(nrES_PID,$D1433,nrES_Code,$F1433,nrES_Att,1)=0),"ATTEMPT 2 WITHOUT ATTEMPT 1",IF(AND($K1433=2,$L1433=""),"RETEST ROW HAS NO SCORE","OK"))))))</f>
        <v/>
      </c>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IF($C1434="","",IF($K1434="","",IF(COUNTIFS(nrES_PID,$D1434,nrES_Code,$F1434,nrES_Att,"&gt;"&amp;$K1434,nrES_Raw,"&gt;=0")=0,"Yes","No")))</f>
        <v/>
      </c>
      <c r="Q1434" s="17">
        <f>IF($C1434="","",IF($L1434="","",IF(AND($K1434=1,ISNUMBER($L1434),$L1434&lt;$J1434,COUNTIFS(nrES_PID,$D1434,nrES_Code,$F1434,nrES_Att,2,nrES_Raw,"&gt;=0")=0),"Yes","No")))</f>
        <v/>
      </c>
      <c r="R1434" s="17">
        <f>IF($C1434="","",IF($L1434="","",IF(AND($K1434=2,ISNUMBER($L1434),$L1434&lt;$J1434),"Yes","No")))</f>
        <v/>
      </c>
      <c r="S1434" s="18" t="n"/>
      <c r="T1434" s="19">
        <f>IF($Q1434&lt;&gt;"Yes","",IF($S1434="","(enter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IF(OR($C1434="",$L1434="",$K1434&lt;&gt;1,NOT(ISNUMBER($L1434)),$L1434&gt;=$J1434),"",IF(COUNTIFS(nrES_PID,$D1434,nrES_Code,$F1434,nrES_Att,2,nrES_Raw,"&gt;=0")&gt;0,"Retested",IF(NOT(ISNUMBER($T1434)),"CHECK DATE",IF(TODAY()&gt;$T1434,"OVERDUE","Due "&amp;TEXT($T1434,"mm/dd")))))</f>
        <v/>
      </c>
      <c r="V1434" s="16" t="n"/>
      <c r="W1434" s="16" t="n"/>
      <c r="X1434" s="17">
        <f>IF($C1434="","",IF(AND($L1434&lt;&gt;"",NOT(ISNUMBER($L1434))),"RAW SCORE NOT A NUMBER",IF(AND(ISNUMBER($L1434),OR($L1434&lt;0,$L1434&gt;100)),"RAW SCORE OUT OF RANGE",IF(COUNTIF(nrES_RecID,$B1434)&gt;1,"DUPLICATE RECORD",IF(AND($K1434=2,COUNTIFS(nrES_PID,$D1434,nrES_Code,$F1434,nrES_Att,1)=0),"ATTEMPT 2 WITHOUT ATTEMPT 1",IF(AND($K1434=2,$L1434=""),"RETEST ROW HAS NO SCORE","OK"))))))</f>
        <v/>
      </c>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IF($C1435="","",IF($K1435="","",IF(COUNTIFS(nrES_PID,$D1435,nrES_Code,$F1435,nrES_Att,"&gt;"&amp;$K1435,nrES_Raw,"&gt;=0")=0,"Yes","No")))</f>
        <v/>
      </c>
      <c r="Q1435" s="17">
        <f>IF($C1435="","",IF($L1435="","",IF(AND($K1435=1,ISNUMBER($L1435),$L1435&lt;$J1435,COUNTIFS(nrES_PID,$D1435,nrES_Code,$F1435,nrES_Att,2,nrES_Raw,"&gt;=0")=0),"Yes","No")))</f>
        <v/>
      </c>
      <c r="R1435" s="17">
        <f>IF($C1435="","",IF($L1435="","",IF(AND($K1435=2,ISNUMBER($L1435),$L1435&lt;$J1435),"Yes","No")))</f>
        <v/>
      </c>
      <c r="S1435" s="18" t="n"/>
      <c r="T1435" s="19">
        <f>IF($Q1435&lt;&gt;"Yes","",IF($S1435="","(enter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IF(OR($C1435="",$L1435="",$K1435&lt;&gt;1,NOT(ISNUMBER($L1435)),$L1435&gt;=$J1435),"",IF(COUNTIFS(nrES_PID,$D1435,nrES_Code,$F1435,nrES_Att,2,nrES_Raw,"&gt;=0")&gt;0,"Retested",IF(NOT(ISNUMBER($T1435)),"CHECK DATE",IF(TODAY()&gt;$T1435,"OVERDUE","Due "&amp;TEXT($T1435,"mm/dd")))))</f>
        <v/>
      </c>
      <c r="V1435" s="16" t="n"/>
      <c r="W1435" s="16" t="n"/>
      <c r="X1435" s="17">
        <f>IF($C1435="","",IF(AND($L1435&lt;&gt;"",NOT(ISNUMBER($L1435))),"RAW SCORE NOT A NUMBER",IF(AND(ISNUMBER($L1435),OR($L1435&lt;0,$L1435&gt;100)),"RAW SCORE OUT OF RANGE",IF(COUNTIF(nrES_RecID,$B1435)&gt;1,"DUPLICATE RECORD",IF(AND($K1435=2,COUNTIFS(nrES_PID,$D1435,nrES_Code,$F1435,nrES_Att,1)=0),"ATTEMPT 2 WITHOUT ATTEMPT 1",IF(AND($K1435=2,$L1435=""),"RETEST ROW HAS NO SCORE","OK"))))))</f>
        <v/>
      </c>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IF($C1436="","",IF($K1436="","",IF(COUNTIFS(nrES_PID,$D1436,nrES_Code,$F1436,nrES_Att,"&gt;"&amp;$K1436,nrES_Raw,"&gt;=0")=0,"Yes","No")))</f>
        <v/>
      </c>
      <c r="Q1436" s="17">
        <f>IF($C1436="","",IF($L1436="","",IF(AND($K1436=1,ISNUMBER($L1436),$L1436&lt;$J1436,COUNTIFS(nrES_PID,$D1436,nrES_Code,$F1436,nrES_Att,2,nrES_Raw,"&gt;=0")=0),"Yes","No")))</f>
        <v/>
      </c>
      <c r="R1436" s="17">
        <f>IF($C1436="","",IF($L1436="","",IF(AND($K1436=2,ISNUMBER($L1436),$L1436&lt;$J1436),"Yes","No")))</f>
        <v/>
      </c>
      <c r="S1436" s="18" t="n"/>
      <c r="T1436" s="19">
        <f>IF($Q1436&lt;&gt;"Yes","",IF($S1436="","(enter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IF(OR($C1436="",$L1436="",$K1436&lt;&gt;1,NOT(ISNUMBER($L1436)),$L1436&gt;=$J1436),"",IF(COUNTIFS(nrES_PID,$D1436,nrES_Code,$F1436,nrES_Att,2,nrES_Raw,"&gt;=0")&gt;0,"Retested",IF(NOT(ISNUMBER($T1436)),"CHECK DATE",IF(TODAY()&gt;$T1436,"OVERDUE","Due "&amp;TEXT($T1436,"mm/dd")))))</f>
        <v/>
      </c>
      <c r="V1436" s="16" t="n"/>
      <c r="W1436" s="16" t="n"/>
      <c r="X1436" s="17">
        <f>IF($C1436="","",IF(AND($L1436&lt;&gt;"",NOT(ISNUMBER($L1436))),"RAW SCORE NOT A NUMBER",IF(AND(ISNUMBER($L1436),OR($L1436&lt;0,$L1436&gt;100)),"RAW SCORE OUT OF RANGE",IF(COUNTIF(nrES_RecID,$B1436)&gt;1,"DUPLICATE RECORD",IF(AND($K1436=2,COUNTIFS(nrES_PID,$D1436,nrES_Code,$F1436,nrES_Att,1)=0),"ATTEMPT 2 WITHOUT ATTEMPT 1",IF(AND($K1436=2,$L1436=""),"RETEST ROW HAS NO SCORE","OK"))))))</f>
        <v/>
      </c>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IF($C1437="","",IF($K1437="","",IF(COUNTIFS(nrES_PID,$D1437,nrES_Code,$F1437,nrES_Att,"&gt;"&amp;$K1437,nrES_Raw,"&gt;=0")=0,"Yes","No")))</f>
        <v/>
      </c>
      <c r="Q1437" s="17">
        <f>IF($C1437="","",IF($L1437="","",IF(AND($K1437=1,ISNUMBER($L1437),$L1437&lt;$J1437,COUNTIFS(nrES_PID,$D1437,nrES_Code,$F1437,nrES_Att,2,nrES_Raw,"&gt;=0")=0),"Yes","No")))</f>
        <v/>
      </c>
      <c r="R1437" s="17">
        <f>IF($C1437="","",IF($L1437="","",IF(AND($K1437=2,ISNUMBER($L1437),$L1437&lt;$J1437),"Yes","No")))</f>
        <v/>
      </c>
      <c r="S1437" s="18" t="n"/>
      <c r="T1437" s="19">
        <f>IF($Q1437&lt;&gt;"Yes","",IF($S1437="","(enter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IF(OR($C1437="",$L1437="",$K1437&lt;&gt;1,NOT(ISNUMBER($L1437)),$L1437&gt;=$J1437),"",IF(COUNTIFS(nrES_PID,$D1437,nrES_Code,$F1437,nrES_Att,2,nrES_Raw,"&gt;=0")&gt;0,"Retested",IF(NOT(ISNUMBER($T1437)),"CHECK DATE",IF(TODAY()&gt;$T1437,"OVERDUE","Due "&amp;TEXT($T1437,"mm/dd")))))</f>
        <v/>
      </c>
      <c r="V1437" s="16" t="n"/>
      <c r="W1437" s="16" t="n"/>
      <c r="X1437" s="17">
        <f>IF($C1437="","",IF(AND($L1437&lt;&gt;"",NOT(ISNUMBER($L1437))),"RAW SCORE NOT A NUMBER",IF(AND(ISNUMBER($L1437),OR($L1437&lt;0,$L1437&gt;100)),"RAW SCORE OUT OF RANGE",IF(COUNTIF(nrES_RecID,$B1437)&gt;1,"DUPLICATE RECORD",IF(AND($K1437=2,COUNTIFS(nrES_PID,$D1437,nrES_Code,$F1437,nrES_Att,1)=0),"ATTEMPT 2 WITHOUT ATTEMPT 1",IF(AND($K1437=2,$L1437=""),"RETEST ROW HAS NO SCORE","OK"))))))</f>
        <v/>
      </c>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IF($C1438="","",IF($K1438="","",IF(COUNTIFS(nrES_PID,$D1438,nrES_Code,$F1438,nrES_Att,"&gt;"&amp;$K1438,nrES_Raw,"&gt;=0")=0,"Yes","No")))</f>
        <v/>
      </c>
      <c r="Q1438" s="17">
        <f>IF($C1438="","",IF($L1438="","",IF(AND($K1438=1,ISNUMBER($L1438),$L1438&lt;$J1438,COUNTIFS(nrES_PID,$D1438,nrES_Code,$F1438,nrES_Att,2,nrES_Raw,"&gt;=0")=0),"Yes","No")))</f>
        <v/>
      </c>
      <c r="R1438" s="17">
        <f>IF($C1438="","",IF($L1438="","",IF(AND($K1438=2,ISNUMBER($L1438),$L1438&lt;$J1438),"Yes","No")))</f>
        <v/>
      </c>
      <c r="S1438" s="18" t="n"/>
      <c r="T1438" s="19">
        <f>IF($Q1438&lt;&gt;"Yes","",IF($S1438="","(enter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IF(OR($C1438="",$L1438="",$K1438&lt;&gt;1,NOT(ISNUMBER($L1438)),$L1438&gt;=$J1438),"",IF(COUNTIFS(nrES_PID,$D1438,nrES_Code,$F1438,nrES_Att,2,nrES_Raw,"&gt;=0")&gt;0,"Retested",IF(NOT(ISNUMBER($T1438)),"CHECK DATE",IF(TODAY()&gt;$T1438,"OVERDUE","Due "&amp;TEXT($T1438,"mm/dd")))))</f>
        <v/>
      </c>
      <c r="V1438" s="16" t="n"/>
      <c r="W1438" s="16" t="n"/>
      <c r="X1438" s="17">
        <f>IF($C1438="","",IF(AND($L1438&lt;&gt;"",NOT(ISNUMBER($L1438))),"RAW SCORE NOT A NUMBER",IF(AND(ISNUMBER($L1438),OR($L1438&lt;0,$L1438&gt;100)),"RAW SCORE OUT OF RANGE",IF(COUNTIF(nrES_RecID,$B1438)&gt;1,"DUPLICATE RECORD",IF(AND($K1438=2,COUNTIFS(nrES_PID,$D1438,nrES_Code,$F1438,nrES_Att,1)=0),"ATTEMPT 2 WITHOUT ATTEMPT 1",IF(AND($K1438=2,$L1438=""),"RETEST ROW HAS NO SCORE","OK"))))))</f>
        <v/>
      </c>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IF($C1439="","",IF($K1439="","",IF(COUNTIFS(nrES_PID,$D1439,nrES_Code,$F1439,nrES_Att,"&gt;"&amp;$K1439,nrES_Raw,"&gt;=0")=0,"Yes","No")))</f>
        <v/>
      </c>
      <c r="Q1439" s="17">
        <f>IF($C1439="","",IF($L1439="","",IF(AND($K1439=1,ISNUMBER($L1439),$L1439&lt;$J1439,COUNTIFS(nrES_PID,$D1439,nrES_Code,$F1439,nrES_Att,2,nrES_Raw,"&gt;=0")=0),"Yes","No")))</f>
        <v/>
      </c>
      <c r="R1439" s="17">
        <f>IF($C1439="","",IF($L1439="","",IF(AND($K1439=2,ISNUMBER($L1439),$L1439&lt;$J1439),"Yes","No")))</f>
        <v/>
      </c>
      <c r="S1439" s="18" t="n"/>
      <c r="T1439" s="19">
        <f>IF($Q1439&lt;&gt;"Yes","",IF($S1439="","(enter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IF(OR($C1439="",$L1439="",$K1439&lt;&gt;1,NOT(ISNUMBER($L1439)),$L1439&gt;=$J1439),"",IF(COUNTIFS(nrES_PID,$D1439,nrES_Code,$F1439,nrES_Att,2,nrES_Raw,"&gt;=0")&gt;0,"Retested",IF(NOT(ISNUMBER($T1439)),"CHECK DATE",IF(TODAY()&gt;$T1439,"OVERDUE","Due "&amp;TEXT($T1439,"mm/dd")))))</f>
        <v/>
      </c>
      <c r="V1439" s="16" t="n"/>
      <c r="W1439" s="16" t="n"/>
      <c r="X1439" s="17">
        <f>IF($C1439="","",IF(AND($L1439&lt;&gt;"",NOT(ISNUMBER($L1439))),"RAW SCORE NOT A NUMBER",IF(AND(ISNUMBER($L1439),OR($L1439&lt;0,$L1439&gt;100)),"RAW SCORE OUT OF RANGE",IF(COUNTIF(nrES_RecID,$B1439)&gt;1,"DUPLICATE RECORD",IF(AND($K1439=2,COUNTIFS(nrES_PID,$D1439,nrES_Code,$F1439,nrES_Att,1)=0),"ATTEMPT 2 WITHOUT ATTEMPT 1",IF(AND($K1439=2,$L1439=""),"RETEST ROW HAS NO SCORE","OK"))))))</f>
        <v/>
      </c>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IF($C1440="","",IF($K1440="","",IF(COUNTIFS(nrES_PID,$D1440,nrES_Code,$F1440,nrES_Att,"&gt;"&amp;$K1440,nrES_Raw,"&gt;=0")=0,"Yes","No")))</f>
        <v/>
      </c>
      <c r="Q1440" s="17">
        <f>IF($C1440="","",IF($L1440="","",IF(AND($K1440=1,ISNUMBER($L1440),$L1440&lt;$J1440,COUNTIFS(nrES_PID,$D1440,nrES_Code,$F1440,nrES_Att,2,nrES_Raw,"&gt;=0")=0),"Yes","No")))</f>
        <v/>
      </c>
      <c r="R1440" s="17">
        <f>IF($C1440="","",IF($L1440="","",IF(AND($K1440=2,ISNUMBER($L1440),$L1440&lt;$J1440),"Yes","No")))</f>
        <v/>
      </c>
      <c r="S1440" s="18" t="n"/>
      <c r="T1440" s="19">
        <f>IF($Q1440&lt;&gt;"Yes","",IF($S1440="","(enter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IF(OR($C1440="",$L1440="",$K1440&lt;&gt;1,NOT(ISNUMBER($L1440)),$L1440&gt;=$J1440),"",IF(COUNTIFS(nrES_PID,$D1440,nrES_Code,$F1440,nrES_Att,2,nrES_Raw,"&gt;=0")&gt;0,"Retested",IF(NOT(ISNUMBER($T1440)),"CHECK DATE",IF(TODAY()&gt;$T1440,"OVERDUE","Due "&amp;TEXT($T1440,"mm/dd")))))</f>
        <v/>
      </c>
      <c r="V1440" s="16" t="n"/>
      <c r="W1440" s="16" t="n"/>
      <c r="X1440" s="17">
        <f>IF($C1440="","",IF(AND($L1440&lt;&gt;"",NOT(ISNUMBER($L1440))),"RAW SCORE NOT A NUMBER",IF(AND(ISNUMBER($L1440),OR($L1440&lt;0,$L1440&gt;100)),"RAW SCORE OUT OF RANGE",IF(COUNTIF(nrES_RecID,$B1440)&gt;1,"DUPLICATE RECORD",IF(AND($K1440=2,COUNTIFS(nrES_PID,$D1440,nrES_Code,$F1440,nrES_Att,1)=0),"ATTEMPT 2 WITHOUT ATTEMPT 1",IF(AND($K1440=2,$L1440=""),"RETEST ROW HAS NO SCORE","OK"))))))</f>
        <v/>
      </c>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IF($C1441="","",IF($K1441="","",IF(COUNTIFS(nrES_PID,$D1441,nrES_Code,$F1441,nrES_Att,"&gt;"&amp;$K1441,nrES_Raw,"&gt;=0")=0,"Yes","No")))</f>
        <v/>
      </c>
      <c r="Q1441" s="17">
        <f>IF($C1441="","",IF($L1441="","",IF(AND($K1441=1,ISNUMBER($L1441),$L1441&lt;$J1441,COUNTIFS(nrES_PID,$D1441,nrES_Code,$F1441,nrES_Att,2,nrES_Raw,"&gt;=0")=0),"Yes","No")))</f>
        <v/>
      </c>
      <c r="R1441" s="17">
        <f>IF($C1441="","",IF($L1441="","",IF(AND($K1441=2,ISNUMBER($L1441),$L1441&lt;$J1441),"Yes","No")))</f>
        <v/>
      </c>
      <c r="S1441" s="18" t="n"/>
      <c r="T1441" s="19">
        <f>IF($Q1441&lt;&gt;"Yes","",IF($S1441="","(enter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IF(OR($C1441="",$L1441="",$K1441&lt;&gt;1,NOT(ISNUMBER($L1441)),$L1441&gt;=$J1441),"",IF(COUNTIFS(nrES_PID,$D1441,nrES_Code,$F1441,nrES_Att,2,nrES_Raw,"&gt;=0")&gt;0,"Retested",IF(NOT(ISNUMBER($T1441)),"CHECK DATE",IF(TODAY()&gt;$T1441,"OVERDUE","Due "&amp;TEXT($T1441,"mm/dd")))))</f>
        <v/>
      </c>
      <c r="V1441" s="16" t="n"/>
      <c r="W1441" s="16" t="n"/>
      <c r="X1441" s="17">
        <f>IF($C1441="","",IF(AND($L1441&lt;&gt;"",NOT(ISNUMBER($L1441))),"RAW SCORE NOT A NUMBER",IF(AND(ISNUMBER($L1441),OR($L1441&lt;0,$L1441&gt;100)),"RAW SCORE OUT OF RANGE",IF(COUNTIF(nrES_RecID,$B1441)&gt;1,"DUPLICATE RECORD",IF(AND($K1441=2,COUNTIFS(nrES_PID,$D1441,nrES_Code,$F1441,nrES_Att,1)=0),"ATTEMPT 2 WITHOUT ATTEMPT 1",IF(AND($K1441=2,$L1441=""),"RETEST ROW HAS NO SCORE","OK"))))))</f>
        <v/>
      </c>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IF($C1442="","",IF($K1442="","",IF(COUNTIFS(nrES_PID,$D1442,nrES_Code,$F1442,nrES_Att,"&gt;"&amp;$K1442,nrES_Raw,"&gt;=0")=0,"Yes","No")))</f>
        <v/>
      </c>
      <c r="Q1442" s="17">
        <f>IF($C1442="","",IF($L1442="","",IF(AND($K1442=1,ISNUMBER($L1442),$L1442&lt;$J1442,COUNTIFS(nrES_PID,$D1442,nrES_Code,$F1442,nrES_Att,2,nrES_Raw,"&gt;=0")=0),"Yes","No")))</f>
        <v/>
      </c>
      <c r="R1442" s="17">
        <f>IF($C1442="","",IF($L1442="","",IF(AND($K1442=2,ISNUMBER($L1442),$L1442&lt;$J1442),"Yes","No")))</f>
        <v/>
      </c>
      <c r="S1442" s="18" t="n"/>
      <c r="T1442" s="19">
        <f>IF($Q1442&lt;&gt;"Yes","",IF($S1442="","(enter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IF(OR($C1442="",$L1442="",$K1442&lt;&gt;1,NOT(ISNUMBER($L1442)),$L1442&gt;=$J1442),"",IF(COUNTIFS(nrES_PID,$D1442,nrES_Code,$F1442,nrES_Att,2,nrES_Raw,"&gt;=0")&gt;0,"Retested",IF(NOT(ISNUMBER($T1442)),"CHECK DATE",IF(TODAY()&gt;$T1442,"OVERDUE","Due "&amp;TEXT($T1442,"mm/dd")))))</f>
        <v/>
      </c>
      <c r="V1442" s="16" t="n"/>
      <c r="W1442" s="16" t="n"/>
      <c r="X1442" s="17">
        <f>IF($C1442="","",IF(AND($L1442&lt;&gt;"",NOT(ISNUMBER($L1442))),"RAW SCORE NOT A NUMBER",IF(AND(ISNUMBER($L1442),OR($L1442&lt;0,$L1442&gt;100)),"RAW SCORE OUT OF RANGE",IF(COUNTIF(nrES_RecID,$B1442)&gt;1,"DUPLICATE RECORD",IF(AND($K1442=2,COUNTIFS(nrES_PID,$D1442,nrES_Code,$F1442,nrES_Att,1)=0),"ATTEMPT 2 WITHOUT ATTEMPT 1",IF(AND($K1442=2,$L1442=""),"RETEST ROW HAS NO SCORE","OK"))))))</f>
        <v/>
      </c>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IF($C1443="","",IF($K1443="","",IF(COUNTIFS(nrES_PID,$D1443,nrES_Code,$F1443,nrES_Att,"&gt;"&amp;$K1443,nrES_Raw,"&gt;=0")=0,"Yes","No")))</f>
        <v/>
      </c>
      <c r="Q1443" s="17">
        <f>IF($C1443="","",IF($L1443="","",IF(AND($K1443=1,ISNUMBER($L1443),$L1443&lt;$J1443,COUNTIFS(nrES_PID,$D1443,nrES_Code,$F1443,nrES_Att,2,nrES_Raw,"&gt;=0")=0),"Yes","No")))</f>
        <v/>
      </c>
      <c r="R1443" s="17">
        <f>IF($C1443="","",IF($L1443="","",IF(AND($K1443=2,ISNUMBER($L1443),$L1443&lt;$J1443),"Yes","No")))</f>
        <v/>
      </c>
      <c r="S1443" s="18" t="n"/>
      <c r="T1443" s="19">
        <f>IF($Q1443&lt;&gt;"Yes","",IF($S1443="","(enter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IF(OR($C1443="",$L1443="",$K1443&lt;&gt;1,NOT(ISNUMBER($L1443)),$L1443&gt;=$J1443),"",IF(COUNTIFS(nrES_PID,$D1443,nrES_Code,$F1443,nrES_Att,2,nrES_Raw,"&gt;=0")&gt;0,"Retested",IF(NOT(ISNUMBER($T1443)),"CHECK DATE",IF(TODAY()&gt;$T1443,"OVERDUE","Due "&amp;TEXT($T1443,"mm/dd")))))</f>
        <v/>
      </c>
      <c r="V1443" s="16" t="n"/>
      <c r="W1443" s="16" t="n"/>
      <c r="X1443" s="17">
        <f>IF($C1443="","",IF(AND($L1443&lt;&gt;"",NOT(ISNUMBER($L1443))),"RAW SCORE NOT A NUMBER",IF(AND(ISNUMBER($L1443),OR($L1443&lt;0,$L1443&gt;100)),"RAW SCORE OUT OF RANGE",IF(COUNTIF(nrES_RecID,$B1443)&gt;1,"DUPLICATE RECORD",IF(AND($K1443=2,COUNTIFS(nrES_PID,$D1443,nrES_Code,$F1443,nrES_Att,1)=0),"ATTEMPT 2 WITHOUT ATTEMPT 1",IF(AND($K1443=2,$L1443=""),"RETEST ROW HAS NO SCORE","OK"))))))</f>
        <v/>
      </c>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IF($C1444="","",IF($K1444="","",IF(COUNTIFS(nrES_PID,$D1444,nrES_Code,$F1444,nrES_Att,"&gt;"&amp;$K1444,nrES_Raw,"&gt;=0")=0,"Yes","No")))</f>
        <v/>
      </c>
      <c r="Q1444" s="17">
        <f>IF($C1444="","",IF($L1444="","",IF(AND($K1444=1,ISNUMBER($L1444),$L1444&lt;$J1444,COUNTIFS(nrES_PID,$D1444,nrES_Code,$F1444,nrES_Att,2,nrES_Raw,"&gt;=0")=0),"Yes","No")))</f>
        <v/>
      </c>
      <c r="R1444" s="17">
        <f>IF($C1444="","",IF($L1444="","",IF(AND($K1444=2,ISNUMBER($L1444),$L1444&lt;$J1444),"Yes","No")))</f>
        <v/>
      </c>
      <c r="S1444" s="18" t="n"/>
      <c r="T1444" s="19">
        <f>IF($Q1444&lt;&gt;"Yes","",IF($S1444="","(enter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IF(OR($C1444="",$L1444="",$K1444&lt;&gt;1,NOT(ISNUMBER($L1444)),$L1444&gt;=$J1444),"",IF(COUNTIFS(nrES_PID,$D1444,nrES_Code,$F1444,nrES_Att,2,nrES_Raw,"&gt;=0")&gt;0,"Retested",IF(NOT(ISNUMBER($T1444)),"CHECK DATE",IF(TODAY()&gt;$T1444,"OVERDUE","Due "&amp;TEXT($T1444,"mm/dd")))))</f>
        <v/>
      </c>
      <c r="V1444" s="16" t="n"/>
      <c r="W1444" s="16" t="n"/>
      <c r="X1444" s="17">
        <f>IF($C1444="","",IF(AND($L1444&lt;&gt;"",NOT(ISNUMBER($L1444))),"RAW SCORE NOT A NUMBER",IF(AND(ISNUMBER($L1444),OR($L1444&lt;0,$L1444&gt;100)),"RAW SCORE OUT OF RANGE",IF(COUNTIF(nrES_RecID,$B1444)&gt;1,"DUPLICATE RECORD",IF(AND($K1444=2,COUNTIFS(nrES_PID,$D1444,nrES_Code,$F1444,nrES_Att,1)=0),"ATTEMPT 2 WITHOUT ATTEMPT 1",IF(AND($K1444=2,$L1444=""),"RETEST ROW HAS NO SCORE","OK"))))))</f>
        <v/>
      </c>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IF($C1445="","",IF($K1445="","",IF(COUNTIFS(nrES_PID,$D1445,nrES_Code,$F1445,nrES_Att,"&gt;"&amp;$K1445,nrES_Raw,"&gt;=0")=0,"Yes","No")))</f>
        <v/>
      </c>
      <c r="Q1445" s="17">
        <f>IF($C1445="","",IF($L1445="","",IF(AND($K1445=1,ISNUMBER($L1445),$L1445&lt;$J1445,COUNTIFS(nrES_PID,$D1445,nrES_Code,$F1445,nrES_Att,2,nrES_Raw,"&gt;=0")=0),"Yes","No")))</f>
        <v/>
      </c>
      <c r="R1445" s="17">
        <f>IF($C1445="","",IF($L1445="","",IF(AND($K1445=2,ISNUMBER($L1445),$L1445&lt;$J1445),"Yes","No")))</f>
        <v/>
      </c>
      <c r="S1445" s="18" t="n"/>
      <c r="T1445" s="19">
        <f>IF($Q1445&lt;&gt;"Yes","",IF($S1445="","(enter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IF(OR($C1445="",$L1445="",$K1445&lt;&gt;1,NOT(ISNUMBER($L1445)),$L1445&gt;=$J1445),"",IF(COUNTIFS(nrES_PID,$D1445,nrES_Code,$F1445,nrES_Att,2,nrES_Raw,"&gt;=0")&gt;0,"Retested",IF(NOT(ISNUMBER($T1445)),"CHECK DATE",IF(TODAY()&gt;$T1445,"OVERDUE","Due "&amp;TEXT($T1445,"mm/dd")))))</f>
        <v/>
      </c>
      <c r="V1445" s="16" t="n"/>
      <c r="W1445" s="16" t="n"/>
      <c r="X1445" s="17">
        <f>IF($C1445="","",IF(AND($L1445&lt;&gt;"",NOT(ISNUMBER($L1445))),"RAW SCORE NOT A NUMBER",IF(AND(ISNUMBER($L1445),OR($L1445&lt;0,$L1445&gt;100)),"RAW SCORE OUT OF RANGE",IF(COUNTIF(nrES_RecID,$B1445)&gt;1,"DUPLICATE RECORD",IF(AND($K1445=2,COUNTIFS(nrES_PID,$D1445,nrES_Code,$F1445,nrES_Att,1)=0),"ATTEMPT 2 WITHOUT ATTEMPT 1",IF(AND($K1445=2,$L1445=""),"RETEST ROW HAS NO SCORE","OK"))))))</f>
        <v/>
      </c>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IF($C1446="","",IF($K1446="","",IF(COUNTIFS(nrES_PID,$D1446,nrES_Code,$F1446,nrES_Att,"&gt;"&amp;$K1446,nrES_Raw,"&gt;=0")=0,"Yes","No")))</f>
        <v/>
      </c>
      <c r="Q1446" s="17">
        <f>IF($C1446="","",IF($L1446="","",IF(AND($K1446=1,ISNUMBER($L1446),$L1446&lt;$J1446,COUNTIFS(nrES_PID,$D1446,nrES_Code,$F1446,nrES_Att,2,nrES_Raw,"&gt;=0")=0),"Yes","No")))</f>
        <v/>
      </c>
      <c r="R1446" s="17">
        <f>IF($C1446="","",IF($L1446="","",IF(AND($K1446=2,ISNUMBER($L1446),$L1446&lt;$J1446),"Yes","No")))</f>
        <v/>
      </c>
      <c r="S1446" s="18" t="n"/>
      <c r="T1446" s="19">
        <f>IF($Q1446&lt;&gt;"Yes","",IF($S1446="","(enter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IF(OR($C1446="",$L1446="",$K1446&lt;&gt;1,NOT(ISNUMBER($L1446)),$L1446&gt;=$J1446),"",IF(COUNTIFS(nrES_PID,$D1446,nrES_Code,$F1446,nrES_Att,2,nrES_Raw,"&gt;=0")&gt;0,"Retested",IF(NOT(ISNUMBER($T1446)),"CHECK DATE",IF(TODAY()&gt;$T1446,"OVERDUE","Due "&amp;TEXT($T1446,"mm/dd")))))</f>
        <v/>
      </c>
      <c r="V1446" s="16" t="n"/>
      <c r="W1446" s="16" t="n"/>
      <c r="X1446" s="17">
        <f>IF($C1446="","",IF(AND($L1446&lt;&gt;"",NOT(ISNUMBER($L1446))),"RAW SCORE NOT A NUMBER",IF(AND(ISNUMBER($L1446),OR($L1446&lt;0,$L1446&gt;100)),"RAW SCORE OUT OF RANGE",IF(COUNTIF(nrES_RecID,$B1446)&gt;1,"DUPLICATE RECORD",IF(AND($K1446=2,COUNTIFS(nrES_PID,$D1446,nrES_Code,$F1446,nrES_Att,1)=0),"ATTEMPT 2 WITHOUT ATTEMPT 1",IF(AND($K1446=2,$L1446=""),"RETEST ROW HAS NO SCORE","OK"))))))</f>
        <v/>
      </c>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IF($C1447="","",IF($K1447="","",IF(COUNTIFS(nrES_PID,$D1447,nrES_Code,$F1447,nrES_Att,"&gt;"&amp;$K1447,nrES_Raw,"&gt;=0")=0,"Yes","No")))</f>
        <v/>
      </c>
      <c r="Q1447" s="17">
        <f>IF($C1447="","",IF($L1447="","",IF(AND($K1447=1,ISNUMBER($L1447),$L1447&lt;$J1447,COUNTIFS(nrES_PID,$D1447,nrES_Code,$F1447,nrES_Att,2,nrES_Raw,"&gt;=0")=0),"Yes","No")))</f>
        <v/>
      </c>
      <c r="R1447" s="17">
        <f>IF($C1447="","",IF($L1447="","",IF(AND($K1447=2,ISNUMBER($L1447),$L1447&lt;$J1447),"Yes","No")))</f>
        <v/>
      </c>
      <c r="S1447" s="18" t="n"/>
      <c r="T1447" s="19">
        <f>IF($Q1447&lt;&gt;"Yes","",IF($S1447="","(enter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IF(OR($C1447="",$L1447="",$K1447&lt;&gt;1,NOT(ISNUMBER($L1447)),$L1447&gt;=$J1447),"",IF(COUNTIFS(nrES_PID,$D1447,nrES_Code,$F1447,nrES_Att,2,nrES_Raw,"&gt;=0")&gt;0,"Retested",IF(NOT(ISNUMBER($T1447)),"CHECK DATE",IF(TODAY()&gt;$T1447,"OVERDUE","Due "&amp;TEXT($T1447,"mm/dd")))))</f>
        <v/>
      </c>
      <c r="V1447" s="16" t="n"/>
      <c r="W1447" s="16" t="n"/>
      <c r="X1447" s="17">
        <f>IF($C1447="","",IF(AND($L1447&lt;&gt;"",NOT(ISNUMBER($L1447))),"RAW SCORE NOT A NUMBER",IF(AND(ISNUMBER($L1447),OR($L1447&lt;0,$L1447&gt;100)),"RAW SCORE OUT OF RANGE",IF(COUNTIF(nrES_RecID,$B1447)&gt;1,"DUPLICATE RECORD",IF(AND($K1447=2,COUNTIFS(nrES_PID,$D1447,nrES_Code,$F1447,nrES_Att,1)=0),"ATTEMPT 2 WITHOUT ATTEMPT 1",IF(AND($K1447=2,$L1447=""),"RETEST ROW HAS NO SCORE","OK"))))))</f>
        <v/>
      </c>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IF($C1448="","",IF($K1448="","",IF(COUNTIFS(nrES_PID,$D1448,nrES_Code,$F1448,nrES_Att,"&gt;"&amp;$K1448,nrES_Raw,"&gt;=0")=0,"Yes","No")))</f>
        <v/>
      </c>
      <c r="Q1448" s="17">
        <f>IF($C1448="","",IF($L1448="","",IF(AND($K1448=1,ISNUMBER($L1448),$L1448&lt;$J1448,COUNTIFS(nrES_PID,$D1448,nrES_Code,$F1448,nrES_Att,2,nrES_Raw,"&gt;=0")=0),"Yes","No")))</f>
        <v/>
      </c>
      <c r="R1448" s="17">
        <f>IF($C1448="","",IF($L1448="","",IF(AND($K1448=2,ISNUMBER($L1448),$L1448&lt;$J1448),"Yes","No")))</f>
        <v/>
      </c>
      <c r="S1448" s="18" t="n"/>
      <c r="T1448" s="19">
        <f>IF($Q1448&lt;&gt;"Yes","",IF($S1448="","(enter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IF(OR($C1448="",$L1448="",$K1448&lt;&gt;1,NOT(ISNUMBER($L1448)),$L1448&gt;=$J1448),"",IF(COUNTIFS(nrES_PID,$D1448,nrES_Code,$F1448,nrES_Att,2,nrES_Raw,"&gt;=0")&gt;0,"Retested",IF(NOT(ISNUMBER($T1448)),"CHECK DATE",IF(TODAY()&gt;$T1448,"OVERDUE","Due "&amp;TEXT($T1448,"mm/dd")))))</f>
        <v/>
      </c>
      <c r="V1448" s="16" t="n"/>
      <c r="W1448" s="16" t="n"/>
      <c r="X1448" s="17">
        <f>IF($C1448="","",IF(AND($L1448&lt;&gt;"",NOT(ISNUMBER($L1448))),"RAW SCORE NOT A NUMBER",IF(AND(ISNUMBER($L1448),OR($L1448&lt;0,$L1448&gt;100)),"RAW SCORE OUT OF RANGE",IF(COUNTIF(nrES_RecID,$B1448)&gt;1,"DUPLICATE RECORD",IF(AND($K1448=2,COUNTIFS(nrES_PID,$D1448,nrES_Code,$F1448,nrES_Att,1)=0),"ATTEMPT 2 WITHOUT ATTEMPT 1",IF(AND($K1448=2,$L1448=""),"RETEST ROW HAS NO SCORE","OK"))))))</f>
        <v/>
      </c>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IF($C1449="","",IF($K1449="","",IF(COUNTIFS(nrES_PID,$D1449,nrES_Code,$F1449,nrES_Att,"&gt;"&amp;$K1449,nrES_Raw,"&gt;=0")=0,"Yes","No")))</f>
        <v/>
      </c>
      <c r="Q1449" s="17">
        <f>IF($C1449="","",IF($L1449="","",IF(AND($K1449=1,ISNUMBER($L1449),$L1449&lt;$J1449,COUNTIFS(nrES_PID,$D1449,nrES_Code,$F1449,nrES_Att,2,nrES_Raw,"&gt;=0")=0),"Yes","No")))</f>
        <v/>
      </c>
      <c r="R1449" s="17">
        <f>IF($C1449="","",IF($L1449="","",IF(AND($K1449=2,ISNUMBER($L1449),$L1449&lt;$J1449),"Yes","No")))</f>
        <v/>
      </c>
      <c r="S1449" s="18" t="n"/>
      <c r="T1449" s="19">
        <f>IF($Q1449&lt;&gt;"Yes","",IF($S1449="","(enter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IF(OR($C1449="",$L1449="",$K1449&lt;&gt;1,NOT(ISNUMBER($L1449)),$L1449&gt;=$J1449),"",IF(COUNTIFS(nrES_PID,$D1449,nrES_Code,$F1449,nrES_Att,2,nrES_Raw,"&gt;=0")&gt;0,"Retested",IF(NOT(ISNUMBER($T1449)),"CHECK DATE",IF(TODAY()&gt;$T1449,"OVERDUE","Due "&amp;TEXT($T1449,"mm/dd")))))</f>
        <v/>
      </c>
      <c r="V1449" s="16" t="n"/>
      <c r="W1449" s="16" t="n"/>
      <c r="X1449" s="17">
        <f>IF($C1449="","",IF(AND($L1449&lt;&gt;"",NOT(ISNUMBER($L1449))),"RAW SCORE NOT A NUMBER",IF(AND(ISNUMBER($L1449),OR($L1449&lt;0,$L1449&gt;100)),"RAW SCORE OUT OF RANGE",IF(COUNTIF(nrES_RecID,$B1449)&gt;1,"DUPLICATE RECORD",IF(AND($K1449=2,COUNTIFS(nrES_PID,$D1449,nrES_Code,$F1449,nrES_Att,1)=0),"ATTEMPT 2 WITHOUT ATTEMPT 1",IF(AND($K1449=2,$L1449=""),"RETEST ROW HAS NO SCORE","OK"))))))</f>
        <v/>
      </c>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IF($C1450="","",IF($K1450="","",IF(COUNTIFS(nrES_PID,$D1450,nrES_Code,$F1450,nrES_Att,"&gt;"&amp;$K1450,nrES_Raw,"&gt;=0")=0,"Yes","No")))</f>
        <v/>
      </c>
      <c r="Q1450" s="17">
        <f>IF($C1450="","",IF($L1450="","",IF(AND($K1450=1,ISNUMBER($L1450),$L1450&lt;$J1450,COUNTIFS(nrES_PID,$D1450,nrES_Code,$F1450,nrES_Att,2,nrES_Raw,"&gt;=0")=0),"Yes","No")))</f>
        <v/>
      </c>
      <c r="R1450" s="17">
        <f>IF($C1450="","",IF($L1450="","",IF(AND($K1450=2,ISNUMBER($L1450),$L1450&lt;$J1450),"Yes","No")))</f>
        <v/>
      </c>
      <c r="S1450" s="18" t="n"/>
      <c r="T1450" s="19">
        <f>IF($Q1450&lt;&gt;"Yes","",IF($S1450="","(enter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IF(OR($C1450="",$L1450="",$K1450&lt;&gt;1,NOT(ISNUMBER($L1450)),$L1450&gt;=$J1450),"",IF(COUNTIFS(nrES_PID,$D1450,nrES_Code,$F1450,nrES_Att,2,nrES_Raw,"&gt;=0")&gt;0,"Retested",IF(NOT(ISNUMBER($T1450)),"CHECK DATE",IF(TODAY()&gt;$T1450,"OVERDUE","Due "&amp;TEXT($T1450,"mm/dd")))))</f>
        <v/>
      </c>
      <c r="V1450" s="16" t="n"/>
      <c r="W1450" s="16" t="n"/>
      <c r="X1450" s="17">
        <f>IF($C1450="","",IF(AND($L1450&lt;&gt;"",NOT(ISNUMBER($L1450))),"RAW SCORE NOT A NUMBER",IF(AND(ISNUMBER($L1450),OR($L1450&lt;0,$L1450&gt;100)),"RAW SCORE OUT OF RANGE",IF(COUNTIF(nrES_RecID,$B1450)&gt;1,"DUPLICATE RECORD",IF(AND($K1450=2,COUNTIFS(nrES_PID,$D1450,nrES_Code,$F1450,nrES_Att,1)=0),"ATTEMPT 2 WITHOUT ATTEMPT 1",IF(AND($K1450=2,$L1450=""),"RETEST ROW HAS NO SCORE","OK"))))))</f>
        <v/>
      </c>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IF($C1451="","",IF($K1451="","",IF(COUNTIFS(nrES_PID,$D1451,nrES_Code,$F1451,nrES_Att,"&gt;"&amp;$K1451,nrES_Raw,"&gt;=0")=0,"Yes","No")))</f>
        <v/>
      </c>
      <c r="Q1451" s="17">
        <f>IF($C1451="","",IF($L1451="","",IF(AND($K1451=1,ISNUMBER($L1451),$L1451&lt;$J1451,COUNTIFS(nrES_PID,$D1451,nrES_Code,$F1451,nrES_Att,2,nrES_Raw,"&gt;=0")=0),"Yes","No")))</f>
        <v/>
      </c>
      <c r="R1451" s="17">
        <f>IF($C1451="","",IF($L1451="","",IF(AND($K1451=2,ISNUMBER($L1451),$L1451&lt;$J1451),"Yes","No")))</f>
        <v/>
      </c>
      <c r="S1451" s="18" t="n"/>
      <c r="T1451" s="19">
        <f>IF($Q1451&lt;&gt;"Yes","",IF($S1451="","(enter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IF(OR($C1451="",$L1451="",$K1451&lt;&gt;1,NOT(ISNUMBER($L1451)),$L1451&gt;=$J1451),"",IF(COUNTIFS(nrES_PID,$D1451,nrES_Code,$F1451,nrES_Att,2,nrES_Raw,"&gt;=0")&gt;0,"Retested",IF(NOT(ISNUMBER($T1451)),"CHECK DATE",IF(TODAY()&gt;$T1451,"OVERDUE","Due "&amp;TEXT($T1451,"mm/dd")))))</f>
        <v/>
      </c>
      <c r="V1451" s="16" t="n"/>
      <c r="W1451" s="16" t="n"/>
      <c r="X1451" s="17">
        <f>IF($C1451="","",IF(AND($L1451&lt;&gt;"",NOT(ISNUMBER($L1451))),"RAW SCORE NOT A NUMBER",IF(AND(ISNUMBER($L1451),OR($L1451&lt;0,$L1451&gt;100)),"RAW SCORE OUT OF RANGE",IF(COUNTIF(nrES_RecID,$B1451)&gt;1,"DUPLICATE RECORD",IF(AND($K1451=2,COUNTIFS(nrES_PID,$D1451,nrES_Code,$F1451,nrES_Att,1)=0),"ATTEMPT 2 WITHOUT ATTEMPT 1",IF(AND($K1451=2,$L1451=""),"RETEST ROW HAS NO SCORE","OK"))))))</f>
        <v/>
      </c>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IF($C1452="","",IF($K1452="","",IF(COUNTIFS(nrES_PID,$D1452,nrES_Code,$F1452,nrES_Att,"&gt;"&amp;$K1452,nrES_Raw,"&gt;=0")=0,"Yes","No")))</f>
        <v/>
      </c>
      <c r="Q1452" s="17">
        <f>IF($C1452="","",IF($L1452="","",IF(AND($K1452=1,ISNUMBER($L1452),$L1452&lt;$J1452,COUNTIFS(nrES_PID,$D1452,nrES_Code,$F1452,nrES_Att,2,nrES_Raw,"&gt;=0")=0),"Yes","No")))</f>
        <v/>
      </c>
      <c r="R1452" s="17">
        <f>IF($C1452="","",IF($L1452="","",IF(AND($K1452=2,ISNUMBER($L1452),$L1452&lt;$J1452),"Yes","No")))</f>
        <v/>
      </c>
      <c r="S1452" s="18" t="n"/>
      <c r="T1452" s="19">
        <f>IF($Q1452&lt;&gt;"Yes","",IF($S1452="","(enter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IF(OR($C1452="",$L1452="",$K1452&lt;&gt;1,NOT(ISNUMBER($L1452)),$L1452&gt;=$J1452),"",IF(COUNTIFS(nrES_PID,$D1452,nrES_Code,$F1452,nrES_Att,2,nrES_Raw,"&gt;=0")&gt;0,"Retested",IF(NOT(ISNUMBER($T1452)),"CHECK DATE",IF(TODAY()&gt;$T1452,"OVERDUE","Due "&amp;TEXT($T1452,"mm/dd")))))</f>
        <v/>
      </c>
      <c r="V1452" s="16" t="n"/>
      <c r="W1452" s="16" t="n"/>
      <c r="X1452" s="17">
        <f>IF($C1452="","",IF(AND($L1452&lt;&gt;"",NOT(ISNUMBER($L1452))),"RAW SCORE NOT A NUMBER",IF(AND(ISNUMBER($L1452),OR($L1452&lt;0,$L1452&gt;100)),"RAW SCORE OUT OF RANGE",IF(COUNTIF(nrES_RecID,$B1452)&gt;1,"DUPLICATE RECORD",IF(AND($K1452=2,COUNTIFS(nrES_PID,$D1452,nrES_Code,$F1452,nrES_Att,1)=0),"ATTEMPT 2 WITHOUT ATTEMPT 1",IF(AND($K1452=2,$L1452=""),"RETEST ROW HAS NO SCORE","OK"))))))</f>
        <v/>
      </c>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IF($C1453="","",IF($K1453="","",IF(COUNTIFS(nrES_PID,$D1453,nrES_Code,$F1453,nrES_Att,"&gt;"&amp;$K1453,nrES_Raw,"&gt;=0")=0,"Yes","No")))</f>
        <v/>
      </c>
      <c r="Q1453" s="17">
        <f>IF($C1453="","",IF($L1453="","",IF(AND($K1453=1,ISNUMBER($L1453),$L1453&lt;$J1453,COUNTIFS(nrES_PID,$D1453,nrES_Code,$F1453,nrES_Att,2,nrES_Raw,"&gt;=0")=0),"Yes","No")))</f>
        <v/>
      </c>
      <c r="R1453" s="17">
        <f>IF($C1453="","",IF($L1453="","",IF(AND($K1453=2,ISNUMBER($L1453),$L1453&lt;$J1453),"Yes","No")))</f>
        <v/>
      </c>
      <c r="S1453" s="18" t="n"/>
      <c r="T1453" s="19">
        <f>IF($Q1453&lt;&gt;"Yes","",IF($S1453="","(enter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IF(OR($C1453="",$L1453="",$K1453&lt;&gt;1,NOT(ISNUMBER($L1453)),$L1453&gt;=$J1453),"",IF(COUNTIFS(nrES_PID,$D1453,nrES_Code,$F1453,nrES_Att,2,nrES_Raw,"&gt;=0")&gt;0,"Retested",IF(NOT(ISNUMBER($T1453)),"CHECK DATE",IF(TODAY()&gt;$T1453,"OVERDUE","Due "&amp;TEXT($T1453,"mm/dd")))))</f>
        <v/>
      </c>
      <c r="V1453" s="16" t="n"/>
      <c r="W1453" s="16" t="n"/>
      <c r="X1453" s="17">
        <f>IF($C1453="","",IF(AND($L1453&lt;&gt;"",NOT(ISNUMBER($L1453))),"RAW SCORE NOT A NUMBER",IF(AND(ISNUMBER($L1453),OR($L1453&lt;0,$L1453&gt;100)),"RAW SCORE OUT OF RANGE",IF(COUNTIF(nrES_RecID,$B1453)&gt;1,"DUPLICATE RECORD",IF(AND($K1453=2,COUNTIFS(nrES_PID,$D1453,nrES_Code,$F1453,nrES_Att,1)=0),"ATTEMPT 2 WITHOUT ATTEMPT 1",IF(AND($K1453=2,$L1453=""),"RETEST ROW HAS NO SCORE","OK"))))))</f>
        <v/>
      </c>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IF($C1454="","",IF($K1454="","",IF(COUNTIFS(nrES_PID,$D1454,nrES_Code,$F1454,nrES_Att,"&gt;"&amp;$K1454,nrES_Raw,"&gt;=0")=0,"Yes","No")))</f>
        <v/>
      </c>
      <c r="Q1454" s="17">
        <f>IF($C1454="","",IF($L1454="","",IF(AND($K1454=1,ISNUMBER($L1454),$L1454&lt;$J1454,COUNTIFS(nrES_PID,$D1454,nrES_Code,$F1454,nrES_Att,2,nrES_Raw,"&gt;=0")=0),"Yes","No")))</f>
        <v/>
      </c>
      <c r="R1454" s="17">
        <f>IF($C1454="","",IF($L1454="","",IF(AND($K1454=2,ISNUMBER($L1454),$L1454&lt;$J1454),"Yes","No")))</f>
        <v/>
      </c>
      <c r="S1454" s="18" t="n"/>
      <c r="T1454" s="19">
        <f>IF($Q1454&lt;&gt;"Yes","",IF($S1454="","(enter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IF(OR($C1454="",$L1454="",$K1454&lt;&gt;1,NOT(ISNUMBER($L1454)),$L1454&gt;=$J1454),"",IF(COUNTIFS(nrES_PID,$D1454,nrES_Code,$F1454,nrES_Att,2,nrES_Raw,"&gt;=0")&gt;0,"Retested",IF(NOT(ISNUMBER($T1454)),"CHECK DATE",IF(TODAY()&gt;$T1454,"OVERDUE","Due "&amp;TEXT($T1454,"mm/dd")))))</f>
        <v/>
      </c>
      <c r="V1454" s="16" t="n"/>
      <c r="W1454" s="16" t="n"/>
      <c r="X1454" s="17">
        <f>IF($C1454="","",IF(AND($L1454&lt;&gt;"",NOT(ISNUMBER($L1454))),"RAW SCORE NOT A NUMBER",IF(AND(ISNUMBER($L1454),OR($L1454&lt;0,$L1454&gt;100)),"RAW SCORE OUT OF RANGE",IF(COUNTIF(nrES_RecID,$B1454)&gt;1,"DUPLICATE RECORD",IF(AND($K1454=2,COUNTIFS(nrES_PID,$D1454,nrES_Code,$F1454,nrES_Att,1)=0),"ATTEMPT 2 WITHOUT ATTEMPT 1",IF(AND($K1454=2,$L1454=""),"RETEST ROW HAS NO SCORE","OK"))))))</f>
        <v/>
      </c>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IF($C1455="","",IF($K1455="","",IF(COUNTIFS(nrES_PID,$D1455,nrES_Code,$F1455,nrES_Att,"&gt;"&amp;$K1455,nrES_Raw,"&gt;=0")=0,"Yes","No")))</f>
        <v/>
      </c>
      <c r="Q1455" s="17">
        <f>IF($C1455="","",IF($L1455="","",IF(AND($K1455=1,ISNUMBER($L1455),$L1455&lt;$J1455,COUNTIFS(nrES_PID,$D1455,nrES_Code,$F1455,nrES_Att,2,nrES_Raw,"&gt;=0")=0),"Yes","No")))</f>
        <v/>
      </c>
      <c r="R1455" s="17">
        <f>IF($C1455="","",IF($L1455="","",IF(AND($K1455=2,ISNUMBER($L1455),$L1455&lt;$J1455),"Yes","No")))</f>
        <v/>
      </c>
      <c r="S1455" s="18" t="n"/>
      <c r="T1455" s="19">
        <f>IF($Q1455&lt;&gt;"Yes","",IF($S1455="","(enter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IF(OR($C1455="",$L1455="",$K1455&lt;&gt;1,NOT(ISNUMBER($L1455)),$L1455&gt;=$J1455),"",IF(COUNTIFS(nrES_PID,$D1455,nrES_Code,$F1455,nrES_Att,2,nrES_Raw,"&gt;=0")&gt;0,"Retested",IF(NOT(ISNUMBER($T1455)),"CHECK DATE",IF(TODAY()&gt;$T1455,"OVERDUE","Due "&amp;TEXT($T1455,"mm/dd")))))</f>
        <v/>
      </c>
      <c r="V1455" s="16" t="n"/>
      <c r="W1455" s="16" t="n"/>
      <c r="X1455" s="17">
        <f>IF($C1455="","",IF(AND($L1455&lt;&gt;"",NOT(ISNUMBER($L1455))),"RAW SCORE NOT A NUMBER",IF(AND(ISNUMBER($L1455),OR($L1455&lt;0,$L1455&gt;100)),"RAW SCORE OUT OF RANGE",IF(COUNTIF(nrES_RecID,$B1455)&gt;1,"DUPLICATE RECORD",IF(AND($K1455=2,COUNTIFS(nrES_PID,$D1455,nrES_Code,$F1455,nrES_Att,1)=0),"ATTEMPT 2 WITHOUT ATTEMPT 1",IF(AND($K1455=2,$L1455=""),"RETEST ROW HAS NO SCORE","OK"))))))</f>
        <v/>
      </c>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IF($C1456="","",IF($K1456="","",IF(COUNTIFS(nrES_PID,$D1456,nrES_Code,$F1456,nrES_Att,"&gt;"&amp;$K1456,nrES_Raw,"&gt;=0")=0,"Yes","No")))</f>
        <v/>
      </c>
      <c r="Q1456" s="17">
        <f>IF($C1456="","",IF($L1456="","",IF(AND($K1456=1,ISNUMBER($L1456),$L1456&lt;$J1456,COUNTIFS(nrES_PID,$D1456,nrES_Code,$F1456,nrES_Att,2,nrES_Raw,"&gt;=0")=0),"Yes","No")))</f>
        <v/>
      </c>
      <c r="R1456" s="17">
        <f>IF($C1456="","",IF($L1456="","",IF(AND($K1456=2,ISNUMBER($L1456),$L1456&lt;$J1456),"Yes","No")))</f>
        <v/>
      </c>
      <c r="S1456" s="18" t="n"/>
      <c r="T1456" s="19">
        <f>IF($Q1456&lt;&gt;"Yes","",IF($S1456="","(enter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IF(OR($C1456="",$L1456="",$K1456&lt;&gt;1,NOT(ISNUMBER($L1456)),$L1456&gt;=$J1456),"",IF(COUNTIFS(nrES_PID,$D1456,nrES_Code,$F1456,nrES_Att,2,nrES_Raw,"&gt;=0")&gt;0,"Retested",IF(NOT(ISNUMBER($T1456)),"CHECK DATE",IF(TODAY()&gt;$T1456,"OVERDUE","Due "&amp;TEXT($T1456,"mm/dd")))))</f>
        <v/>
      </c>
      <c r="V1456" s="16" t="n"/>
      <c r="W1456" s="16" t="n"/>
      <c r="X1456" s="17">
        <f>IF($C1456="","",IF(AND($L1456&lt;&gt;"",NOT(ISNUMBER($L1456))),"RAW SCORE NOT A NUMBER",IF(AND(ISNUMBER($L1456),OR($L1456&lt;0,$L1456&gt;100)),"RAW SCORE OUT OF RANGE",IF(COUNTIF(nrES_RecID,$B1456)&gt;1,"DUPLICATE RECORD",IF(AND($K1456=2,COUNTIFS(nrES_PID,$D1456,nrES_Code,$F1456,nrES_Att,1)=0),"ATTEMPT 2 WITHOUT ATTEMPT 1",IF(AND($K1456=2,$L1456=""),"RETEST ROW HAS NO SCORE","OK"))))))</f>
        <v/>
      </c>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IF($C1457="","",IF($K1457="","",IF(COUNTIFS(nrES_PID,$D1457,nrES_Code,$F1457,nrES_Att,"&gt;"&amp;$K1457,nrES_Raw,"&gt;=0")=0,"Yes","No")))</f>
        <v/>
      </c>
      <c r="Q1457" s="17">
        <f>IF($C1457="","",IF($L1457="","",IF(AND($K1457=1,ISNUMBER($L1457),$L1457&lt;$J1457,COUNTIFS(nrES_PID,$D1457,nrES_Code,$F1457,nrES_Att,2,nrES_Raw,"&gt;=0")=0),"Yes","No")))</f>
        <v/>
      </c>
      <c r="R1457" s="17">
        <f>IF($C1457="","",IF($L1457="","",IF(AND($K1457=2,ISNUMBER($L1457),$L1457&lt;$J1457),"Yes","No")))</f>
        <v/>
      </c>
      <c r="S1457" s="18" t="n"/>
      <c r="T1457" s="19">
        <f>IF($Q1457&lt;&gt;"Yes","",IF($S1457="","(enter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IF(OR($C1457="",$L1457="",$K1457&lt;&gt;1,NOT(ISNUMBER($L1457)),$L1457&gt;=$J1457),"",IF(COUNTIFS(nrES_PID,$D1457,nrES_Code,$F1457,nrES_Att,2,nrES_Raw,"&gt;=0")&gt;0,"Retested",IF(NOT(ISNUMBER($T1457)),"CHECK DATE",IF(TODAY()&gt;$T1457,"OVERDUE","Due "&amp;TEXT($T1457,"mm/dd")))))</f>
        <v/>
      </c>
      <c r="V1457" s="16" t="n"/>
      <c r="W1457" s="16" t="n"/>
      <c r="X1457" s="17">
        <f>IF($C1457="","",IF(AND($L1457&lt;&gt;"",NOT(ISNUMBER($L1457))),"RAW SCORE NOT A NUMBER",IF(AND(ISNUMBER($L1457),OR($L1457&lt;0,$L1457&gt;100)),"RAW SCORE OUT OF RANGE",IF(COUNTIF(nrES_RecID,$B1457)&gt;1,"DUPLICATE RECORD",IF(AND($K1457=2,COUNTIFS(nrES_PID,$D1457,nrES_Code,$F1457,nrES_Att,1)=0),"ATTEMPT 2 WITHOUT ATTEMPT 1",IF(AND($K1457=2,$L1457=""),"RETEST ROW HAS NO SCORE","OK"))))))</f>
        <v/>
      </c>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IF($C1458="","",IF($K1458="","",IF(COUNTIFS(nrES_PID,$D1458,nrES_Code,$F1458,nrES_Att,"&gt;"&amp;$K1458,nrES_Raw,"&gt;=0")=0,"Yes","No")))</f>
        <v/>
      </c>
      <c r="Q1458" s="17">
        <f>IF($C1458="","",IF($L1458="","",IF(AND($K1458=1,ISNUMBER($L1458),$L1458&lt;$J1458,COUNTIFS(nrES_PID,$D1458,nrES_Code,$F1458,nrES_Att,2,nrES_Raw,"&gt;=0")=0),"Yes","No")))</f>
        <v/>
      </c>
      <c r="R1458" s="17">
        <f>IF($C1458="","",IF($L1458="","",IF(AND($K1458=2,ISNUMBER($L1458),$L1458&lt;$J1458),"Yes","No")))</f>
        <v/>
      </c>
      <c r="S1458" s="18" t="n"/>
      <c r="T1458" s="19">
        <f>IF($Q1458&lt;&gt;"Yes","",IF($S1458="","(enter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IF(OR($C1458="",$L1458="",$K1458&lt;&gt;1,NOT(ISNUMBER($L1458)),$L1458&gt;=$J1458),"",IF(COUNTIFS(nrES_PID,$D1458,nrES_Code,$F1458,nrES_Att,2,nrES_Raw,"&gt;=0")&gt;0,"Retested",IF(NOT(ISNUMBER($T1458)),"CHECK DATE",IF(TODAY()&gt;$T1458,"OVERDUE","Due "&amp;TEXT($T1458,"mm/dd")))))</f>
        <v/>
      </c>
      <c r="V1458" s="16" t="n"/>
      <c r="W1458" s="16" t="n"/>
      <c r="X1458" s="17">
        <f>IF($C1458="","",IF(AND($L1458&lt;&gt;"",NOT(ISNUMBER($L1458))),"RAW SCORE NOT A NUMBER",IF(AND(ISNUMBER($L1458),OR($L1458&lt;0,$L1458&gt;100)),"RAW SCORE OUT OF RANGE",IF(COUNTIF(nrES_RecID,$B1458)&gt;1,"DUPLICATE RECORD",IF(AND($K1458=2,COUNTIFS(nrES_PID,$D1458,nrES_Code,$F1458,nrES_Att,1)=0),"ATTEMPT 2 WITHOUT ATTEMPT 1",IF(AND($K1458=2,$L1458=""),"RETEST ROW HAS NO SCORE","OK"))))))</f>
        <v/>
      </c>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IF($C1459="","",IF($K1459="","",IF(COUNTIFS(nrES_PID,$D1459,nrES_Code,$F1459,nrES_Att,"&gt;"&amp;$K1459,nrES_Raw,"&gt;=0")=0,"Yes","No")))</f>
        <v/>
      </c>
      <c r="Q1459" s="17">
        <f>IF($C1459="","",IF($L1459="","",IF(AND($K1459=1,ISNUMBER($L1459),$L1459&lt;$J1459,COUNTIFS(nrES_PID,$D1459,nrES_Code,$F1459,nrES_Att,2,nrES_Raw,"&gt;=0")=0),"Yes","No")))</f>
        <v/>
      </c>
      <c r="R1459" s="17">
        <f>IF($C1459="","",IF($L1459="","",IF(AND($K1459=2,ISNUMBER($L1459),$L1459&lt;$J1459),"Yes","No")))</f>
        <v/>
      </c>
      <c r="S1459" s="18" t="n"/>
      <c r="T1459" s="19">
        <f>IF($Q1459&lt;&gt;"Yes","",IF($S1459="","(enter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IF(OR($C1459="",$L1459="",$K1459&lt;&gt;1,NOT(ISNUMBER($L1459)),$L1459&gt;=$J1459),"",IF(COUNTIFS(nrES_PID,$D1459,nrES_Code,$F1459,nrES_Att,2,nrES_Raw,"&gt;=0")&gt;0,"Retested",IF(NOT(ISNUMBER($T1459)),"CHECK DATE",IF(TODAY()&gt;$T1459,"OVERDUE","Due "&amp;TEXT($T1459,"mm/dd")))))</f>
        <v/>
      </c>
      <c r="V1459" s="16" t="n"/>
      <c r="W1459" s="16" t="n"/>
      <c r="X1459" s="17">
        <f>IF($C1459="","",IF(AND($L1459&lt;&gt;"",NOT(ISNUMBER($L1459))),"RAW SCORE NOT A NUMBER",IF(AND(ISNUMBER($L1459),OR($L1459&lt;0,$L1459&gt;100)),"RAW SCORE OUT OF RANGE",IF(COUNTIF(nrES_RecID,$B1459)&gt;1,"DUPLICATE RECORD",IF(AND($K1459=2,COUNTIFS(nrES_PID,$D1459,nrES_Code,$F1459,nrES_Att,1)=0),"ATTEMPT 2 WITHOUT ATTEMPT 1",IF(AND($K1459=2,$L1459=""),"RETEST ROW HAS NO SCORE","OK"))))))</f>
        <v/>
      </c>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IF($C1460="","",IF($K1460="","",IF(COUNTIFS(nrES_PID,$D1460,nrES_Code,$F1460,nrES_Att,"&gt;"&amp;$K1460,nrES_Raw,"&gt;=0")=0,"Yes","No")))</f>
        <v/>
      </c>
      <c r="Q1460" s="17">
        <f>IF($C1460="","",IF($L1460="","",IF(AND($K1460=1,ISNUMBER($L1460),$L1460&lt;$J1460,COUNTIFS(nrES_PID,$D1460,nrES_Code,$F1460,nrES_Att,2,nrES_Raw,"&gt;=0")=0),"Yes","No")))</f>
        <v/>
      </c>
      <c r="R1460" s="17">
        <f>IF($C1460="","",IF($L1460="","",IF(AND($K1460=2,ISNUMBER($L1460),$L1460&lt;$J1460),"Yes","No")))</f>
        <v/>
      </c>
      <c r="S1460" s="18" t="n"/>
      <c r="T1460" s="19">
        <f>IF($Q1460&lt;&gt;"Yes","",IF($S1460="","(enter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IF(OR($C1460="",$L1460="",$K1460&lt;&gt;1,NOT(ISNUMBER($L1460)),$L1460&gt;=$J1460),"",IF(COUNTIFS(nrES_PID,$D1460,nrES_Code,$F1460,nrES_Att,2,nrES_Raw,"&gt;=0")&gt;0,"Retested",IF(NOT(ISNUMBER($T1460)),"CHECK DATE",IF(TODAY()&gt;$T1460,"OVERDUE","Due "&amp;TEXT($T1460,"mm/dd")))))</f>
        <v/>
      </c>
      <c r="V1460" s="16" t="n"/>
      <c r="W1460" s="16" t="n"/>
      <c r="X1460" s="17">
        <f>IF($C1460="","",IF(AND($L1460&lt;&gt;"",NOT(ISNUMBER($L1460))),"RAW SCORE NOT A NUMBER",IF(AND(ISNUMBER($L1460),OR($L1460&lt;0,$L1460&gt;100)),"RAW SCORE OUT OF RANGE",IF(COUNTIF(nrES_RecID,$B1460)&gt;1,"DUPLICATE RECORD",IF(AND($K1460=2,COUNTIFS(nrES_PID,$D1460,nrES_Code,$F1460,nrES_Att,1)=0),"ATTEMPT 2 WITHOUT ATTEMPT 1",IF(AND($K1460=2,$L1460=""),"RETEST ROW HAS NO SCORE","OK"))))))</f>
        <v/>
      </c>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IF($C1461="","",IF($K1461="","",IF(COUNTIFS(nrES_PID,$D1461,nrES_Code,$F1461,nrES_Att,"&gt;"&amp;$K1461,nrES_Raw,"&gt;=0")=0,"Yes","No")))</f>
        <v/>
      </c>
      <c r="Q1461" s="17">
        <f>IF($C1461="","",IF($L1461="","",IF(AND($K1461=1,ISNUMBER($L1461),$L1461&lt;$J1461,COUNTIFS(nrES_PID,$D1461,nrES_Code,$F1461,nrES_Att,2,nrES_Raw,"&gt;=0")=0),"Yes","No")))</f>
        <v/>
      </c>
      <c r="R1461" s="17">
        <f>IF($C1461="","",IF($L1461="","",IF(AND($K1461=2,ISNUMBER($L1461),$L1461&lt;$J1461),"Yes","No")))</f>
        <v/>
      </c>
      <c r="S1461" s="18" t="n"/>
      <c r="T1461" s="19">
        <f>IF($Q1461&lt;&gt;"Yes","",IF($S1461="","(enter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IF(OR($C1461="",$L1461="",$K1461&lt;&gt;1,NOT(ISNUMBER($L1461)),$L1461&gt;=$J1461),"",IF(COUNTIFS(nrES_PID,$D1461,nrES_Code,$F1461,nrES_Att,2,nrES_Raw,"&gt;=0")&gt;0,"Retested",IF(NOT(ISNUMBER($T1461)),"CHECK DATE",IF(TODAY()&gt;$T1461,"OVERDUE","Due "&amp;TEXT($T1461,"mm/dd")))))</f>
        <v/>
      </c>
      <c r="V1461" s="16" t="n"/>
      <c r="W1461" s="16" t="n"/>
      <c r="X1461" s="17">
        <f>IF($C1461="","",IF(AND($L1461&lt;&gt;"",NOT(ISNUMBER($L1461))),"RAW SCORE NOT A NUMBER",IF(AND(ISNUMBER($L1461),OR($L1461&lt;0,$L1461&gt;100)),"RAW SCORE OUT OF RANGE",IF(COUNTIF(nrES_RecID,$B1461)&gt;1,"DUPLICATE RECORD",IF(AND($K1461=2,COUNTIFS(nrES_PID,$D1461,nrES_Code,$F1461,nrES_Att,1)=0),"ATTEMPT 2 WITHOUT ATTEMPT 1",IF(AND($K1461=2,$L1461=""),"RETEST ROW HAS NO SCORE","OK"))))))</f>
        <v/>
      </c>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IF($C1462="","",IF($K1462="","",IF(COUNTIFS(nrES_PID,$D1462,nrES_Code,$F1462,nrES_Att,"&gt;"&amp;$K1462,nrES_Raw,"&gt;=0")=0,"Yes","No")))</f>
        <v/>
      </c>
      <c r="Q1462" s="17">
        <f>IF($C1462="","",IF($L1462="","",IF(AND($K1462=1,ISNUMBER($L1462),$L1462&lt;$J1462,COUNTIFS(nrES_PID,$D1462,nrES_Code,$F1462,nrES_Att,2,nrES_Raw,"&gt;=0")=0),"Yes","No")))</f>
        <v/>
      </c>
      <c r="R1462" s="17">
        <f>IF($C1462="","",IF($L1462="","",IF(AND($K1462=2,ISNUMBER($L1462),$L1462&lt;$J1462),"Yes","No")))</f>
        <v/>
      </c>
      <c r="S1462" s="18" t="n"/>
      <c r="T1462" s="19">
        <f>IF($Q1462&lt;&gt;"Yes","",IF($S1462="","(enter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IF(OR($C1462="",$L1462="",$K1462&lt;&gt;1,NOT(ISNUMBER($L1462)),$L1462&gt;=$J1462),"",IF(COUNTIFS(nrES_PID,$D1462,nrES_Code,$F1462,nrES_Att,2,nrES_Raw,"&gt;=0")&gt;0,"Retested",IF(NOT(ISNUMBER($T1462)),"CHECK DATE",IF(TODAY()&gt;$T1462,"OVERDUE","Due "&amp;TEXT($T1462,"mm/dd")))))</f>
        <v/>
      </c>
      <c r="V1462" s="16" t="n"/>
      <c r="W1462" s="16" t="n"/>
      <c r="X1462" s="17">
        <f>IF($C1462="","",IF(AND($L1462&lt;&gt;"",NOT(ISNUMBER($L1462))),"RAW SCORE NOT A NUMBER",IF(AND(ISNUMBER($L1462),OR($L1462&lt;0,$L1462&gt;100)),"RAW SCORE OUT OF RANGE",IF(COUNTIF(nrES_RecID,$B1462)&gt;1,"DUPLICATE RECORD",IF(AND($K1462=2,COUNTIFS(nrES_PID,$D1462,nrES_Code,$F1462,nrES_Att,1)=0),"ATTEMPT 2 WITHOUT ATTEMPT 1",IF(AND($K1462=2,$L1462=""),"RETEST ROW HAS NO SCORE","OK"))))))</f>
        <v/>
      </c>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IF($C1463="","",IF($K1463="","",IF(COUNTIFS(nrES_PID,$D1463,nrES_Code,$F1463,nrES_Att,"&gt;"&amp;$K1463,nrES_Raw,"&gt;=0")=0,"Yes","No")))</f>
        <v/>
      </c>
      <c r="Q1463" s="17">
        <f>IF($C1463="","",IF($L1463="","",IF(AND($K1463=1,ISNUMBER($L1463),$L1463&lt;$J1463,COUNTIFS(nrES_PID,$D1463,nrES_Code,$F1463,nrES_Att,2,nrES_Raw,"&gt;=0")=0),"Yes","No")))</f>
        <v/>
      </c>
      <c r="R1463" s="17">
        <f>IF($C1463="","",IF($L1463="","",IF(AND($K1463=2,ISNUMBER($L1463),$L1463&lt;$J1463),"Yes","No")))</f>
        <v/>
      </c>
      <c r="S1463" s="18" t="n"/>
      <c r="T1463" s="19">
        <f>IF($Q1463&lt;&gt;"Yes","",IF($S1463="","(enter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IF(OR($C1463="",$L1463="",$K1463&lt;&gt;1,NOT(ISNUMBER($L1463)),$L1463&gt;=$J1463),"",IF(COUNTIFS(nrES_PID,$D1463,nrES_Code,$F1463,nrES_Att,2,nrES_Raw,"&gt;=0")&gt;0,"Retested",IF(NOT(ISNUMBER($T1463)),"CHECK DATE",IF(TODAY()&gt;$T1463,"OVERDUE","Due "&amp;TEXT($T1463,"mm/dd")))))</f>
        <v/>
      </c>
      <c r="V1463" s="16" t="n"/>
      <c r="W1463" s="16" t="n"/>
      <c r="X1463" s="17">
        <f>IF($C1463="","",IF(AND($L1463&lt;&gt;"",NOT(ISNUMBER($L1463))),"RAW SCORE NOT A NUMBER",IF(AND(ISNUMBER($L1463),OR($L1463&lt;0,$L1463&gt;100)),"RAW SCORE OUT OF RANGE",IF(COUNTIF(nrES_RecID,$B1463)&gt;1,"DUPLICATE RECORD",IF(AND($K1463=2,COUNTIFS(nrES_PID,$D1463,nrES_Code,$F1463,nrES_Att,1)=0),"ATTEMPT 2 WITHOUT ATTEMPT 1",IF(AND($K1463=2,$L1463=""),"RETEST ROW HAS NO SCORE","OK"))))))</f>
        <v/>
      </c>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IF($C1464="","",IF($K1464="","",IF(COUNTIFS(nrES_PID,$D1464,nrES_Code,$F1464,nrES_Att,"&gt;"&amp;$K1464,nrES_Raw,"&gt;=0")=0,"Yes","No")))</f>
        <v/>
      </c>
      <c r="Q1464" s="17">
        <f>IF($C1464="","",IF($L1464="","",IF(AND($K1464=1,ISNUMBER($L1464),$L1464&lt;$J1464,COUNTIFS(nrES_PID,$D1464,nrES_Code,$F1464,nrES_Att,2,nrES_Raw,"&gt;=0")=0),"Yes","No")))</f>
        <v/>
      </c>
      <c r="R1464" s="17">
        <f>IF($C1464="","",IF($L1464="","",IF(AND($K1464=2,ISNUMBER($L1464),$L1464&lt;$J1464),"Yes","No")))</f>
        <v/>
      </c>
      <c r="S1464" s="18" t="n"/>
      <c r="T1464" s="19">
        <f>IF($Q1464&lt;&gt;"Yes","",IF($S1464="","(enter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IF(OR($C1464="",$L1464="",$K1464&lt;&gt;1,NOT(ISNUMBER($L1464)),$L1464&gt;=$J1464),"",IF(COUNTIFS(nrES_PID,$D1464,nrES_Code,$F1464,nrES_Att,2,nrES_Raw,"&gt;=0")&gt;0,"Retested",IF(NOT(ISNUMBER($T1464)),"CHECK DATE",IF(TODAY()&gt;$T1464,"OVERDUE","Due "&amp;TEXT($T1464,"mm/dd")))))</f>
        <v/>
      </c>
      <c r="V1464" s="16" t="n"/>
      <c r="W1464" s="16" t="n"/>
      <c r="X1464" s="17">
        <f>IF($C1464="","",IF(AND($L1464&lt;&gt;"",NOT(ISNUMBER($L1464))),"RAW SCORE NOT A NUMBER",IF(AND(ISNUMBER($L1464),OR($L1464&lt;0,$L1464&gt;100)),"RAW SCORE OUT OF RANGE",IF(COUNTIF(nrES_RecID,$B1464)&gt;1,"DUPLICATE RECORD",IF(AND($K1464=2,COUNTIFS(nrES_PID,$D1464,nrES_Code,$F1464,nrES_Att,1)=0),"ATTEMPT 2 WITHOUT ATTEMPT 1",IF(AND($K1464=2,$L1464=""),"RETEST ROW HAS NO SCORE","OK"))))))</f>
        <v/>
      </c>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IF($C1465="","",IF($K1465="","",IF(COUNTIFS(nrES_PID,$D1465,nrES_Code,$F1465,nrES_Att,"&gt;"&amp;$K1465,nrES_Raw,"&gt;=0")=0,"Yes","No")))</f>
        <v/>
      </c>
      <c r="Q1465" s="17">
        <f>IF($C1465="","",IF($L1465="","",IF(AND($K1465=1,ISNUMBER($L1465),$L1465&lt;$J1465,COUNTIFS(nrES_PID,$D1465,nrES_Code,$F1465,nrES_Att,2,nrES_Raw,"&gt;=0")=0),"Yes","No")))</f>
        <v/>
      </c>
      <c r="R1465" s="17">
        <f>IF($C1465="","",IF($L1465="","",IF(AND($K1465=2,ISNUMBER($L1465),$L1465&lt;$J1465),"Yes","No")))</f>
        <v/>
      </c>
      <c r="S1465" s="18" t="n"/>
      <c r="T1465" s="19">
        <f>IF($Q1465&lt;&gt;"Yes","",IF($S1465="","(enter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IF(OR($C1465="",$L1465="",$K1465&lt;&gt;1,NOT(ISNUMBER($L1465)),$L1465&gt;=$J1465),"",IF(COUNTIFS(nrES_PID,$D1465,nrES_Code,$F1465,nrES_Att,2,nrES_Raw,"&gt;=0")&gt;0,"Retested",IF(NOT(ISNUMBER($T1465)),"CHECK DATE",IF(TODAY()&gt;$T1465,"OVERDUE","Due "&amp;TEXT($T1465,"mm/dd")))))</f>
        <v/>
      </c>
      <c r="V1465" s="16" t="n"/>
      <c r="W1465" s="16" t="n"/>
      <c r="X1465" s="17">
        <f>IF($C1465="","",IF(AND($L1465&lt;&gt;"",NOT(ISNUMBER($L1465))),"RAW SCORE NOT A NUMBER",IF(AND(ISNUMBER($L1465),OR($L1465&lt;0,$L1465&gt;100)),"RAW SCORE OUT OF RANGE",IF(COUNTIF(nrES_RecID,$B1465)&gt;1,"DUPLICATE RECORD",IF(AND($K1465=2,COUNTIFS(nrES_PID,$D1465,nrES_Code,$F1465,nrES_Att,1)=0),"ATTEMPT 2 WITHOUT ATTEMPT 1",IF(AND($K1465=2,$L1465=""),"RETEST ROW HAS NO SCORE","OK"))))))</f>
        <v/>
      </c>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IF($C1466="","",IF($K1466="","",IF(COUNTIFS(nrES_PID,$D1466,nrES_Code,$F1466,nrES_Att,"&gt;"&amp;$K1466,nrES_Raw,"&gt;=0")=0,"Yes","No")))</f>
        <v/>
      </c>
      <c r="Q1466" s="17">
        <f>IF($C1466="","",IF($L1466="","",IF(AND($K1466=1,ISNUMBER($L1466),$L1466&lt;$J1466,COUNTIFS(nrES_PID,$D1466,nrES_Code,$F1466,nrES_Att,2,nrES_Raw,"&gt;=0")=0),"Yes","No")))</f>
        <v/>
      </c>
      <c r="R1466" s="17">
        <f>IF($C1466="","",IF($L1466="","",IF(AND($K1466=2,ISNUMBER($L1466),$L1466&lt;$J1466),"Yes","No")))</f>
        <v/>
      </c>
      <c r="S1466" s="18" t="n"/>
      <c r="T1466" s="19">
        <f>IF($Q1466&lt;&gt;"Yes","",IF($S1466="","(enter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IF(OR($C1466="",$L1466="",$K1466&lt;&gt;1,NOT(ISNUMBER($L1466)),$L1466&gt;=$J1466),"",IF(COUNTIFS(nrES_PID,$D1466,nrES_Code,$F1466,nrES_Att,2,nrES_Raw,"&gt;=0")&gt;0,"Retested",IF(NOT(ISNUMBER($T1466)),"CHECK DATE",IF(TODAY()&gt;$T1466,"OVERDUE","Due "&amp;TEXT($T1466,"mm/dd")))))</f>
        <v/>
      </c>
      <c r="V1466" s="16" t="n"/>
      <c r="W1466" s="16" t="n"/>
      <c r="X1466" s="17">
        <f>IF($C1466="","",IF(AND($L1466&lt;&gt;"",NOT(ISNUMBER($L1466))),"RAW SCORE NOT A NUMBER",IF(AND(ISNUMBER($L1466),OR($L1466&lt;0,$L1466&gt;100)),"RAW SCORE OUT OF RANGE",IF(COUNTIF(nrES_RecID,$B1466)&gt;1,"DUPLICATE RECORD",IF(AND($K1466=2,COUNTIFS(nrES_PID,$D1466,nrES_Code,$F1466,nrES_Att,1)=0),"ATTEMPT 2 WITHOUT ATTEMPT 1",IF(AND($K1466=2,$L1466=""),"RETEST ROW HAS NO SCORE","OK"))))))</f>
        <v/>
      </c>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IF($C1467="","",IF($K1467="","",IF(COUNTIFS(nrES_PID,$D1467,nrES_Code,$F1467,nrES_Att,"&gt;"&amp;$K1467,nrES_Raw,"&gt;=0")=0,"Yes","No")))</f>
        <v/>
      </c>
      <c r="Q1467" s="17">
        <f>IF($C1467="","",IF($L1467="","",IF(AND($K1467=1,ISNUMBER($L1467),$L1467&lt;$J1467,COUNTIFS(nrES_PID,$D1467,nrES_Code,$F1467,nrES_Att,2,nrES_Raw,"&gt;=0")=0),"Yes","No")))</f>
        <v/>
      </c>
      <c r="R1467" s="17">
        <f>IF($C1467="","",IF($L1467="","",IF(AND($K1467=2,ISNUMBER($L1467),$L1467&lt;$J1467),"Yes","No")))</f>
        <v/>
      </c>
      <c r="S1467" s="18" t="n"/>
      <c r="T1467" s="19">
        <f>IF($Q1467&lt;&gt;"Yes","",IF($S1467="","(enter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IF(OR($C1467="",$L1467="",$K1467&lt;&gt;1,NOT(ISNUMBER($L1467)),$L1467&gt;=$J1467),"",IF(COUNTIFS(nrES_PID,$D1467,nrES_Code,$F1467,nrES_Att,2,nrES_Raw,"&gt;=0")&gt;0,"Retested",IF(NOT(ISNUMBER($T1467)),"CHECK DATE",IF(TODAY()&gt;$T1467,"OVERDUE","Due "&amp;TEXT($T1467,"mm/dd")))))</f>
        <v/>
      </c>
      <c r="V1467" s="16" t="n"/>
      <c r="W1467" s="16" t="n"/>
      <c r="X1467" s="17">
        <f>IF($C1467="","",IF(AND($L1467&lt;&gt;"",NOT(ISNUMBER($L1467))),"RAW SCORE NOT A NUMBER",IF(AND(ISNUMBER($L1467),OR($L1467&lt;0,$L1467&gt;100)),"RAW SCORE OUT OF RANGE",IF(COUNTIF(nrES_RecID,$B1467)&gt;1,"DUPLICATE RECORD",IF(AND($K1467=2,COUNTIFS(nrES_PID,$D1467,nrES_Code,$F1467,nrES_Att,1)=0),"ATTEMPT 2 WITHOUT ATTEMPT 1",IF(AND($K1467=2,$L1467=""),"RETEST ROW HAS NO SCORE","OK"))))))</f>
        <v/>
      </c>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IF($C1468="","",IF($K1468="","",IF(COUNTIFS(nrES_PID,$D1468,nrES_Code,$F1468,nrES_Att,"&gt;"&amp;$K1468,nrES_Raw,"&gt;=0")=0,"Yes","No")))</f>
        <v/>
      </c>
      <c r="Q1468" s="17">
        <f>IF($C1468="","",IF($L1468="","",IF(AND($K1468=1,ISNUMBER($L1468),$L1468&lt;$J1468,COUNTIFS(nrES_PID,$D1468,nrES_Code,$F1468,nrES_Att,2,nrES_Raw,"&gt;=0")=0),"Yes","No")))</f>
        <v/>
      </c>
      <c r="R1468" s="17">
        <f>IF($C1468="","",IF($L1468="","",IF(AND($K1468=2,ISNUMBER($L1468),$L1468&lt;$J1468),"Yes","No")))</f>
        <v/>
      </c>
      <c r="S1468" s="18" t="n"/>
      <c r="T1468" s="19">
        <f>IF($Q1468&lt;&gt;"Yes","",IF($S1468="","(enter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IF(OR($C1468="",$L1468="",$K1468&lt;&gt;1,NOT(ISNUMBER($L1468)),$L1468&gt;=$J1468),"",IF(COUNTIFS(nrES_PID,$D1468,nrES_Code,$F1468,nrES_Att,2,nrES_Raw,"&gt;=0")&gt;0,"Retested",IF(NOT(ISNUMBER($T1468)),"CHECK DATE",IF(TODAY()&gt;$T1468,"OVERDUE","Due "&amp;TEXT($T1468,"mm/dd")))))</f>
        <v/>
      </c>
      <c r="V1468" s="16" t="n"/>
      <c r="W1468" s="16" t="n"/>
      <c r="X1468" s="17">
        <f>IF($C1468="","",IF(AND($L1468&lt;&gt;"",NOT(ISNUMBER($L1468))),"RAW SCORE NOT A NUMBER",IF(AND(ISNUMBER($L1468),OR($L1468&lt;0,$L1468&gt;100)),"RAW SCORE OUT OF RANGE",IF(COUNTIF(nrES_RecID,$B1468)&gt;1,"DUPLICATE RECORD",IF(AND($K1468=2,COUNTIFS(nrES_PID,$D1468,nrES_Code,$F1468,nrES_Att,1)=0),"ATTEMPT 2 WITHOUT ATTEMPT 1",IF(AND($K1468=2,$L1468=""),"RETEST ROW HAS NO SCORE","OK"))))))</f>
        <v/>
      </c>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IF($C1469="","",IF($K1469="","",IF(COUNTIFS(nrES_PID,$D1469,nrES_Code,$F1469,nrES_Att,"&gt;"&amp;$K1469,nrES_Raw,"&gt;=0")=0,"Yes","No")))</f>
        <v/>
      </c>
      <c r="Q1469" s="17">
        <f>IF($C1469="","",IF($L1469="","",IF(AND($K1469=1,ISNUMBER($L1469),$L1469&lt;$J1469,COUNTIFS(nrES_PID,$D1469,nrES_Code,$F1469,nrES_Att,2,nrES_Raw,"&gt;=0")=0),"Yes","No")))</f>
        <v/>
      </c>
      <c r="R1469" s="17">
        <f>IF($C1469="","",IF($L1469="","",IF(AND($K1469=2,ISNUMBER($L1469),$L1469&lt;$J1469),"Yes","No")))</f>
        <v/>
      </c>
      <c r="S1469" s="18" t="n"/>
      <c r="T1469" s="19">
        <f>IF($Q1469&lt;&gt;"Yes","",IF($S1469="","(enter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IF(OR($C1469="",$L1469="",$K1469&lt;&gt;1,NOT(ISNUMBER($L1469)),$L1469&gt;=$J1469),"",IF(COUNTIFS(nrES_PID,$D1469,nrES_Code,$F1469,nrES_Att,2,nrES_Raw,"&gt;=0")&gt;0,"Retested",IF(NOT(ISNUMBER($T1469)),"CHECK DATE",IF(TODAY()&gt;$T1469,"OVERDUE","Due "&amp;TEXT($T1469,"mm/dd")))))</f>
        <v/>
      </c>
      <c r="V1469" s="16" t="n"/>
      <c r="W1469" s="16" t="n"/>
      <c r="X1469" s="17">
        <f>IF($C1469="","",IF(AND($L1469&lt;&gt;"",NOT(ISNUMBER($L1469))),"RAW SCORE NOT A NUMBER",IF(AND(ISNUMBER($L1469),OR($L1469&lt;0,$L1469&gt;100)),"RAW SCORE OUT OF RANGE",IF(COUNTIF(nrES_RecID,$B1469)&gt;1,"DUPLICATE RECORD",IF(AND($K1469=2,COUNTIFS(nrES_PID,$D1469,nrES_Code,$F1469,nrES_Att,1)=0),"ATTEMPT 2 WITHOUT ATTEMPT 1",IF(AND($K1469=2,$L1469=""),"RETEST ROW HAS NO SCORE","OK"))))))</f>
        <v/>
      </c>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IF($C1470="","",IF($K1470="","",IF(COUNTIFS(nrES_PID,$D1470,nrES_Code,$F1470,nrES_Att,"&gt;"&amp;$K1470,nrES_Raw,"&gt;=0")=0,"Yes","No")))</f>
        <v/>
      </c>
      <c r="Q1470" s="17">
        <f>IF($C1470="","",IF($L1470="","",IF(AND($K1470=1,ISNUMBER($L1470),$L1470&lt;$J1470,COUNTIFS(nrES_PID,$D1470,nrES_Code,$F1470,nrES_Att,2,nrES_Raw,"&gt;=0")=0),"Yes","No")))</f>
        <v/>
      </c>
      <c r="R1470" s="17">
        <f>IF($C1470="","",IF($L1470="","",IF(AND($K1470=2,ISNUMBER($L1470),$L1470&lt;$J1470),"Yes","No")))</f>
        <v/>
      </c>
      <c r="S1470" s="18" t="n"/>
      <c r="T1470" s="19">
        <f>IF($Q1470&lt;&gt;"Yes","",IF($S1470="","(enter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IF(OR($C1470="",$L1470="",$K1470&lt;&gt;1,NOT(ISNUMBER($L1470)),$L1470&gt;=$J1470),"",IF(COUNTIFS(nrES_PID,$D1470,nrES_Code,$F1470,nrES_Att,2,nrES_Raw,"&gt;=0")&gt;0,"Retested",IF(NOT(ISNUMBER($T1470)),"CHECK DATE",IF(TODAY()&gt;$T1470,"OVERDUE","Due "&amp;TEXT($T1470,"mm/dd")))))</f>
        <v/>
      </c>
      <c r="V1470" s="16" t="n"/>
      <c r="W1470" s="16" t="n"/>
      <c r="X1470" s="17">
        <f>IF($C1470="","",IF(AND($L1470&lt;&gt;"",NOT(ISNUMBER($L1470))),"RAW SCORE NOT A NUMBER",IF(AND(ISNUMBER($L1470),OR($L1470&lt;0,$L1470&gt;100)),"RAW SCORE OUT OF RANGE",IF(COUNTIF(nrES_RecID,$B1470)&gt;1,"DUPLICATE RECORD",IF(AND($K1470=2,COUNTIFS(nrES_PID,$D1470,nrES_Code,$F1470,nrES_Att,1)=0),"ATTEMPT 2 WITHOUT ATTEMPT 1",IF(AND($K1470=2,$L1470=""),"RETEST ROW HAS NO SCORE","OK"))))))</f>
        <v/>
      </c>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IF($C1471="","",IF($K1471="","",IF(COUNTIFS(nrES_PID,$D1471,nrES_Code,$F1471,nrES_Att,"&gt;"&amp;$K1471,nrES_Raw,"&gt;=0")=0,"Yes","No")))</f>
        <v/>
      </c>
      <c r="Q1471" s="17">
        <f>IF($C1471="","",IF($L1471="","",IF(AND($K1471=1,ISNUMBER($L1471),$L1471&lt;$J1471,COUNTIFS(nrES_PID,$D1471,nrES_Code,$F1471,nrES_Att,2,nrES_Raw,"&gt;=0")=0),"Yes","No")))</f>
        <v/>
      </c>
      <c r="R1471" s="17">
        <f>IF($C1471="","",IF($L1471="","",IF(AND($K1471=2,ISNUMBER($L1471),$L1471&lt;$J1471),"Yes","No")))</f>
        <v/>
      </c>
      <c r="S1471" s="18" t="n"/>
      <c r="T1471" s="19">
        <f>IF($Q1471&lt;&gt;"Yes","",IF($S1471="","(enter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IF(OR($C1471="",$L1471="",$K1471&lt;&gt;1,NOT(ISNUMBER($L1471)),$L1471&gt;=$J1471),"",IF(COUNTIFS(nrES_PID,$D1471,nrES_Code,$F1471,nrES_Att,2,nrES_Raw,"&gt;=0")&gt;0,"Retested",IF(NOT(ISNUMBER($T1471)),"CHECK DATE",IF(TODAY()&gt;$T1471,"OVERDUE","Due "&amp;TEXT($T1471,"mm/dd")))))</f>
        <v/>
      </c>
      <c r="V1471" s="16" t="n"/>
      <c r="W1471" s="16" t="n"/>
      <c r="X1471" s="17">
        <f>IF($C1471="","",IF(AND($L1471&lt;&gt;"",NOT(ISNUMBER($L1471))),"RAW SCORE NOT A NUMBER",IF(AND(ISNUMBER($L1471),OR($L1471&lt;0,$L1471&gt;100)),"RAW SCORE OUT OF RANGE",IF(COUNTIF(nrES_RecID,$B1471)&gt;1,"DUPLICATE RECORD",IF(AND($K1471=2,COUNTIFS(nrES_PID,$D1471,nrES_Code,$F1471,nrES_Att,1)=0),"ATTEMPT 2 WITHOUT ATTEMPT 1",IF(AND($K1471=2,$L1471=""),"RETEST ROW HAS NO SCORE","OK"))))))</f>
        <v/>
      </c>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IF($C1472="","",IF($K1472="","",IF(COUNTIFS(nrES_PID,$D1472,nrES_Code,$F1472,nrES_Att,"&gt;"&amp;$K1472,nrES_Raw,"&gt;=0")=0,"Yes","No")))</f>
        <v/>
      </c>
      <c r="Q1472" s="17">
        <f>IF($C1472="","",IF($L1472="","",IF(AND($K1472=1,ISNUMBER($L1472),$L1472&lt;$J1472,COUNTIFS(nrES_PID,$D1472,nrES_Code,$F1472,nrES_Att,2,nrES_Raw,"&gt;=0")=0),"Yes","No")))</f>
        <v/>
      </c>
      <c r="R1472" s="17">
        <f>IF($C1472="","",IF($L1472="","",IF(AND($K1472=2,ISNUMBER($L1472),$L1472&lt;$J1472),"Yes","No")))</f>
        <v/>
      </c>
      <c r="S1472" s="18" t="n"/>
      <c r="T1472" s="19">
        <f>IF($Q1472&lt;&gt;"Yes","",IF($S1472="","(enter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IF(OR($C1472="",$L1472="",$K1472&lt;&gt;1,NOT(ISNUMBER($L1472)),$L1472&gt;=$J1472),"",IF(COUNTIFS(nrES_PID,$D1472,nrES_Code,$F1472,nrES_Att,2,nrES_Raw,"&gt;=0")&gt;0,"Retested",IF(NOT(ISNUMBER($T1472)),"CHECK DATE",IF(TODAY()&gt;$T1472,"OVERDUE","Due "&amp;TEXT($T1472,"mm/dd")))))</f>
        <v/>
      </c>
      <c r="V1472" s="16" t="n"/>
      <c r="W1472" s="16" t="n"/>
      <c r="X1472" s="17">
        <f>IF($C1472="","",IF(AND($L1472&lt;&gt;"",NOT(ISNUMBER($L1472))),"RAW SCORE NOT A NUMBER",IF(AND(ISNUMBER($L1472),OR($L1472&lt;0,$L1472&gt;100)),"RAW SCORE OUT OF RANGE",IF(COUNTIF(nrES_RecID,$B1472)&gt;1,"DUPLICATE RECORD",IF(AND($K1472=2,COUNTIFS(nrES_PID,$D1472,nrES_Code,$F1472,nrES_Att,1)=0),"ATTEMPT 2 WITHOUT ATTEMPT 1",IF(AND($K1472=2,$L1472=""),"RETEST ROW HAS NO SCORE","OK"))))))</f>
        <v/>
      </c>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IF($C1473="","",IF($K1473="","",IF(COUNTIFS(nrES_PID,$D1473,nrES_Code,$F1473,nrES_Att,"&gt;"&amp;$K1473,nrES_Raw,"&gt;=0")=0,"Yes","No")))</f>
        <v/>
      </c>
      <c r="Q1473" s="17">
        <f>IF($C1473="","",IF($L1473="","",IF(AND($K1473=1,ISNUMBER($L1473),$L1473&lt;$J1473,COUNTIFS(nrES_PID,$D1473,nrES_Code,$F1473,nrES_Att,2,nrES_Raw,"&gt;=0")=0),"Yes","No")))</f>
        <v/>
      </c>
      <c r="R1473" s="17">
        <f>IF($C1473="","",IF($L1473="","",IF(AND($K1473=2,ISNUMBER($L1473),$L1473&lt;$J1473),"Yes","No")))</f>
        <v/>
      </c>
      <c r="S1473" s="18" t="n"/>
      <c r="T1473" s="19">
        <f>IF($Q1473&lt;&gt;"Yes","",IF($S1473="","(enter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IF(OR($C1473="",$L1473="",$K1473&lt;&gt;1,NOT(ISNUMBER($L1473)),$L1473&gt;=$J1473),"",IF(COUNTIFS(nrES_PID,$D1473,nrES_Code,$F1473,nrES_Att,2,nrES_Raw,"&gt;=0")&gt;0,"Retested",IF(NOT(ISNUMBER($T1473)),"CHECK DATE",IF(TODAY()&gt;$T1473,"OVERDUE","Due "&amp;TEXT($T1473,"mm/dd")))))</f>
        <v/>
      </c>
      <c r="V1473" s="16" t="n"/>
      <c r="W1473" s="16" t="n"/>
      <c r="X1473" s="17">
        <f>IF($C1473="","",IF(AND($L1473&lt;&gt;"",NOT(ISNUMBER($L1473))),"RAW SCORE NOT A NUMBER",IF(AND(ISNUMBER($L1473),OR($L1473&lt;0,$L1473&gt;100)),"RAW SCORE OUT OF RANGE",IF(COUNTIF(nrES_RecID,$B1473)&gt;1,"DUPLICATE RECORD",IF(AND($K1473=2,COUNTIFS(nrES_PID,$D1473,nrES_Code,$F1473,nrES_Att,1)=0),"ATTEMPT 2 WITHOUT ATTEMPT 1",IF(AND($K1473=2,$L1473=""),"RETEST ROW HAS NO SCORE","OK"))))))</f>
        <v/>
      </c>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IF($C1474="","",IF($K1474="","",IF(COUNTIFS(nrES_PID,$D1474,nrES_Code,$F1474,nrES_Att,"&gt;"&amp;$K1474,nrES_Raw,"&gt;=0")=0,"Yes","No")))</f>
        <v/>
      </c>
      <c r="Q1474" s="17">
        <f>IF($C1474="","",IF($L1474="","",IF(AND($K1474=1,ISNUMBER($L1474),$L1474&lt;$J1474,COUNTIFS(nrES_PID,$D1474,nrES_Code,$F1474,nrES_Att,2,nrES_Raw,"&gt;=0")=0),"Yes","No")))</f>
        <v/>
      </c>
      <c r="R1474" s="17">
        <f>IF($C1474="","",IF($L1474="","",IF(AND($K1474=2,ISNUMBER($L1474),$L1474&lt;$J1474),"Yes","No")))</f>
        <v/>
      </c>
      <c r="S1474" s="18" t="n"/>
      <c r="T1474" s="19">
        <f>IF($Q1474&lt;&gt;"Yes","",IF($S1474="","(enter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IF(OR($C1474="",$L1474="",$K1474&lt;&gt;1,NOT(ISNUMBER($L1474)),$L1474&gt;=$J1474),"",IF(COUNTIFS(nrES_PID,$D1474,nrES_Code,$F1474,nrES_Att,2,nrES_Raw,"&gt;=0")&gt;0,"Retested",IF(NOT(ISNUMBER($T1474)),"CHECK DATE",IF(TODAY()&gt;$T1474,"OVERDUE","Due "&amp;TEXT($T1474,"mm/dd")))))</f>
        <v/>
      </c>
      <c r="V1474" s="16" t="n"/>
      <c r="W1474" s="16" t="n"/>
      <c r="X1474" s="17">
        <f>IF($C1474="","",IF(AND($L1474&lt;&gt;"",NOT(ISNUMBER($L1474))),"RAW SCORE NOT A NUMBER",IF(AND(ISNUMBER($L1474),OR($L1474&lt;0,$L1474&gt;100)),"RAW SCORE OUT OF RANGE",IF(COUNTIF(nrES_RecID,$B1474)&gt;1,"DUPLICATE RECORD",IF(AND($K1474=2,COUNTIFS(nrES_PID,$D1474,nrES_Code,$F1474,nrES_Att,1)=0),"ATTEMPT 2 WITHOUT ATTEMPT 1",IF(AND($K1474=2,$L1474=""),"RETEST ROW HAS NO SCORE","OK"))))))</f>
        <v/>
      </c>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IF($C1475="","",IF($K1475="","",IF(COUNTIFS(nrES_PID,$D1475,nrES_Code,$F1475,nrES_Att,"&gt;"&amp;$K1475,nrES_Raw,"&gt;=0")=0,"Yes","No")))</f>
        <v/>
      </c>
      <c r="Q1475" s="17">
        <f>IF($C1475="","",IF($L1475="","",IF(AND($K1475=1,ISNUMBER($L1475),$L1475&lt;$J1475,COUNTIFS(nrES_PID,$D1475,nrES_Code,$F1475,nrES_Att,2,nrES_Raw,"&gt;=0")=0),"Yes","No")))</f>
        <v/>
      </c>
      <c r="R1475" s="17">
        <f>IF($C1475="","",IF($L1475="","",IF(AND($K1475=2,ISNUMBER($L1475),$L1475&lt;$J1475),"Yes","No")))</f>
        <v/>
      </c>
      <c r="S1475" s="18" t="n"/>
      <c r="T1475" s="19">
        <f>IF($Q1475&lt;&gt;"Yes","",IF($S1475="","(enter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IF(OR($C1475="",$L1475="",$K1475&lt;&gt;1,NOT(ISNUMBER($L1475)),$L1475&gt;=$J1475),"",IF(COUNTIFS(nrES_PID,$D1475,nrES_Code,$F1475,nrES_Att,2,nrES_Raw,"&gt;=0")&gt;0,"Retested",IF(NOT(ISNUMBER($T1475)),"CHECK DATE",IF(TODAY()&gt;$T1475,"OVERDUE","Due "&amp;TEXT($T1475,"mm/dd")))))</f>
        <v/>
      </c>
      <c r="V1475" s="16" t="n"/>
      <c r="W1475" s="16" t="n"/>
      <c r="X1475" s="17">
        <f>IF($C1475="","",IF(AND($L1475&lt;&gt;"",NOT(ISNUMBER($L1475))),"RAW SCORE NOT A NUMBER",IF(AND(ISNUMBER($L1475),OR($L1475&lt;0,$L1475&gt;100)),"RAW SCORE OUT OF RANGE",IF(COUNTIF(nrES_RecID,$B1475)&gt;1,"DUPLICATE RECORD",IF(AND($K1475=2,COUNTIFS(nrES_PID,$D1475,nrES_Code,$F1475,nrES_Att,1)=0),"ATTEMPT 2 WITHOUT ATTEMPT 1",IF(AND($K1475=2,$L1475=""),"RETEST ROW HAS NO SCORE","OK"))))))</f>
        <v/>
      </c>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IF($C1476="","",IF($K1476="","",IF(COUNTIFS(nrES_PID,$D1476,nrES_Code,$F1476,nrES_Att,"&gt;"&amp;$K1476,nrES_Raw,"&gt;=0")=0,"Yes","No")))</f>
        <v/>
      </c>
      <c r="Q1476" s="17">
        <f>IF($C1476="","",IF($L1476="","",IF(AND($K1476=1,ISNUMBER($L1476),$L1476&lt;$J1476,COUNTIFS(nrES_PID,$D1476,nrES_Code,$F1476,nrES_Att,2,nrES_Raw,"&gt;=0")=0),"Yes","No")))</f>
        <v/>
      </c>
      <c r="R1476" s="17">
        <f>IF($C1476="","",IF($L1476="","",IF(AND($K1476=2,ISNUMBER($L1476),$L1476&lt;$J1476),"Yes","No")))</f>
        <v/>
      </c>
      <c r="S1476" s="18" t="n"/>
      <c r="T1476" s="19">
        <f>IF($Q1476&lt;&gt;"Yes","",IF($S1476="","(enter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IF(OR($C1476="",$L1476="",$K1476&lt;&gt;1,NOT(ISNUMBER($L1476)),$L1476&gt;=$J1476),"",IF(COUNTIFS(nrES_PID,$D1476,nrES_Code,$F1476,nrES_Att,2,nrES_Raw,"&gt;=0")&gt;0,"Retested",IF(NOT(ISNUMBER($T1476)),"CHECK DATE",IF(TODAY()&gt;$T1476,"OVERDUE","Due "&amp;TEXT($T1476,"mm/dd")))))</f>
        <v/>
      </c>
      <c r="V1476" s="16" t="n"/>
      <c r="W1476" s="16" t="n"/>
      <c r="X1476" s="17">
        <f>IF($C1476="","",IF(AND($L1476&lt;&gt;"",NOT(ISNUMBER($L1476))),"RAW SCORE NOT A NUMBER",IF(AND(ISNUMBER($L1476),OR($L1476&lt;0,$L1476&gt;100)),"RAW SCORE OUT OF RANGE",IF(COUNTIF(nrES_RecID,$B1476)&gt;1,"DUPLICATE RECORD",IF(AND($K1476=2,COUNTIFS(nrES_PID,$D1476,nrES_Code,$F1476,nrES_Att,1)=0),"ATTEMPT 2 WITHOUT ATTEMPT 1",IF(AND($K1476=2,$L1476=""),"RETEST ROW HAS NO SCORE","OK"))))))</f>
        <v/>
      </c>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IF($C1477="","",IF($K1477="","",IF(COUNTIFS(nrES_PID,$D1477,nrES_Code,$F1477,nrES_Att,"&gt;"&amp;$K1477,nrES_Raw,"&gt;=0")=0,"Yes","No")))</f>
        <v/>
      </c>
      <c r="Q1477" s="17">
        <f>IF($C1477="","",IF($L1477="","",IF(AND($K1477=1,ISNUMBER($L1477),$L1477&lt;$J1477,COUNTIFS(nrES_PID,$D1477,nrES_Code,$F1477,nrES_Att,2,nrES_Raw,"&gt;=0")=0),"Yes","No")))</f>
        <v/>
      </c>
      <c r="R1477" s="17">
        <f>IF($C1477="","",IF($L1477="","",IF(AND($K1477=2,ISNUMBER($L1477),$L1477&lt;$J1477),"Yes","No")))</f>
        <v/>
      </c>
      <c r="S1477" s="18" t="n"/>
      <c r="T1477" s="19">
        <f>IF($Q1477&lt;&gt;"Yes","",IF($S1477="","(enter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IF(OR($C1477="",$L1477="",$K1477&lt;&gt;1,NOT(ISNUMBER($L1477)),$L1477&gt;=$J1477),"",IF(COUNTIFS(nrES_PID,$D1477,nrES_Code,$F1477,nrES_Att,2,nrES_Raw,"&gt;=0")&gt;0,"Retested",IF(NOT(ISNUMBER($T1477)),"CHECK DATE",IF(TODAY()&gt;$T1477,"OVERDUE","Due "&amp;TEXT($T1477,"mm/dd")))))</f>
        <v/>
      </c>
      <c r="V1477" s="16" t="n"/>
      <c r="W1477" s="16" t="n"/>
      <c r="X1477" s="17">
        <f>IF($C1477="","",IF(AND($L1477&lt;&gt;"",NOT(ISNUMBER($L1477))),"RAW SCORE NOT A NUMBER",IF(AND(ISNUMBER($L1477),OR($L1477&lt;0,$L1477&gt;100)),"RAW SCORE OUT OF RANGE",IF(COUNTIF(nrES_RecID,$B1477)&gt;1,"DUPLICATE RECORD",IF(AND($K1477=2,COUNTIFS(nrES_PID,$D1477,nrES_Code,$F1477,nrES_Att,1)=0),"ATTEMPT 2 WITHOUT ATTEMPT 1",IF(AND($K1477=2,$L1477=""),"RETEST ROW HAS NO SCORE","OK"))))))</f>
        <v/>
      </c>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IF($C1478="","",IF($K1478="","",IF(COUNTIFS(nrES_PID,$D1478,nrES_Code,$F1478,nrES_Att,"&gt;"&amp;$K1478,nrES_Raw,"&gt;=0")=0,"Yes","No")))</f>
        <v/>
      </c>
      <c r="Q1478" s="17">
        <f>IF($C1478="","",IF($L1478="","",IF(AND($K1478=1,ISNUMBER($L1478),$L1478&lt;$J1478,COUNTIFS(nrES_PID,$D1478,nrES_Code,$F1478,nrES_Att,2,nrES_Raw,"&gt;=0")=0),"Yes","No")))</f>
        <v/>
      </c>
      <c r="R1478" s="17">
        <f>IF($C1478="","",IF($L1478="","",IF(AND($K1478=2,ISNUMBER($L1478),$L1478&lt;$J1478),"Yes","No")))</f>
        <v/>
      </c>
      <c r="S1478" s="18" t="n"/>
      <c r="T1478" s="19">
        <f>IF($Q1478&lt;&gt;"Yes","",IF($S1478="","(enter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IF(OR($C1478="",$L1478="",$K1478&lt;&gt;1,NOT(ISNUMBER($L1478)),$L1478&gt;=$J1478),"",IF(COUNTIFS(nrES_PID,$D1478,nrES_Code,$F1478,nrES_Att,2,nrES_Raw,"&gt;=0")&gt;0,"Retested",IF(NOT(ISNUMBER($T1478)),"CHECK DATE",IF(TODAY()&gt;$T1478,"OVERDUE","Due "&amp;TEXT($T1478,"mm/dd")))))</f>
        <v/>
      </c>
      <c r="V1478" s="16" t="n"/>
      <c r="W1478" s="16" t="n"/>
      <c r="X1478" s="17">
        <f>IF($C1478="","",IF(AND($L1478&lt;&gt;"",NOT(ISNUMBER($L1478))),"RAW SCORE NOT A NUMBER",IF(AND(ISNUMBER($L1478),OR($L1478&lt;0,$L1478&gt;100)),"RAW SCORE OUT OF RANGE",IF(COUNTIF(nrES_RecID,$B1478)&gt;1,"DUPLICATE RECORD",IF(AND($K1478=2,COUNTIFS(nrES_PID,$D1478,nrES_Code,$F1478,nrES_Att,1)=0),"ATTEMPT 2 WITHOUT ATTEMPT 1",IF(AND($K1478=2,$L1478=""),"RETEST ROW HAS NO SCORE","OK"))))))</f>
        <v/>
      </c>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IF($C1479="","",IF($K1479="","",IF(COUNTIFS(nrES_PID,$D1479,nrES_Code,$F1479,nrES_Att,"&gt;"&amp;$K1479,nrES_Raw,"&gt;=0")=0,"Yes","No")))</f>
        <v/>
      </c>
      <c r="Q1479" s="17">
        <f>IF($C1479="","",IF($L1479="","",IF(AND($K1479=1,ISNUMBER($L1479),$L1479&lt;$J1479,COUNTIFS(nrES_PID,$D1479,nrES_Code,$F1479,nrES_Att,2,nrES_Raw,"&gt;=0")=0),"Yes","No")))</f>
        <v/>
      </c>
      <c r="R1479" s="17">
        <f>IF($C1479="","",IF($L1479="","",IF(AND($K1479=2,ISNUMBER($L1479),$L1479&lt;$J1479),"Yes","No")))</f>
        <v/>
      </c>
      <c r="S1479" s="18" t="n"/>
      <c r="T1479" s="19">
        <f>IF($Q1479&lt;&gt;"Yes","",IF($S1479="","(enter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IF(OR($C1479="",$L1479="",$K1479&lt;&gt;1,NOT(ISNUMBER($L1479)),$L1479&gt;=$J1479),"",IF(COUNTIFS(nrES_PID,$D1479,nrES_Code,$F1479,nrES_Att,2,nrES_Raw,"&gt;=0")&gt;0,"Retested",IF(NOT(ISNUMBER($T1479)),"CHECK DATE",IF(TODAY()&gt;$T1479,"OVERDUE","Due "&amp;TEXT($T1479,"mm/dd")))))</f>
        <v/>
      </c>
      <c r="V1479" s="16" t="n"/>
      <c r="W1479" s="16" t="n"/>
      <c r="X1479" s="17">
        <f>IF($C1479="","",IF(AND($L1479&lt;&gt;"",NOT(ISNUMBER($L1479))),"RAW SCORE NOT A NUMBER",IF(AND(ISNUMBER($L1479),OR($L1479&lt;0,$L1479&gt;100)),"RAW SCORE OUT OF RANGE",IF(COUNTIF(nrES_RecID,$B1479)&gt;1,"DUPLICATE RECORD",IF(AND($K1479=2,COUNTIFS(nrES_PID,$D1479,nrES_Code,$F1479,nrES_Att,1)=0),"ATTEMPT 2 WITHOUT ATTEMPT 1",IF(AND($K1479=2,$L1479=""),"RETEST ROW HAS NO SCORE","OK"))))))</f>
        <v/>
      </c>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IF($C1480="","",IF($K1480="","",IF(COUNTIFS(nrES_PID,$D1480,nrES_Code,$F1480,nrES_Att,"&gt;"&amp;$K1480,nrES_Raw,"&gt;=0")=0,"Yes","No")))</f>
        <v/>
      </c>
      <c r="Q1480" s="17">
        <f>IF($C1480="","",IF($L1480="","",IF(AND($K1480=1,ISNUMBER($L1480),$L1480&lt;$J1480,COUNTIFS(nrES_PID,$D1480,nrES_Code,$F1480,nrES_Att,2,nrES_Raw,"&gt;=0")=0),"Yes","No")))</f>
        <v/>
      </c>
      <c r="R1480" s="17">
        <f>IF($C1480="","",IF($L1480="","",IF(AND($K1480=2,ISNUMBER($L1480),$L1480&lt;$J1480),"Yes","No")))</f>
        <v/>
      </c>
      <c r="S1480" s="18" t="n"/>
      <c r="T1480" s="19">
        <f>IF($Q1480&lt;&gt;"Yes","",IF($S1480="","(enter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IF(OR($C1480="",$L1480="",$K1480&lt;&gt;1,NOT(ISNUMBER($L1480)),$L1480&gt;=$J1480),"",IF(COUNTIFS(nrES_PID,$D1480,nrES_Code,$F1480,nrES_Att,2,nrES_Raw,"&gt;=0")&gt;0,"Retested",IF(NOT(ISNUMBER($T1480)),"CHECK DATE",IF(TODAY()&gt;$T1480,"OVERDUE","Due "&amp;TEXT($T1480,"mm/dd")))))</f>
        <v/>
      </c>
      <c r="V1480" s="16" t="n"/>
      <c r="W1480" s="16" t="n"/>
      <c r="X1480" s="17">
        <f>IF($C1480="","",IF(AND($L1480&lt;&gt;"",NOT(ISNUMBER($L1480))),"RAW SCORE NOT A NUMBER",IF(AND(ISNUMBER($L1480),OR($L1480&lt;0,$L1480&gt;100)),"RAW SCORE OUT OF RANGE",IF(COUNTIF(nrES_RecID,$B1480)&gt;1,"DUPLICATE RECORD",IF(AND($K1480=2,COUNTIFS(nrES_PID,$D1480,nrES_Code,$F1480,nrES_Att,1)=0),"ATTEMPT 2 WITHOUT ATTEMPT 1",IF(AND($K1480=2,$L1480=""),"RETEST ROW HAS NO SCORE","OK"))))))</f>
        <v/>
      </c>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IF($C1481="","",IF($K1481="","",IF(COUNTIFS(nrES_PID,$D1481,nrES_Code,$F1481,nrES_Att,"&gt;"&amp;$K1481,nrES_Raw,"&gt;=0")=0,"Yes","No")))</f>
        <v/>
      </c>
      <c r="Q1481" s="17">
        <f>IF($C1481="","",IF($L1481="","",IF(AND($K1481=1,ISNUMBER($L1481),$L1481&lt;$J1481,COUNTIFS(nrES_PID,$D1481,nrES_Code,$F1481,nrES_Att,2,nrES_Raw,"&gt;=0")=0),"Yes","No")))</f>
        <v/>
      </c>
      <c r="R1481" s="17">
        <f>IF($C1481="","",IF($L1481="","",IF(AND($K1481=2,ISNUMBER($L1481),$L1481&lt;$J1481),"Yes","No")))</f>
        <v/>
      </c>
      <c r="S1481" s="18" t="n"/>
      <c r="T1481" s="19">
        <f>IF($Q1481&lt;&gt;"Yes","",IF($S1481="","(enter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IF(OR($C1481="",$L1481="",$K1481&lt;&gt;1,NOT(ISNUMBER($L1481)),$L1481&gt;=$J1481),"",IF(COUNTIFS(nrES_PID,$D1481,nrES_Code,$F1481,nrES_Att,2,nrES_Raw,"&gt;=0")&gt;0,"Retested",IF(NOT(ISNUMBER($T1481)),"CHECK DATE",IF(TODAY()&gt;$T1481,"OVERDUE","Due "&amp;TEXT($T1481,"mm/dd")))))</f>
        <v/>
      </c>
      <c r="V1481" s="16" t="n"/>
      <c r="W1481" s="16" t="n"/>
      <c r="X1481" s="17">
        <f>IF($C1481="","",IF(AND($L1481&lt;&gt;"",NOT(ISNUMBER($L1481))),"RAW SCORE NOT A NUMBER",IF(AND(ISNUMBER($L1481),OR($L1481&lt;0,$L1481&gt;100)),"RAW SCORE OUT OF RANGE",IF(COUNTIF(nrES_RecID,$B1481)&gt;1,"DUPLICATE RECORD",IF(AND($K1481=2,COUNTIFS(nrES_PID,$D1481,nrES_Code,$F1481,nrES_Att,1)=0),"ATTEMPT 2 WITHOUT ATTEMPT 1",IF(AND($K1481=2,$L1481=""),"RETEST ROW HAS NO SCORE","OK"))))))</f>
        <v/>
      </c>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IF($C1482="","",IF($K1482="","",IF(COUNTIFS(nrES_PID,$D1482,nrES_Code,$F1482,nrES_Att,"&gt;"&amp;$K1482,nrES_Raw,"&gt;=0")=0,"Yes","No")))</f>
        <v/>
      </c>
      <c r="Q1482" s="17">
        <f>IF($C1482="","",IF($L1482="","",IF(AND($K1482=1,ISNUMBER($L1482),$L1482&lt;$J1482,COUNTIFS(nrES_PID,$D1482,nrES_Code,$F1482,nrES_Att,2,nrES_Raw,"&gt;=0")=0),"Yes","No")))</f>
        <v/>
      </c>
      <c r="R1482" s="17">
        <f>IF($C1482="","",IF($L1482="","",IF(AND($K1482=2,ISNUMBER($L1482),$L1482&lt;$J1482),"Yes","No")))</f>
        <v/>
      </c>
      <c r="S1482" s="18" t="n"/>
      <c r="T1482" s="19">
        <f>IF($Q1482&lt;&gt;"Yes","",IF($S1482="","(enter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IF(OR($C1482="",$L1482="",$K1482&lt;&gt;1,NOT(ISNUMBER($L1482)),$L1482&gt;=$J1482),"",IF(COUNTIFS(nrES_PID,$D1482,nrES_Code,$F1482,nrES_Att,2,nrES_Raw,"&gt;=0")&gt;0,"Retested",IF(NOT(ISNUMBER($T1482)),"CHECK DATE",IF(TODAY()&gt;$T1482,"OVERDUE","Due "&amp;TEXT($T1482,"mm/dd")))))</f>
        <v/>
      </c>
      <c r="V1482" s="16" t="n"/>
      <c r="W1482" s="16" t="n"/>
      <c r="X1482" s="17">
        <f>IF($C1482="","",IF(AND($L1482&lt;&gt;"",NOT(ISNUMBER($L1482))),"RAW SCORE NOT A NUMBER",IF(AND(ISNUMBER($L1482),OR($L1482&lt;0,$L1482&gt;100)),"RAW SCORE OUT OF RANGE",IF(COUNTIF(nrES_RecID,$B1482)&gt;1,"DUPLICATE RECORD",IF(AND($K1482=2,COUNTIFS(nrES_PID,$D1482,nrES_Code,$F1482,nrES_Att,1)=0),"ATTEMPT 2 WITHOUT ATTEMPT 1",IF(AND($K1482=2,$L1482=""),"RETEST ROW HAS NO SCORE","OK"))))))</f>
        <v/>
      </c>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IF($C1483="","",IF($K1483="","",IF(COUNTIFS(nrES_PID,$D1483,nrES_Code,$F1483,nrES_Att,"&gt;"&amp;$K1483,nrES_Raw,"&gt;=0")=0,"Yes","No")))</f>
        <v/>
      </c>
      <c r="Q1483" s="17">
        <f>IF($C1483="","",IF($L1483="","",IF(AND($K1483=1,ISNUMBER($L1483),$L1483&lt;$J1483,COUNTIFS(nrES_PID,$D1483,nrES_Code,$F1483,nrES_Att,2,nrES_Raw,"&gt;=0")=0),"Yes","No")))</f>
        <v/>
      </c>
      <c r="R1483" s="17">
        <f>IF($C1483="","",IF($L1483="","",IF(AND($K1483=2,ISNUMBER($L1483),$L1483&lt;$J1483),"Yes","No")))</f>
        <v/>
      </c>
      <c r="S1483" s="18" t="n"/>
      <c r="T1483" s="19">
        <f>IF($Q1483&lt;&gt;"Yes","",IF($S1483="","(enter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IF(OR($C1483="",$L1483="",$K1483&lt;&gt;1,NOT(ISNUMBER($L1483)),$L1483&gt;=$J1483),"",IF(COUNTIFS(nrES_PID,$D1483,nrES_Code,$F1483,nrES_Att,2,nrES_Raw,"&gt;=0")&gt;0,"Retested",IF(NOT(ISNUMBER($T1483)),"CHECK DATE",IF(TODAY()&gt;$T1483,"OVERDUE","Due "&amp;TEXT($T1483,"mm/dd")))))</f>
        <v/>
      </c>
      <c r="V1483" s="16" t="n"/>
      <c r="W1483" s="16" t="n"/>
      <c r="X1483" s="17">
        <f>IF($C1483="","",IF(AND($L1483&lt;&gt;"",NOT(ISNUMBER($L1483))),"RAW SCORE NOT A NUMBER",IF(AND(ISNUMBER($L1483),OR($L1483&lt;0,$L1483&gt;100)),"RAW SCORE OUT OF RANGE",IF(COUNTIF(nrES_RecID,$B1483)&gt;1,"DUPLICATE RECORD",IF(AND($K1483=2,COUNTIFS(nrES_PID,$D1483,nrES_Code,$F1483,nrES_Att,1)=0),"ATTEMPT 2 WITHOUT ATTEMPT 1",IF(AND($K1483=2,$L1483=""),"RETEST ROW HAS NO SCORE","OK"))))))</f>
        <v/>
      </c>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IF($C1484="","",IF($K1484="","",IF(COUNTIFS(nrES_PID,$D1484,nrES_Code,$F1484,nrES_Att,"&gt;"&amp;$K1484,nrES_Raw,"&gt;=0")=0,"Yes","No")))</f>
        <v/>
      </c>
      <c r="Q1484" s="17">
        <f>IF($C1484="","",IF($L1484="","",IF(AND($K1484=1,ISNUMBER($L1484),$L1484&lt;$J1484,COUNTIFS(nrES_PID,$D1484,nrES_Code,$F1484,nrES_Att,2,nrES_Raw,"&gt;=0")=0),"Yes","No")))</f>
        <v/>
      </c>
      <c r="R1484" s="17">
        <f>IF($C1484="","",IF($L1484="","",IF(AND($K1484=2,ISNUMBER($L1484),$L1484&lt;$J1484),"Yes","No")))</f>
        <v/>
      </c>
      <c r="S1484" s="18" t="n"/>
      <c r="T1484" s="19">
        <f>IF($Q1484&lt;&gt;"Yes","",IF($S1484="","(enter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IF(OR($C1484="",$L1484="",$K1484&lt;&gt;1,NOT(ISNUMBER($L1484)),$L1484&gt;=$J1484),"",IF(COUNTIFS(nrES_PID,$D1484,nrES_Code,$F1484,nrES_Att,2,nrES_Raw,"&gt;=0")&gt;0,"Retested",IF(NOT(ISNUMBER($T1484)),"CHECK DATE",IF(TODAY()&gt;$T1484,"OVERDUE","Due "&amp;TEXT($T1484,"mm/dd")))))</f>
        <v/>
      </c>
      <c r="V1484" s="16" t="n"/>
      <c r="W1484" s="16" t="n"/>
      <c r="X1484" s="17">
        <f>IF($C1484="","",IF(AND($L1484&lt;&gt;"",NOT(ISNUMBER($L1484))),"RAW SCORE NOT A NUMBER",IF(AND(ISNUMBER($L1484),OR($L1484&lt;0,$L1484&gt;100)),"RAW SCORE OUT OF RANGE",IF(COUNTIF(nrES_RecID,$B1484)&gt;1,"DUPLICATE RECORD",IF(AND($K1484=2,COUNTIFS(nrES_PID,$D1484,nrES_Code,$F1484,nrES_Att,1)=0),"ATTEMPT 2 WITHOUT ATTEMPT 1",IF(AND($K1484=2,$L1484=""),"RETEST ROW HAS NO SCORE","OK"))))))</f>
        <v/>
      </c>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IF($C1485="","",IF($K1485="","",IF(COUNTIFS(nrES_PID,$D1485,nrES_Code,$F1485,nrES_Att,"&gt;"&amp;$K1485,nrES_Raw,"&gt;=0")=0,"Yes","No")))</f>
        <v/>
      </c>
      <c r="Q1485" s="17">
        <f>IF($C1485="","",IF($L1485="","",IF(AND($K1485=1,ISNUMBER($L1485),$L1485&lt;$J1485,COUNTIFS(nrES_PID,$D1485,nrES_Code,$F1485,nrES_Att,2,nrES_Raw,"&gt;=0")=0),"Yes","No")))</f>
        <v/>
      </c>
      <c r="R1485" s="17">
        <f>IF($C1485="","",IF($L1485="","",IF(AND($K1485=2,ISNUMBER($L1485),$L1485&lt;$J1485),"Yes","No")))</f>
        <v/>
      </c>
      <c r="S1485" s="18" t="n"/>
      <c r="T1485" s="19">
        <f>IF($Q1485&lt;&gt;"Yes","",IF($S1485="","(enter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IF(OR($C1485="",$L1485="",$K1485&lt;&gt;1,NOT(ISNUMBER($L1485)),$L1485&gt;=$J1485),"",IF(COUNTIFS(nrES_PID,$D1485,nrES_Code,$F1485,nrES_Att,2,nrES_Raw,"&gt;=0")&gt;0,"Retested",IF(NOT(ISNUMBER($T1485)),"CHECK DATE",IF(TODAY()&gt;$T1485,"OVERDUE","Due "&amp;TEXT($T1485,"mm/dd")))))</f>
        <v/>
      </c>
      <c r="V1485" s="16" t="n"/>
      <c r="W1485" s="16" t="n"/>
      <c r="X1485" s="17">
        <f>IF($C1485="","",IF(AND($L1485&lt;&gt;"",NOT(ISNUMBER($L1485))),"RAW SCORE NOT A NUMBER",IF(AND(ISNUMBER($L1485),OR($L1485&lt;0,$L1485&gt;100)),"RAW SCORE OUT OF RANGE",IF(COUNTIF(nrES_RecID,$B1485)&gt;1,"DUPLICATE RECORD",IF(AND($K1485=2,COUNTIFS(nrES_PID,$D1485,nrES_Code,$F1485,nrES_Att,1)=0),"ATTEMPT 2 WITHOUT ATTEMPT 1",IF(AND($K1485=2,$L1485=""),"RETEST ROW HAS NO SCORE","OK"))))))</f>
        <v/>
      </c>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IF($C1486="","",IF($K1486="","",IF(COUNTIFS(nrES_PID,$D1486,nrES_Code,$F1486,nrES_Att,"&gt;"&amp;$K1486,nrES_Raw,"&gt;=0")=0,"Yes","No")))</f>
        <v/>
      </c>
      <c r="Q1486" s="17">
        <f>IF($C1486="","",IF($L1486="","",IF(AND($K1486=1,ISNUMBER($L1486),$L1486&lt;$J1486,COUNTIFS(nrES_PID,$D1486,nrES_Code,$F1486,nrES_Att,2,nrES_Raw,"&gt;=0")=0),"Yes","No")))</f>
        <v/>
      </c>
      <c r="R1486" s="17">
        <f>IF($C1486="","",IF($L1486="","",IF(AND($K1486=2,ISNUMBER($L1486),$L1486&lt;$J1486),"Yes","No")))</f>
        <v/>
      </c>
      <c r="S1486" s="18" t="n"/>
      <c r="T1486" s="19">
        <f>IF($Q1486&lt;&gt;"Yes","",IF($S1486="","(enter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IF(OR($C1486="",$L1486="",$K1486&lt;&gt;1,NOT(ISNUMBER($L1486)),$L1486&gt;=$J1486),"",IF(COUNTIFS(nrES_PID,$D1486,nrES_Code,$F1486,nrES_Att,2,nrES_Raw,"&gt;=0")&gt;0,"Retested",IF(NOT(ISNUMBER($T1486)),"CHECK DATE",IF(TODAY()&gt;$T1486,"OVERDUE","Due "&amp;TEXT($T1486,"mm/dd")))))</f>
        <v/>
      </c>
      <c r="V1486" s="16" t="n"/>
      <c r="W1486" s="16" t="n"/>
      <c r="X1486" s="17">
        <f>IF($C1486="","",IF(AND($L1486&lt;&gt;"",NOT(ISNUMBER($L1486))),"RAW SCORE NOT A NUMBER",IF(AND(ISNUMBER($L1486),OR($L1486&lt;0,$L1486&gt;100)),"RAW SCORE OUT OF RANGE",IF(COUNTIF(nrES_RecID,$B1486)&gt;1,"DUPLICATE RECORD",IF(AND($K1486=2,COUNTIFS(nrES_PID,$D1486,nrES_Code,$F1486,nrES_Att,1)=0),"ATTEMPT 2 WITHOUT ATTEMPT 1",IF(AND($K1486=2,$L1486=""),"RETEST ROW HAS NO SCORE","OK"))))))</f>
        <v/>
      </c>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IF($C1487="","",IF($K1487="","",IF(COUNTIFS(nrES_PID,$D1487,nrES_Code,$F1487,nrES_Att,"&gt;"&amp;$K1487,nrES_Raw,"&gt;=0")=0,"Yes","No")))</f>
        <v/>
      </c>
      <c r="Q1487" s="17">
        <f>IF($C1487="","",IF($L1487="","",IF(AND($K1487=1,ISNUMBER($L1487),$L1487&lt;$J1487,COUNTIFS(nrES_PID,$D1487,nrES_Code,$F1487,nrES_Att,2,nrES_Raw,"&gt;=0")=0),"Yes","No")))</f>
        <v/>
      </c>
      <c r="R1487" s="17">
        <f>IF($C1487="","",IF($L1487="","",IF(AND($K1487=2,ISNUMBER($L1487),$L1487&lt;$J1487),"Yes","No")))</f>
        <v/>
      </c>
      <c r="S1487" s="18" t="n"/>
      <c r="T1487" s="19">
        <f>IF($Q1487&lt;&gt;"Yes","",IF($S1487="","(enter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IF(OR($C1487="",$L1487="",$K1487&lt;&gt;1,NOT(ISNUMBER($L1487)),$L1487&gt;=$J1487),"",IF(COUNTIFS(nrES_PID,$D1487,nrES_Code,$F1487,nrES_Att,2,nrES_Raw,"&gt;=0")&gt;0,"Retested",IF(NOT(ISNUMBER($T1487)),"CHECK DATE",IF(TODAY()&gt;$T1487,"OVERDUE","Due "&amp;TEXT($T1487,"mm/dd")))))</f>
        <v/>
      </c>
      <c r="V1487" s="16" t="n"/>
      <c r="W1487" s="16" t="n"/>
      <c r="X1487" s="17">
        <f>IF($C1487="","",IF(AND($L1487&lt;&gt;"",NOT(ISNUMBER($L1487))),"RAW SCORE NOT A NUMBER",IF(AND(ISNUMBER($L1487),OR($L1487&lt;0,$L1487&gt;100)),"RAW SCORE OUT OF RANGE",IF(COUNTIF(nrES_RecID,$B1487)&gt;1,"DUPLICATE RECORD",IF(AND($K1487=2,COUNTIFS(nrES_PID,$D1487,nrES_Code,$F1487,nrES_Att,1)=0),"ATTEMPT 2 WITHOUT ATTEMPT 1",IF(AND($K1487=2,$L1487=""),"RETEST ROW HAS NO SCORE","OK"))))))</f>
        <v/>
      </c>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IF($C1488="","",IF($K1488="","",IF(COUNTIFS(nrES_PID,$D1488,nrES_Code,$F1488,nrES_Att,"&gt;"&amp;$K1488,nrES_Raw,"&gt;=0")=0,"Yes","No")))</f>
        <v/>
      </c>
      <c r="Q1488" s="17">
        <f>IF($C1488="","",IF($L1488="","",IF(AND($K1488=1,ISNUMBER($L1488),$L1488&lt;$J1488,COUNTIFS(nrES_PID,$D1488,nrES_Code,$F1488,nrES_Att,2,nrES_Raw,"&gt;=0")=0),"Yes","No")))</f>
        <v/>
      </c>
      <c r="R1488" s="17">
        <f>IF($C1488="","",IF($L1488="","",IF(AND($K1488=2,ISNUMBER($L1488),$L1488&lt;$J1488),"Yes","No")))</f>
        <v/>
      </c>
      <c r="S1488" s="18" t="n"/>
      <c r="T1488" s="19">
        <f>IF($Q1488&lt;&gt;"Yes","",IF($S1488="","(enter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IF(OR($C1488="",$L1488="",$K1488&lt;&gt;1,NOT(ISNUMBER($L1488)),$L1488&gt;=$J1488),"",IF(COUNTIFS(nrES_PID,$D1488,nrES_Code,$F1488,nrES_Att,2,nrES_Raw,"&gt;=0")&gt;0,"Retested",IF(NOT(ISNUMBER($T1488)),"CHECK DATE",IF(TODAY()&gt;$T1488,"OVERDUE","Due "&amp;TEXT($T1488,"mm/dd")))))</f>
        <v/>
      </c>
      <c r="V1488" s="16" t="n"/>
      <c r="W1488" s="16" t="n"/>
      <c r="X1488" s="17">
        <f>IF($C1488="","",IF(AND($L1488&lt;&gt;"",NOT(ISNUMBER($L1488))),"RAW SCORE NOT A NUMBER",IF(AND(ISNUMBER($L1488),OR($L1488&lt;0,$L1488&gt;100)),"RAW SCORE OUT OF RANGE",IF(COUNTIF(nrES_RecID,$B1488)&gt;1,"DUPLICATE RECORD",IF(AND($K1488=2,COUNTIFS(nrES_PID,$D1488,nrES_Code,$F1488,nrES_Att,1)=0),"ATTEMPT 2 WITHOUT ATTEMPT 1",IF(AND($K1488=2,$L1488=""),"RETEST ROW HAS NO SCORE","OK"))))))</f>
        <v/>
      </c>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IF($C1489="","",IF($K1489="","",IF(COUNTIFS(nrES_PID,$D1489,nrES_Code,$F1489,nrES_Att,"&gt;"&amp;$K1489,nrES_Raw,"&gt;=0")=0,"Yes","No")))</f>
        <v/>
      </c>
      <c r="Q1489" s="17">
        <f>IF($C1489="","",IF($L1489="","",IF(AND($K1489=1,ISNUMBER($L1489),$L1489&lt;$J1489,COUNTIFS(nrES_PID,$D1489,nrES_Code,$F1489,nrES_Att,2,nrES_Raw,"&gt;=0")=0),"Yes","No")))</f>
        <v/>
      </c>
      <c r="R1489" s="17">
        <f>IF($C1489="","",IF($L1489="","",IF(AND($K1489=2,ISNUMBER($L1489),$L1489&lt;$J1489),"Yes","No")))</f>
        <v/>
      </c>
      <c r="S1489" s="18" t="n"/>
      <c r="T1489" s="19">
        <f>IF($Q1489&lt;&gt;"Yes","",IF($S1489="","(enter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IF(OR($C1489="",$L1489="",$K1489&lt;&gt;1,NOT(ISNUMBER($L1489)),$L1489&gt;=$J1489),"",IF(COUNTIFS(nrES_PID,$D1489,nrES_Code,$F1489,nrES_Att,2,nrES_Raw,"&gt;=0")&gt;0,"Retested",IF(NOT(ISNUMBER($T1489)),"CHECK DATE",IF(TODAY()&gt;$T1489,"OVERDUE","Due "&amp;TEXT($T1489,"mm/dd")))))</f>
        <v/>
      </c>
      <c r="V1489" s="16" t="n"/>
      <c r="W1489" s="16" t="n"/>
      <c r="X1489" s="17">
        <f>IF($C1489="","",IF(AND($L1489&lt;&gt;"",NOT(ISNUMBER($L1489))),"RAW SCORE NOT A NUMBER",IF(AND(ISNUMBER($L1489),OR($L1489&lt;0,$L1489&gt;100)),"RAW SCORE OUT OF RANGE",IF(COUNTIF(nrES_RecID,$B1489)&gt;1,"DUPLICATE RECORD",IF(AND($K1489=2,COUNTIFS(nrES_PID,$D1489,nrES_Code,$F1489,nrES_Att,1)=0),"ATTEMPT 2 WITHOUT ATTEMPT 1",IF(AND($K1489=2,$L1489=""),"RETEST ROW HAS NO SCORE","OK"))))))</f>
        <v/>
      </c>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IF($C1490="","",IF($K1490="","",IF(COUNTIFS(nrES_PID,$D1490,nrES_Code,$F1490,nrES_Att,"&gt;"&amp;$K1490,nrES_Raw,"&gt;=0")=0,"Yes","No")))</f>
        <v/>
      </c>
      <c r="Q1490" s="17">
        <f>IF($C1490="","",IF($L1490="","",IF(AND($K1490=1,ISNUMBER($L1490),$L1490&lt;$J1490,COUNTIFS(nrES_PID,$D1490,nrES_Code,$F1490,nrES_Att,2,nrES_Raw,"&gt;=0")=0),"Yes","No")))</f>
        <v/>
      </c>
      <c r="R1490" s="17">
        <f>IF($C1490="","",IF($L1490="","",IF(AND($K1490=2,ISNUMBER($L1490),$L1490&lt;$J1490),"Yes","No")))</f>
        <v/>
      </c>
      <c r="S1490" s="18" t="n"/>
      <c r="T1490" s="19">
        <f>IF($Q1490&lt;&gt;"Yes","",IF($S1490="","(enter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IF(OR($C1490="",$L1490="",$K1490&lt;&gt;1,NOT(ISNUMBER($L1490)),$L1490&gt;=$J1490),"",IF(COUNTIFS(nrES_PID,$D1490,nrES_Code,$F1490,nrES_Att,2,nrES_Raw,"&gt;=0")&gt;0,"Retested",IF(NOT(ISNUMBER($T1490)),"CHECK DATE",IF(TODAY()&gt;$T1490,"OVERDUE","Due "&amp;TEXT($T1490,"mm/dd")))))</f>
        <v/>
      </c>
      <c r="V1490" s="16" t="n"/>
      <c r="W1490" s="16" t="n"/>
      <c r="X1490" s="17">
        <f>IF($C1490="","",IF(AND($L1490&lt;&gt;"",NOT(ISNUMBER($L1490))),"RAW SCORE NOT A NUMBER",IF(AND(ISNUMBER($L1490),OR($L1490&lt;0,$L1490&gt;100)),"RAW SCORE OUT OF RANGE",IF(COUNTIF(nrES_RecID,$B1490)&gt;1,"DUPLICATE RECORD",IF(AND($K1490=2,COUNTIFS(nrES_PID,$D1490,nrES_Code,$F1490,nrES_Att,1)=0),"ATTEMPT 2 WITHOUT ATTEMPT 1",IF(AND($K1490=2,$L1490=""),"RETEST ROW HAS NO SCORE","OK"))))))</f>
        <v/>
      </c>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IF($C1491="","",IF($K1491="","",IF(COUNTIFS(nrES_PID,$D1491,nrES_Code,$F1491,nrES_Att,"&gt;"&amp;$K1491,nrES_Raw,"&gt;=0")=0,"Yes","No")))</f>
        <v/>
      </c>
      <c r="Q1491" s="17">
        <f>IF($C1491="","",IF($L1491="","",IF(AND($K1491=1,ISNUMBER($L1491),$L1491&lt;$J1491,COUNTIFS(nrES_PID,$D1491,nrES_Code,$F1491,nrES_Att,2,nrES_Raw,"&gt;=0")=0),"Yes","No")))</f>
        <v/>
      </c>
      <c r="R1491" s="17">
        <f>IF($C1491="","",IF($L1491="","",IF(AND($K1491=2,ISNUMBER($L1491),$L1491&lt;$J1491),"Yes","No")))</f>
        <v/>
      </c>
      <c r="S1491" s="18" t="n"/>
      <c r="T1491" s="19">
        <f>IF($Q1491&lt;&gt;"Yes","",IF($S1491="","(enter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IF(OR($C1491="",$L1491="",$K1491&lt;&gt;1,NOT(ISNUMBER($L1491)),$L1491&gt;=$J1491),"",IF(COUNTIFS(nrES_PID,$D1491,nrES_Code,$F1491,nrES_Att,2,nrES_Raw,"&gt;=0")&gt;0,"Retested",IF(NOT(ISNUMBER($T1491)),"CHECK DATE",IF(TODAY()&gt;$T1491,"OVERDUE","Due "&amp;TEXT($T1491,"mm/dd")))))</f>
        <v/>
      </c>
      <c r="V1491" s="16" t="n"/>
      <c r="W1491" s="16" t="n"/>
      <c r="X1491" s="17">
        <f>IF($C1491="","",IF(AND($L1491&lt;&gt;"",NOT(ISNUMBER($L1491))),"RAW SCORE NOT A NUMBER",IF(AND(ISNUMBER($L1491),OR($L1491&lt;0,$L1491&gt;100)),"RAW SCORE OUT OF RANGE",IF(COUNTIF(nrES_RecID,$B1491)&gt;1,"DUPLICATE RECORD",IF(AND($K1491=2,COUNTIFS(nrES_PID,$D1491,nrES_Code,$F1491,nrES_Att,1)=0),"ATTEMPT 2 WITHOUT ATTEMPT 1",IF(AND($K1491=2,$L1491=""),"RETEST ROW HAS NO SCORE","OK"))))))</f>
        <v/>
      </c>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IF($C1492="","",IF($K1492="","",IF(COUNTIFS(nrES_PID,$D1492,nrES_Code,$F1492,nrES_Att,"&gt;"&amp;$K1492,nrES_Raw,"&gt;=0")=0,"Yes","No")))</f>
        <v/>
      </c>
      <c r="Q1492" s="17">
        <f>IF($C1492="","",IF($L1492="","",IF(AND($K1492=1,ISNUMBER($L1492),$L1492&lt;$J1492,COUNTIFS(nrES_PID,$D1492,nrES_Code,$F1492,nrES_Att,2,nrES_Raw,"&gt;=0")=0),"Yes","No")))</f>
        <v/>
      </c>
      <c r="R1492" s="17">
        <f>IF($C1492="","",IF($L1492="","",IF(AND($K1492=2,ISNUMBER($L1492),$L1492&lt;$J1492),"Yes","No")))</f>
        <v/>
      </c>
      <c r="S1492" s="18" t="n"/>
      <c r="T1492" s="19">
        <f>IF($Q1492&lt;&gt;"Yes","",IF($S1492="","(enter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IF(OR($C1492="",$L1492="",$K1492&lt;&gt;1,NOT(ISNUMBER($L1492)),$L1492&gt;=$J1492),"",IF(COUNTIFS(nrES_PID,$D1492,nrES_Code,$F1492,nrES_Att,2,nrES_Raw,"&gt;=0")&gt;0,"Retested",IF(NOT(ISNUMBER($T1492)),"CHECK DATE",IF(TODAY()&gt;$T1492,"OVERDUE","Due "&amp;TEXT($T1492,"mm/dd")))))</f>
        <v/>
      </c>
      <c r="V1492" s="16" t="n"/>
      <c r="W1492" s="16" t="n"/>
      <c r="X1492" s="17">
        <f>IF($C1492="","",IF(AND($L1492&lt;&gt;"",NOT(ISNUMBER($L1492))),"RAW SCORE NOT A NUMBER",IF(AND(ISNUMBER($L1492),OR($L1492&lt;0,$L1492&gt;100)),"RAW SCORE OUT OF RANGE",IF(COUNTIF(nrES_RecID,$B1492)&gt;1,"DUPLICATE RECORD",IF(AND($K1492=2,COUNTIFS(nrES_PID,$D1492,nrES_Code,$F1492,nrES_Att,1)=0),"ATTEMPT 2 WITHOUT ATTEMPT 1",IF(AND($K1492=2,$L1492=""),"RETEST ROW HAS NO SCORE","OK"))))))</f>
        <v/>
      </c>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IF($C1493="","",IF($K1493="","",IF(COUNTIFS(nrES_PID,$D1493,nrES_Code,$F1493,nrES_Att,"&gt;"&amp;$K1493,nrES_Raw,"&gt;=0")=0,"Yes","No")))</f>
        <v/>
      </c>
      <c r="Q1493" s="17">
        <f>IF($C1493="","",IF($L1493="","",IF(AND($K1493=1,ISNUMBER($L1493),$L1493&lt;$J1493,COUNTIFS(nrES_PID,$D1493,nrES_Code,$F1493,nrES_Att,2,nrES_Raw,"&gt;=0")=0),"Yes","No")))</f>
        <v/>
      </c>
      <c r="R1493" s="17">
        <f>IF($C1493="","",IF($L1493="","",IF(AND($K1493=2,ISNUMBER($L1493),$L1493&lt;$J1493),"Yes","No")))</f>
        <v/>
      </c>
      <c r="S1493" s="18" t="n"/>
      <c r="T1493" s="19">
        <f>IF($Q1493&lt;&gt;"Yes","",IF($S1493="","(enter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IF(OR($C1493="",$L1493="",$K1493&lt;&gt;1,NOT(ISNUMBER($L1493)),$L1493&gt;=$J1493),"",IF(COUNTIFS(nrES_PID,$D1493,nrES_Code,$F1493,nrES_Att,2,nrES_Raw,"&gt;=0")&gt;0,"Retested",IF(NOT(ISNUMBER($T1493)),"CHECK DATE",IF(TODAY()&gt;$T1493,"OVERDUE","Due "&amp;TEXT($T1493,"mm/dd")))))</f>
        <v/>
      </c>
      <c r="V1493" s="16" t="n"/>
      <c r="W1493" s="16" t="n"/>
      <c r="X1493" s="17">
        <f>IF($C1493="","",IF(AND($L1493&lt;&gt;"",NOT(ISNUMBER($L1493))),"RAW SCORE NOT A NUMBER",IF(AND(ISNUMBER($L1493),OR($L1493&lt;0,$L1493&gt;100)),"RAW SCORE OUT OF RANGE",IF(COUNTIF(nrES_RecID,$B1493)&gt;1,"DUPLICATE RECORD",IF(AND($K1493=2,COUNTIFS(nrES_PID,$D1493,nrES_Code,$F1493,nrES_Att,1)=0),"ATTEMPT 2 WITHOUT ATTEMPT 1",IF(AND($K1493=2,$L1493=""),"RETEST ROW HAS NO SCORE","OK"))))))</f>
        <v/>
      </c>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IF($C1494="","",IF($K1494="","",IF(COUNTIFS(nrES_PID,$D1494,nrES_Code,$F1494,nrES_Att,"&gt;"&amp;$K1494,nrES_Raw,"&gt;=0")=0,"Yes","No")))</f>
        <v/>
      </c>
      <c r="Q1494" s="17">
        <f>IF($C1494="","",IF($L1494="","",IF(AND($K1494=1,ISNUMBER($L1494),$L1494&lt;$J1494,COUNTIFS(nrES_PID,$D1494,nrES_Code,$F1494,nrES_Att,2,nrES_Raw,"&gt;=0")=0),"Yes","No")))</f>
        <v/>
      </c>
      <c r="R1494" s="17">
        <f>IF($C1494="","",IF($L1494="","",IF(AND($K1494=2,ISNUMBER($L1494),$L1494&lt;$J1494),"Yes","No")))</f>
        <v/>
      </c>
      <c r="S1494" s="18" t="n"/>
      <c r="T1494" s="19">
        <f>IF($Q1494&lt;&gt;"Yes","",IF($S1494="","(enter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IF(OR($C1494="",$L1494="",$K1494&lt;&gt;1,NOT(ISNUMBER($L1494)),$L1494&gt;=$J1494),"",IF(COUNTIFS(nrES_PID,$D1494,nrES_Code,$F1494,nrES_Att,2,nrES_Raw,"&gt;=0")&gt;0,"Retested",IF(NOT(ISNUMBER($T1494)),"CHECK DATE",IF(TODAY()&gt;$T1494,"OVERDUE","Due "&amp;TEXT($T1494,"mm/dd")))))</f>
        <v/>
      </c>
      <c r="V1494" s="16" t="n"/>
      <c r="W1494" s="16" t="n"/>
      <c r="X1494" s="17">
        <f>IF($C1494="","",IF(AND($L1494&lt;&gt;"",NOT(ISNUMBER($L1494))),"RAW SCORE NOT A NUMBER",IF(AND(ISNUMBER($L1494),OR($L1494&lt;0,$L1494&gt;100)),"RAW SCORE OUT OF RANGE",IF(COUNTIF(nrES_RecID,$B1494)&gt;1,"DUPLICATE RECORD",IF(AND($K1494=2,COUNTIFS(nrES_PID,$D1494,nrES_Code,$F1494,nrES_Att,1)=0),"ATTEMPT 2 WITHOUT ATTEMPT 1",IF(AND($K1494=2,$L1494=""),"RETEST ROW HAS NO SCORE","OK"))))))</f>
        <v/>
      </c>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IF($C1495="","",IF($K1495="","",IF(COUNTIFS(nrES_PID,$D1495,nrES_Code,$F1495,nrES_Att,"&gt;"&amp;$K1495,nrES_Raw,"&gt;=0")=0,"Yes","No")))</f>
        <v/>
      </c>
      <c r="Q1495" s="17">
        <f>IF($C1495="","",IF($L1495="","",IF(AND($K1495=1,ISNUMBER($L1495),$L1495&lt;$J1495,COUNTIFS(nrES_PID,$D1495,nrES_Code,$F1495,nrES_Att,2,nrES_Raw,"&gt;=0")=0),"Yes","No")))</f>
        <v/>
      </c>
      <c r="R1495" s="17">
        <f>IF($C1495="","",IF($L1495="","",IF(AND($K1495=2,ISNUMBER($L1495),$L1495&lt;$J1495),"Yes","No")))</f>
        <v/>
      </c>
      <c r="S1495" s="18" t="n"/>
      <c r="T1495" s="19">
        <f>IF($Q1495&lt;&gt;"Yes","",IF($S1495="","(enter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IF(OR($C1495="",$L1495="",$K1495&lt;&gt;1,NOT(ISNUMBER($L1495)),$L1495&gt;=$J1495),"",IF(COUNTIFS(nrES_PID,$D1495,nrES_Code,$F1495,nrES_Att,2,nrES_Raw,"&gt;=0")&gt;0,"Retested",IF(NOT(ISNUMBER($T1495)),"CHECK DATE",IF(TODAY()&gt;$T1495,"OVERDUE","Due "&amp;TEXT($T1495,"mm/dd")))))</f>
        <v/>
      </c>
      <c r="V1495" s="16" t="n"/>
      <c r="W1495" s="16" t="n"/>
      <c r="X1495" s="17">
        <f>IF($C1495="","",IF(AND($L1495&lt;&gt;"",NOT(ISNUMBER($L1495))),"RAW SCORE NOT A NUMBER",IF(AND(ISNUMBER($L1495),OR($L1495&lt;0,$L1495&gt;100)),"RAW SCORE OUT OF RANGE",IF(COUNTIF(nrES_RecID,$B1495)&gt;1,"DUPLICATE RECORD",IF(AND($K1495=2,COUNTIFS(nrES_PID,$D1495,nrES_Code,$F1495,nrES_Att,1)=0),"ATTEMPT 2 WITHOUT ATTEMPT 1",IF(AND($K1495=2,$L1495=""),"RETEST ROW HAS NO SCORE","OK"))))))</f>
        <v/>
      </c>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IF($C1496="","",IF($K1496="","",IF(COUNTIFS(nrES_PID,$D1496,nrES_Code,$F1496,nrES_Att,"&gt;"&amp;$K1496,nrES_Raw,"&gt;=0")=0,"Yes","No")))</f>
        <v/>
      </c>
      <c r="Q1496" s="17">
        <f>IF($C1496="","",IF($L1496="","",IF(AND($K1496=1,ISNUMBER($L1496),$L1496&lt;$J1496,COUNTIFS(nrES_PID,$D1496,nrES_Code,$F1496,nrES_Att,2,nrES_Raw,"&gt;=0")=0),"Yes","No")))</f>
        <v/>
      </c>
      <c r="R1496" s="17">
        <f>IF($C1496="","",IF($L1496="","",IF(AND($K1496=2,ISNUMBER($L1496),$L1496&lt;$J1496),"Yes","No")))</f>
        <v/>
      </c>
      <c r="S1496" s="18" t="n"/>
      <c r="T1496" s="19">
        <f>IF($Q1496&lt;&gt;"Yes","",IF($S1496="","(enter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IF(OR($C1496="",$L1496="",$K1496&lt;&gt;1,NOT(ISNUMBER($L1496)),$L1496&gt;=$J1496),"",IF(COUNTIFS(nrES_PID,$D1496,nrES_Code,$F1496,nrES_Att,2,nrES_Raw,"&gt;=0")&gt;0,"Retested",IF(NOT(ISNUMBER($T1496)),"CHECK DATE",IF(TODAY()&gt;$T1496,"OVERDUE","Due "&amp;TEXT($T1496,"mm/dd")))))</f>
        <v/>
      </c>
      <c r="V1496" s="16" t="n"/>
      <c r="W1496" s="16" t="n"/>
      <c r="X1496" s="17">
        <f>IF($C1496="","",IF(AND($L1496&lt;&gt;"",NOT(ISNUMBER($L1496))),"RAW SCORE NOT A NUMBER",IF(AND(ISNUMBER($L1496),OR($L1496&lt;0,$L1496&gt;100)),"RAW SCORE OUT OF RANGE",IF(COUNTIF(nrES_RecID,$B1496)&gt;1,"DUPLICATE RECORD",IF(AND($K1496=2,COUNTIFS(nrES_PID,$D1496,nrES_Code,$F1496,nrES_Att,1)=0),"ATTEMPT 2 WITHOUT ATTEMPT 1",IF(AND($K1496=2,$L1496=""),"RETEST ROW HAS NO SCORE","OK"))))))</f>
        <v/>
      </c>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IF($C1497="","",IF($K1497="","",IF(COUNTIFS(nrES_PID,$D1497,nrES_Code,$F1497,nrES_Att,"&gt;"&amp;$K1497,nrES_Raw,"&gt;=0")=0,"Yes","No")))</f>
        <v/>
      </c>
      <c r="Q1497" s="17">
        <f>IF($C1497="","",IF($L1497="","",IF(AND($K1497=1,ISNUMBER($L1497),$L1497&lt;$J1497,COUNTIFS(nrES_PID,$D1497,nrES_Code,$F1497,nrES_Att,2,nrES_Raw,"&gt;=0")=0),"Yes","No")))</f>
        <v/>
      </c>
      <c r="R1497" s="17">
        <f>IF($C1497="","",IF($L1497="","",IF(AND($K1497=2,ISNUMBER($L1497),$L1497&lt;$J1497),"Yes","No")))</f>
        <v/>
      </c>
      <c r="S1497" s="18" t="n"/>
      <c r="T1497" s="19">
        <f>IF($Q1497&lt;&gt;"Yes","",IF($S1497="","(enter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IF(OR($C1497="",$L1497="",$K1497&lt;&gt;1,NOT(ISNUMBER($L1497)),$L1497&gt;=$J1497),"",IF(COUNTIFS(nrES_PID,$D1497,nrES_Code,$F1497,nrES_Att,2,nrES_Raw,"&gt;=0")&gt;0,"Retested",IF(NOT(ISNUMBER($T1497)),"CHECK DATE",IF(TODAY()&gt;$T1497,"OVERDUE","Due "&amp;TEXT($T1497,"mm/dd")))))</f>
        <v/>
      </c>
      <c r="V1497" s="16" t="n"/>
      <c r="W1497" s="16" t="n"/>
      <c r="X1497" s="17">
        <f>IF($C1497="","",IF(AND($L1497&lt;&gt;"",NOT(ISNUMBER($L1497))),"RAW SCORE NOT A NUMBER",IF(AND(ISNUMBER($L1497),OR($L1497&lt;0,$L1497&gt;100)),"RAW SCORE OUT OF RANGE",IF(COUNTIF(nrES_RecID,$B1497)&gt;1,"DUPLICATE RECORD",IF(AND($K1497=2,COUNTIFS(nrES_PID,$D1497,nrES_Code,$F1497,nrES_Att,1)=0),"ATTEMPT 2 WITHOUT ATTEMPT 1",IF(AND($K1497=2,$L1497=""),"RETEST ROW HAS NO SCORE","OK"))))))</f>
        <v/>
      </c>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IF($C1498="","",IF($K1498="","",IF(COUNTIFS(nrES_PID,$D1498,nrES_Code,$F1498,nrES_Att,"&gt;"&amp;$K1498,nrES_Raw,"&gt;=0")=0,"Yes","No")))</f>
        <v/>
      </c>
      <c r="Q1498" s="17">
        <f>IF($C1498="","",IF($L1498="","",IF(AND($K1498=1,ISNUMBER($L1498),$L1498&lt;$J1498,COUNTIFS(nrES_PID,$D1498,nrES_Code,$F1498,nrES_Att,2,nrES_Raw,"&gt;=0")=0),"Yes","No")))</f>
        <v/>
      </c>
      <c r="R1498" s="17">
        <f>IF($C1498="","",IF($L1498="","",IF(AND($K1498=2,ISNUMBER($L1498),$L1498&lt;$J1498),"Yes","No")))</f>
        <v/>
      </c>
      <c r="S1498" s="18" t="n"/>
      <c r="T1498" s="19">
        <f>IF($Q1498&lt;&gt;"Yes","",IF($S1498="","(enter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IF(OR($C1498="",$L1498="",$K1498&lt;&gt;1,NOT(ISNUMBER($L1498)),$L1498&gt;=$J1498),"",IF(COUNTIFS(nrES_PID,$D1498,nrES_Code,$F1498,nrES_Att,2,nrES_Raw,"&gt;=0")&gt;0,"Retested",IF(NOT(ISNUMBER($T1498)),"CHECK DATE",IF(TODAY()&gt;$T1498,"OVERDUE","Due "&amp;TEXT($T1498,"mm/dd")))))</f>
        <v/>
      </c>
      <c r="V1498" s="16" t="n"/>
      <c r="W1498" s="16" t="n"/>
      <c r="X1498" s="17">
        <f>IF($C1498="","",IF(AND($L1498&lt;&gt;"",NOT(ISNUMBER($L1498))),"RAW SCORE NOT A NUMBER",IF(AND(ISNUMBER($L1498),OR($L1498&lt;0,$L1498&gt;100)),"RAW SCORE OUT OF RANGE",IF(COUNTIF(nrES_RecID,$B1498)&gt;1,"DUPLICATE RECORD",IF(AND($K1498=2,COUNTIFS(nrES_PID,$D1498,nrES_Code,$F1498,nrES_Att,1)=0),"ATTEMPT 2 WITHOUT ATTEMPT 1",IF(AND($K1498=2,$L1498=""),"RETEST ROW HAS NO SCORE","OK"))))))</f>
        <v/>
      </c>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IF($C1499="","",IF($K1499="","",IF(COUNTIFS(nrES_PID,$D1499,nrES_Code,$F1499,nrES_Att,"&gt;"&amp;$K1499,nrES_Raw,"&gt;=0")=0,"Yes","No")))</f>
        <v/>
      </c>
      <c r="Q1499" s="17">
        <f>IF($C1499="","",IF($L1499="","",IF(AND($K1499=1,ISNUMBER($L1499),$L1499&lt;$J1499,COUNTIFS(nrES_PID,$D1499,nrES_Code,$F1499,nrES_Att,2,nrES_Raw,"&gt;=0")=0),"Yes","No")))</f>
        <v/>
      </c>
      <c r="R1499" s="17">
        <f>IF($C1499="","",IF($L1499="","",IF(AND($K1499=2,ISNUMBER($L1499),$L1499&lt;$J1499),"Yes","No")))</f>
        <v/>
      </c>
      <c r="S1499" s="18" t="n"/>
      <c r="T1499" s="19">
        <f>IF($Q1499&lt;&gt;"Yes","",IF($S1499="","(enter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IF(OR($C1499="",$L1499="",$K1499&lt;&gt;1,NOT(ISNUMBER($L1499)),$L1499&gt;=$J1499),"",IF(COUNTIFS(nrES_PID,$D1499,nrES_Code,$F1499,nrES_Att,2,nrES_Raw,"&gt;=0")&gt;0,"Retested",IF(NOT(ISNUMBER($T1499)),"CHECK DATE",IF(TODAY()&gt;$T1499,"OVERDUE","Due "&amp;TEXT($T1499,"mm/dd")))))</f>
        <v/>
      </c>
      <c r="V1499" s="16" t="n"/>
      <c r="W1499" s="16" t="n"/>
      <c r="X1499" s="17">
        <f>IF($C1499="","",IF(AND($L1499&lt;&gt;"",NOT(ISNUMBER($L1499))),"RAW SCORE NOT A NUMBER",IF(AND(ISNUMBER($L1499),OR($L1499&lt;0,$L1499&gt;100)),"RAW SCORE OUT OF RANGE",IF(COUNTIF(nrES_RecID,$B1499)&gt;1,"DUPLICATE RECORD",IF(AND($K1499=2,COUNTIFS(nrES_PID,$D1499,nrES_Code,$F1499,nrES_Att,1)=0),"ATTEMPT 2 WITHOUT ATTEMPT 1",IF(AND($K1499=2,$L1499=""),"RETEST ROW HAS NO SCORE","OK"))))))</f>
        <v/>
      </c>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IF($C1500="","",IF($K1500="","",IF(COUNTIFS(nrES_PID,$D1500,nrES_Code,$F1500,nrES_Att,"&gt;"&amp;$K1500,nrES_Raw,"&gt;=0")=0,"Yes","No")))</f>
        <v/>
      </c>
      <c r="Q1500" s="17">
        <f>IF($C1500="","",IF($L1500="","",IF(AND($K1500=1,ISNUMBER($L1500),$L1500&lt;$J1500,COUNTIFS(nrES_PID,$D1500,nrES_Code,$F1500,nrES_Att,2,nrES_Raw,"&gt;=0")=0),"Yes","No")))</f>
        <v/>
      </c>
      <c r="R1500" s="17">
        <f>IF($C1500="","",IF($L1500="","",IF(AND($K1500=2,ISNUMBER($L1500),$L1500&lt;$J1500),"Yes","No")))</f>
        <v/>
      </c>
      <c r="S1500" s="18" t="n"/>
      <c r="T1500" s="19">
        <f>IF($Q1500&lt;&gt;"Yes","",IF($S1500="","(enter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IF(OR($C1500="",$L1500="",$K1500&lt;&gt;1,NOT(ISNUMBER($L1500)),$L1500&gt;=$J1500),"",IF(COUNTIFS(nrES_PID,$D1500,nrES_Code,$F1500,nrES_Att,2,nrES_Raw,"&gt;=0")&gt;0,"Retested",IF(NOT(ISNUMBER($T1500)),"CHECK DATE",IF(TODAY()&gt;$T1500,"OVERDUE","Due "&amp;TEXT($T1500,"mm/dd")))))</f>
        <v/>
      </c>
      <c r="V1500" s="16" t="n"/>
      <c r="W1500" s="16" t="n"/>
      <c r="X1500" s="17">
        <f>IF($C1500="","",IF(AND($L1500&lt;&gt;"",NOT(ISNUMBER($L1500))),"RAW SCORE NOT A NUMBER",IF(AND(ISNUMBER($L1500),OR($L1500&lt;0,$L1500&gt;100)),"RAW SCORE OUT OF RANGE",IF(COUNTIF(nrES_RecID,$B1500)&gt;1,"DUPLICATE RECORD",IF(AND($K1500=2,COUNTIFS(nrES_PID,$D1500,nrES_Code,$F1500,nrES_Att,1)=0),"ATTEMPT 2 WITHOUT ATTEMPT 1",IF(AND($K1500=2,$L1500=""),"RETEST ROW HAS NO SCORE","OK"))))))</f>
        <v/>
      </c>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IF($C1501="","",IF($K1501="","",IF(COUNTIFS(nrES_PID,$D1501,nrES_Code,$F1501,nrES_Att,"&gt;"&amp;$K1501,nrES_Raw,"&gt;=0")=0,"Yes","No")))</f>
        <v/>
      </c>
      <c r="Q1501" s="17">
        <f>IF($C1501="","",IF($L1501="","",IF(AND($K1501=1,ISNUMBER($L1501),$L1501&lt;$J1501,COUNTIFS(nrES_PID,$D1501,nrES_Code,$F1501,nrES_Att,2,nrES_Raw,"&gt;=0")=0),"Yes","No")))</f>
        <v/>
      </c>
      <c r="R1501" s="17">
        <f>IF($C1501="","",IF($L1501="","",IF(AND($K1501=2,ISNUMBER($L1501),$L1501&lt;$J1501),"Yes","No")))</f>
        <v/>
      </c>
      <c r="S1501" s="18" t="n"/>
      <c r="T1501" s="19">
        <f>IF($Q1501&lt;&gt;"Yes","",IF($S1501="","(enter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IF(OR($C1501="",$L1501="",$K1501&lt;&gt;1,NOT(ISNUMBER($L1501)),$L1501&gt;=$J1501),"",IF(COUNTIFS(nrES_PID,$D1501,nrES_Code,$F1501,nrES_Att,2,nrES_Raw,"&gt;=0")&gt;0,"Retested",IF(NOT(ISNUMBER($T1501)),"CHECK DATE",IF(TODAY()&gt;$T1501,"OVERDUE","Due "&amp;TEXT($T1501,"mm/dd")))))</f>
        <v/>
      </c>
      <c r="V1501" s="16" t="n"/>
      <c r="W1501" s="16" t="n"/>
      <c r="X1501" s="17">
        <f>IF($C1501="","",IF(AND($L1501&lt;&gt;"",NOT(ISNUMBER($L1501))),"RAW SCORE NOT A NUMBER",IF(AND(ISNUMBER($L1501),OR($L1501&lt;0,$L1501&gt;100)),"RAW SCORE OUT OF RANGE",IF(COUNTIF(nrES_RecID,$B1501)&gt;1,"DUPLICATE RECORD",IF(AND($K1501=2,COUNTIFS(nrES_PID,$D1501,nrES_Code,$F1501,nrES_Att,1)=0),"ATTEMPT 2 WITHOUT ATTEMPT 1",IF(AND($K1501=2,$L1501=""),"RETEST ROW HAS NO SCORE","OK"))))))</f>
        <v/>
      </c>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IF($C1502="","",IF($K1502="","",IF(COUNTIFS(nrES_PID,$D1502,nrES_Code,$F1502,nrES_Att,"&gt;"&amp;$K1502,nrES_Raw,"&gt;=0")=0,"Yes","No")))</f>
        <v/>
      </c>
      <c r="Q1502" s="17">
        <f>IF($C1502="","",IF($L1502="","",IF(AND($K1502=1,ISNUMBER($L1502),$L1502&lt;$J1502,COUNTIFS(nrES_PID,$D1502,nrES_Code,$F1502,nrES_Att,2,nrES_Raw,"&gt;=0")=0),"Yes","No")))</f>
        <v/>
      </c>
      <c r="R1502" s="17">
        <f>IF($C1502="","",IF($L1502="","",IF(AND($K1502=2,ISNUMBER($L1502),$L1502&lt;$J1502),"Yes","No")))</f>
        <v/>
      </c>
      <c r="S1502" s="18" t="n"/>
      <c r="T1502" s="19">
        <f>IF($Q1502&lt;&gt;"Yes","",IF($S1502="","(enter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IF(OR($C1502="",$L1502="",$K1502&lt;&gt;1,NOT(ISNUMBER($L1502)),$L1502&gt;=$J1502),"",IF(COUNTIFS(nrES_PID,$D1502,nrES_Code,$F1502,nrES_Att,2,nrES_Raw,"&gt;=0")&gt;0,"Retested",IF(NOT(ISNUMBER($T1502)),"CHECK DATE",IF(TODAY()&gt;$T1502,"OVERDUE","Due "&amp;TEXT($T1502,"mm/dd")))))</f>
        <v/>
      </c>
      <c r="V1502" s="16" t="n"/>
      <c r="W1502" s="16" t="n"/>
      <c r="X1502" s="17">
        <f>IF($C1502="","",IF(AND($L1502&lt;&gt;"",NOT(ISNUMBER($L1502))),"RAW SCORE NOT A NUMBER",IF(AND(ISNUMBER($L1502),OR($L1502&lt;0,$L1502&gt;100)),"RAW SCORE OUT OF RANGE",IF(COUNTIF(nrES_RecID,$B1502)&gt;1,"DUPLICATE RECORD",IF(AND($K1502=2,COUNTIFS(nrES_PID,$D1502,nrES_Code,$F1502,nrES_Att,1)=0),"ATTEMPT 2 WITHOUT ATTEMPT 1",IF(AND($K1502=2,$L1502=""),"RETEST ROW HAS NO SCORE","OK"))))))</f>
        <v/>
      </c>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IF($C1503="","",IF($K1503="","",IF(COUNTIFS(nrES_PID,$D1503,nrES_Code,$F1503,nrES_Att,"&gt;"&amp;$K1503,nrES_Raw,"&gt;=0")=0,"Yes","No")))</f>
        <v/>
      </c>
      <c r="Q1503" s="17">
        <f>IF($C1503="","",IF($L1503="","",IF(AND($K1503=1,ISNUMBER($L1503),$L1503&lt;$J1503,COUNTIFS(nrES_PID,$D1503,nrES_Code,$F1503,nrES_Att,2,nrES_Raw,"&gt;=0")=0),"Yes","No")))</f>
        <v/>
      </c>
      <c r="R1503" s="17">
        <f>IF($C1503="","",IF($L1503="","",IF(AND($K1503=2,ISNUMBER($L1503),$L1503&lt;$J1503),"Yes","No")))</f>
        <v/>
      </c>
      <c r="S1503" s="18" t="n"/>
      <c r="T1503" s="19">
        <f>IF($Q1503&lt;&gt;"Yes","",IF($S1503="","(enter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IF(OR($C1503="",$L1503="",$K1503&lt;&gt;1,NOT(ISNUMBER($L1503)),$L1503&gt;=$J1503),"",IF(COUNTIFS(nrES_PID,$D1503,nrES_Code,$F1503,nrES_Att,2,nrES_Raw,"&gt;=0")&gt;0,"Retested",IF(NOT(ISNUMBER($T1503)),"CHECK DATE",IF(TODAY()&gt;$T1503,"OVERDUE","Due "&amp;TEXT($T1503,"mm/dd")))))</f>
        <v/>
      </c>
      <c r="V1503" s="16" t="n"/>
      <c r="W1503" s="16" t="n"/>
      <c r="X1503" s="17">
        <f>IF($C1503="","",IF(AND($L1503&lt;&gt;"",NOT(ISNUMBER($L1503))),"RAW SCORE NOT A NUMBER",IF(AND(ISNUMBER($L1503),OR($L1503&lt;0,$L1503&gt;100)),"RAW SCORE OUT OF RANGE",IF(COUNTIF(nrES_RecID,$B1503)&gt;1,"DUPLICATE RECORD",IF(AND($K1503=2,COUNTIFS(nrES_PID,$D1503,nrES_Code,$F1503,nrES_Att,1)=0),"ATTEMPT 2 WITHOUT ATTEMPT 1",IF(AND($K1503=2,$L1503=""),"RETEST ROW HAS NO SCORE","OK"))))))</f>
        <v/>
      </c>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IF($C1504="","",IF($K1504="","",IF(COUNTIFS(nrES_PID,$D1504,nrES_Code,$F1504,nrES_Att,"&gt;"&amp;$K1504,nrES_Raw,"&gt;=0")=0,"Yes","No")))</f>
        <v/>
      </c>
      <c r="Q1504" s="17">
        <f>IF($C1504="","",IF($L1504="","",IF(AND($K1504=1,ISNUMBER($L1504),$L1504&lt;$J1504,COUNTIFS(nrES_PID,$D1504,nrES_Code,$F1504,nrES_Att,2,nrES_Raw,"&gt;=0")=0),"Yes","No")))</f>
        <v/>
      </c>
      <c r="R1504" s="17">
        <f>IF($C1504="","",IF($L1504="","",IF(AND($K1504=2,ISNUMBER($L1504),$L1504&lt;$J1504),"Yes","No")))</f>
        <v/>
      </c>
      <c r="S1504" s="18" t="n"/>
      <c r="T1504" s="19">
        <f>IF($Q1504&lt;&gt;"Yes","",IF($S1504="","(enter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IF(OR($C1504="",$L1504="",$K1504&lt;&gt;1,NOT(ISNUMBER($L1504)),$L1504&gt;=$J1504),"",IF(COUNTIFS(nrES_PID,$D1504,nrES_Code,$F1504,nrES_Att,2,nrES_Raw,"&gt;=0")&gt;0,"Retested",IF(NOT(ISNUMBER($T1504)),"CHECK DATE",IF(TODAY()&gt;$T1504,"OVERDUE","Due "&amp;TEXT($T1504,"mm/dd")))))</f>
        <v/>
      </c>
      <c r="V1504" s="16" t="n"/>
      <c r="W1504" s="16" t="n"/>
      <c r="X1504" s="17">
        <f>IF($C1504="","",IF(AND($L1504&lt;&gt;"",NOT(ISNUMBER($L1504))),"RAW SCORE NOT A NUMBER",IF(AND(ISNUMBER($L1504),OR($L1504&lt;0,$L1504&gt;100)),"RAW SCORE OUT OF RANGE",IF(COUNTIF(nrES_RecID,$B1504)&gt;1,"DUPLICATE RECORD",IF(AND($K1504=2,COUNTIFS(nrES_PID,$D1504,nrES_Code,$F1504,nrES_Att,1)=0),"ATTEMPT 2 WITHOUT ATTEMPT 1",IF(AND($K1504=2,$L1504=""),"RETEST ROW HAS NO SCORE","OK"))))))</f>
        <v/>
      </c>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IF($C1505="","",IF($K1505="","",IF(COUNTIFS(nrES_PID,$D1505,nrES_Code,$F1505,nrES_Att,"&gt;"&amp;$K1505,nrES_Raw,"&gt;=0")=0,"Yes","No")))</f>
        <v/>
      </c>
      <c r="Q1505" s="17">
        <f>IF($C1505="","",IF($L1505="","",IF(AND($K1505=1,ISNUMBER($L1505),$L1505&lt;$J1505,COUNTIFS(nrES_PID,$D1505,nrES_Code,$F1505,nrES_Att,2,nrES_Raw,"&gt;=0")=0),"Yes","No")))</f>
        <v/>
      </c>
      <c r="R1505" s="17">
        <f>IF($C1505="","",IF($L1505="","",IF(AND($K1505=2,ISNUMBER($L1505),$L1505&lt;$J1505),"Yes","No")))</f>
        <v/>
      </c>
      <c r="S1505" s="18" t="n"/>
      <c r="T1505" s="19">
        <f>IF($Q1505&lt;&gt;"Yes","",IF($S1505="","(enter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IF(OR($C1505="",$L1505="",$K1505&lt;&gt;1,NOT(ISNUMBER($L1505)),$L1505&gt;=$J1505),"",IF(COUNTIFS(nrES_PID,$D1505,nrES_Code,$F1505,nrES_Att,2,nrES_Raw,"&gt;=0")&gt;0,"Retested",IF(NOT(ISNUMBER($T1505)),"CHECK DATE",IF(TODAY()&gt;$T1505,"OVERDUE","Due "&amp;TEXT($T1505,"mm/dd")))))</f>
        <v/>
      </c>
      <c r="V1505" s="16" t="n"/>
      <c r="W1505" s="16" t="n"/>
      <c r="X1505" s="17">
        <f>IF($C1505="","",IF(AND($L1505&lt;&gt;"",NOT(ISNUMBER($L1505))),"RAW SCORE NOT A NUMBER",IF(AND(ISNUMBER($L1505),OR($L1505&lt;0,$L1505&gt;100)),"RAW SCORE OUT OF RANGE",IF(COUNTIF(nrES_RecID,$B1505)&gt;1,"DUPLICATE RECORD",IF(AND($K1505=2,COUNTIFS(nrES_PID,$D1505,nrES_Code,$F1505,nrES_Att,1)=0),"ATTEMPT 2 WITHOUT ATTEMPT 1",IF(AND($K1505=2,$L1505=""),"RETEST ROW HAS NO SCORE","OK"))))))</f>
        <v/>
      </c>
    </row>
  </sheetData>
  <autoFilter ref="B5:X5"/>
  <conditionalFormatting sqref="U6:U1505">
    <cfRule type="expression" priority="1" dxfId="0">
      <formula>$U6="OVERDUE"</formula>
    </cfRule>
    <cfRule type="expression" priority="2" dxfId="0">
      <formula>$U6="CHECK DATE"</formula>
    </cfRule>
  </conditionalFormatting>
  <conditionalFormatting sqref="X6:X1505">
    <cfRule type="expression" priority="3" dxfId="0">
      <formula>AND($X6&lt;&gt;"",$X6&lt;&gt;"OK")</formula>
    </cfRule>
  </conditionalFormatting>
  <conditionalFormatting sqref="O6:O1505">
    <cfRule type="cellIs" priority="4" operator="equal" dxfId="2">
      <formula>"Yes"</formula>
    </cfRule>
    <cfRule type="cellIs" priority="5" operator="equal" dxfId="0">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S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IF(OR($B6="",$R6=""),"",IF($R6&lt;=0,"CLEARED "&amp;IFERROR(TEXT(_xlfn.MAXIFS(nrMK_Date,nrMK_Link,$B6,nrMK_Credit,"Yes",nrMK_PID,$E6),"mm/dd"),""),"OPEN"))</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IF(OR($B7="",$R7=""),"",IF($R7&lt;=0,"CLEARED "&amp;IFERROR(TEXT(_xlfn.MAXIFS(nrMK_Date,nrMK_Link,$B7,nrMK_Credit,"Yes",nrMK_PID,$E7),"mm/dd"),""),"OPEN"))</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IF(OR($B8="",$R8=""),"",IF($R8&lt;=0,"CLEARED "&amp;IFERROR(TEXT(_xlfn.MAXIFS(nrMK_Date,nrMK_Link,$B8,nrMK_Credit,"Yes",nrMK_PID,$E8),"mm/dd"),""),"OPEN"))</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IF(OR($B9="",$R9=""),"",IF($R9&lt;=0,"CLEARED "&amp;IFERROR(TEXT(_xlfn.MAXIFS(nrMK_Date,nrMK_Link,$B9,nrMK_Credit,"Yes",nrMK_PID,$E9),"mm/dd"),""),"OPEN"))</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IF(OR($B10="",$R10=""),"",IF($R10&lt;=0,"CLEARED "&amp;IFERROR(TEXT(_xlfn.MAXIFS(nrMK_Date,nrMK_Link,$B10,nrMK_Credit,"Yes",nrMK_PID,$E10),"mm/dd"),""),"OPEN"))</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IF(OR($B11="",$R11=""),"",IF($R11&lt;=0,"CLEARED "&amp;IFERROR(TEXT(_xlfn.MAXIFS(nrMK_Date,nrMK_Link,$B11,nrMK_Credit,"Yes",nrMK_PID,$E11),"mm/dd"),""),"OPEN"))</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IF(OR($B12="",$R12=""),"",IF($R12&lt;=0,"CLEARED "&amp;IFERROR(TEXT(_xlfn.MAXIFS(nrMK_Date,nrMK_Link,$B12,nrMK_Credit,"Yes",nrMK_PID,$E12),"mm/dd"),""),"OPEN"))</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IF(OR($B13="",$R13=""),"",IF($R13&lt;=0,"CLEARED "&amp;IFERROR(TEXT(_xlfn.MAXIFS(nrMK_Date,nrMK_Link,$B13,nrMK_Credit,"Yes",nrMK_PID,$E13),"mm/dd"),""),"OPEN"))</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IF(OR($B14="",$R14=""),"",IF($R14&lt;=0,"CLEARED "&amp;IFERROR(TEXT(_xlfn.MAXIFS(nrMK_Date,nrMK_Link,$B14,nrMK_Credit,"Yes",nrMK_PID,$E14),"mm/dd"),""),"OPEN"))</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IF(OR($B15="",$R15=""),"",IF($R15&lt;=0,"CLEARED "&amp;IFERROR(TEXT(_xlfn.MAXIFS(nrMK_Date,nrMK_Link,$B15,nrMK_Credit,"Yes",nrMK_PID,$E15),"mm/dd"),""),"OPEN"))</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IF(OR($B16="",$R16=""),"",IF($R16&lt;=0,"CLEARED "&amp;IFERROR(TEXT(_xlfn.MAXIFS(nrMK_Date,nrMK_Link,$B16,nrMK_Credit,"Yes",nrMK_PID,$E16),"mm/dd"),""),"OPEN"))</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IF(OR($B17="",$R17=""),"",IF($R17&lt;=0,"CLEARED "&amp;IFERROR(TEXT(_xlfn.MAXIFS(nrMK_Date,nrMK_Link,$B17,nrMK_Credit,"Yes",nrMK_PID,$E17),"mm/dd"),""),"OPEN"))</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IF(OR($B18="",$R18=""),"",IF($R18&lt;=0,"CLEARED "&amp;IFERROR(TEXT(_xlfn.MAXIFS(nrMK_Date,nrMK_Link,$B18,nrMK_Credit,"Yes",nrMK_PID,$E18),"mm/dd"),""),"OPEN"))</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IF(OR($B19="",$R19=""),"",IF($R19&lt;=0,"CLEARED "&amp;IFERROR(TEXT(_xlfn.MAXIFS(nrMK_Date,nrMK_Link,$B19,nrMK_Credit,"Yes",nrMK_PID,$E19),"mm/dd"),""),"OPEN"))</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IF(OR($B20="",$R20=""),"",IF($R20&lt;=0,"CLEARED "&amp;IFERROR(TEXT(_xlfn.MAXIFS(nrMK_Date,nrMK_Link,$B20,nrMK_Credit,"Yes",nrMK_PID,$E20),"mm/dd"),""),"OPEN"))</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IF(OR($B21="",$R21=""),"",IF($R21&lt;=0,"CLEARED "&amp;IFERROR(TEXT(_xlfn.MAXIFS(nrMK_Date,nrMK_Link,$B21,nrMK_Credit,"Yes",nrMK_PID,$E21),"mm/dd"),""),"OPEN"))</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IF(OR($B22="",$R22=""),"",IF($R22&lt;=0,"CLEARED "&amp;IFERROR(TEXT(_xlfn.MAXIFS(nrMK_Date,nrMK_Link,$B22,nrMK_Credit,"Yes",nrMK_PID,$E22),"mm/dd"),""),"OPEN"))</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IF(OR($B23="",$R23=""),"",IF($R23&lt;=0,"CLEARED "&amp;IFERROR(TEXT(_xlfn.MAXIFS(nrMK_Date,nrMK_Link,$B23,nrMK_Credit,"Yes",nrMK_PID,$E23),"mm/dd"),""),"OPEN"))</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IF(OR($B24="",$R24=""),"",IF($R24&lt;=0,"CLEARED "&amp;IFERROR(TEXT(_xlfn.MAXIFS(nrMK_Date,nrMK_Link,$B24,nrMK_Credit,"Yes",nrMK_PID,$E24),"mm/dd"),""),"OPEN"))</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IF(OR($B25="",$R25=""),"",IF($R25&lt;=0,"CLEARED "&amp;IFERROR(TEXT(_xlfn.MAXIFS(nrMK_Date,nrMK_Link,$B25,nrMK_Credit,"Yes",nrMK_PID,$E25),"mm/dd"),""),"OPEN"))</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IF(OR($B26="",$R26=""),"",IF($R26&lt;=0,"CLEARED "&amp;IFERROR(TEXT(_xlfn.MAXIFS(nrMK_Date,nrMK_Link,$B26,nrMK_Credit,"Yes",nrMK_PID,$E26),"mm/dd"),""),"OPEN"))</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IF(OR($B27="",$R27=""),"",IF($R27&lt;=0,"CLEARED "&amp;IFERROR(TEXT(_xlfn.MAXIFS(nrMK_Date,nrMK_Link,$B27,nrMK_Credit,"Yes",nrMK_PID,$E27),"mm/dd"),""),"OPEN"))</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IF(OR($B28="",$R28=""),"",IF($R28&lt;=0,"CLEARED "&amp;IFERROR(TEXT(_xlfn.MAXIFS(nrMK_Date,nrMK_Link,$B28,nrMK_Credit,"Yes",nrMK_PID,$E28),"mm/dd"),""),"OPEN"))</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IF(OR($B29="",$R29=""),"",IF($R29&lt;=0,"CLEARED "&amp;IFERROR(TEXT(_xlfn.MAXIFS(nrMK_Date,nrMK_Link,$B29,nrMK_Credit,"Yes",nrMK_PID,$E29),"mm/dd"),""),"OPEN"))</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IF(OR($B30="",$R30=""),"",IF($R30&lt;=0,"CLEARED "&amp;IFERROR(TEXT(_xlfn.MAXIFS(nrMK_Date,nrMK_Link,$B30,nrMK_Credit,"Yes",nrMK_PID,$E30),"mm/dd"),""),"OPEN"))</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IF(OR($B31="",$R31=""),"",IF($R31&lt;=0,"CLEARED "&amp;IFERROR(TEXT(_xlfn.MAXIFS(nrMK_Date,nrMK_Link,$B31,nrMK_Credit,"Yes",nrMK_PID,$E31),"mm/dd"),""),"OPEN"))</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IF(OR($B32="",$R32=""),"",IF($R32&lt;=0,"CLEARED "&amp;IFERROR(TEXT(_xlfn.MAXIFS(nrMK_Date,nrMK_Link,$B32,nrMK_Credit,"Yes",nrMK_PID,$E32),"mm/dd"),""),"OPEN"))</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IF(OR($B33="",$R33=""),"",IF($R33&lt;=0,"CLEARED "&amp;IFERROR(TEXT(_xlfn.MAXIFS(nrMK_Date,nrMK_Link,$B33,nrMK_Credit,"Yes",nrMK_PID,$E33),"mm/dd"),""),"OPEN"))</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IF(OR($B34="",$R34=""),"",IF($R34&lt;=0,"CLEARED "&amp;IFERROR(TEXT(_xlfn.MAXIFS(nrMK_Date,nrMK_Link,$B34,nrMK_Credit,"Yes",nrMK_PID,$E34),"mm/dd"),""),"OPEN"))</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IF(OR($B35="",$R35=""),"",IF($R35&lt;=0,"CLEARED "&amp;IFERROR(TEXT(_xlfn.MAXIFS(nrMK_Date,nrMK_Link,$B35,nrMK_Credit,"Yes",nrMK_PID,$E35),"mm/dd"),""),"OPEN"))</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IF(OR($B36="",$R36=""),"",IF($R36&lt;=0,"CLEARED "&amp;IFERROR(TEXT(_xlfn.MAXIFS(nrMK_Date,nrMK_Link,$B36,nrMK_Credit,"Yes",nrMK_PID,$E36),"mm/dd"),""),"OPEN"))</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IF(OR($B37="",$R37=""),"",IF($R37&lt;=0,"CLEARED "&amp;IFERROR(TEXT(_xlfn.MAXIFS(nrMK_Date,nrMK_Link,$B37,nrMK_Credit,"Yes",nrMK_PID,$E37),"mm/dd"),""),"OPEN"))</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IF(OR($B38="",$R38=""),"",IF($R38&lt;=0,"CLEARED "&amp;IFERROR(TEXT(_xlfn.MAXIFS(nrMK_Date,nrMK_Link,$B38,nrMK_Credit,"Yes",nrMK_PID,$E38),"mm/dd"),""),"OPEN"))</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IF(OR($B39="",$R39=""),"",IF($R39&lt;=0,"CLEARED "&amp;IFERROR(TEXT(_xlfn.MAXIFS(nrMK_Date,nrMK_Link,$B39,nrMK_Credit,"Yes",nrMK_PID,$E39),"mm/dd"),""),"OPEN"))</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IF(OR($B40="",$R40=""),"",IF($R40&lt;=0,"CLEARED "&amp;IFERROR(TEXT(_xlfn.MAXIFS(nrMK_Date,nrMK_Link,$B40,nrMK_Credit,"Yes",nrMK_PID,$E40),"mm/dd"),""),"OPEN"))</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IF(OR($B41="",$R41=""),"",IF($R41&lt;=0,"CLEARED "&amp;IFERROR(TEXT(_xlfn.MAXIFS(nrMK_Date,nrMK_Link,$B41,nrMK_Credit,"Yes",nrMK_PID,$E41),"mm/dd"),""),"OPEN"))</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IF(OR($B42="",$R42=""),"",IF($R42&lt;=0,"CLEARED "&amp;IFERROR(TEXT(_xlfn.MAXIFS(nrMK_Date,nrMK_Link,$B42,nrMK_Credit,"Yes",nrMK_PID,$E42),"mm/dd"),""),"OPEN"))</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IF(OR($B43="",$R43=""),"",IF($R43&lt;=0,"CLEARED "&amp;IFERROR(TEXT(_xlfn.MAXIFS(nrMK_Date,nrMK_Link,$B43,nrMK_Credit,"Yes",nrMK_PID,$E43),"mm/dd"),""),"OPEN"))</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IF(OR($B44="",$R44=""),"",IF($R44&lt;=0,"CLEARED "&amp;IFERROR(TEXT(_xlfn.MAXIFS(nrMK_Date,nrMK_Link,$B44,nrMK_Credit,"Yes",nrMK_PID,$E44),"mm/dd"),""),"OPEN"))</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IF(OR($B45="",$R45=""),"",IF($R45&lt;=0,"CLEARED "&amp;IFERROR(TEXT(_xlfn.MAXIFS(nrMK_Date,nrMK_Link,$B45,nrMK_Credit,"Yes",nrMK_PID,$E45),"mm/dd"),""),"OPEN"))</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IF(OR($B46="",$R46=""),"",IF($R46&lt;=0,"CLEARED "&amp;IFERROR(TEXT(_xlfn.MAXIFS(nrMK_Date,nrMK_Link,$B46,nrMK_Credit,"Yes",nrMK_PID,$E46),"mm/dd"),""),"OPEN"))</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IF(OR($B47="",$R47=""),"",IF($R47&lt;=0,"CLEARED "&amp;IFERROR(TEXT(_xlfn.MAXIFS(nrMK_Date,nrMK_Link,$B47,nrMK_Credit,"Yes",nrMK_PID,$E47),"mm/dd"),""),"OPEN"))</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IF(OR($B48="",$R48=""),"",IF($R48&lt;=0,"CLEARED "&amp;IFERROR(TEXT(_xlfn.MAXIFS(nrMK_Date,nrMK_Link,$B48,nrMK_Credit,"Yes",nrMK_PID,$E48),"mm/dd"),""),"OPEN"))</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IF(OR($B49="",$R49=""),"",IF($R49&lt;=0,"CLEARED "&amp;IFERROR(TEXT(_xlfn.MAXIFS(nrMK_Date,nrMK_Link,$B49,nrMK_Credit,"Yes",nrMK_PID,$E49),"mm/dd"),""),"OPEN"))</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IF(OR($B50="",$R50=""),"",IF($R50&lt;=0,"CLEARED "&amp;IFERROR(TEXT(_xlfn.MAXIFS(nrMK_Date,nrMK_Link,$B50,nrMK_Credit,"Yes",nrMK_PID,$E50),"mm/dd"),""),"OPEN"))</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IF(OR($B51="",$R51=""),"",IF($R51&lt;=0,"CLEARED "&amp;IFERROR(TEXT(_xlfn.MAXIFS(nrMK_Date,nrMK_Link,$B51,nrMK_Credit,"Yes",nrMK_PID,$E51),"mm/dd"),""),"OPEN"))</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IF(OR($B52="",$R52=""),"",IF($R52&lt;=0,"CLEARED "&amp;IFERROR(TEXT(_xlfn.MAXIFS(nrMK_Date,nrMK_Link,$B52,nrMK_Credit,"Yes",nrMK_PID,$E52),"mm/dd"),""),"OPEN"))</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IF(OR($B53="",$R53=""),"",IF($R53&lt;=0,"CLEARED "&amp;IFERROR(TEXT(_xlfn.MAXIFS(nrMK_Date,nrMK_Link,$B53,nrMK_Credit,"Yes",nrMK_PID,$E53),"mm/dd"),""),"OPEN"))</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IF(OR($B54="",$R54=""),"",IF($R54&lt;=0,"CLEARED "&amp;IFERROR(TEXT(_xlfn.MAXIFS(nrMK_Date,nrMK_Link,$B54,nrMK_Credit,"Yes",nrMK_PID,$E54),"mm/dd"),""),"OPEN"))</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IF(OR($B55="",$R55=""),"",IF($R55&lt;=0,"CLEARED "&amp;IFERROR(TEXT(_xlfn.MAXIFS(nrMK_Date,nrMK_Link,$B55,nrMK_Credit,"Yes",nrMK_PID,$E55),"mm/dd"),""),"OPEN"))</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IF(OR($B56="",$R56=""),"",IF($R56&lt;=0,"CLEARED "&amp;IFERROR(TEXT(_xlfn.MAXIFS(nrMK_Date,nrMK_Link,$B56,nrMK_Credit,"Yes",nrMK_PID,$E56),"mm/dd"),""),"OPEN"))</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IF(OR($B57="",$R57=""),"",IF($R57&lt;=0,"CLEARED "&amp;IFERROR(TEXT(_xlfn.MAXIFS(nrMK_Date,nrMK_Link,$B57,nrMK_Credit,"Yes",nrMK_PID,$E57),"mm/dd"),""),"OPEN"))</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IF(OR($B58="",$R58=""),"",IF($R58&lt;=0,"CLEARED "&amp;IFERROR(TEXT(_xlfn.MAXIFS(nrMK_Date,nrMK_Link,$B58,nrMK_Credit,"Yes",nrMK_PID,$E58),"mm/dd"),""),"OPEN"))</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IF(OR($B59="",$R59=""),"",IF($R59&lt;=0,"CLEARED "&amp;IFERROR(TEXT(_xlfn.MAXIFS(nrMK_Date,nrMK_Link,$B59,nrMK_Credit,"Yes",nrMK_PID,$E59),"mm/dd"),""),"OPEN"))</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IF(OR($B60="",$R60=""),"",IF($R60&lt;=0,"CLEARED "&amp;IFERROR(TEXT(_xlfn.MAXIFS(nrMK_Date,nrMK_Link,$B60,nrMK_Credit,"Yes",nrMK_PID,$E60),"mm/dd"),""),"OPEN"))</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IF(OR($B61="",$R61=""),"",IF($R61&lt;=0,"CLEARED "&amp;IFERROR(TEXT(_xlfn.MAXIFS(nrMK_Date,nrMK_Link,$B61,nrMK_Credit,"Yes",nrMK_PID,$E61),"mm/dd"),""),"OPEN"))</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IF(OR($B62="",$R62=""),"",IF($R62&lt;=0,"CLEARED "&amp;IFERROR(TEXT(_xlfn.MAXIFS(nrMK_Date,nrMK_Link,$B62,nrMK_Credit,"Yes",nrMK_PID,$E62),"mm/dd"),""),"OPEN"))</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IF(OR($B63="",$R63=""),"",IF($R63&lt;=0,"CLEARED "&amp;IFERROR(TEXT(_xlfn.MAXIFS(nrMK_Date,nrMK_Link,$B63,nrMK_Credit,"Yes",nrMK_PID,$E63),"mm/dd"),""),"OPEN"))</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IF(OR($B64="",$R64=""),"",IF($R64&lt;=0,"CLEARED "&amp;IFERROR(TEXT(_xlfn.MAXIFS(nrMK_Date,nrMK_Link,$B64,nrMK_Credit,"Yes",nrMK_PID,$E64),"mm/dd"),""),"OPEN"))</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IF(OR($B65="",$R65=""),"",IF($R65&lt;=0,"CLEARED "&amp;IFERROR(TEXT(_xlfn.MAXIFS(nrMK_Date,nrMK_Link,$B65,nrMK_Credit,"Yes",nrMK_PID,$E65),"mm/dd"),""),"OPEN"))</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IF(OR($B66="",$R66=""),"",IF($R66&lt;=0,"CLEARED "&amp;IFERROR(TEXT(_xlfn.MAXIFS(nrMK_Date,nrMK_Link,$B66,nrMK_Credit,"Yes",nrMK_PID,$E66),"mm/dd"),""),"OPEN"))</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IF(OR($B67="",$R67=""),"",IF($R67&lt;=0,"CLEARED "&amp;IFERROR(TEXT(_xlfn.MAXIFS(nrMK_Date,nrMK_Link,$B67,nrMK_Credit,"Yes",nrMK_PID,$E67),"mm/dd"),""),"OPEN"))</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IF(OR($B68="",$R68=""),"",IF($R68&lt;=0,"CLEARED "&amp;IFERROR(TEXT(_xlfn.MAXIFS(nrMK_Date,nrMK_Link,$B68,nrMK_Credit,"Yes",nrMK_PID,$E68),"mm/dd"),""),"OPEN"))</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IF(OR($B69="",$R69=""),"",IF($R69&lt;=0,"CLEARED "&amp;IFERROR(TEXT(_xlfn.MAXIFS(nrMK_Date,nrMK_Link,$B69,nrMK_Credit,"Yes",nrMK_PID,$E69),"mm/dd"),""),"OPEN"))</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IF(OR($B70="",$R70=""),"",IF($R70&lt;=0,"CLEARED "&amp;IFERROR(TEXT(_xlfn.MAXIFS(nrMK_Date,nrMK_Link,$B70,nrMK_Credit,"Yes",nrMK_PID,$E70),"mm/dd"),""),"OPEN"))</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IF(OR($B71="",$R71=""),"",IF($R71&lt;=0,"CLEARED "&amp;IFERROR(TEXT(_xlfn.MAXIFS(nrMK_Date,nrMK_Link,$B71,nrMK_Credit,"Yes",nrMK_PID,$E71),"mm/dd"),""),"OPEN"))</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IF(OR($B72="",$R72=""),"",IF($R72&lt;=0,"CLEARED "&amp;IFERROR(TEXT(_xlfn.MAXIFS(nrMK_Date,nrMK_Link,$B72,nrMK_Credit,"Yes",nrMK_PID,$E72),"mm/dd"),""),"OPEN"))</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IF(OR($B73="",$R73=""),"",IF($R73&lt;=0,"CLEARED "&amp;IFERROR(TEXT(_xlfn.MAXIFS(nrMK_Date,nrMK_Link,$B73,nrMK_Credit,"Yes",nrMK_PID,$E73),"mm/dd"),""),"OPEN"))</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IF(OR($B74="",$R74=""),"",IF($R74&lt;=0,"CLEARED "&amp;IFERROR(TEXT(_xlfn.MAXIFS(nrMK_Date,nrMK_Link,$B74,nrMK_Credit,"Yes",nrMK_PID,$E74),"mm/dd"),""),"OPEN"))</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IF(OR($B75="",$R75=""),"",IF($R75&lt;=0,"CLEARED "&amp;IFERROR(TEXT(_xlfn.MAXIFS(nrMK_Date,nrMK_Link,$B75,nrMK_Credit,"Yes",nrMK_PID,$E75),"mm/dd"),""),"OPEN"))</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IF(OR($B76="",$R76=""),"",IF($R76&lt;=0,"CLEARED "&amp;IFERROR(TEXT(_xlfn.MAXIFS(nrMK_Date,nrMK_Link,$B76,nrMK_Credit,"Yes",nrMK_PID,$E76),"mm/dd"),""),"OPEN"))</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IF(OR($B77="",$R77=""),"",IF($R77&lt;=0,"CLEARED "&amp;IFERROR(TEXT(_xlfn.MAXIFS(nrMK_Date,nrMK_Link,$B77,nrMK_Credit,"Yes",nrMK_PID,$E77),"mm/dd"),""),"OPEN"))</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IF(OR($B78="",$R78=""),"",IF($R78&lt;=0,"CLEARED "&amp;IFERROR(TEXT(_xlfn.MAXIFS(nrMK_Date,nrMK_Link,$B78,nrMK_Credit,"Yes",nrMK_PID,$E78),"mm/dd"),""),"OPEN"))</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IF(OR($B79="",$R79=""),"",IF($R79&lt;=0,"CLEARED "&amp;IFERROR(TEXT(_xlfn.MAXIFS(nrMK_Date,nrMK_Link,$B79,nrMK_Credit,"Yes",nrMK_PID,$E79),"mm/dd"),""),"OPEN"))</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IF(OR($B80="",$R80=""),"",IF($R80&lt;=0,"CLEARED "&amp;IFERROR(TEXT(_xlfn.MAXIFS(nrMK_Date,nrMK_Link,$B80,nrMK_Credit,"Yes",nrMK_PID,$E80),"mm/dd"),""),"OPEN"))</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IF(OR($B81="",$R81=""),"",IF($R81&lt;=0,"CLEARED "&amp;IFERROR(TEXT(_xlfn.MAXIFS(nrMK_Date,nrMK_Link,$B81,nrMK_Credit,"Yes",nrMK_PID,$E81),"mm/dd"),""),"OPEN"))</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IF(OR($B82="",$R82=""),"",IF($R82&lt;=0,"CLEARED "&amp;IFERROR(TEXT(_xlfn.MAXIFS(nrMK_Date,nrMK_Link,$B82,nrMK_Credit,"Yes",nrMK_PID,$E82),"mm/dd"),""),"OPEN"))</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IF(OR($B83="",$R83=""),"",IF($R83&lt;=0,"CLEARED "&amp;IFERROR(TEXT(_xlfn.MAXIFS(nrMK_Date,nrMK_Link,$B83,nrMK_Credit,"Yes",nrMK_PID,$E83),"mm/dd"),""),"OPEN"))</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IF(OR($B84="",$R84=""),"",IF($R84&lt;=0,"CLEARED "&amp;IFERROR(TEXT(_xlfn.MAXIFS(nrMK_Date,nrMK_Link,$B84,nrMK_Credit,"Yes",nrMK_PID,$E84),"mm/dd"),""),"OPEN"))</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IF(OR($B85="",$R85=""),"",IF($R85&lt;=0,"CLEARED "&amp;IFERROR(TEXT(_xlfn.MAXIFS(nrMK_Date,nrMK_Link,$B85,nrMK_Credit,"Yes",nrMK_PID,$E85),"mm/dd"),""),"OPEN"))</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IF(OR($B86="",$R86=""),"",IF($R86&lt;=0,"CLEARED "&amp;IFERROR(TEXT(_xlfn.MAXIFS(nrMK_Date,nrMK_Link,$B86,nrMK_Credit,"Yes",nrMK_PID,$E86),"mm/dd"),""),"OPEN"))</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IF(OR($B87="",$R87=""),"",IF($R87&lt;=0,"CLEARED "&amp;IFERROR(TEXT(_xlfn.MAXIFS(nrMK_Date,nrMK_Link,$B87,nrMK_Credit,"Yes",nrMK_PID,$E87),"mm/dd"),""),"OPEN"))</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IF(OR($B88="",$R88=""),"",IF($R88&lt;=0,"CLEARED "&amp;IFERROR(TEXT(_xlfn.MAXIFS(nrMK_Date,nrMK_Link,$B88,nrMK_Credit,"Yes",nrMK_PID,$E88),"mm/dd"),""),"OPEN"))</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IF(OR($B89="",$R89=""),"",IF($R89&lt;=0,"CLEARED "&amp;IFERROR(TEXT(_xlfn.MAXIFS(nrMK_Date,nrMK_Link,$B89,nrMK_Credit,"Yes",nrMK_PID,$E89),"mm/dd"),""),"OPEN"))</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IF(OR($B90="",$R90=""),"",IF($R90&lt;=0,"CLEARED "&amp;IFERROR(TEXT(_xlfn.MAXIFS(nrMK_Date,nrMK_Link,$B90,nrMK_Credit,"Yes",nrMK_PID,$E90),"mm/dd"),""),"OPEN"))</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IF(OR($B91="",$R91=""),"",IF($R91&lt;=0,"CLEARED "&amp;IFERROR(TEXT(_xlfn.MAXIFS(nrMK_Date,nrMK_Link,$B91,nrMK_Credit,"Yes",nrMK_PID,$E91),"mm/dd"),""),"OPEN"))</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IF(OR($B92="",$R92=""),"",IF($R92&lt;=0,"CLEARED "&amp;IFERROR(TEXT(_xlfn.MAXIFS(nrMK_Date,nrMK_Link,$B92,nrMK_Credit,"Yes",nrMK_PID,$E92),"mm/dd"),""),"OPEN"))</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IF(OR($B93="",$R93=""),"",IF($R93&lt;=0,"CLEARED "&amp;IFERROR(TEXT(_xlfn.MAXIFS(nrMK_Date,nrMK_Link,$B93,nrMK_Credit,"Yes",nrMK_PID,$E93),"mm/dd"),""),"OPEN"))</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IF(OR($B94="",$R94=""),"",IF($R94&lt;=0,"CLEARED "&amp;IFERROR(TEXT(_xlfn.MAXIFS(nrMK_Date,nrMK_Link,$B94,nrMK_Credit,"Yes",nrMK_PID,$E94),"mm/dd"),""),"OPEN"))</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IF(OR($B95="",$R95=""),"",IF($R95&lt;=0,"CLEARED "&amp;IFERROR(TEXT(_xlfn.MAXIFS(nrMK_Date,nrMK_Link,$B95,nrMK_Credit,"Yes",nrMK_PID,$E95),"mm/dd"),""),"OPEN"))</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IF(OR($B96="",$R96=""),"",IF($R96&lt;=0,"CLEARED "&amp;IFERROR(TEXT(_xlfn.MAXIFS(nrMK_Date,nrMK_Link,$B96,nrMK_Credit,"Yes",nrMK_PID,$E96),"mm/dd"),""),"OPEN"))</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IF(OR($B97="",$R97=""),"",IF($R97&lt;=0,"CLEARED "&amp;IFERROR(TEXT(_xlfn.MAXIFS(nrMK_Date,nrMK_Link,$B97,nrMK_Credit,"Yes",nrMK_PID,$E97),"mm/dd"),""),"OPEN"))</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IF(OR($B98="",$R98=""),"",IF($R98&lt;=0,"CLEARED "&amp;IFERROR(TEXT(_xlfn.MAXIFS(nrMK_Date,nrMK_Link,$B98,nrMK_Credit,"Yes",nrMK_PID,$E98),"mm/dd"),""),"OPEN"))</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IF(OR($B99="",$R99=""),"",IF($R99&lt;=0,"CLEARED "&amp;IFERROR(TEXT(_xlfn.MAXIFS(nrMK_Date,nrMK_Link,$B99,nrMK_Credit,"Yes",nrMK_PID,$E99),"mm/dd"),""),"OPEN"))</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IF(OR($B100="",$R100=""),"",IF($R100&lt;=0,"CLEARED "&amp;IFERROR(TEXT(_xlfn.MAXIFS(nrMK_Date,nrMK_Link,$B100,nrMK_Credit,"Yes",nrMK_PID,$E100),"mm/dd"),""),"OPEN"))</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IF(OR($B101="",$R101=""),"",IF($R101&lt;=0,"CLEARED "&amp;IFERROR(TEXT(_xlfn.MAXIFS(nrMK_Date,nrMK_Link,$B101,nrMK_Credit,"Yes",nrMK_PID,$E101),"mm/dd"),""),"OPEN"))</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IF(OR($B102="",$R102=""),"",IF($R102&lt;=0,"CLEARED "&amp;IFERROR(TEXT(_xlfn.MAXIFS(nrMK_Date,nrMK_Link,$B102,nrMK_Credit,"Yes",nrMK_PID,$E102),"mm/dd"),""),"OPEN"))</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IF(OR($B103="",$R103=""),"",IF($R103&lt;=0,"CLEARED "&amp;IFERROR(TEXT(_xlfn.MAXIFS(nrMK_Date,nrMK_Link,$B103,nrMK_Credit,"Yes",nrMK_PID,$E103),"mm/dd"),""),"OPEN"))</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IF(OR($B104="",$R104=""),"",IF($R104&lt;=0,"CLEARED "&amp;IFERROR(TEXT(_xlfn.MAXIFS(nrMK_Date,nrMK_Link,$B104,nrMK_Credit,"Yes",nrMK_PID,$E104),"mm/dd"),""),"OPEN"))</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IF(OR($B105="",$R105=""),"",IF($R105&lt;=0,"CLEARED "&amp;IFERROR(TEXT(_xlfn.MAXIFS(nrMK_Date,nrMK_Link,$B105,nrMK_Credit,"Yes",nrMK_PID,$E105),"mm/dd"),""),"OPEN"))</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IF(OR($B106="",$R106=""),"",IF($R106&lt;=0,"CLEARED "&amp;IFERROR(TEXT(_xlfn.MAXIFS(nrMK_Date,nrMK_Link,$B106,nrMK_Credit,"Yes",nrMK_PID,$E106),"mm/dd"),""),"OPEN"))</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IF(OR($B107="",$R107=""),"",IF($R107&lt;=0,"CLEARED "&amp;IFERROR(TEXT(_xlfn.MAXIFS(nrMK_Date,nrMK_Link,$B107,nrMK_Credit,"Yes",nrMK_PID,$E107),"mm/dd"),""),"OPEN"))</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IF(OR($B108="",$R108=""),"",IF($R108&lt;=0,"CLEARED "&amp;IFERROR(TEXT(_xlfn.MAXIFS(nrMK_Date,nrMK_Link,$B108,nrMK_Credit,"Yes",nrMK_PID,$E108),"mm/dd"),""),"OPEN"))</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IF(OR($B109="",$R109=""),"",IF($R109&lt;=0,"CLEARED "&amp;IFERROR(TEXT(_xlfn.MAXIFS(nrMK_Date,nrMK_Link,$B109,nrMK_Credit,"Yes",nrMK_PID,$E109),"mm/dd"),""),"OPEN"))</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IF(OR($B110="",$R110=""),"",IF($R110&lt;=0,"CLEARED "&amp;IFERROR(TEXT(_xlfn.MAXIFS(nrMK_Date,nrMK_Link,$B110,nrMK_Credit,"Yes",nrMK_PID,$E110),"mm/dd"),""),"OPEN"))</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IF(OR($B111="",$R111=""),"",IF($R111&lt;=0,"CLEARED "&amp;IFERROR(TEXT(_xlfn.MAXIFS(nrMK_Date,nrMK_Link,$B111,nrMK_Credit,"Yes",nrMK_PID,$E111),"mm/dd"),""),"OPEN"))</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IF(OR($B112="",$R112=""),"",IF($R112&lt;=0,"CLEARED "&amp;IFERROR(TEXT(_xlfn.MAXIFS(nrMK_Date,nrMK_Link,$B112,nrMK_Credit,"Yes",nrMK_PID,$E112),"mm/dd"),""),"OPEN"))</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IF(OR($B113="",$R113=""),"",IF($R113&lt;=0,"CLEARED "&amp;IFERROR(TEXT(_xlfn.MAXIFS(nrMK_Date,nrMK_Link,$B113,nrMK_Credit,"Yes",nrMK_PID,$E113),"mm/dd"),""),"OPEN"))</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IF(OR($B114="",$R114=""),"",IF($R114&lt;=0,"CLEARED "&amp;IFERROR(TEXT(_xlfn.MAXIFS(nrMK_Date,nrMK_Link,$B114,nrMK_Credit,"Yes",nrMK_PID,$E114),"mm/dd"),""),"OPEN"))</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IF(OR($B115="",$R115=""),"",IF($R115&lt;=0,"CLEARED "&amp;IFERROR(TEXT(_xlfn.MAXIFS(nrMK_Date,nrMK_Link,$B115,nrMK_Credit,"Yes",nrMK_PID,$E115),"mm/dd"),""),"OPEN"))</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IF(OR($B116="",$R116=""),"",IF($R116&lt;=0,"CLEARED "&amp;IFERROR(TEXT(_xlfn.MAXIFS(nrMK_Date,nrMK_Link,$B116,nrMK_Credit,"Yes",nrMK_PID,$E116),"mm/dd"),""),"OPEN"))</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IF(OR($B117="",$R117=""),"",IF($R117&lt;=0,"CLEARED "&amp;IFERROR(TEXT(_xlfn.MAXIFS(nrMK_Date,nrMK_Link,$B117,nrMK_Credit,"Yes",nrMK_PID,$E117),"mm/dd"),""),"OPEN"))</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IF(OR($B118="",$R118=""),"",IF($R118&lt;=0,"CLEARED "&amp;IFERROR(TEXT(_xlfn.MAXIFS(nrMK_Date,nrMK_Link,$B118,nrMK_Credit,"Yes",nrMK_PID,$E118),"mm/dd"),""),"OPEN"))</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IF(OR($B119="",$R119=""),"",IF($R119&lt;=0,"CLEARED "&amp;IFERROR(TEXT(_xlfn.MAXIFS(nrMK_Date,nrMK_Link,$B119,nrMK_Credit,"Yes",nrMK_PID,$E119),"mm/dd"),""),"OPEN"))</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IF(OR($B120="",$R120=""),"",IF($R120&lt;=0,"CLEARED "&amp;IFERROR(TEXT(_xlfn.MAXIFS(nrMK_Date,nrMK_Link,$B120,nrMK_Credit,"Yes",nrMK_PID,$E120),"mm/dd"),""),"OPEN"))</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IF(OR($B121="",$R121=""),"",IF($R121&lt;=0,"CLEARED "&amp;IFERROR(TEXT(_xlfn.MAXIFS(nrMK_Date,nrMK_Link,$B121,nrMK_Credit,"Yes",nrMK_PID,$E121),"mm/dd"),""),"OPEN"))</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IF(OR($B122="",$R122=""),"",IF($R122&lt;=0,"CLEARED "&amp;IFERROR(TEXT(_xlfn.MAXIFS(nrMK_Date,nrMK_Link,$B122,nrMK_Credit,"Yes",nrMK_PID,$E122),"mm/dd"),""),"OPEN"))</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IF(OR($B123="",$R123=""),"",IF($R123&lt;=0,"CLEARED "&amp;IFERROR(TEXT(_xlfn.MAXIFS(nrMK_Date,nrMK_Link,$B123,nrMK_Credit,"Yes",nrMK_PID,$E123),"mm/dd"),""),"OPEN"))</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IF(OR($B124="",$R124=""),"",IF($R124&lt;=0,"CLEARED "&amp;IFERROR(TEXT(_xlfn.MAXIFS(nrMK_Date,nrMK_Link,$B124,nrMK_Credit,"Yes",nrMK_PID,$E124),"mm/dd"),""),"OPEN"))</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IF(OR($B125="",$R125=""),"",IF($R125&lt;=0,"CLEARED "&amp;IFERROR(TEXT(_xlfn.MAXIFS(nrMK_Date,nrMK_Link,$B125,nrMK_Credit,"Yes",nrMK_PID,$E125),"mm/dd"),""),"OPEN"))</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IF(OR($B126="",$R126=""),"",IF($R126&lt;=0,"CLEARED "&amp;IFERROR(TEXT(_xlfn.MAXIFS(nrMK_Date,nrMK_Link,$B126,nrMK_Credit,"Yes",nrMK_PID,$E126),"mm/dd"),""),"OPEN"))</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IF(OR($B127="",$R127=""),"",IF($R127&lt;=0,"CLEARED "&amp;IFERROR(TEXT(_xlfn.MAXIFS(nrMK_Date,nrMK_Link,$B127,nrMK_Credit,"Yes",nrMK_PID,$E127),"mm/dd"),""),"OPEN"))</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IF(OR($B128="",$R128=""),"",IF($R128&lt;=0,"CLEARED "&amp;IFERROR(TEXT(_xlfn.MAXIFS(nrMK_Date,nrMK_Link,$B128,nrMK_Credit,"Yes",nrMK_PID,$E128),"mm/dd"),""),"OPEN"))</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IF(OR($B129="",$R129=""),"",IF($R129&lt;=0,"CLEARED "&amp;IFERROR(TEXT(_xlfn.MAXIFS(nrMK_Date,nrMK_Link,$B129,nrMK_Credit,"Yes",nrMK_PID,$E129),"mm/dd"),""),"OPEN"))</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IF(OR($B130="",$R130=""),"",IF($R130&lt;=0,"CLEARED "&amp;IFERROR(TEXT(_xlfn.MAXIFS(nrMK_Date,nrMK_Link,$B130,nrMK_Credit,"Yes",nrMK_PID,$E130),"mm/dd"),""),"OPEN"))</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IF(OR($B131="",$R131=""),"",IF($R131&lt;=0,"CLEARED "&amp;IFERROR(TEXT(_xlfn.MAXIFS(nrMK_Date,nrMK_Link,$B131,nrMK_Credit,"Yes",nrMK_PID,$E131),"mm/dd"),""),"OPEN"))</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IF(OR($B132="",$R132=""),"",IF($R132&lt;=0,"CLEARED "&amp;IFERROR(TEXT(_xlfn.MAXIFS(nrMK_Date,nrMK_Link,$B132,nrMK_Credit,"Yes",nrMK_PID,$E132),"mm/dd"),""),"OPEN"))</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IF(OR($B133="",$R133=""),"",IF($R133&lt;=0,"CLEARED "&amp;IFERROR(TEXT(_xlfn.MAXIFS(nrMK_Date,nrMK_Link,$B133,nrMK_Credit,"Yes",nrMK_PID,$E133),"mm/dd"),""),"OPEN"))</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IF(OR($B134="",$R134=""),"",IF($R134&lt;=0,"CLEARED "&amp;IFERROR(TEXT(_xlfn.MAXIFS(nrMK_Date,nrMK_Link,$B134,nrMK_Credit,"Yes",nrMK_PID,$E134),"mm/dd"),""),"OPEN"))</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IF(OR($B135="",$R135=""),"",IF($R135&lt;=0,"CLEARED "&amp;IFERROR(TEXT(_xlfn.MAXIFS(nrMK_Date,nrMK_Link,$B135,nrMK_Credit,"Yes",nrMK_PID,$E135),"mm/dd"),""),"OPEN"))</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IF(OR($B136="",$R136=""),"",IF($R136&lt;=0,"CLEARED "&amp;IFERROR(TEXT(_xlfn.MAXIFS(nrMK_Date,nrMK_Link,$B136,nrMK_Credit,"Yes",nrMK_PID,$E136),"mm/dd"),""),"OPEN"))</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IF(OR($B137="",$R137=""),"",IF($R137&lt;=0,"CLEARED "&amp;IFERROR(TEXT(_xlfn.MAXIFS(nrMK_Date,nrMK_Link,$B137,nrMK_Credit,"Yes",nrMK_PID,$E137),"mm/dd"),""),"OPEN"))</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IF(OR($B138="",$R138=""),"",IF($R138&lt;=0,"CLEARED "&amp;IFERROR(TEXT(_xlfn.MAXIFS(nrMK_Date,nrMK_Link,$B138,nrMK_Credit,"Yes",nrMK_PID,$E138),"mm/dd"),""),"OPEN"))</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IF(OR($B139="",$R139=""),"",IF($R139&lt;=0,"CLEARED "&amp;IFERROR(TEXT(_xlfn.MAXIFS(nrMK_Date,nrMK_Link,$B139,nrMK_Credit,"Yes",nrMK_PID,$E139),"mm/dd"),""),"OPEN"))</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IF(OR($B140="",$R140=""),"",IF($R140&lt;=0,"CLEARED "&amp;IFERROR(TEXT(_xlfn.MAXIFS(nrMK_Date,nrMK_Link,$B140,nrMK_Credit,"Yes",nrMK_PID,$E140),"mm/dd"),""),"OPEN"))</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IF(OR($B141="",$R141=""),"",IF($R141&lt;=0,"CLEARED "&amp;IFERROR(TEXT(_xlfn.MAXIFS(nrMK_Date,nrMK_Link,$B141,nrMK_Credit,"Yes",nrMK_PID,$E141),"mm/dd"),""),"OPEN"))</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IF(OR($B142="",$R142=""),"",IF($R142&lt;=0,"CLEARED "&amp;IFERROR(TEXT(_xlfn.MAXIFS(nrMK_Date,nrMK_Link,$B142,nrMK_Credit,"Yes",nrMK_PID,$E142),"mm/dd"),""),"OPEN"))</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IF(OR($B143="",$R143=""),"",IF($R143&lt;=0,"CLEARED "&amp;IFERROR(TEXT(_xlfn.MAXIFS(nrMK_Date,nrMK_Link,$B143,nrMK_Credit,"Yes",nrMK_PID,$E143),"mm/dd"),""),"OPEN"))</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IF(OR($B144="",$R144=""),"",IF($R144&lt;=0,"CLEARED "&amp;IFERROR(TEXT(_xlfn.MAXIFS(nrMK_Date,nrMK_Link,$B144,nrMK_Credit,"Yes",nrMK_PID,$E144),"mm/dd"),""),"OPEN"))</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IF(OR($B145="",$R145=""),"",IF($R145&lt;=0,"CLEARED "&amp;IFERROR(TEXT(_xlfn.MAXIFS(nrMK_Date,nrMK_Link,$B145,nrMK_Credit,"Yes",nrMK_PID,$E145),"mm/dd"),""),"OPEN"))</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IF(OR($B146="",$R146=""),"",IF($R146&lt;=0,"CLEARED "&amp;IFERROR(TEXT(_xlfn.MAXIFS(nrMK_Date,nrMK_Link,$B146,nrMK_Credit,"Yes",nrMK_PID,$E146),"mm/dd"),""),"OPEN"))</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IF(OR($B147="",$R147=""),"",IF($R147&lt;=0,"CLEARED "&amp;IFERROR(TEXT(_xlfn.MAXIFS(nrMK_Date,nrMK_Link,$B147,nrMK_Credit,"Yes",nrMK_PID,$E147),"mm/dd"),""),"OPEN"))</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IF(OR($B148="",$R148=""),"",IF($R148&lt;=0,"CLEARED "&amp;IFERROR(TEXT(_xlfn.MAXIFS(nrMK_Date,nrMK_Link,$B148,nrMK_Credit,"Yes",nrMK_PID,$E148),"mm/dd"),""),"OPEN"))</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IF(OR($B149="",$R149=""),"",IF($R149&lt;=0,"CLEARED "&amp;IFERROR(TEXT(_xlfn.MAXIFS(nrMK_Date,nrMK_Link,$B149,nrMK_Credit,"Yes",nrMK_PID,$E149),"mm/dd"),""),"OPEN"))</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IF(OR($B150="",$R150=""),"",IF($R150&lt;=0,"CLEARED "&amp;IFERROR(TEXT(_xlfn.MAXIFS(nrMK_Date,nrMK_Link,$B150,nrMK_Credit,"Yes",nrMK_PID,$E150),"mm/dd"),""),"OPEN"))</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IF(OR($B151="",$R151=""),"",IF($R151&lt;=0,"CLEARED "&amp;IFERROR(TEXT(_xlfn.MAXIFS(nrMK_Date,nrMK_Link,$B151,nrMK_Credit,"Yes",nrMK_PID,$E151),"mm/dd"),""),"OPEN"))</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IF(OR($B152="",$R152=""),"",IF($R152&lt;=0,"CLEARED "&amp;IFERROR(TEXT(_xlfn.MAXIFS(nrMK_Date,nrMK_Link,$B152,nrMK_Credit,"Yes",nrMK_PID,$E152),"mm/dd"),""),"OPEN"))</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IF(OR($B153="",$R153=""),"",IF($R153&lt;=0,"CLEARED "&amp;IFERROR(TEXT(_xlfn.MAXIFS(nrMK_Date,nrMK_Link,$B153,nrMK_Credit,"Yes",nrMK_PID,$E153),"mm/dd"),""),"OPEN"))</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IF(OR($B154="",$R154=""),"",IF($R154&lt;=0,"CLEARED "&amp;IFERROR(TEXT(_xlfn.MAXIFS(nrMK_Date,nrMK_Link,$B154,nrMK_Credit,"Yes",nrMK_PID,$E154),"mm/dd"),""),"OPEN"))</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IF(OR($B155="",$R155=""),"",IF($R155&lt;=0,"CLEARED "&amp;IFERROR(TEXT(_xlfn.MAXIFS(nrMK_Date,nrMK_Link,$B155,nrMK_Credit,"Yes",nrMK_PID,$E155),"mm/dd"),""),"OPEN"))</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IF(OR($B156="",$R156=""),"",IF($R156&lt;=0,"CLEARED "&amp;IFERROR(TEXT(_xlfn.MAXIFS(nrMK_Date,nrMK_Link,$B156,nrMK_Credit,"Yes",nrMK_PID,$E156),"mm/dd"),""),"OPEN"))</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IF(OR($B157="",$R157=""),"",IF($R157&lt;=0,"CLEARED "&amp;IFERROR(TEXT(_xlfn.MAXIFS(nrMK_Date,nrMK_Link,$B157,nrMK_Credit,"Yes",nrMK_PID,$E157),"mm/dd"),""),"OPEN"))</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IF(OR($B158="",$R158=""),"",IF($R158&lt;=0,"CLEARED "&amp;IFERROR(TEXT(_xlfn.MAXIFS(nrMK_Date,nrMK_Link,$B158,nrMK_Credit,"Yes",nrMK_PID,$E158),"mm/dd"),""),"OPEN"))</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IF(OR($B159="",$R159=""),"",IF($R159&lt;=0,"CLEARED "&amp;IFERROR(TEXT(_xlfn.MAXIFS(nrMK_Date,nrMK_Link,$B159,nrMK_Credit,"Yes",nrMK_PID,$E159),"mm/dd"),""),"OPEN"))</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IF(OR($B160="",$R160=""),"",IF($R160&lt;=0,"CLEARED "&amp;IFERROR(TEXT(_xlfn.MAXIFS(nrMK_Date,nrMK_Link,$B160,nrMK_Credit,"Yes",nrMK_PID,$E160),"mm/dd"),""),"OPEN"))</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IF(OR($B161="",$R161=""),"",IF($R161&lt;=0,"CLEARED "&amp;IFERROR(TEXT(_xlfn.MAXIFS(nrMK_Date,nrMK_Link,$B161,nrMK_Credit,"Yes",nrMK_PID,$E161),"mm/dd"),""),"OPEN"))</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IF(OR($B162="",$R162=""),"",IF($R162&lt;=0,"CLEARED "&amp;IFERROR(TEXT(_xlfn.MAXIFS(nrMK_Date,nrMK_Link,$B162,nrMK_Credit,"Yes",nrMK_PID,$E162),"mm/dd"),""),"OPEN"))</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IF(OR($B163="",$R163=""),"",IF($R163&lt;=0,"CLEARED "&amp;IFERROR(TEXT(_xlfn.MAXIFS(nrMK_Date,nrMK_Link,$B163,nrMK_Credit,"Yes",nrMK_PID,$E163),"mm/dd"),""),"OPEN"))</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IF(OR($B164="",$R164=""),"",IF($R164&lt;=0,"CLEARED "&amp;IFERROR(TEXT(_xlfn.MAXIFS(nrMK_Date,nrMK_Link,$B164,nrMK_Credit,"Yes",nrMK_PID,$E164),"mm/dd"),""),"OPEN"))</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IF(OR($B165="",$R165=""),"",IF($R165&lt;=0,"CLEARED "&amp;IFERROR(TEXT(_xlfn.MAXIFS(nrMK_Date,nrMK_Link,$B165,nrMK_Credit,"Yes",nrMK_PID,$E165),"mm/dd"),""),"OPEN"))</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IF(OR($B166="",$R166=""),"",IF($R166&lt;=0,"CLEARED "&amp;IFERROR(TEXT(_xlfn.MAXIFS(nrMK_Date,nrMK_Link,$B166,nrMK_Credit,"Yes",nrMK_PID,$E166),"mm/dd"),""),"OPEN"))</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IF(OR($B167="",$R167=""),"",IF($R167&lt;=0,"CLEARED "&amp;IFERROR(TEXT(_xlfn.MAXIFS(nrMK_Date,nrMK_Link,$B167,nrMK_Credit,"Yes",nrMK_PID,$E167),"mm/dd"),""),"OPEN"))</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IF(OR($B168="",$R168=""),"",IF($R168&lt;=0,"CLEARED "&amp;IFERROR(TEXT(_xlfn.MAXIFS(nrMK_Date,nrMK_Link,$B168,nrMK_Credit,"Yes",nrMK_PID,$E168),"mm/dd"),""),"OPEN"))</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IF(OR($B169="",$R169=""),"",IF($R169&lt;=0,"CLEARED "&amp;IFERROR(TEXT(_xlfn.MAXIFS(nrMK_Date,nrMK_Link,$B169,nrMK_Credit,"Yes",nrMK_PID,$E169),"mm/dd"),""),"OPEN"))</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IF(OR($B170="",$R170=""),"",IF($R170&lt;=0,"CLEARED "&amp;IFERROR(TEXT(_xlfn.MAXIFS(nrMK_Date,nrMK_Link,$B170,nrMK_Credit,"Yes",nrMK_PID,$E170),"mm/dd"),""),"OPEN"))</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IF(OR($B171="",$R171=""),"",IF($R171&lt;=0,"CLEARED "&amp;IFERROR(TEXT(_xlfn.MAXIFS(nrMK_Date,nrMK_Link,$B171,nrMK_Credit,"Yes",nrMK_PID,$E171),"mm/dd"),""),"OPEN"))</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IF(OR($B172="",$R172=""),"",IF($R172&lt;=0,"CLEARED "&amp;IFERROR(TEXT(_xlfn.MAXIFS(nrMK_Date,nrMK_Link,$B172,nrMK_Credit,"Yes",nrMK_PID,$E172),"mm/dd"),""),"OPEN"))</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IF(OR($B173="",$R173=""),"",IF($R173&lt;=0,"CLEARED "&amp;IFERROR(TEXT(_xlfn.MAXIFS(nrMK_Date,nrMK_Link,$B173,nrMK_Credit,"Yes",nrMK_PID,$E173),"mm/dd"),""),"OPEN"))</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IF(OR($B174="",$R174=""),"",IF($R174&lt;=0,"CLEARED "&amp;IFERROR(TEXT(_xlfn.MAXIFS(nrMK_Date,nrMK_Link,$B174,nrMK_Credit,"Yes",nrMK_PID,$E174),"mm/dd"),""),"OPEN"))</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IF(OR($B175="",$R175=""),"",IF($R175&lt;=0,"CLEARED "&amp;IFERROR(TEXT(_xlfn.MAXIFS(nrMK_Date,nrMK_Link,$B175,nrMK_Credit,"Yes",nrMK_PID,$E175),"mm/dd"),""),"OPEN"))</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IF(OR($B176="",$R176=""),"",IF($R176&lt;=0,"CLEARED "&amp;IFERROR(TEXT(_xlfn.MAXIFS(nrMK_Date,nrMK_Link,$B176,nrMK_Credit,"Yes",nrMK_PID,$E176),"mm/dd"),""),"OPEN"))</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IF(OR($B177="",$R177=""),"",IF($R177&lt;=0,"CLEARED "&amp;IFERROR(TEXT(_xlfn.MAXIFS(nrMK_Date,nrMK_Link,$B177,nrMK_Credit,"Yes",nrMK_PID,$E177),"mm/dd"),""),"OPEN"))</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IF(OR($B178="",$R178=""),"",IF($R178&lt;=0,"CLEARED "&amp;IFERROR(TEXT(_xlfn.MAXIFS(nrMK_Date,nrMK_Link,$B178,nrMK_Credit,"Yes",nrMK_PID,$E178),"mm/dd"),""),"OPEN"))</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IF(OR($B179="",$R179=""),"",IF($R179&lt;=0,"CLEARED "&amp;IFERROR(TEXT(_xlfn.MAXIFS(nrMK_Date,nrMK_Link,$B179,nrMK_Credit,"Yes",nrMK_PID,$E179),"mm/dd"),""),"OPEN"))</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IF(OR($B180="",$R180=""),"",IF($R180&lt;=0,"CLEARED "&amp;IFERROR(TEXT(_xlfn.MAXIFS(nrMK_Date,nrMK_Link,$B180,nrMK_Credit,"Yes",nrMK_PID,$E180),"mm/dd"),""),"OPEN"))</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IF(OR($B181="",$R181=""),"",IF($R181&lt;=0,"CLEARED "&amp;IFERROR(TEXT(_xlfn.MAXIFS(nrMK_Date,nrMK_Link,$B181,nrMK_Credit,"Yes",nrMK_PID,$E181),"mm/dd"),""),"OPEN"))</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IF(OR($B182="",$R182=""),"",IF($R182&lt;=0,"CLEARED "&amp;IFERROR(TEXT(_xlfn.MAXIFS(nrMK_Date,nrMK_Link,$B182,nrMK_Credit,"Yes",nrMK_PID,$E182),"mm/dd"),""),"OPEN"))</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IF(OR($B183="",$R183=""),"",IF($R183&lt;=0,"CLEARED "&amp;IFERROR(TEXT(_xlfn.MAXIFS(nrMK_Date,nrMK_Link,$B183,nrMK_Credit,"Yes",nrMK_PID,$E183),"mm/dd"),""),"OPEN"))</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IF(OR($B184="",$R184=""),"",IF($R184&lt;=0,"CLEARED "&amp;IFERROR(TEXT(_xlfn.MAXIFS(nrMK_Date,nrMK_Link,$B184,nrMK_Credit,"Yes",nrMK_PID,$E184),"mm/dd"),""),"OPEN"))</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IF(OR($B185="",$R185=""),"",IF($R185&lt;=0,"CLEARED "&amp;IFERROR(TEXT(_xlfn.MAXIFS(nrMK_Date,nrMK_Link,$B185,nrMK_Credit,"Yes",nrMK_PID,$E185),"mm/dd"),""),"OPEN"))</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IF(OR($B186="",$R186=""),"",IF($R186&lt;=0,"CLEARED "&amp;IFERROR(TEXT(_xlfn.MAXIFS(nrMK_Date,nrMK_Link,$B186,nrMK_Credit,"Yes",nrMK_PID,$E186),"mm/dd"),""),"OPEN"))</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IF(OR($B187="",$R187=""),"",IF($R187&lt;=0,"CLEARED "&amp;IFERROR(TEXT(_xlfn.MAXIFS(nrMK_Date,nrMK_Link,$B187,nrMK_Credit,"Yes",nrMK_PID,$E187),"mm/dd"),""),"OPEN"))</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IF(OR($B188="",$R188=""),"",IF($R188&lt;=0,"CLEARED "&amp;IFERROR(TEXT(_xlfn.MAXIFS(nrMK_Date,nrMK_Link,$B188,nrMK_Credit,"Yes",nrMK_PID,$E188),"mm/dd"),""),"OPEN"))</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IF(OR($B189="",$R189=""),"",IF($R189&lt;=0,"CLEARED "&amp;IFERROR(TEXT(_xlfn.MAXIFS(nrMK_Date,nrMK_Link,$B189,nrMK_Credit,"Yes",nrMK_PID,$E189),"mm/dd"),""),"OPEN"))</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IF(OR($B190="",$R190=""),"",IF($R190&lt;=0,"CLEARED "&amp;IFERROR(TEXT(_xlfn.MAXIFS(nrMK_Date,nrMK_Link,$B190,nrMK_Credit,"Yes",nrMK_PID,$E190),"mm/dd"),""),"OPEN"))</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IF(OR($B191="",$R191=""),"",IF($R191&lt;=0,"CLEARED "&amp;IFERROR(TEXT(_xlfn.MAXIFS(nrMK_Date,nrMK_Link,$B191,nrMK_Credit,"Yes",nrMK_PID,$E191),"mm/dd"),""),"OPEN"))</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IF(OR($B192="",$R192=""),"",IF($R192&lt;=0,"CLEARED "&amp;IFERROR(TEXT(_xlfn.MAXIFS(nrMK_Date,nrMK_Link,$B192,nrMK_Credit,"Yes",nrMK_PID,$E192),"mm/dd"),""),"OPEN"))</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IF(OR($B193="",$R193=""),"",IF($R193&lt;=0,"CLEARED "&amp;IFERROR(TEXT(_xlfn.MAXIFS(nrMK_Date,nrMK_Link,$B193,nrMK_Credit,"Yes",nrMK_PID,$E193),"mm/dd"),""),"OPEN"))</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IF(OR($B194="",$R194=""),"",IF($R194&lt;=0,"CLEARED "&amp;IFERROR(TEXT(_xlfn.MAXIFS(nrMK_Date,nrMK_Link,$B194,nrMK_Credit,"Yes",nrMK_PID,$E194),"mm/dd"),""),"OPEN"))</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IF(OR($B195="",$R195=""),"",IF($R195&lt;=0,"CLEARED "&amp;IFERROR(TEXT(_xlfn.MAXIFS(nrMK_Date,nrMK_Link,$B195,nrMK_Credit,"Yes",nrMK_PID,$E195),"mm/dd"),""),"OPEN"))</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IF(OR($B196="",$R196=""),"",IF($R196&lt;=0,"CLEARED "&amp;IFERROR(TEXT(_xlfn.MAXIFS(nrMK_Date,nrMK_Link,$B196,nrMK_Credit,"Yes",nrMK_PID,$E196),"mm/dd"),""),"OPEN"))</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IF(OR($B197="",$R197=""),"",IF($R197&lt;=0,"CLEARED "&amp;IFERROR(TEXT(_xlfn.MAXIFS(nrMK_Date,nrMK_Link,$B197,nrMK_Credit,"Yes",nrMK_PID,$E197),"mm/dd"),""),"OPEN"))</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IF(OR($B198="",$R198=""),"",IF($R198&lt;=0,"CLEARED "&amp;IFERROR(TEXT(_xlfn.MAXIFS(nrMK_Date,nrMK_Link,$B198,nrMK_Credit,"Yes",nrMK_PID,$E198),"mm/dd"),""),"OPEN"))</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IF(OR($B199="",$R199=""),"",IF($R199&lt;=0,"CLEARED "&amp;IFERROR(TEXT(_xlfn.MAXIFS(nrMK_Date,nrMK_Link,$B199,nrMK_Credit,"Yes",nrMK_PID,$E199),"mm/dd"),""),"OPEN"))</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IF(OR($B200="",$R200=""),"",IF($R200&lt;=0,"CLEARED "&amp;IFERROR(TEXT(_xlfn.MAXIFS(nrMK_Date,nrMK_Link,$B200,nrMK_Credit,"Yes",nrMK_PID,$E200),"mm/dd"),""),"OPEN"))</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IF(OR($B201="",$R201=""),"",IF($R201&lt;=0,"CLEARED "&amp;IFERROR(TEXT(_xlfn.MAXIFS(nrMK_Date,nrMK_Link,$B201,nrMK_Credit,"Yes",nrMK_PID,$E201),"mm/dd"),""),"OPEN"))</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IF(OR($B202="",$R202=""),"",IF($R202&lt;=0,"CLEARED "&amp;IFERROR(TEXT(_xlfn.MAXIFS(nrMK_Date,nrMK_Link,$B202,nrMK_Credit,"Yes",nrMK_PID,$E202),"mm/dd"),""),"OPEN"))</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IF(OR($B203="",$R203=""),"",IF($R203&lt;=0,"CLEARED "&amp;IFERROR(TEXT(_xlfn.MAXIFS(nrMK_Date,nrMK_Link,$B203,nrMK_Credit,"Yes",nrMK_PID,$E203),"mm/dd"),""),"OPEN"))</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IF(OR($B204="",$R204=""),"",IF($R204&lt;=0,"CLEARED "&amp;IFERROR(TEXT(_xlfn.MAXIFS(nrMK_Date,nrMK_Link,$B204,nrMK_Credit,"Yes",nrMK_PID,$E204),"mm/dd"),""),"OPEN"))</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IF(OR($B205="",$R205=""),"",IF($R205&lt;=0,"CLEARED "&amp;IFERROR(TEXT(_xlfn.MAXIFS(nrMK_Date,nrMK_Link,$B205,nrMK_Credit,"Yes",nrMK_PID,$E205),"mm/dd"),""),"OPEN"))</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IF(OR($B206="",$R206=""),"",IF($R206&lt;=0,"CLEARED "&amp;IFERROR(TEXT(_xlfn.MAXIFS(nrMK_Date,nrMK_Link,$B206,nrMK_Credit,"Yes",nrMK_PID,$E206),"mm/dd"),""),"OPEN"))</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IF(OR($B207="",$R207=""),"",IF($R207&lt;=0,"CLEARED "&amp;IFERROR(TEXT(_xlfn.MAXIFS(nrMK_Date,nrMK_Link,$B207,nrMK_Credit,"Yes",nrMK_PID,$E207),"mm/dd"),""),"OPEN"))</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IF(OR($B208="",$R208=""),"",IF($R208&lt;=0,"CLEARED "&amp;IFERROR(TEXT(_xlfn.MAXIFS(nrMK_Date,nrMK_Link,$B208,nrMK_Credit,"Yes",nrMK_PID,$E208),"mm/dd"),""),"OPEN"))</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IF(OR($B209="",$R209=""),"",IF($R209&lt;=0,"CLEARED "&amp;IFERROR(TEXT(_xlfn.MAXIFS(nrMK_Date,nrMK_Link,$B209,nrMK_Credit,"Yes",nrMK_PID,$E209),"mm/dd"),""),"OPEN"))</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IF(OR($B210="",$R210=""),"",IF($R210&lt;=0,"CLEARED "&amp;IFERROR(TEXT(_xlfn.MAXIFS(nrMK_Date,nrMK_Link,$B210,nrMK_Credit,"Yes",nrMK_PID,$E210),"mm/dd"),""),"OPEN"))</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IF(OR($B211="",$R211=""),"",IF($R211&lt;=0,"CLEARED "&amp;IFERROR(TEXT(_xlfn.MAXIFS(nrMK_Date,nrMK_Link,$B211,nrMK_Credit,"Yes",nrMK_PID,$E211),"mm/dd"),""),"OPEN"))</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IF(OR($B212="",$R212=""),"",IF($R212&lt;=0,"CLEARED "&amp;IFERROR(TEXT(_xlfn.MAXIFS(nrMK_Date,nrMK_Link,$B212,nrMK_Credit,"Yes",nrMK_PID,$E212),"mm/dd"),""),"OPEN"))</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IF(OR($B213="",$R213=""),"",IF($R213&lt;=0,"CLEARED "&amp;IFERROR(TEXT(_xlfn.MAXIFS(nrMK_Date,nrMK_Link,$B213,nrMK_Credit,"Yes",nrMK_PID,$E213),"mm/dd"),""),"OPEN"))</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IF(OR($B214="",$R214=""),"",IF($R214&lt;=0,"CLEARED "&amp;IFERROR(TEXT(_xlfn.MAXIFS(nrMK_Date,nrMK_Link,$B214,nrMK_Credit,"Yes",nrMK_PID,$E214),"mm/dd"),""),"OPEN"))</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IF(OR($B215="",$R215=""),"",IF($R215&lt;=0,"CLEARED "&amp;IFERROR(TEXT(_xlfn.MAXIFS(nrMK_Date,nrMK_Link,$B215,nrMK_Credit,"Yes",nrMK_PID,$E215),"mm/dd"),""),"OPEN"))</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IF(OR($B216="",$R216=""),"",IF($R216&lt;=0,"CLEARED "&amp;IFERROR(TEXT(_xlfn.MAXIFS(nrMK_Date,nrMK_Link,$B216,nrMK_Credit,"Yes",nrMK_PID,$E216),"mm/dd"),""),"OPEN"))</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IF(OR($B217="",$R217=""),"",IF($R217&lt;=0,"CLEARED "&amp;IFERROR(TEXT(_xlfn.MAXIFS(nrMK_Date,nrMK_Link,$B217,nrMK_Credit,"Yes",nrMK_PID,$E217),"mm/dd"),""),"OPEN"))</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IF(OR($B218="",$R218=""),"",IF($R218&lt;=0,"CLEARED "&amp;IFERROR(TEXT(_xlfn.MAXIFS(nrMK_Date,nrMK_Link,$B218,nrMK_Credit,"Yes",nrMK_PID,$E218),"mm/dd"),""),"OPEN"))</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IF(OR($B219="",$R219=""),"",IF($R219&lt;=0,"CLEARED "&amp;IFERROR(TEXT(_xlfn.MAXIFS(nrMK_Date,nrMK_Link,$B219,nrMK_Credit,"Yes",nrMK_PID,$E219),"mm/dd"),""),"OPEN"))</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IF(OR($B220="",$R220=""),"",IF($R220&lt;=0,"CLEARED "&amp;IFERROR(TEXT(_xlfn.MAXIFS(nrMK_Date,nrMK_Link,$B220,nrMK_Credit,"Yes",nrMK_PID,$E220),"mm/dd"),""),"OPEN"))</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IF(OR($B221="",$R221=""),"",IF($R221&lt;=0,"CLEARED "&amp;IFERROR(TEXT(_xlfn.MAXIFS(nrMK_Date,nrMK_Link,$B221,nrMK_Credit,"Yes",nrMK_PID,$E221),"mm/dd"),""),"OPEN"))</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IF(OR($B222="",$R222=""),"",IF($R222&lt;=0,"CLEARED "&amp;IFERROR(TEXT(_xlfn.MAXIFS(nrMK_Date,nrMK_Link,$B222,nrMK_Credit,"Yes",nrMK_PID,$E222),"mm/dd"),""),"OPEN"))</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IF(OR($B223="",$R223=""),"",IF($R223&lt;=0,"CLEARED "&amp;IFERROR(TEXT(_xlfn.MAXIFS(nrMK_Date,nrMK_Link,$B223,nrMK_Credit,"Yes",nrMK_PID,$E223),"mm/dd"),""),"OPEN"))</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IF(OR($B224="",$R224=""),"",IF($R224&lt;=0,"CLEARED "&amp;IFERROR(TEXT(_xlfn.MAXIFS(nrMK_Date,nrMK_Link,$B224,nrMK_Credit,"Yes",nrMK_PID,$E224),"mm/dd"),""),"OPEN"))</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IF(OR($B225="",$R225=""),"",IF($R225&lt;=0,"CLEARED "&amp;IFERROR(TEXT(_xlfn.MAXIFS(nrMK_Date,nrMK_Link,$B225,nrMK_Credit,"Yes",nrMK_PID,$E225),"mm/dd"),""),"OPEN"))</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IF(OR($B226="",$R226=""),"",IF($R226&lt;=0,"CLEARED "&amp;IFERROR(TEXT(_xlfn.MAXIFS(nrMK_Date,nrMK_Link,$B226,nrMK_Credit,"Yes",nrMK_PID,$E226),"mm/dd"),""),"OPEN"))</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IF(OR($B227="",$R227=""),"",IF($R227&lt;=0,"CLEARED "&amp;IFERROR(TEXT(_xlfn.MAXIFS(nrMK_Date,nrMK_Link,$B227,nrMK_Credit,"Yes",nrMK_PID,$E227),"mm/dd"),""),"OPEN"))</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IF(OR($B228="",$R228=""),"",IF($R228&lt;=0,"CLEARED "&amp;IFERROR(TEXT(_xlfn.MAXIFS(nrMK_Date,nrMK_Link,$B228,nrMK_Credit,"Yes",nrMK_PID,$E228),"mm/dd"),""),"OPEN"))</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IF(OR($B229="",$R229=""),"",IF($R229&lt;=0,"CLEARED "&amp;IFERROR(TEXT(_xlfn.MAXIFS(nrMK_Date,nrMK_Link,$B229,nrMK_Credit,"Yes",nrMK_PID,$E229),"mm/dd"),""),"OPEN"))</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IF(OR($B230="",$R230=""),"",IF($R230&lt;=0,"CLEARED "&amp;IFERROR(TEXT(_xlfn.MAXIFS(nrMK_Date,nrMK_Link,$B230,nrMK_Credit,"Yes",nrMK_PID,$E230),"mm/dd"),""),"OPEN"))</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IF(OR($B231="",$R231=""),"",IF($R231&lt;=0,"CLEARED "&amp;IFERROR(TEXT(_xlfn.MAXIFS(nrMK_Date,nrMK_Link,$B231,nrMK_Credit,"Yes",nrMK_PID,$E231),"mm/dd"),""),"OPEN"))</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IF(OR($B232="",$R232=""),"",IF($R232&lt;=0,"CLEARED "&amp;IFERROR(TEXT(_xlfn.MAXIFS(nrMK_Date,nrMK_Link,$B232,nrMK_Credit,"Yes",nrMK_PID,$E232),"mm/dd"),""),"OPEN"))</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IF(OR($B233="",$R233=""),"",IF($R233&lt;=0,"CLEARED "&amp;IFERROR(TEXT(_xlfn.MAXIFS(nrMK_Date,nrMK_Link,$B233,nrMK_Credit,"Yes",nrMK_PID,$E233),"mm/dd"),""),"OPEN"))</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IF(OR($B234="",$R234=""),"",IF($R234&lt;=0,"CLEARED "&amp;IFERROR(TEXT(_xlfn.MAXIFS(nrMK_Date,nrMK_Link,$B234,nrMK_Credit,"Yes",nrMK_PID,$E234),"mm/dd"),""),"OPEN"))</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IF(OR($B235="",$R235=""),"",IF($R235&lt;=0,"CLEARED "&amp;IFERROR(TEXT(_xlfn.MAXIFS(nrMK_Date,nrMK_Link,$B235,nrMK_Credit,"Yes",nrMK_PID,$E235),"mm/dd"),""),"OPEN"))</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IF(OR($B236="",$R236=""),"",IF($R236&lt;=0,"CLEARED "&amp;IFERROR(TEXT(_xlfn.MAXIFS(nrMK_Date,nrMK_Link,$B236,nrMK_Credit,"Yes",nrMK_PID,$E236),"mm/dd"),""),"OPEN"))</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IF(OR($B237="",$R237=""),"",IF($R237&lt;=0,"CLEARED "&amp;IFERROR(TEXT(_xlfn.MAXIFS(nrMK_Date,nrMK_Link,$B237,nrMK_Credit,"Yes",nrMK_PID,$E237),"mm/dd"),""),"OPEN"))</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IF(OR($B238="",$R238=""),"",IF($R238&lt;=0,"CLEARED "&amp;IFERROR(TEXT(_xlfn.MAXIFS(nrMK_Date,nrMK_Link,$B238,nrMK_Credit,"Yes",nrMK_PID,$E238),"mm/dd"),""),"OPEN"))</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IF(OR($B239="",$R239=""),"",IF($R239&lt;=0,"CLEARED "&amp;IFERROR(TEXT(_xlfn.MAXIFS(nrMK_Date,nrMK_Link,$B239,nrMK_Credit,"Yes",nrMK_PID,$E239),"mm/dd"),""),"OPEN"))</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IF(OR($B240="",$R240=""),"",IF($R240&lt;=0,"CLEARED "&amp;IFERROR(TEXT(_xlfn.MAXIFS(nrMK_Date,nrMK_Link,$B240,nrMK_Credit,"Yes",nrMK_PID,$E240),"mm/dd"),""),"OPEN"))</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IF(OR($B241="",$R241=""),"",IF($R241&lt;=0,"CLEARED "&amp;IFERROR(TEXT(_xlfn.MAXIFS(nrMK_Date,nrMK_Link,$B241,nrMK_Credit,"Yes",nrMK_PID,$E241),"mm/dd"),""),"OPEN"))</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IF(OR($B242="",$R242=""),"",IF($R242&lt;=0,"CLEARED "&amp;IFERROR(TEXT(_xlfn.MAXIFS(nrMK_Date,nrMK_Link,$B242,nrMK_Credit,"Yes",nrMK_PID,$E242),"mm/dd"),""),"OPEN"))</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IF(OR($B243="",$R243=""),"",IF($R243&lt;=0,"CLEARED "&amp;IFERROR(TEXT(_xlfn.MAXIFS(nrMK_Date,nrMK_Link,$B243,nrMK_Credit,"Yes",nrMK_PID,$E243),"mm/dd"),""),"OPEN"))</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IF(OR($B244="",$R244=""),"",IF($R244&lt;=0,"CLEARED "&amp;IFERROR(TEXT(_xlfn.MAXIFS(nrMK_Date,nrMK_Link,$B244,nrMK_Credit,"Yes",nrMK_PID,$E244),"mm/dd"),""),"OPEN"))</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IF(OR($B245="",$R245=""),"",IF($R245&lt;=0,"CLEARED "&amp;IFERROR(TEXT(_xlfn.MAXIFS(nrMK_Date,nrMK_Link,$B245,nrMK_Credit,"Yes",nrMK_PID,$E245),"mm/dd"),""),"OPEN"))</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IF(OR($B246="",$R246=""),"",IF($R246&lt;=0,"CLEARED "&amp;IFERROR(TEXT(_xlfn.MAXIFS(nrMK_Date,nrMK_Link,$B246,nrMK_Credit,"Yes",nrMK_PID,$E246),"mm/dd"),""),"OPEN"))</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IF(OR($B247="",$R247=""),"",IF($R247&lt;=0,"CLEARED "&amp;IFERROR(TEXT(_xlfn.MAXIFS(nrMK_Date,nrMK_Link,$B247,nrMK_Credit,"Yes",nrMK_PID,$E247),"mm/dd"),""),"OPEN"))</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IF(OR($B248="",$R248=""),"",IF($R248&lt;=0,"CLEARED "&amp;IFERROR(TEXT(_xlfn.MAXIFS(nrMK_Date,nrMK_Link,$B248,nrMK_Credit,"Yes",nrMK_PID,$E248),"mm/dd"),""),"OPEN"))</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IF(OR($B249="",$R249=""),"",IF($R249&lt;=0,"CLEARED "&amp;IFERROR(TEXT(_xlfn.MAXIFS(nrMK_Date,nrMK_Link,$B249,nrMK_Credit,"Yes",nrMK_PID,$E249),"mm/dd"),""),"OPEN"))</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IF(OR($B250="",$R250=""),"",IF($R250&lt;=0,"CLEARED "&amp;IFERROR(TEXT(_xlfn.MAXIFS(nrMK_Date,nrMK_Link,$B250,nrMK_Credit,"Yes",nrMK_PID,$E250),"mm/dd"),""),"OPEN"))</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IF(OR($B251="",$R251=""),"",IF($R251&lt;=0,"CLEARED "&amp;IFERROR(TEXT(_xlfn.MAXIFS(nrMK_Date,nrMK_Link,$B251,nrMK_Credit,"Yes",nrMK_PID,$E251),"mm/dd"),""),"OPEN"))</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IF(OR($B252="",$R252=""),"",IF($R252&lt;=0,"CLEARED "&amp;IFERROR(TEXT(_xlfn.MAXIFS(nrMK_Date,nrMK_Link,$B252,nrMK_Credit,"Yes",nrMK_PID,$E252),"mm/dd"),""),"OPEN"))</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IF(OR($B253="",$R253=""),"",IF($R253&lt;=0,"CLEARED "&amp;IFERROR(TEXT(_xlfn.MAXIFS(nrMK_Date,nrMK_Link,$B253,nrMK_Credit,"Yes",nrMK_PID,$E253),"mm/dd"),""),"OPEN"))</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IF(OR($B254="",$R254=""),"",IF($R254&lt;=0,"CLEARED "&amp;IFERROR(TEXT(_xlfn.MAXIFS(nrMK_Date,nrMK_Link,$B254,nrMK_Credit,"Yes",nrMK_PID,$E254),"mm/dd"),""),"OPEN"))</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IF(OR($B255="",$R255=""),"",IF($R255&lt;=0,"CLEARED "&amp;IFERROR(TEXT(_xlfn.MAXIFS(nrMK_Date,nrMK_Link,$B255,nrMK_Credit,"Yes",nrMK_PID,$E255),"mm/dd"),""),"OPEN"))</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IF(OR($B256="",$R256=""),"",IF($R256&lt;=0,"CLEARED "&amp;IFERROR(TEXT(_xlfn.MAXIFS(nrMK_Date,nrMK_Link,$B256,nrMK_Credit,"Yes",nrMK_PID,$E256),"mm/dd"),""),"OPEN"))</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IF(OR($B257="",$R257=""),"",IF($R257&lt;=0,"CLEARED "&amp;IFERROR(TEXT(_xlfn.MAXIFS(nrMK_Date,nrMK_Link,$B257,nrMK_Credit,"Yes",nrMK_PID,$E257),"mm/dd"),""),"OPEN"))</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IF(OR($B258="",$R258=""),"",IF($R258&lt;=0,"CLEARED "&amp;IFERROR(TEXT(_xlfn.MAXIFS(nrMK_Date,nrMK_Link,$B258,nrMK_Credit,"Yes",nrMK_PID,$E258),"mm/dd"),""),"OPEN"))</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IF(OR($B259="",$R259=""),"",IF($R259&lt;=0,"CLEARED "&amp;IFERROR(TEXT(_xlfn.MAXIFS(nrMK_Date,nrMK_Link,$B259,nrMK_Credit,"Yes",nrMK_PID,$E259),"mm/dd"),""),"OPEN"))</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IF(OR($B260="",$R260=""),"",IF($R260&lt;=0,"CLEARED "&amp;IFERROR(TEXT(_xlfn.MAXIFS(nrMK_Date,nrMK_Link,$B260,nrMK_Credit,"Yes",nrMK_PID,$E260),"mm/dd"),""),"OPEN"))</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IF(OR($B261="",$R261=""),"",IF($R261&lt;=0,"CLEARED "&amp;IFERROR(TEXT(_xlfn.MAXIFS(nrMK_Date,nrMK_Link,$B261,nrMK_Credit,"Yes",nrMK_PID,$E261),"mm/dd"),""),"OPEN"))</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IF(OR($B262="",$R262=""),"",IF($R262&lt;=0,"CLEARED "&amp;IFERROR(TEXT(_xlfn.MAXIFS(nrMK_Date,nrMK_Link,$B262,nrMK_Credit,"Yes",nrMK_PID,$E262),"mm/dd"),""),"OPEN"))</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IF(OR($B263="",$R263=""),"",IF($R263&lt;=0,"CLEARED "&amp;IFERROR(TEXT(_xlfn.MAXIFS(nrMK_Date,nrMK_Link,$B263,nrMK_Credit,"Yes",nrMK_PID,$E263),"mm/dd"),""),"OPEN"))</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IF(OR($B264="",$R264=""),"",IF($R264&lt;=0,"CLEARED "&amp;IFERROR(TEXT(_xlfn.MAXIFS(nrMK_Date,nrMK_Link,$B264,nrMK_Credit,"Yes",nrMK_PID,$E264),"mm/dd"),""),"OPEN"))</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IF(OR($B265="",$R265=""),"",IF($R265&lt;=0,"CLEARED "&amp;IFERROR(TEXT(_xlfn.MAXIFS(nrMK_Date,nrMK_Link,$B265,nrMK_Credit,"Yes",nrMK_PID,$E265),"mm/dd"),""),"OPEN"))</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IF(OR($B266="",$R266=""),"",IF($R266&lt;=0,"CLEARED "&amp;IFERROR(TEXT(_xlfn.MAXIFS(nrMK_Date,nrMK_Link,$B266,nrMK_Credit,"Yes",nrMK_PID,$E266),"mm/dd"),""),"OPEN"))</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IF(OR($B267="",$R267=""),"",IF($R267&lt;=0,"CLEARED "&amp;IFERROR(TEXT(_xlfn.MAXIFS(nrMK_Date,nrMK_Link,$B267,nrMK_Credit,"Yes",nrMK_PID,$E267),"mm/dd"),""),"OPEN"))</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IF(OR($B268="",$R268=""),"",IF($R268&lt;=0,"CLEARED "&amp;IFERROR(TEXT(_xlfn.MAXIFS(nrMK_Date,nrMK_Link,$B268,nrMK_Credit,"Yes",nrMK_PID,$E268),"mm/dd"),""),"OPEN"))</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IF(OR($B269="",$R269=""),"",IF($R269&lt;=0,"CLEARED "&amp;IFERROR(TEXT(_xlfn.MAXIFS(nrMK_Date,nrMK_Link,$B269,nrMK_Credit,"Yes",nrMK_PID,$E269),"mm/dd"),""),"OPEN"))</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IF(OR($B270="",$R270=""),"",IF($R270&lt;=0,"CLEARED "&amp;IFERROR(TEXT(_xlfn.MAXIFS(nrMK_Date,nrMK_Link,$B270,nrMK_Credit,"Yes",nrMK_PID,$E270),"mm/dd"),""),"OPEN"))</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IF(OR($B271="",$R271=""),"",IF($R271&lt;=0,"CLEARED "&amp;IFERROR(TEXT(_xlfn.MAXIFS(nrMK_Date,nrMK_Link,$B271,nrMK_Credit,"Yes",nrMK_PID,$E271),"mm/dd"),""),"OPEN"))</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IF(OR($B272="",$R272=""),"",IF($R272&lt;=0,"CLEARED "&amp;IFERROR(TEXT(_xlfn.MAXIFS(nrMK_Date,nrMK_Link,$B272,nrMK_Credit,"Yes",nrMK_PID,$E272),"mm/dd"),""),"OPEN"))</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IF(OR($B273="",$R273=""),"",IF($R273&lt;=0,"CLEARED "&amp;IFERROR(TEXT(_xlfn.MAXIFS(nrMK_Date,nrMK_Link,$B273,nrMK_Credit,"Yes",nrMK_PID,$E273),"mm/dd"),""),"OPEN"))</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IF(OR($B274="",$R274=""),"",IF($R274&lt;=0,"CLEARED "&amp;IFERROR(TEXT(_xlfn.MAXIFS(nrMK_Date,nrMK_Link,$B274,nrMK_Credit,"Yes",nrMK_PID,$E274),"mm/dd"),""),"OPEN"))</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IF(OR($B275="",$R275=""),"",IF($R275&lt;=0,"CLEARED "&amp;IFERROR(TEXT(_xlfn.MAXIFS(nrMK_Date,nrMK_Link,$B275,nrMK_Credit,"Yes",nrMK_PID,$E275),"mm/dd"),""),"OPEN"))</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IF(OR($B276="",$R276=""),"",IF($R276&lt;=0,"CLEARED "&amp;IFERROR(TEXT(_xlfn.MAXIFS(nrMK_Date,nrMK_Link,$B276,nrMK_Credit,"Yes",nrMK_PID,$E276),"mm/dd"),""),"OPEN"))</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IF(OR($B277="",$R277=""),"",IF($R277&lt;=0,"CLEARED "&amp;IFERROR(TEXT(_xlfn.MAXIFS(nrMK_Date,nrMK_Link,$B277,nrMK_Credit,"Yes",nrMK_PID,$E277),"mm/dd"),""),"OPEN"))</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IF(OR($B278="",$R278=""),"",IF($R278&lt;=0,"CLEARED "&amp;IFERROR(TEXT(_xlfn.MAXIFS(nrMK_Date,nrMK_Link,$B278,nrMK_Credit,"Yes",nrMK_PID,$E278),"mm/dd"),""),"OPEN"))</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IF(OR($B279="",$R279=""),"",IF($R279&lt;=0,"CLEARED "&amp;IFERROR(TEXT(_xlfn.MAXIFS(nrMK_Date,nrMK_Link,$B279,nrMK_Credit,"Yes",nrMK_PID,$E279),"mm/dd"),""),"OPEN"))</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IF(OR($B280="",$R280=""),"",IF($R280&lt;=0,"CLEARED "&amp;IFERROR(TEXT(_xlfn.MAXIFS(nrMK_Date,nrMK_Link,$B280,nrMK_Credit,"Yes",nrMK_PID,$E280),"mm/dd"),""),"OPEN"))</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IF(OR($B281="",$R281=""),"",IF($R281&lt;=0,"CLEARED "&amp;IFERROR(TEXT(_xlfn.MAXIFS(nrMK_Date,nrMK_Link,$B281,nrMK_Credit,"Yes",nrMK_PID,$E281),"mm/dd"),""),"OPEN"))</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IF(OR($B282="",$R282=""),"",IF($R282&lt;=0,"CLEARED "&amp;IFERROR(TEXT(_xlfn.MAXIFS(nrMK_Date,nrMK_Link,$B282,nrMK_Credit,"Yes",nrMK_PID,$E282),"mm/dd"),""),"OPEN"))</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IF(OR($B283="",$R283=""),"",IF($R283&lt;=0,"CLEARED "&amp;IFERROR(TEXT(_xlfn.MAXIFS(nrMK_Date,nrMK_Link,$B283,nrMK_Credit,"Yes",nrMK_PID,$E283),"mm/dd"),""),"OPEN"))</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IF(OR($B284="",$R284=""),"",IF($R284&lt;=0,"CLEARED "&amp;IFERROR(TEXT(_xlfn.MAXIFS(nrMK_Date,nrMK_Link,$B284,nrMK_Credit,"Yes",nrMK_PID,$E284),"mm/dd"),""),"OPEN"))</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IF(OR($B285="",$R285=""),"",IF($R285&lt;=0,"CLEARED "&amp;IFERROR(TEXT(_xlfn.MAXIFS(nrMK_Date,nrMK_Link,$B285,nrMK_Credit,"Yes",nrMK_PID,$E285),"mm/dd"),""),"OPEN"))</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IF(OR($B286="",$R286=""),"",IF($R286&lt;=0,"CLEARED "&amp;IFERROR(TEXT(_xlfn.MAXIFS(nrMK_Date,nrMK_Link,$B286,nrMK_Credit,"Yes",nrMK_PID,$E286),"mm/dd"),""),"OPEN"))</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IF(OR($B287="",$R287=""),"",IF($R287&lt;=0,"CLEARED "&amp;IFERROR(TEXT(_xlfn.MAXIFS(nrMK_Date,nrMK_Link,$B287,nrMK_Credit,"Yes",nrMK_PID,$E287),"mm/dd"),""),"OPEN"))</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IF(OR($B288="",$R288=""),"",IF($R288&lt;=0,"CLEARED "&amp;IFERROR(TEXT(_xlfn.MAXIFS(nrMK_Date,nrMK_Link,$B288,nrMK_Credit,"Yes",nrMK_PID,$E288),"mm/dd"),""),"OPEN"))</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IF(OR($B289="",$R289=""),"",IF($R289&lt;=0,"CLEARED "&amp;IFERROR(TEXT(_xlfn.MAXIFS(nrMK_Date,nrMK_Link,$B289,nrMK_Credit,"Yes",nrMK_PID,$E289),"mm/dd"),""),"OPEN"))</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IF(OR($B290="",$R290=""),"",IF($R290&lt;=0,"CLEARED "&amp;IFERROR(TEXT(_xlfn.MAXIFS(nrMK_Date,nrMK_Link,$B290,nrMK_Credit,"Yes",nrMK_PID,$E290),"mm/dd"),""),"OPEN"))</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IF(OR($B291="",$R291=""),"",IF($R291&lt;=0,"CLEARED "&amp;IFERROR(TEXT(_xlfn.MAXIFS(nrMK_Date,nrMK_Link,$B291,nrMK_Credit,"Yes",nrMK_PID,$E291),"mm/dd"),""),"OPEN"))</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IF(OR($B292="",$R292=""),"",IF($R292&lt;=0,"CLEARED "&amp;IFERROR(TEXT(_xlfn.MAXIFS(nrMK_Date,nrMK_Link,$B292,nrMK_Credit,"Yes",nrMK_PID,$E292),"mm/dd"),""),"OPEN"))</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IF(OR($B293="",$R293=""),"",IF($R293&lt;=0,"CLEARED "&amp;IFERROR(TEXT(_xlfn.MAXIFS(nrMK_Date,nrMK_Link,$B293,nrMK_Credit,"Yes",nrMK_PID,$E293),"mm/dd"),""),"OPEN"))</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IF(OR($B294="",$R294=""),"",IF($R294&lt;=0,"CLEARED "&amp;IFERROR(TEXT(_xlfn.MAXIFS(nrMK_Date,nrMK_Link,$B294,nrMK_Credit,"Yes",nrMK_PID,$E294),"mm/dd"),""),"OPEN"))</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IF(OR($B295="",$R295=""),"",IF($R295&lt;=0,"CLEARED "&amp;IFERROR(TEXT(_xlfn.MAXIFS(nrMK_Date,nrMK_Link,$B295,nrMK_Credit,"Yes",nrMK_PID,$E295),"mm/dd"),""),"OPEN"))</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IF(OR($B296="",$R296=""),"",IF($R296&lt;=0,"CLEARED "&amp;IFERROR(TEXT(_xlfn.MAXIFS(nrMK_Date,nrMK_Link,$B296,nrMK_Credit,"Yes",nrMK_PID,$E296),"mm/dd"),""),"OPEN"))</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IF(OR($B297="",$R297=""),"",IF($R297&lt;=0,"CLEARED "&amp;IFERROR(TEXT(_xlfn.MAXIFS(nrMK_Date,nrMK_Link,$B297,nrMK_Credit,"Yes",nrMK_PID,$E297),"mm/dd"),""),"OPEN"))</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IF(OR($B298="",$R298=""),"",IF($R298&lt;=0,"CLEARED "&amp;IFERROR(TEXT(_xlfn.MAXIFS(nrMK_Date,nrMK_Link,$B298,nrMK_Credit,"Yes",nrMK_PID,$E298),"mm/dd"),""),"OPEN"))</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IF(OR($B299="",$R299=""),"",IF($R299&lt;=0,"CLEARED "&amp;IFERROR(TEXT(_xlfn.MAXIFS(nrMK_Date,nrMK_Link,$B299,nrMK_Credit,"Yes",nrMK_PID,$E299),"mm/dd"),""),"OPEN"))</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IF(OR($B300="",$R300=""),"",IF($R300&lt;=0,"CLEARED "&amp;IFERROR(TEXT(_xlfn.MAXIFS(nrMK_Date,nrMK_Link,$B300,nrMK_Credit,"Yes",nrMK_PID,$E300),"mm/dd"),""),"OPEN"))</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IF(OR($B301="",$R301=""),"",IF($R301&lt;=0,"CLEARED "&amp;IFERROR(TEXT(_xlfn.MAXIFS(nrMK_Date,nrMK_Link,$B301,nrMK_Credit,"Yes",nrMK_PID,$E301),"mm/dd"),""),"OPEN"))</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IF(OR($B302="",$R302=""),"",IF($R302&lt;=0,"CLEARED "&amp;IFERROR(TEXT(_xlfn.MAXIFS(nrMK_Date,nrMK_Link,$B302,nrMK_Credit,"Yes",nrMK_PID,$E302),"mm/dd"),""),"OPEN"))</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IF(OR($B303="",$R303=""),"",IF($R303&lt;=0,"CLEARED "&amp;IFERROR(TEXT(_xlfn.MAXIFS(nrMK_Date,nrMK_Link,$B303,nrMK_Credit,"Yes",nrMK_PID,$E303),"mm/dd"),""),"OPEN"))</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IF(OR($B304="",$R304=""),"",IF($R304&lt;=0,"CLEARED "&amp;IFERROR(TEXT(_xlfn.MAXIFS(nrMK_Date,nrMK_Link,$B304,nrMK_Credit,"Yes",nrMK_PID,$E304),"mm/dd"),""),"OPEN"))</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IF(OR($B305="",$R305=""),"",IF($R305&lt;=0,"CLEARED "&amp;IFERROR(TEXT(_xlfn.MAXIFS(nrMK_Date,nrMK_Link,$B305,nrMK_Credit,"Yes",nrMK_PID,$E305),"mm/dd"),""),"OPEN"))</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IF(OR($B306="",$R306=""),"",IF($R306&lt;=0,"CLEARED "&amp;IFERROR(TEXT(_xlfn.MAXIFS(nrMK_Date,nrMK_Link,$B306,nrMK_Credit,"Yes",nrMK_PID,$E306),"mm/dd"),""),"OPEN"))</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IF(OR($B307="",$R307=""),"",IF($R307&lt;=0,"CLEARED "&amp;IFERROR(TEXT(_xlfn.MAXIFS(nrMK_Date,nrMK_Link,$B307,nrMK_Credit,"Yes",nrMK_PID,$E307),"mm/dd"),""),"OPEN"))</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IF(OR($B308="",$R308=""),"",IF($R308&lt;=0,"CLEARED "&amp;IFERROR(TEXT(_xlfn.MAXIFS(nrMK_Date,nrMK_Link,$B308,nrMK_Credit,"Yes",nrMK_PID,$E308),"mm/dd"),""),"OPEN"))</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IF(OR($B309="",$R309=""),"",IF($R309&lt;=0,"CLEARED "&amp;IFERROR(TEXT(_xlfn.MAXIFS(nrMK_Date,nrMK_Link,$B309,nrMK_Credit,"Yes",nrMK_PID,$E309),"mm/dd"),""),"OPEN"))</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IF(OR($B310="",$R310=""),"",IF($R310&lt;=0,"CLEARED "&amp;IFERROR(TEXT(_xlfn.MAXIFS(nrMK_Date,nrMK_Link,$B310,nrMK_Credit,"Yes",nrMK_PID,$E310),"mm/dd"),""),"OPEN"))</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IF(OR($B311="",$R311=""),"",IF($R311&lt;=0,"CLEARED "&amp;IFERROR(TEXT(_xlfn.MAXIFS(nrMK_Date,nrMK_Link,$B311,nrMK_Credit,"Yes",nrMK_PID,$E311),"mm/dd"),""),"OPEN"))</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IF(OR($B312="",$R312=""),"",IF($R312&lt;=0,"CLEARED "&amp;IFERROR(TEXT(_xlfn.MAXIFS(nrMK_Date,nrMK_Link,$B312,nrMK_Credit,"Yes",nrMK_PID,$E312),"mm/dd"),""),"OPEN"))</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IF(OR($B313="",$R313=""),"",IF($R313&lt;=0,"CLEARED "&amp;IFERROR(TEXT(_xlfn.MAXIFS(nrMK_Date,nrMK_Link,$B313,nrMK_Credit,"Yes",nrMK_PID,$E313),"mm/dd"),""),"OPEN"))</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IF(OR($B314="",$R314=""),"",IF($R314&lt;=0,"CLEARED "&amp;IFERROR(TEXT(_xlfn.MAXIFS(nrMK_Date,nrMK_Link,$B314,nrMK_Credit,"Yes",nrMK_PID,$E314),"mm/dd"),""),"OPEN"))</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IF(OR($B315="",$R315=""),"",IF($R315&lt;=0,"CLEARED "&amp;IFERROR(TEXT(_xlfn.MAXIFS(nrMK_Date,nrMK_Link,$B315,nrMK_Credit,"Yes",nrMK_PID,$E315),"mm/dd"),""),"OPEN"))</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IF(OR($B316="",$R316=""),"",IF($R316&lt;=0,"CLEARED "&amp;IFERROR(TEXT(_xlfn.MAXIFS(nrMK_Date,nrMK_Link,$B316,nrMK_Credit,"Yes",nrMK_PID,$E316),"mm/dd"),""),"OPEN"))</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IF(OR($B317="",$R317=""),"",IF($R317&lt;=0,"CLEARED "&amp;IFERROR(TEXT(_xlfn.MAXIFS(nrMK_Date,nrMK_Link,$B317,nrMK_Credit,"Yes",nrMK_PID,$E317),"mm/dd"),""),"OPEN"))</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IF(OR($B318="",$R318=""),"",IF($R318&lt;=0,"CLEARED "&amp;IFERROR(TEXT(_xlfn.MAXIFS(nrMK_Date,nrMK_Link,$B318,nrMK_Credit,"Yes",nrMK_PID,$E318),"mm/dd"),""),"OPEN"))</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IF(OR($B319="",$R319=""),"",IF($R319&lt;=0,"CLEARED "&amp;IFERROR(TEXT(_xlfn.MAXIFS(nrMK_Date,nrMK_Link,$B319,nrMK_Credit,"Yes",nrMK_PID,$E319),"mm/dd"),""),"OPEN"))</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IF(OR($B320="",$R320=""),"",IF($R320&lt;=0,"CLEARED "&amp;IFERROR(TEXT(_xlfn.MAXIFS(nrMK_Date,nrMK_Link,$B320,nrMK_Credit,"Yes",nrMK_PID,$E320),"mm/dd"),""),"OPEN"))</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IF(OR($B321="",$R321=""),"",IF($R321&lt;=0,"CLEARED "&amp;IFERROR(TEXT(_xlfn.MAXIFS(nrMK_Date,nrMK_Link,$B321,nrMK_Credit,"Yes",nrMK_PID,$E321),"mm/dd"),""),"OPEN"))</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IF(OR($B322="",$R322=""),"",IF($R322&lt;=0,"CLEARED "&amp;IFERROR(TEXT(_xlfn.MAXIFS(nrMK_Date,nrMK_Link,$B322,nrMK_Credit,"Yes",nrMK_PID,$E322),"mm/dd"),""),"OPEN"))</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IF(OR($B323="",$R323=""),"",IF($R323&lt;=0,"CLEARED "&amp;IFERROR(TEXT(_xlfn.MAXIFS(nrMK_Date,nrMK_Link,$B323,nrMK_Credit,"Yes",nrMK_PID,$E323),"mm/dd"),""),"OPEN"))</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IF(OR($B324="",$R324=""),"",IF($R324&lt;=0,"CLEARED "&amp;IFERROR(TEXT(_xlfn.MAXIFS(nrMK_Date,nrMK_Link,$B324,nrMK_Credit,"Yes",nrMK_PID,$E324),"mm/dd"),""),"OPEN"))</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IF(OR($B325="",$R325=""),"",IF($R325&lt;=0,"CLEARED "&amp;IFERROR(TEXT(_xlfn.MAXIFS(nrMK_Date,nrMK_Link,$B325,nrMK_Credit,"Yes",nrMK_PID,$E325),"mm/dd"),""),"OPEN"))</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IF(OR($B326="",$R326=""),"",IF($R326&lt;=0,"CLEARED "&amp;IFERROR(TEXT(_xlfn.MAXIFS(nrMK_Date,nrMK_Link,$B326,nrMK_Credit,"Yes",nrMK_PID,$E326),"mm/dd"),""),"OPEN"))</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IF(OR($B327="",$R327=""),"",IF($R327&lt;=0,"CLEARED "&amp;IFERROR(TEXT(_xlfn.MAXIFS(nrMK_Date,nrMK_Link,$B327,nrMK_Credit,"Yes",nrMK_PID,$E327),"mm/dd"),""),"OPEN"))</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IF(OR($B328="",$R328=""),"",IF($R328&lt;=0,"CLEARED "&amp;IFERROR(TEXT(_xlfn.MAXIFS(nrMK_Date,nrMK_Link,$B328,nrMK_Credit,"Yes",nrMK_PID,$E328),"mm/dd"),""),"OPEN"))</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IF(OR($B329="",$R329=""),"",IF($R329&lt;=0,"CLEARED "&amp;IFERROR(TEXT(_xlfn.MAXIFS(nrMK_Date,nrMK_Link,$B329,nrMK_Credit,"Yes",nrMK_PID,$E329),"mm/dd"),""),"OPEN"))</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IF(OR($B330="",$R330=""),"",IF($R330&lt;=0,"CLEARED "&amp;IFERROR(TEXT(_xlfn.MAXIFS(nrMK_Date,nrMK_Link,$B330,nrMK_Credit,"Yes",nrMK_PID,$E330),"mm/dd"),""),"OPEN"))</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IF(OR($B331="",$R331=""),"",IF($R331&lt;=0,"CLEARED "&amp;IFERROR(TEXT(_xlfn.MAXIFS(nrMK_Date,nrMK_Link,$B331,nrMK_Credit,"Yes",nrMK_PID,$E331),"mm/dd"),""),"OPEN"))</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IF(OR($B332="",$R332=""),"",IF($R332&lt;=0,"CLEARED "&amp;IFERROR(TEXT(_xlfn.MAXIFS(nrMK_Date,nrMK_Link,$B332,nrMK_Credit,"Yes",nrMK_PID,$E332),"mm/dd"),""),"OPEN"))</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IF(OR($B333="",$R333=""),"",IF($R333&lt;=0,"CLEARED "&amp;IFERROR(TEXT(_xlfn.MAXIFS(nrMK_Date,nrMK_Link,$B333,nrMK_Credit,"Yes",nrMK_PID,$E333),"mm/dd"),""),"OPEN"))</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IF(OR($B334="",$R334=""),"",IF($R334&lt;=0,"CLEARED "&amp;IFERROR(TEXT(_xlfn.MAXIFS(nrMK_Date,nrMK_Link,$B334,nrMK_Credit,"Yes",nrMK_PID,$E334),"mm/dd"),""),"OPEN"))</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IF(OR($B335="",$R335=""),"",IF($R335&lt;=0,"CLEARED "&amp;IFERROR(TEXT(_xlfn.MAXIFS(nrMK_Date,nrMK_Link,$B335,nrMK_Credit,"Yes",nrMK_PID,$E335),"mm/dd"),""),"OPEN"))</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IF(OR($B336="",$R336=""),"",IF($R336&lt;=0,"CLEARED "&amp;IFERROR(TEXT(_xlfn.MAXIFS(nrMK_Date,nrMK_Link,$B336,nrMK_Credit,"Yes",nrMK_PID,$E336),"mm/dd"),""),"OPEN"))</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IF(OR($B337="",$R337=""),"",IF($R337&lt;=0,"CLEARED "&amp;IFERROR(TEXT(_xlfn.MAXIFS(nrMK_Date,nrMK_Link,$B337,nrMK_Credit,"Yes",nrMK_PID,$E337),"mm/dd"),""),"OPEN"))</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IF(OR($B338="",$R338=""),"",IF($R338&lt;=0,"CLEARED "&amp;IFERROR(TEXT(_xlfn.MAXIFS(nrMK_Date,nrMK_Link,$B338,nrMK_Credit,"Yes",nrMK_PID,$E338),"mm/dd"),""),"OPEN"))</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IF(OR($B339="",$R339=""),"",IF($R339&lt;=0,"CLEARED "&amp;IFERROR(TEXT(_xlfn.MAXIFS(nrMK_Date,nrMK_Link,$B339,nrMK_Credit,"Yes",nrMK_PID,$E339),"mm/dd"),""),"OPEN"))</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IF(OR($B340="",$R340=""),"",IF($R340&lt;=0,"CLEARED "&amp;IFERROR(TEXT(_xlfn.MAXIFS(nrMK_Date,nrMK_Link,$B340,nrMK_Credit,"Yes",nrMK_PID,$E340),"mm/dd"),""),"OPEN"))</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IF(OR($B341="",$R341=""),"",IF($R341&lt;=0,"CLEARED "&amp;IFERROR(TEXT(_xlfn.MAXIFS(nrMK_Date,nrMK_Link,$B341,nrMK_Credit,"Yes",nrMK_PID,$E341),"mm/dd"),""),"OPEN"))</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IF(OR($B342="",$R342=""),"",IF($R342&lt;=0,"CLEARED "&amp;IFERROR(TEXT(_xlfn.MAXIFS(nrMK_Date,nrMK_Link,$B342,nrMK_Credit,"Yes",nrMK_PID,$E342),"mm/dd"),""),"OPEN"))</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IF(OR($B343="",$R343=""),"",IF($R343&lt;=0,"CLEARED "&amp;IFERROR(TEXT(_xlfn.MAXIFS(nrMK_Date,nrMK_Link,$B343,nrMK_Credit,"Yes",nrMK_PID,$E343),"mm/dd"),""),"OPEN"))</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IF(OR($B344="",$R344=""),"",IF($R344&lt;=0,"CLEARED "&amp;IFERROR(TEXT(_xlfn.MAXIFS(nrMK_Date,nrMK_Link,$B344,nrMK_Credit,"Yes",nrMK_PID,$E344),"mm/dd"),""),"OPEN"))</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IF(OR($B345="",$R345=""),"",IF($R345&lt;=0,"CLEARED "&amp;IFERROR(TEXT(_xlfn.MAXIFS(nrMK_Date,nrMK_Link,$B345,nrMK_Credit,"Yes",nrMK_PID,$E345),"mm/dd"),""),"OPEN"))</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IF(OR($B346="",$R346=""),"",IF($R346&lt;=0,"CLEARED "&amp;IFERROR(TEXT(_xlfn.MAXIFS(nrMK_Date,nrMK_Link,$B346,nrMK_Credit,"Yes",nrMK_PID,$E346),"mm/dd"),""),"OPEN"))</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IF(OR($B347="",$R347=""),"",IF($R347&lt;=0,"CLEARED "&amp;IFERROR(TEXT(_xlfn.MAXIFS(nrMK_Date,nrMK_Link,$B347,nrMK_Credit,"Yes",nrMK_PID,$E347),"mm/dd"),""),"OPEN"))</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IF(OR($B348="",$R348=""),"",IF($R348&lt;=0,"CLEARED "&amp;IFERROR(TEXT(_xlfn.MAXIFS(nrMK_Date,nrMK_Link,$B348,nrMK_Credit,"Yes",nrMK_PID,$E348),"mm/dd"),""),"OPEN"))</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IF(OR($B349="",$R349=""),"",IF($R349&lt;=0,"CLEARED "&amp;IFERROR(TEXT(_xlfn.MAXIFS(nrMK_Date,nrMK_Link,$B349,nrMK_Credit,"Yes",nrMK_PID,$E349),"mm/dd"),""),"OPEN"))</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IF(OR($B350="",$R350=""),"",IF($R350&lt;=0,"CLEARED "&amp;IFERROR(TEXT(_xlfn.MAXIFS(nrMK_Date,nrMK_Link,$B350,nrMK_Credit,"Yes",nrMK_PID,$E350),"mm/dd"),""),"OPEN"))</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IF(OR($B351="",$R351=""),"",IF($R351&lt;=0,"CLEARED "&amp;IFERROR(TEXT(_xlfn.MAXIFS(nrMK_Date,nrMK_Link,$B351,nrMK_Credit,"Yes",nrMK_PID,$E351),"mm/dd"),""),"OPEN"))</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IF(OR($B352="",$R352=""),"",IF($R352&lt;=0,"CLEARED "&amp;IFERROR(TEXT(_xlfn.MAXIFS(nrMK_Date,nrMK_Link,$B352,nrMK_Credit,"Yes",nrMK_PID,$E352),"mm/dd"),""),"OPEN"))</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IF(OR($B353="",$R353=""),"",IF($R353&lt;=0,"CLEARED "&amp;IFERROR(TEXT(_xlfn.MAXIFS(nrMK_Date,nrMK_Link,$B353,nrMK_Credit,"Yes",nrMK_PID,$E353),"mm/dd"),""),"OPEN"))</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IF(OR($B354="",$R354=""),"",IF($R354&lt;=0,"CLEARED "&amp;IFERROR(TEXT(_xlfn.MAXIFS(nrMK_Date,nrMK_Link,$B354,nrMK_Credit,"Yes",nrMK_PID,$E354),"mm/dd"),""),"OPEN"))</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IF(OR($B355="",$R355=""),"",IF($R355&lt;=0,"CLEARED "&amp;IFERROR(TEXT(_xlfn.MAXIFS(nrMK_Date,nrMK_Link,$B355,nrMK_Credit,"Yes",nrMK_PID,$E355),"mm/dd"),""),"OPEN"))</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IF(OR($B356="",$R356=""),"",IF($R356&lt;=0,"CLEARED "&amp;IFERROR(TEXT(_xlfn.MAXIFS(nrMK_Date,nrMK_Link,$B356,nrMK_Credit,"Yes",nrMK_PID,$E356),"mm/dd"),""),"OPEN"))</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IF(OR($B357="",$R357=""),"",IF($R357&lt;=0,"CLEARED "&amp;IFERROR(TEXT(_xlfn.MAXIFS(nrMK_Date,nrMK_Link,$B357,nrMK_Credit,"Yes",nrMK_PID,$E357),"mm/dd"),""),"OPEN"))</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IF(OR($B358="",$R358=""),"",IF($R358&lt;=0,"CLEARED "&amp;IFERROR(TEXT(_xlfn.MAXIFS(nrMK_Date,nrMK_Link,$B358,nrMK_Credit,"Yes",nrMK_PID,$E358),"mm/dd"),""),"OPEN"))</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IF(OR($B359="",$R359=""),"",IF($R359&lt;=0,"CLEARED "&amp;IFERROR(TEXT(_xlfn.MAXIFS(nrMK_Date,nrMK_Link,$B359,nrMK_Credit,"Yes",nrMK_PID,$E359),"mm/dd"),""),"OPEN"))</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IF(OR($B360="",$R360=""),"",IF($R360&lt;=0,"CLEARED "&amp;IFERROR(TEXT(_xlfn.MAXIFS(nrMK_Date,nrMK_Link,$B360,nrMK_Credit,"Yes",nrMK_PID,$E360),"mm/dd"),""),"OPEN"))</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IF(OR($B361="",$R361=""),"",IF($R361&lt;=0,"CLEARED "&amp;IFERROR(TEXT(_xlfn.MAXIFS(nrMK_Date,nrMK_Link,$B361,nrMK_Credit,"Yes",nrMK_PID,$E361),"mm/dd"),""),"OPEN"))</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IF(OR($B362="",$R362=""),"",IF($R362&lt;=0,"CLEARED "&amp;IFERROR(TEXT(_xlfn.MAXIFS(nrMK_Date,nrMK_Link,$B362,nrMK_Credit,"Yes",nrMK_PID,$E362),"mm/dd"),""),"OPEN"))</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IF(OR($B363="",$R363=""),"",IF($R363&lt;=0,"CLEARED "&amp;IFERROR(TEXT(_xlfn.MAXIFS(nrMK_Date,nrMK_Link,$B363,nrMK_Credit,"Yes",nrMK_PID,$E363),"mm/dd"),""),"OPEN"))</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IF(OR($B364="",$R364=""),"",IF($R364&lt;=0,"CLEARED "&amp;IFERROR(TEXT(_xlfn.MAXIFS(nrMK_Date,nrMK_Link,$B364,nrMK_Credit,"Yes",nrMK_PID,$E364),"mm/dd"),""),"OPEN"))</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IF(OR($B365="",$R365=""),"",IF($R365&lt;=0,"CLEARED "&amp;IFERROR(TEXT(_xlfn.MAXIFS(nrMK_Date,nrMK_Link,$B365,nrMK_Credit,"Yes",nrMK_PID,$E365),"mm/dd"),""),"OPEN"))</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IF(OR($B366="",$R366=""),"",IF($R366&lt;=0,"CLEARED "&amp;IFERROR(TEXT(_xlfn.MAXIFS(nrMK_Date,nrMK_Link,$B366,nrMK_Credit,"Yes",nrMK_PID,$E366),"mm/dd"),""),"OPEN"))</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IF(OR($B367="",$R367=""),"",IF($R367&lt;=0,"CLEARED "&amp;IFERROR(TEXT(_xlfn.MAXIFS(nrMK_Date,nrMK_Link,$B367,nrMK_Credit,"Yes",nrMK_PID,$E367),"mm/dd"),""),"OPEN"))</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IF(OR($B368="",$R368=""),"",IF($R368&lt;=0,"CLEARED "&amp;IFERROR(TEXT(_xlfn.MAXIFS(nrMK_Date,nrMK_Link,$B368,nrMK_Credit,"Yes",nrMK_PID,$E368),"mm/dd"),""),"OPEN"))</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IF(OR($B369="",$R369=""),"",IF($R369&lt;=0,"CLEARED "&amp;IFERROR(TEXT(_xlfn.MAXIFS(nrMK_Date,nrMK_Link,$B369,nrMK_Credit,"Yes",nrMK_PID,$E369),"mm/dd"),""),"OPEN"))</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IF(OR($B370="",$R370=""),"",IF($R370&lt;=0,"CLEARED "&amp;IFERROR(TEXT(_xlfn.MAXIFS(nrMK_Date,nrMK_Link,$B370,nrMK_Credit,"Yes",nrMK_PID,$E370),"mm/dd"),""),"OPEN"))</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IF(OR($B371="",$R371=""),"",IF($R371&lt;=0,"CLEARED "&amp;IFERROR(TEXT(_xlfn.MAXIFS(nrMK_Date,nrMK_Link,$B371,nrMK_Credit,"Yes",nrMK_PID,$E371),"mm/dd"),""),"OPEN"))</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IF(OR($B372="",$R372=""),"",IF($R372&lt;=0,"CLEARED "&amp;IFERROR(TEXT(_xlfn.MAXIFS(nrMK_Date,nrMK_Link,$B372,nrMK_Credit,"Yes",nrMK_PID,$E372),"mm/dd"),""),"OPEN"))</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IF(OR($B373="",$R373=""),"",IF($R373&lt;=0,"CLEARED "&amp;IFERROR(TEXT(_xlfn.MAXIFS(nrMK_Date,nrMK_Link,$B373,nrMK_Credit,"Yes",nrMK_PID,$E373),"mm/dd"),""),"OPEN"))</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IF(OR($B374="",$R374=""),"",IF($R374&lt;=0,"CLEARED "&amp;IFERROR(TEXT(_xlfn.MAXIFS(nrMK_Date,nrMK_Link,$B374,nrMK_Credit,"Yes",nrMK_PID,$E374),"mm/dd"),""),"OPEN"))</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IF(OR($B375="",$R375=""),"",IF($R375&lt;=0,"CLEARED "&amp;IFERROR(TEXT(_xlfn.MAXIFS(nrMK_Date,nrMK_Link,$B375,nrMK_Credit,"Yes",nrMK_PID,$E375),"mm/dd"),""),"OPEN"))</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IF(OR($B376="",$R376=""),"",IF($R376&lt;=0,"CLEARED "&amp;IFERROR(TEXT(_xlfn.MAXIFS(nrMK_Date,nrMK_Link,$B376,nrMK_Credit,"Yes",nrMK_PID,$E376),"mm/dd"),""),"OPEN"))</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IF(OR($B377="",$R377=""),"",IF($R377&lt;=0,"CLEARED "&amp;IFERROR(TEXT(_xlfn.MAXIFS(nrMK_Date,nrMK_Link,$B377,nrMK_Credit,"Yes",nrMK_PID,$E377),"mm/dd"),""),"OPEN"))</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IF(OR($B378="",$R378=""),"",IF($R378&lt;=0,"CLEARED "&amp;IFERROR(TEXT(_xlfn.MAXIFS(nrMK_Date,nrMK_Link,$B378,nrMK_Credit,"Yes",nrMK_PID,$E378),"mm/dd"),""),"OPEN"))</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IF(OR($B379="",$R379=""),"",IF($R379&lt;=0,"CLEARED "&amp;IFERROR(TEXT(_xlfn.MAXIFS(nrMK_Date,nrMK_Link,$B379,nrMK_Credit,"Yes",nrMK_PID,$E379),"mm/dd"),""),"OPEN"))</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IF(OR($B380="",$R380=""),"",IF($R380&lt;=0,"CLEARED "&amp;IFERROR(TEXT(_xlfn.MAXIFS(nrMK_Date,nrMK_Link,$B380,nrMK_Credit,"Yes",nrMK_PID,$E380),"mm/dd"),""),"OPEN"))</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IF(OR($B381="",$R381=""),"",IF($R381&lt;=0,"CLEARED "&amp;IFERROR(TEXT(_xlfn.MAXIFS(nrMK_Date,nrMK_Link,$B381,nrMK_Credit,"Yes",nrMK_PID,$E381),"mm/dd"),""),"OPEN"))</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IF(OR($B382="",$R382=""),"",IF($R382&lt;=0,"CLEARED "&amp;IFERROR(TEXT(_xlfn.MAXIFS(nrMK_Date,nrMK_Link,$B382,nrMK_Credit,"Yes",nrMK_PID,$E382),"mm/dd"),""),"OPEN"))</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IF(OR($B383="",$R383=""),"",IF($R383&lt;=0,"CLEARED "&amp;IFERROR(TEXT(_xlfn.MAXIFS(nrMK_Date,nrMK_Link,$B383,nrMK_Credit,"Yes",nrMK_PID,$E383),"mm/dd"),""),"OPEN"))</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IF(OR($B384="",$R384=""),"",IF($R384&lt;=0,"CLEARED "&amp;IFERROR(TEXT(_xlfn.MAXIFS(nrMK_Date,nrMK_Link,$B384,nrMK_Credit,"Yes",nrMK_PID,$E384),"mm/dd"),""),"OPEN"))</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IF(OR($B385="",$R385=""),"",IF($R385&lt;=0,"CLEARED "&amp;IFERROR(TEXT(_xlfn.MAXIFS(nrMK_Date,nrMK_Link,$B385,nrMK_Credit,"Yes",nrMK_PID,$E385),"mm/dd"),""),"OPEN"))</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IF(OR($B386="",$R386=""),"",IF($R386&lt;=0,"CLEARED "&amp;IFERROR(TEXT(_xlfn.MAXIFS(nrMK_Date,nrMK_Link,$B386,nrMK_Credit,"Yes",nrMK_PID,$E386),"mm/dd"),""),"OPEN"))</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IF(OR($B387="",$R387=""),"",IF($R387&lt;=0,"CLEARED "&amp;IFERROR(TEXT(_xlfn.MAXIFS(nrMK_Date,nrMK_Link,$B387,nrMK_Credit,"Yes",nrMK_PID,$E387),"mm/dd"),""),"OPEN"))</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IF(OR($B388="",$R388=""),"",IF($R388&lt;=0,"CLEARED "&amp;IFERROR(TEXT(_xlfn.MAXIFS(nrMK_Date,nrMK_Link,$B388,nrMK_Credit,"Yes",nrMK_PID,$E388),"mm/dd"),""),"OPEN"))</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IF(OR($B389="",$R389=""),"",IF($R389&lt;=0,"CLEARED "&amp;IFERROR(TEXT(_xlfn.MAXIFS(nrMK_Date,nrMK_Link,$B389,nrMK_Credit,"Yes",nrMK_PID,$E389),"mm/dd"),""),"OPEN"))</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IF(OR($B390="",$R390=""),"",IF($R390&lt;=0,"CLEARED "&amp;IFERROR(TEXT(_xlfn.MAXIFS(nrMK_Date,nrMK_Link,$B390,nrMK_Credit,"Yes",nrMK_PID,$E390),"mm/dd"),""),"OPEN"))</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IF(OR($B391="",$R391=""),"",IF($R391&lt;=0,"CLEARED "&amp;IFERROR(TEXT(_xlfn.MAXIFS(nrMK_Date,nrMK_Link,$B391,nrMK_Credit,"Yes",nrMK_PID,$E391),"mm/dd"),""),"OPEN"))</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IF(OR($B392="",$R392=""),"",IF($R392&lt;=0,"CLEARED "&amp;IFERROR(TEXT(_xlfn.MAXIFS(nrMK_Date,nrMK_Link,$B392,nrMK_Credit,"Yes",nrMK_PID,$E392),"mm/dd"),""),"OPEN"))</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IF(OR($B393="",$R393=""),"",IF($R393&lt;=0,"CLEARED "&amp;IFERROR(TEXT(_xlfn.MAXIFS(nrMK_Date,nrMK_Link,$B393,nrMK_Credit,"Yes",nrMK_PID,$E393),"mm/dd"),""),"OPEN"))</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IF(OR($B394="",$R394=""),"",IF($R394&lt;=0,"CLEARED "&amp;IFERROR(TEXT(_xlfn.MAXIFS(nrMK_Date,nrMK_Link,$B394,nrMK_Credit,"Yes",nrMK_PID,$E394),"mm/dd"),""),"OPEN"))</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IF(OR($B395="",$R395=""),"",IF($R395&lt;=0,"CLEARED "&amp;IFERROR(TEXT(_xlfn.MAXIFS(nrMK_Date,nrMK_Link,$B395,nrMK_Credit,"Yes",nrMK_PID,$E395),"mm/dd"),""),"OPEN"))</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IF(OR($B396="",$R396=""),"",IF($R396&lt;=0,"CLEARED "&amp;IFERROR(TEXT(_xlfn.MAXIFS(nrMK_Date,nrMK_Link,$B396,nrMK_Credit,"Yes",nrMK_PID,$E396),"mm/dd"),""),"OPEN"))</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IF(OR($B397="",$R397=""),"",IF($R397&lt;=0,"CLEARED "&amp;IFERROR(TEXT(_xlfn.MAXIFS(nrMK_Date,nrMK_Link,$B397,nrMK_Credit,"Yes",nrMK_PID,$E397),"mm/dd"),""),"OPEN"))</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IF(OR($B398="",$R398=""),"",IF($R398&lt;=0,"CLEARED "&amp;IFERROR(TEXT(_xlfn.MAXIFS(nrMK_Date,nrMK_Link,$B398,nrMK_Credit,"Yes",nrMK_PID,$E398),"mm/dd"),""),"OPEN"))</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IF(OR($B399="",$R399=""),"",IF($R399&lt;=0,"CLEARED "&amp;IFERROR(TEXT(_xlfn.MAXIFS(nrMK_Date,nrMK_Link,$B399,nrMK_Credit,"Yes",nrMK_PID,$E399),"mm/dd"),""),"OPEN"))</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IF(OR($B400="",$R400=""),"",IF($R400&lt;=0,"CLEARED "&amp;IFERROR(TEXT(_xlfn.MAXIFS(nrMK_Date,nrMK_Link,$B400,nrMK_Credit,"Yes",nrMK_PID,$E400),"mm/dd"),""),"OPEN"))</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IF(OR($B401="",$R401=""),"",IF($R401&lt;=0,"CLEARED "&amp;IFERROR(TEXT(_xlfn.MAXIFS(nrMK_Date,nrMK_Link,$B401,nrMK_Credit,"Yes",nrMK_PID,$E401),"mm/dd"),""),"OPEN"))</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IF(OR($B402="",$R402=""),"",IF($R402&lt;=0,"CLEARED "&amp;IFERROR(TEXT(_xlfn.MAXIFS(nrMK_Date,nrMK_Link,$B402,nrMK_Credit,"Yes",nrMK_PID,$E402),"mm/dd"),""),"OPEN"))</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IF(OR($B403="",$R403=""),"",IF($R403&lt;=0,"CLEARED "&amp;IFERROR(TEXT(_xlfn.MAXIFS(nrMK_Date,nrMK_Link,$B403,nrMK_Credit,"Yes",nrMK_PID,$E403),"mm/dd"),""),"OPEN"))</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IF(OR($B404="",$R404=""),"",IF($R404&lt;=0,"CLEARED "&amp;IFERROR(TEXT(_xlfn.MAXIFS(nrMK_Date,nrMK_Link,$B404,nrMK_Credit,"Yes",nrMK_PID,$E404),"mm/dd"),""),"OPEN"))</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IF(OR($B405="",$R405=""),"",IF($R405&lt;=0,"CLEARED "&amp;IFERROR(TEXT(_xlfn.MAXIFS(nrMK_Date,nrMK_Link,$B405,nrMK_Credit,"Yes",nrMK_PID,$E405),"mm/dd"),""),"OPEN"))</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IF(OR($B406="",$R406=""),"",IF($R406&lt;=0,"CLEARED "&amp;IFERROR(TEXT(_xlfn.MAXIFS(nrMK_Date,nrMK_Link,$B406,nrMK_Credit,"Yes",nrMK_PID,$E406),"mm/dd"),""),"OPEN"))</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IF(OR($B407="",$R407=""),"",IF($R407&lt;=0,"CLEARED "&amp;IFERROR(TEXT(_xlfn.MAXIFS(nrMK_Date,nrMK_Link,$B407,nrMK_Credit,"Yes",nrMK_PID,$E407),"mm/dd"),""),"OPEN"))</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IF(OR($B408="",$R408=""),"",IF($R408&lt;=0,"CLEARED "&amp;IFERROR(TEXT(_xlfn.MAXIFS(nrMK_Date,nrMK_Link,$B408,nrMK_Credit,"Yes",nrMK_PID,$E408),"mm/dd"),""),"OPEN"))</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IF(OR($B409="",$R409=""),"",IF($R409&lt;=0,"CLEARED "&amp;IFERROR(TEXT(_xlfn.MAXIFS(nrMK_Date,nrMK_Link,$B409,nrMK_Credit,"Yes",nrMK_PID,$E409),"mm/dd"),""),"OPEN"))</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IF(OR($B410="",$R410=""),"",IF($R410&lt;=0,"CLEARED "&amp;IFERROR(TEXT(_xlfn.MAXIFS(nrMK_Date,nrMK_Link,$B410,nrMK_Credit,"Yes",nrMK_PID,$E410),"mm/dd"),""),"OPEN"))</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IF(OR($B411="",$R411=""),"",IF($R411&lt;=0,"CLEARED "&amp;IFERROR(TEXT(_xlfn.MAXIFS(nrMK_Date,nrMK_Link,$B411,nrMK_Credit,"Yes",nrMK_PID,$E411),"mm/dd"),""),"OPEN"))</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IF(OR($B412="",$R412=""),"",IF($R412&lt;=0,"CLEARED "&amp;IFERROR(TEXT(_xlfn.MAXIFS(nrMK_Date,nrMK_Link,$B412,nrMK_Credit,"Yes",nrMK_PID,$E412),"mm/dd"),""),"OPEN"))</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IF(OR($B413="",$R413=""),"",IF($R413&lt;=0,"CLEARED "&amp;IFERROR(TEXT(_xlfn.MAXIFS(nrMK_Date,nrMK_Link,$B413,nrMK_Credit,"Yes",nrMK_PID,$E413),"mm/dd"),""),"OPEN"))</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IF(OR($B414="",$R414=""),"",IF($R414&lt;=0,"CLEARED "&amp;IFERROR(TEXT(_xlfn.MAXIFS(nrMK_Date,nrMK_Link,$B414,nrMK_Credit,"Yes",nrMK_PID,$E414),"mm/dd"),""),"OPEN"))</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IF(OR($B415="",$R415=""),"",IF($R415&lt;=0,"CLEARED "&amp;IFERROR(TEXT(_xlfn.MAXIFS(nrMK_Date,nrMK_Link,$B415,nrMK_Credit,"Yes",nrMK_PID,$E415),"mm/dd"),""),"OPEN"))</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IF(OR($B416="",$R416=""),"",IF($R416&lt;=0,"CLEARED "&amp;IFERROR(TEXT(_xlfn.MAXIFS(nrMK_Date,nrMK_Link,$B416,nrMK_Credit,"Yes",nrMK_PID,$E416),"mm/dd"),""),"OPEN"))</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IF(OR($B417="",$R417=""),"",IF($R417&lt;=0,"CLEARED "&amp;IFERROR(TEXT(_xlfn.MAXIFS(nrMK_Date,nrMK_Link,$B417,nrMK_Credit,"Yes",nrMK_PID,$E417),"mm/dd"),""),"OPEN"))</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IF(OR($B418="",$R418=""),"",IF($R418&lt;=0,"CLEARED "&amp;IFERROR(TEXT(_xlfn.MAXIFS(nrMK_Date,nrMK_Link,$B418,nrMK_Credit,"Yes",nrMK_PID,$E418),"mm/dd"),""),"OPEN"))</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IF(OR($B419="",$R419=""),"",IF($R419&lt;=0,"CLEARED "&amp;IFERROR(TEXT(_xlfn.MAXIFS(nrMK_Date,nrMK_Link,$B419,nrMK_Credit,"Yes",nrMK_PID,$E419),"mm/dd"),""),"OPEN"))</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IF(OR($B420="",$R420=""),"",IF($R420&lt;=0,"CLEARED "&amp;IFERROR(TEXT(_xlfn.MAXIFS(nrMK_Date,nrMK_Link,$B420,nrMK_Credit,"Yes",nrMK_PID,$E420),"mm/dd"),""),"OPEN"))</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IF(OR($B421="",$R421=""),"",IF($R421&lt;=0,"CLEARED "&amp;IFERROR(TEXT(_xlfn.MAXIFS(nrMK_Date,nrMK_Link,$B421,nrMK_Credit,"Yes",nrMK_PID,$E421),"mm/dd"),""),"OPEN"))</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IF(OR($B422="",$R422=""),"",IF($R422&lt;=0,"CLEARED "&amp;IFERROR(TEXT(_xlfn.MAXIFS(nrMK_Date,nrMK_Link,$B422,nrMK_Credit,"Yes",nrMK_PID,$E422),"mm/dd"),""),"OPEN"))</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IF(OR($B423="",$R423=""),"",IF($R423&lt;=0,"CLEARED "&amp;IFERROR(TEXT(_xlfn.MAXIFS(nrMK_Date,nrMK_Link,$B423,nrMK_Credit,"Yes",nrMK_PID,$E423),"mm/dd"),""),"OPEN"))</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IF(OR($B424="",$R424=""),"",IF($R424&lt;=0,"CLEARED "&amp;IFERROR(TEXT(_xlfn.MAXIFS(nrMK_Date,nrMK_Link,$B424,nrMK_Credit,"Yes",nrMK_PID,$E424),"mm/dd"),""),"OPEN"))</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IF(OR($B425="",$R425=""),"",IF($R425&lt;=0,"CLEARED "&amp;IFERROR(TEXT(_xlfn.MAXIFS(nrMK_Date,nrMK_Link,$B425,nrMK_Credit,"Yes",nrMK_PID,$E425),"mm/dd"),""),"OPEN"))</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IF(OR($B426="",$R426=""),"",IF($R426&lt;=0,"CLEARED "&amp;IFERROR(TEXT(_xlfn.MAXIFS(nrMK_Date,nrMK_Link,$B426,nrMK_Credit,"Yes",nrMK_PID,$E426),"mm/dd"),""),"OPEN"))</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IF(OR($B427="",$R427=""),"",IF($R427&lt;=0,"CLEARED "&amp;IFERROR(TEXT(_xlfn.MAXIFS(nrMK_Date,nrMK_Link,$B427,nrMK_Credit,"Yes",nrMK_PID,$E427),"mm/dd"),""),"OPEN"))</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IF(OR($B428="",$R428=""),"",IF($R428&lt;=0,"CLEARED "&amp;IFERROR(TEXT(_xlfn.MAXIFS(nrMK_Date,nrMK_Link,$B428,nrMK_Credit,"Yes",nrMK_PID,$E428),"mm/dd"),""),"OPEN"))</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IF(OR($B429="",$R429=""),"",IF($R429&lt;=0,"CLEARED "&amp;IFERROR(TEXT(_xlfn.MAXIFS(nrMK_Date,nrMK_Link,$B429,nrMK_Credit,"Yes",nrMK_PID,$E429),"mm/dd"),""),"OPEN"))</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IF(OR($B430="",$R430=""),"",IF($R430&lt;=0,"CLEARED "&amp;IFERROR(TEXT(_xlfn.MAXIFS(nrMK_Date,nrMK_Link,$B430,nrMK_Credit,"Yes",nrMK_PID,$E430),"mm/dd"),""),"OPEN"))</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IF(OR($B431="",$R431=""),"",IF($R431&lt;=0,"CLEARED "&amp;IFERROR(TEXT(_xlfn.MAXIFS(nrMK_Date,nrMK_Link,$B431,nrMK_Credit,"Yes",nrMK_PID,$E431),"mm/dd"),""),"OPEN"))</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IF(OR($B432="",$R432=""),"",IF($R432&lt;=0,"CLEARED "&amp;IFERROR(TEXT(_xlfn.MAXIFS(nrMK_Date,nrMK_Link,$B432,nrMK_Credit,"Yes",nrMK_PID,$E432),"mm/dd"),""),"OPEN"))</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IF(OR($B433="",$R433=""),"",IF($R433&lt;=0,"CLEARED "&amp;IFERROR(TEXT(_xlfn.MAXIFS(nrMK_Date,nrMK_Link,$B433,nrMK_Credit,"Yes",nrMK_PID,$E433),"mm/dd"),""),"OPEN"))</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IF(OR($B434="",$R434=""),"",IF($R434&lt;=0,"CLEARED "&amp;IFERROR(TEXT(_xlfn.MAXIFS(nrMK_Date,nrMK_Link,$B434,nrMK_Credit,"Yes",nrMK_PID,$E434),"mm/dd"),""),"OPEN"))</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IF(OR($B435="",$R435=""),"",IF($R435&lt;=0,"CLEARED "&amp;IFERROR(TEXT(_xlfn.MAXIFS(nrMK_Date,nrMK_Link,$B435,nrMK_Credit,"Yes",nrMK_PID,$E435),"mm/dd"),""),"OPEN"))</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IF(OR($B436="",$R436=""),"",IF($R436&lt;=0,"CLEARED "&amp;IFERROR(TEXT(_xlfn.MAXIFS(nrMK_Date,nrMK_Link,$B436,nrMK_Credit,"Yes",nrMK_PID,$E436),"mm/dd"),""),"OPEN"))</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IF(OR($B437="",$R437=""),"",IF($R437&lt;=0,"CLEARED "&amp;IFERROR(TEXT(_xlfn.MAXIFS(nrMK_Date,nrMK_Link,$B437,nrMK_Credit,"Yes",nrMK_PID,$E437),"mm/dd"),""),"OPEN"))</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IF(OR($B438="",$R438=""),"",IF($R438&lt;=0,"CLEARED "&amp;IFERROR(TEXT(_xlfn.MAXIFS(nrMK_Date,nrMK_Link,$B438,nrMK_Credit,"Yes",nrMK_PID,$E438),"mm/dd"),""),"OPEN"))</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IF(OR($B439="",$R439=""),"",IF($R439&lt;=0,"CLEARED "&amp;IFERROR(TEXT(_xlfn.MAXIFS(nrMK_Date,nrMK_Link,$B439,nrMK_Credit,"Yes",nrMK_PID,$E439),"mm/dd"),""),"OPEN"))</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IF(OR($B440="",$R440=""),"",IF($R440&lt;=0,"CLEARED "&amp;IFERROR(TEXT(_xlfn.MAXIFS(nrMK_Date,nrMK_Link,$B440,nrMK_Credit,"Yes",nrMK_PID,$E440),"mm/dd"),""),"OPEN"))</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IF(OR($B441="",$R441=""),"",IF($R441&lt;=0,"CLEARED "&amp;IFERROR(TEXT(_xlfn.MAXIFS(nrMK_Date,nrMK_Link,$B441,nrMK_Credit,"Yes",nrMK_PID,$E441),"mm/dd"),""),"OPEN"))</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IF(OR($B442="",$R442=""),"",IF($R442&lt;=0,"CLEARED "&amp;IFERROR(TEXT(_xlfn.MAXIFS(nrMK_Date,nrMK_Link,$B442,nrMK_Credit,"Yes",nrMK_PID,$E442),"mm/dd"),""),"OPEN"))</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IF(OR($B443="",$R443=""),"",IF($R443&lt;=0,"CLEARED "&amp;IFERROR(TEXT(_xlfn.MAXIFS(nrMK_Date,nrMK_Link,$B443,nrMK_Credit,"Yes",nrMK_PID,$E443),"mm/dd"),""),"OPEN"))</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IF(OR($B444="",$R444=""),"",IF($R444&lt;=0,"CLEARED "&amp;IFERROR(TEXT(_xlfn.MAXIFS(nrMK_Date,nrMK_Link,$B444,nrMK_Credit,"Yes",nrMK_PID,$E444),"mm/dd"),""),"OPEN"))</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IF(OR($B445="",$R445=""),"",IF($R445&lt;=0,"CLEARED "&amp;IFERROR(TEXT(_xlfn.MAXIFS(nrMK_Date,nrMK_Link,$B445,nrMK_Credit,"Yes",nrMK_PID,$E445),"mm/dd"),""),"OPEN"))</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IF(OR($B446="",$R446=""),"",IF($R446&lt;=0,"CLEARED "&amp;IFERROR(TEXT(_xlfn.MAXIFS(nrMK_Date,nrMK_Link,$B446,nrMK_Credit,"Yes",nrMK_PID,$E446),"mm/dd"),""),"OPEN"))</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IF(OR($B447="",$R447=""),"",IF($R447&lt;=0,"CLEARED "&amp;IFERROR(TEXT(_xlfn.MAXIFS(nrMK_Date,nrMK_Link,$B447,nrMK_Credit,"Yes",nrMK_PID,$E447),"mm/dd"),""),"OPEN"))</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IF(OR($B448="",$R448=""),"",IF($R448&lt;=0,"CLEARED "&amp;IFERROR(TEXT(_xlfn.MAXIFS(nrMK_Date,nrMK_Link,$B448,nrMK_Credit,"Yes",nrMK_PID,$E448),"mm/dd"),""),"OPEN"))</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IF(OR($B449="",$R449=""),"",IF($R449&lt;=0,"CLEARED "&amp;IFERROR(TEXT(_xlfn.MAXIFS(nrMK_Date,nrMK_Link,$B449,nrMK_Credit,"Yes",nrMK_PID,$E449),"mm/dd"),""),"OPEN"))</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IF(OR($B450="",$R450=""),"",IF($R450&lt;=0,"CLEARED "&amp;IFERROR(TEXT(_xlfn.MAXIFS(nrMK_Date,nrMK_Link,$B450,nrMK_Credit,"Yes",nrMK_PID,$E450),"mm/dd"),""),"OPEN"))</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IF(OR($B451="",$R451=""),"",IF($R451&lt;=0,"CLEARED "&amp;IFERROR(TEXT(_xlfn.MAXIFS(nrMK_Date,nrMK_Link,$B451,nrMK_Credit,"Yes",nrMK_PID,$E451),"mm/dd"),""),"OPEN"))</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IF(OR($B452="",$R452=""),"",IF($R452&lt;=0,"CLEARED "&amp;IFERROR(TEXT(_xlfn.MAXIFS(nrMK_Date,nrMK_Link,$B452,nrMK_Credit,"Yes",nrMK_PID,$E452),"mm/dd"),""),"OPEN"))</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IF(OR($B453="",$R453=""),"",IF($R453&lt;=0,"CLEARED "&amp;IFERROR(TEXT(_xlfn.MAXIFS(nrMK_Date,nrMK_Link,$B453,nrMK_Credit,"Yes",nrMK_PID,$E453),"mm/dd"),""),"OPEN"))</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IF(OR($B454="",$R454=""),"",IF($R454&lt;=0,"CLEARED "&amp;IFERROR(TEXT(_xlfn.MAXIFS(nrMK_Date,nrMK_Link,$B454,nrMK_Credit,"Yes",nrMK_PID,$E454),"mm/dd"),""),"OPEN"))</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IF(OR($B455="",$R455=""),"",IF($R455&lt;=0,"CLEARED "&amp;IFERROR(TEXT(_xlfn.MAXIFS(nrMK_Date,nrMK_Link,$B455,nrMK_Credit,"Yes",nrMK_PID,$E455),"mm/dd"),""),"OPEN"))</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IF(OR($B456="",$R456=""),"",IF($R456&lt;=0,"CLEARED "&amp;IFERROR(TEXT(_xlfn.MAXIFS(nrMK_Date,nrMK_Link,$B456,nrMK_Credit,"Yes",nrMK_PID,$E456),"mm/dd"),""),"OPEN"))</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IF(OR($B457="",$R457=""),"",IF($R457&lt;=0,"CLEARED "&amp;IFERROR(TEXT(_xlfn.MAXIFS(nrMK_Date,nrMK_Link,$B457,nrMK_Credit,"Yes",nrMK_PID,$E457),"mm/dd"),""),"OPEN"))</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IF(OR($B458="",$R458=""),"",IF($R458&lt;=0,"CLEARED "&amp;IFERROR(TEXT(_xlfn.MAXIFS(nrMK_Date,nrMK_Link,$B458,nrMK_Credit,"Yes",nrMK_PID,$E458),"mm/dd"),""),"OPEN"))</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IF(OR($B459="",$R459=""),"",IF($R459&lt;=0,"CLEARED "&amp;IFERROR(TEXT(_xlfn.MAXIFS(nrMK_Date,nrMK_Link,$B459,nrMK_Credit,"Yes",nrMK_PID,$E459),"mm/dd"),""),"OPEN"))</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IF(OR($B460="",$R460=""),"",IF($R460&lt;=0,"CLEARED "&amp;IFERROR(TEXT(_xlfn.MAXIFS(nrMK_Date,nrMK_Link,$B460,nrMK_Credit,"Yes",nrMK_PID,$E460),"mm/dd"),""),"OPEN"))</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IF(OR($B461="",$R461=""),"",IF($R461&lt;=0,"CLEARED "&amp;IFERROR(TEXT(_xlfn.MAXIFS(nrMK_Date,nrMK_Link,$B461,nrMK_Credit,"Yes",nrMK_PID,$E461),"mm/dd"),""),"OPEN"))</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IF(OR($B462="",$R462=""),"",IF($R462&lt;=0,"CLEARED "&amp;IFERROR(TEXT(_xlfn.MAXIFS(nrMK_Date,nrMK_Link,$B462,nrMK_Credit,"Yes",nrMK_PID,$E462),"mm/dd"),""),"OPEN"))</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IF(OR($B463="",$R463=""),"",IF($R463&lt;=0,"CLEARED "&amp;IFERROR(TEXT(_xlfn.MAXIFS(nrMK_Date,nrMK_Link,$B463,nrMK_Credit,"Yes",nrMK_PID,$E463),"mm/dd"),""),"OPEN"))</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IF(OR($B464="",$R464=""),"",IF($R464&lt;=0,"CLEARED "&amp;IFERROR(TEXT(_xlfn.MAXIFS(nrMK_Date,nrMK_Link,$B464,nrMK_Credit,"Yes",nrMK_PID,$E464),"mm/dd"),""),"OPEN"))</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IF(OR($B465="",$R465=""),"",IF($R465&lt;=0,"CLEARED "&amp;IFERROR(TEXT(_xlfn.MAXIFS(nrMK_Date,nrMK_Link,$B465,nrMK_Credit,"Yes",nrMK_PID,$E465),"mm/dd"),""),"OPEN"))</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IF(OR($B466="",$R466=""),"",IF($R466&lt;=0,"CLEARED "&amp;IFERROR(TEXT(_xlfn.MAXIFS(nrMK_Date,nrMK_Link,$B466,nrMK_Credit,"Yes",nrMK_PID,$E466),"mm/dd"),""),"OPEN"))</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IF(OR($B467="",$R467=""),"",IF($R467&lt;=0,"CLEARED "&amp;IFERROR(TEXT(_xlfn.MAXIFS(nrMK_Date,nrMK_Link,$B467,nrMK_Credit,"Yes",nrMK_PID,$E467),"mm/dd"),""),"OPEN"))</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IF(OR($B468="",$R468=""),"",IF($R468&lt;=0,"CLEARED "&amp;IFERROR(TEXT(_xlfn.MAXIFS(nrMK_Date,nrMK_Link,$B468,nrMK_Credit,"Yes",nrMK_PID,$E468),"mm/dd"),""),"OPEN"))</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IF(OR($B469="",$R469=""),"",IF($R469&lt;=0,"CLEARED "&amp;IFERROR(TEXT(_xlfn.MAXIFS(nrMK_Date,nrMK_Link,$B469,nrMK_Credit,"Yes",nrMK_PID,$E469),"mm/dd"),""),"OPEN"))</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IF(OR($B470="",$R470=""),"",IF($R470&lt;=0,"CLEARED "&amp;IFERROR(TEXT(_xlfn.MAXIFS(nrMK_Date,nrMK_Link,$B470,nrMK_Credit,"Yes",nrMK_PID,$E470),"mm/dd"),""),"OPEN"))</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IF(OR($B471="",$R471=""),"",IF($R471&lt;=0,"CLEARED "&amp;IFERROR(TEXT(_xlfn.MAXIFS(nrMK_Date,nrMK_Link,$B471,nrMK_Credit,"Yes",nrMK_PID,$E471),"mm/dd"),""),"OPEN"))</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IF(OR($B472="",$R472=""),"",IF($R472&lt;=0,"CLEARED "&amp;IFERROR(TEXT(_xlfn.MAXIFS(nrMK_Date,nrMK_Link,$B472,nrMK_Credit,"Yes",nrMK_PID,$E472),"mm/dd"),""),"OPEN"))</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IF(OR($B473="",$R473=""),"",IF($R473&lt;=0,"CLEARED "&amp;IFERROR(TEXT(_xlfn.MAXIFS(nrMK_Date,nrMK_Link,$B473,nrMK_Credit,"Yes",nrMK_PID,$E473),"mm/dd"),""),"OPEN"))</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IF(OR($B474="",$R474=""),"",IF($R474&lt;=0,"CLEARED "&amp;IFERROR(TEXT(_xlfn.MAXIFS(nrMK_Date,nrMK_Link,$B474,nrMK_Credit,"Yes",nrMK_PID,$E474),"mm/dd"),""),"OPEN"))</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IF(OR($B475="",$R475=""),"",IF($R475&lt;=0,"CLEARED "&amp;IFERROR(TEXT(_xlfn.MAXIFS(nrMK_Date,nrMK_Link,$B475,nrMK_Credit,"Yes",nrMK_PID,$E475),"mm/dd"),""),"OPEN"))</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IF(OR($B476="",$R476=""),"",IF($R476&lt;=0,"CLEARED "&amp;IFERROR(TEXT(_xlfn.MAXIFS(nrMK_Date,nrMK_Link,$B476,nrMK_Credit,"Yes",nrMK_PID,$E476),"mm/dd"),""),"OPEN"))</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IF(OR($B477="",$R477=""),"",IF($R477&lt;=0,"CLEARED "&amp;IFERROR(TEXT(_xlfn.MAXIFS(nrMK_Date,nrMK_Link,$B477,nrMK_Credit,"Yes",nrMK_PID,$E477),"mm/dd"),""),"OPEN"))</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IF(OR($B478="",$R478=""),"",IF($R478&lt;=0,"CLEARED "&amp;IFERROR(TEXT(_xlfn.MAXIFS(nrMK_Date,nrMK_Link,$B478,nrMK_Credit,"Yes",nrMK_PID,$E478),"mm/dd"),""),"OPEN"))</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IF(OR($B479="",$R479=""),"",IF($R479&lt;=0,"CLEARED "&amp;IFERROR(TEXT(_xlfn.MAXIFS(nrMK_Date,nrMK_Link,$B479,nrMK_Credit,"Yes",nrMK_PID,$E479),"mm/dd"),""),"OPEN"))</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IF(OR($B480="",$R480=""),"",IF($R480&lt;=0,"CLEARED "&amp;IFERROR(TEXT(_xlfn.MAXIFS(nrMK_Date,nrMK_Link,$B480,nrMK_Credit,"Yes",nrMK_PID,$E480),"mm/dd"),""),"OPEN"))</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IF(OR($B481="",$R481=""),"",IF($R481&lt;=0,"CLEARED "&amp;IFERROR(TEXT(_xlfn.MAXIFS(nrMK_Date,nrMK_Link,$B481,nrMK_Credit,"Yes",nrMK_PID,$E481),"mm/dd"),""),"OPEN"))</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IF(OR($B482="",$R482=""),"",IF($R482&lt;=0,"CLEARED "&amp;IFERROR(TEXT(_xlfn.MAXIFS(nrMK_Date,nrMK_Link,$B482,nrMK_Credit,"Yes",nrMK_PID,$E482),"mm/dd"),""),"OPEN"))</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IF(OR($B483="",$R483=""),"",IF($R483&lt;=0,"CLEARED "&amp;IFERROR(TEXT(_xlfn.MAXIFS(nrMK_Date,nrMK_Link,$B483,nrMK_Credit,"Yes",nrMK_PID,$E483),"mm/dd"),""),"OPEN"))</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IF(OR($B484="",$R484=""),"",IF($R484&lt;=0,"CLEARED "&amp;IFERROR(TEXT(_xlfn.MAXIFS(nrMK_Date,nrMK_Link,$B484,nrMK_Credit,"Yes",nrMK_PID,$E484),"mm/dd"),""),"OPEN"))</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IF(OR($B485="",$R485=""),"",IF($R485&lt;=0,"CLEARED "&amp;IFERROR(TEXT(_xlfn.MAXIFS(nrMK_Date,nrMK_Link,$B485,nrMK_Credit,"Yes",nrMK_PID,$E485),"mm/dd"),""),"OPEN"))</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IF(OR($B486="",$R486=""),"",IF($R486&lt;=0,"CLEARED "&amp;IFERROR(TEXT(_xlfn.MAXIFS(nrMK_Date,nrMK_Link,$B486,nrMK_Credit,"Yes",nrMK_PID,$E486),"mm/dd"),""),"OPEN"))</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IF(OR($B487="",$R487=""),"",IF($R487&lt;=0,"CLEARED "&amp;IFERROR(TEXT(_xlfn.MAXIFS(nrMK_Date,nrMK_Link,$B487,nrMK_Credit,"Yes",nrMK_PID,$E487),"mm/dd"),""),"OPEN"))</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IF(OR($B488="",$R488=""),"",IF($R488&lt;=0,"CLEARED "&amp;IFERROR(TEXT(_xlfn.MAXIFS(nrMK_Date,nrMK_Link,$B488,nrMK_Credit,"Yes",nrMK_PID,$E488),"mm/dd"),""),"OPEN"))</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IF(OR($B489="",$R489=""),"",IF($R489&lt;=0,"CLEARED "&amp;IFERROR(TEXT(_xlfn.MAXIFS(nrMK_Date,nrMK_Link,$B489,nrMK_Credit,"Yes",nrMK_PID,$E489),"mm/dd"),""),"OPEN"))</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IF(OR($B490="",$R490=""),"",IF($R490&lt;=0,"CLEARED "&amp;IFERROR(TEXT(_xlfn.MAXIFS(nrMK_Date,nrMK_Link,$B490,nrMK_Credit,"Yes",nrMK_PID,$E490),"mm/dd"),""),"OPEN"))</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IF(OR($B491="",$R491=""),"",IF($R491&lt;=0,"CLEARED "&amp;IFERROR(TEXT(_xlfn.MAXIFS(nrMK_Date,nrMK_Link,$B491,nrMK_Credit,"Yes",nrMK_PID,$E491),"mm/dd"),""),"OPEN"))</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IF(OR($B492="",$R492=""),"",IF($R492&lt;=0,"CLEARED "&amp;IFERROR(TEXT(_xlfn.MAXIFS(nrMK_Date,nrMK_Link,$B492,nrMK_Credit,"Yes",nrMK_PID,$E492),"mm/dd"),""),"OPEN"))</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IF(OR($B493="",$R493=""),"",IF($R493&lt;=0,"CLEARED "&amp;IFERROR(TEXT(_xlfn.MAXIFS(nrMK_Date,nrMK_Link,$B493,nrMK_Credit,"Yes",nrMK_PID,$E493),"mm/dd"),""),"OPEN"))</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IF(OR($B494="",$R494=""),"",IF($R494&lt;=0,"CLEARED "&amp;IFERROR(TEXT(_xlfn.MAXIFS(nrMK_Date,nrMK_Link,$B494,nrMK_Credit,"Yes",nrMK_PID,$E494),"mm/dd"),""),"OPEN"))</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IF(OR($B495="",$R495=""),"",IF($R495&lt;=0,"CLEARED "&amp;IFERROR(TEXT(_xlfn.MAXIFS(nrMK_Date,nrMK_Link,$B495,nrMK_Credit,"Yes",nrMK_PID,$E495),"mm/dd"),""),"OPEN"))</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IF(OR($B496="",$R496=""),"",IF($R496&lt;=0,"CLEARED "&amp;IFERROR(TEXT(_xlfn.MAXIFS(nrMK_Date,nrMK_Link,$B496,nrMK_Credit,"Yes",nrMK_PID,$E496),"mm/dd"),""),"OPEN"))</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IF(OR($B497="",$R497=""),"",IF($R497&lt;=0,"CLEARED "&amp;IFERROR(TEXT(_xlfn.MAXIFS(nrMK_Date,nrMK_Link,$B497,nrMK_Credit,"Yes",nrMK_PID,$E497),"mm/dd"),""),"OPEN"))</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IF(OR($B498="",$R498=""),"",IF($R498&lt;=0,"CLEARED "&amp;IFERROR(TEXT(_xlfn.MAXIFS(nrMK_Date,nrMK_Link,$B498,nrMK_Credit,"Yes",nrMK_PID,$E498),"mm/dd"),""),"OPEN"))</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IF(OR($B499="",$R499=""),"",IF($R499&lt;=0,"CLEARED "&amp;IFERROR(TEXT(_xlfn.MAXIFS(nrMK_Date,nrMK_Link,$B499,nrMK_Credit,"Yes",nrMK_PID,$E499),"mm/dd"),""),"OPEN"))</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IF(OR($B500="",$R500=""),"",IF($R500&lt;=0,"CLEARED "&amp;IFERROR(TEXT(_xlfn.MAXIFS(nrMK_Date,nrMK_Link,$B500,nrMK_Credit,"Yes",nrMK_PID,$E500),"mm/dd"),""),"OPEN"))</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IF(OR($B501="",$R501=""),"",IF($R501&lt;=0,"CLEARED "&amp;IFERROR(TEXT(_xlfn.MAXIFS(nrMK_Date,nrMK_Link,$B501,nrMK_Credit,"Yes",nrMK_PID,$E501),"mm/dd"),""),"OPEN"))</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IF(OR($B502="",$R502=""),"",IF($R502&lt;=0,"CLEARED "&amp;IFERROR(TEXT(_xlfn.MAXIFS(nrMK_Date,nrMK_Link,$B502,nrMK_Credit,"Yes",nrMK_PID,$E502),"mm/dd"),""),"OPEN"))</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IF(OR($B503="",$R503=""),"",IF($R503&lt;=0,"CLEARED "&amp;IFERROR(TEXT(_xlfn.MAXIFS(nrMK_Date,nrMK_Link,$B503,nrMK_Credit,"Yes",nrMK_PID,$E503),"mm/dd"),""),"OPEN"))</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IF(OR($B504="",$R504=""),"",IF($R504&lt;=0,"CLEARED "&amp;IFERROR(TEXT(_xlfn.MAXIFS(nrMK_Date,nrMK_Link,$B504,nrMK_Credit,"Yes",nrMK_PID,$E504),"mm/dd"),""),"OPEN"))</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IF(OR($B505="",$R505=""),"",IF($R505&lt;=0,"CLEARED "&amp;IFERROR(TEXT(_xlfn.MAXIFS(nrMK_Date,nrMK_Link,$B505,nrMK_Credit,"Yes",nrMK_PID,$E505),"mm/dd"),""),"OPEN"))</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IF(OR($B506="",$R506=""),"",IF($R506&lt;=0,"CLEARED "&amp;IFERROR(TEXT(_xlfn.MAXIFS(nrMK_Date,nrMK_Link,$B506,nrMK_Credit,"Yes",nrMK_PID,$E506),"mm/dd"),""),"OPEN"))</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IF(OR($B507="",$R507=""),"",IF($R507&lt;=0,"CLEARED "&amp;IFERROR(TEXT(_xlfn.MAXIFS(nrMK_Date,nrMK_Link,$B507,nrMK_Credit,"Yes",nrMK_PID,$E507),"mm/dd"),""),"OPEN"))</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IF(OR($B508="",$R508=""),"",IF($R508&lt;=0,"CLEARED "&amp;IFERROR(TEXT(_xlfn.MAXIFS(nrMK_Date,nrMK_Link,$B508,nrMK_Credit,"Yes",nrMK_PID,$E508),"mm/dd"),""),"OPEN"))</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IF(OR($B509="",$R509=""),"",IF($R509&lt;=0,"CLEARED "&amp;IFERROR(TEXT(_xlfn.MAXIFS(nrMK_Date,nrMK_Link,$B509,nrMK_Credit,"Yes",nrMK_PID,$E509),"mm/dd"),""),"OPEN"))</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IF(OR($B510="",$R510=""),"",IF($R510&lt;=0,"CLEARED "&amp;IFERROR(TEXT(_xlfn.MAXIFS(nrMK_Date,nrMK_Link,$B510,nrMK_Credit,"Yes",nrMK_PID,$E510),"mm/dd"),""),"OPEN"))</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IF(OR($B511="",$R511=""),"",IF($R511&lt;=0,"CLEARED "&amp;IFERROR(TEXT(_xlfn.MAXIFS(nrMK_Date,nrMK_Link,$B511,nrMK_Credit,"Yes",nrMK_PID,$E511),"mm/dd"),""),"OPEN"))</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IF(OR($B512="",$R512=""),"",IF($R512&lt;=0,"CLEARED "&amp;IFERROR(TEXT(_xlfn.MAXIFS(nrMK_Date,nrMK_Link,$B512,nrMK_Credit,"Yes",nrMK_PID,$E512),"mm/dd"),""),"OPEN"))</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IF(OR($B513="",$R513=""),"",IF($R513&lt;=0,"CLEARED "&amp;IFERROR(TEXT(_xlfn.MAXIFS(nrMK_Date,nrMK_Link,$B513,nrMK_Credit,"Yes",nrMK_PID,$E513),"mm/dd"),""),"OPEN"))</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IF(OR($B514="",$R514=""),"",IF($R514&lt;=0,"CLEARED "&amp;IFERROR(TEXT(_xlfn.MAXIFS(nrMK_Date,nrMK_Link,$B514,nrMK_Credit,"Yes",nrMK_PID,$E514),"mm/dd"),""),"OPEN"))</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IF(OR($B515="",$R515=""),"",IF($R515&lt;=0,"CLEARED "&amp;IFERROR(TEXT(_xlfn.MAXIFS(nrMK_Date,nrMK_Link,$B515,nrMK_Credit,"Yes",nrMK_PID,$E515),"mm/dd"),""),"OPEN"))</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IF(OR($B516="",$R516=""),"",IF($R516&lt;=0,"CLEARED "&amp;IFERROR(TEXT(_xlfn.MAXIFS(nrMK_Date,nrMK_Link,$B516,nrMK_Credit,"Yes",nrMK_PID,$E516),"mm/dd"),""),"OPEN"))</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IF(OR($B517="",$R517=""),"",IF($R517&lt;=0,"CLEARED "&amp;IFERROR(TEXT(_xlfn.MAXIFS(nrMK_Date,nrMK_Link,$B517,nrMK_Credit,"Yes",nrMK_PID,$E517),"mm/dd"),""),"OPEN"))</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IF(OR($B518="",$R518=""),"",IF($R518&lt;=0,"CLEARED "&amp;IFERROR(TEXT(_xlfn.MAXIFS(nrMK_Date,nrMK_Link,$B518,nrMK_Credit,"Yes",nrMK_PID,$E518),"mm/dd"),""),"OPEN"))</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IF(OR($B519="",$R519=""),"",IF($R519&lt;=0,"CLEARED "&amp;IFERROR(TEXT(_xlfn.MAXIFS(nrMK_Date,nrMK_Link,$B519,nrMK_Credit,"Yes",nrMK_PID,$E519),"mm/dd"),""),"OPEN"))</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IF(OR($B520="",$R520=""),"",IF($R520&lt;=0,"CLEARED "&amp;IFERROR(TEXT(_xlfn.MAXIFS(nrMK_Date,nrMK_Link,$B520,nrMK_Credit,"Yes",nrMK_PID,$E520),"mm/dd"),""),"OPEN"))</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IF(OR($B521="",$R521=""),"",IF($R521&lt;=0,"CLEARED "&amp;IFERROR(TEXT(_xlfn.MAXIFS(nrMK_Date,nrMK_Link,$B521,nrMK_Credit,"Yes",nrMK_PID,$E521),"mm/dd"),""),"OPEN"))</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IF(OR($B522="",$R522=""),"",IF($R522&lt;=0,"CLEARED "&amp;IFERROR(TEXT(_xlfn.MAXIFS(nrMK_Date,nrMK_Link,$B522,nrMK_Credit,"Yes",nrMK_PID,$E522),"mm/dd"),""),"OPEN"))</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IF(OR($B523="",$R523=""),"",IF($R523&lt;=0,"CLEARED "&amp;IFERROR(TEXT(_xlfn.MAXIFS(nrMK_Date,nrMK_Link,$B523,nrMK_Credit,"Yes",nrMK_PID,$E523),"mm/dd"),""),"OPEN"))</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IF(OR($B524="",$R524=""),"",IF($R524&lt;=0,"CLEARED "&amp;IFERROR(TEXT(_xlfn.MAXIFS(nrMK_Date,nrMK_Link,$B524,nrMK_Credit,"Yes",nrMK_PID,$E524),"mm/dd"),""),"OPEN"))</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IF(OR($B525="",$R525=""),"",IF($R525&lt;=0,"CLEARED "&amp;IFERROR(TEXT(_xlfn.MAXIFS(nrMK_Date,nrMK_Link,$B525,nrMK_Credit,"Yes",nrMK_PID,$E525),"mm/dd"),""),"OPEN"))</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IF(OR($B526="",$R526=""),"",IF($R526&lt;=0,"CLEARED "&amp;IFERROR(TEXT(_xlfn.MAXIFS(nrMK_Date,nrMK_Link,$B526,nrMK_Credit,"Yes",nrMK_PID,$E526),"mm/dd"),""),"OPEN"))</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IF(OR($B527="",$R527=""),"",IF($R527&lt;=0,"CLEARED "&amp;IFERROR(TEXT(_xlfn.MAXIFS(nrMK_Date,nrMK_Link,$B527,nrMK_Credit,"Yes",nrMK_PID,$E527),"mm/dd"),""),"OPEN"))</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IF(OR($B528="",$R528=""),"",IF($R528&lt;=0,"CLEARED "&amp;IFERROR(TEXT(_xlfn.MAXIFS(nrMK_Date,nrMK_Link,$B528,nrMK_Credit,"Yes",nrMK_PID,$E528),"mm/dd"),""),"OPEN"))</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IF(OR($B529="",$R529=""),"",IF($R529&lt;=0,"CLEARED "&amp;IFERROR(TEXT(_xlfn.MAXIFS(nrMK_Date,nrMK_Link,$B529,nrMK_Credit,"Yes",nrMK_PID,$E529),"mm/dd"),""),"OPEN"))</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IF(OR($B530="",$R530=""),"",IF($R530&lt;=0,"CLEARED "&amp;IFERROR(TEXT(_xlfn.MAXIFS(nrMK_Date,nrMK_Link,$B530,nrMK_Credit,"Yes",nrMK_PID,$E530),"mm/dd"),""),"OPEN"))</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IF(OR($B531="",$R531=""),"",IF($R531&lt;=0,"CLEARED "&amp;IFERROR(TEXT(_xlfn.MAXIFS(nrMK_Date,nrMK_Link,$B531,nrMK_Credit,"Yes",nrMK_PID,$E531),"mm/dd"),""),"OPEN"))</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IF(OR($B532="",$R532=""),"",IF($R532&lt;=0,"CLEARED "&amp;IFERROR(TEXT(_xlfn.MAXIFS(nrMK_Date,nrMK_Link,$B532,nrMK_Credit,"Yes",nrMK_PID,$E532),"mm/dd"),""),"OPEN"))</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IF(OR($B533="",$R533=""),"",IF($R533&lt;=0,"CLEARED "&amp;IFERROR(TEXT(_xlfn.MAXIFS(nrMK_Date,nrMK_Link,$B533,nrMK_Credit,"Yes",nrMK_PID,$E533),"mm/dd"),""),"OPEN"))</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IF(OR($B534="",$R534=""),"",IF($R534&lt;=0,"CLEARED "&amp;IFERROR(TEXT(_xlfn.MAXIFS(nrMK_Date,nrMK_Link,$B534,nrMK_Credit,"Yes",nrMK_PID,$E534),"mm/dd"),""),"OPEN"))</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IF(OR($B535="",$R535=""),"",IF($R535&lt;=0,"CLEARED "&amp;IFERROR(TEXT(_xlfn.MAXIFS(nrMK_Date,nrMK_Link,$B535,nrMK_Credit,"Yes",nrMK_PID,$E535),"mm/dd"),""),"OPEN"))</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IF(OR($B536="",$R536=""),"",IF($R536&lt;=0,"CLEARED "&amp;IFERROR(TEXT(_xlfn.MAXIFS(nrMK_Date,nrMK_Link,$B536,nrMK_Credit,"Yes",nrMK_PID,$E536),"mm/dd"),""),"OPEN"))</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IF(OR($B537="",$R537=""),"",IF($R537&lt;=0,"CLEARED "&amp;IFERROR(TEXT(_xlfn.MAXIFS(nrMK_Date,nrMK_Link,$B537,nrMK_Credit,"Yes",nrMK_PID,$E537),"mm/dd"),""),"OPEN"))</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IF(OR($B538="",$R538=""),"",IF($R538&lt;=0,"CLEARED "&amp;IFERROR(TEXT(_xlfn.MAXIFS(nrMK_Date,nrMK_Link,$B538,nrMK_Credit,"Yes",nrMK_PID,$E538),"mm/dd"),""),"OPEN"))</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IF(OR($B539="",$R539=""),"",IF($R539&lt;=0,"CLEARED "&amp;IFERROR(TEXT(_xlfn.MAXIFS(nrMK_Date,nrMK_Link,$B539,nrMK_Credit,"Yes",nrMK_PID,$E539),"mm/dd"),""),"OPEN"))</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IF(OR($B540="",$R540=""),"",IF($R540&lt;=0,"CLEARED "&amp;IFERROR(TEXT(_xlfn.MAXIFS(nrMK_Date,nrMK_Link,$B540,nrMK_Credit,"Yes",nrMK_PID,$E540),"mm/dd"),""),"OPEN"))</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IF(OR($B541="",$R541=""),"",IF($R541&lt;=0,"CLEARED "&amp;IFERROR(TEXT(_xlfn.MAXIFS(nrMK_Date,nrMK_Link,$B541,nrMK_Credit,"Yes",nrMK_PID,$E541),"mm/dd"),""),"OPEN"))</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IF(OR($B542="",$R542=""),"",IF($R542&lt;=0,"CLEARED "&amp;IFERROR(TEXT(_xlfn.MAXIFS(nrMK_Date,nrMK_Link,$B542,nrMK_Credit,"Yes",nrMK_PID,$E542),"mm/dd"),""),"OPEN"))</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IF(OR($B543="",$R543=""),"",IF($R543&lt;=0,"CLEARED "&amp;IFERROR(TEXT(_xlfn.MAXIFS(nrMK_Date,nrMK_Link,$B543,nrMK_Credit,"Yes",nrMK_PID,$E543),"mm/dd"),""),"OPEN"))</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IF(OR($B544="",$R544=""),"",IF($R544&lt;=0,"CLEARED "&amp;IFERROR(TEXT(_xlfn.MAXIFS(nrMK_Date,nrMK_Link,$B544,nrMK_Credit,"Yes",nrMK_PID,$E544),"mm/dd"),""),"OPEN"))</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IF(OR($B545="",$R545=""),"",IF($R545&lt;=0,"CLEARED "&amp;IFERROR(TEXT(_xlfn.MAXIFS(nrMK_Date,nrMK_Link,$B545,nrMK_Credit,"Yes",nrMK_PID,$E545),"mm/dd"),""),"OPEN"))</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IF(OR($B546="",$R546=""),"",IF($R546&lt;=0,"CLEARED "&amp;IFERROR(TEXT(_xlfn.MAXIFS(nrMK_Date,nrMK_Link,$B546,nrMK_Credit,"Yes",nrMK_PID,$E546),"mm/dd"),""),"OPEN"))</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IF(OR($B547="",$R547=""),"",IF($R547&lt;=0,"CLEARED "&amp;IFERROR(TEXT(_xlfn.MAXIFS(nrMK_Date,nrMK_Link,$B547,nrMK_Credit,"Yes",nrMK_PID,$E547),"mm/dd"),""),"OPEN"))</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IF(OR($B548="",$R548=""),"",IF($R548&lt;=0,"CLEARED "&amp;IFERROR(TEXT(_xlfn.MAXIFS(nrMK_Date,nrMK_Link,$B548,nrMK_Credit,"Yes",nrMK_PID,$E548),"mm/dd"),""),"OPEN"))</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IF(OR($B549="",$R549=""),"",IF($R549&lt;=0,"CLEARED "&amp;IFERROR(TEXT(_xlfn.MAXIFS(nrMK_Date,nrMK_Link,$B549,nrMK_Credit,"Yes",nrMK_PID,$E549),"mm/dd"),""),"OPEN"))</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IF(OR($B550="",$R550=""),"",IF($R550&lt;=0,"CLEARED "&amp;IFERROR(TEXT(_xlfn.MAXIFS(nrMK_Date,nrMK_Link,$B550,nrMK_Credit,"Yes",nrMK_PID,$E550),"mm/dd"),""),"OPEN"))</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IF(OR($B551="",$R551=""),"",IF($R551&lt;=0,"CLEARED "&amp;IFERROR(TEXT(_xlfn.MAXIFS(nrMK_Date,nrMK_Link,$B551,nrMK_Credit,"Yes",nrMK_PID,$E551),"mm/dd"),""),"OPEN"))</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IF(OR($B552="",$R552=""),"",IF($R552&lt;=0,"CLEARED "&amp;IFERROR(TEXT(_xlfn.MAXIFS(nrMK_Date,nrMK_Link,$B552,nrMK_Credit,"Yes",nrMK_PID,$E552),"mm/dd"),""),"OPEN"))</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IF(OR($B553="",$R553=""),"",IF($R553&lt;=0,"CLEARED "&amp;IFERROR(TEXT(_xlfn.MAXIFS(nrMK_Date,nrMK_Link,$B553,nrMK_Credit,"Yes",nrMK_PID,$E553),"mm/dd"),""),"OPEN"))</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IF(OR($B554="",$R554=""),"",IF($R554&lt;=0,"CLEARED "&amp;IFERROR(TEXT(_xlfn.MAXIFS(nrMK_Date,nrMK_Link,$B554,nrMK_Credit,"Yes",nrMK_PID,$E554),"mm/dd"),""),"OPEN"))</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IF(OR($B555="",$R555=""),"",IF($R555&lt;=0,"CLEARED "&amp;IFERROR(TEXT(_xlfn.MAXIFS(nrMK_Date,nrMK_Link,$B555,nrMK_Credit,"Yes",nrMK_PID,$E555),"mm/dd"),""),"OPEN"))</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IF(OR($B556="",$R556=""),"",IF($R556&lt;=0,"CLEARED "&amp;IFERROR(TEXT(_xlfn.MAXIFS(nrMK_Date,nrMK_Link,$B556,nrMK_Credit,"Yes",nrMK_PID,$E556),"mm/dd"),""),"OPEN"))</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IF(OR($B557="",$R557=""),"",IF($R557&lt;=0,"CLEARED "&amp;IFERROR(TEXT(_xlfn.MAXIFS(nrMK_Date,nrMK_Link,$B557,nrMK_Credit,"Yes",nrMK_PID,$E557),"mm/dd"),""),"OPEN"))</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IF(OR($B558="",$R558=""),"",IF($R558&lt;=0,"CLEARED "&amp;IFERROR(TEXT(_xlfn.MAXIFS(nrMK_Date,nrMK_Link,$B558,nrMK_Credit,"Yes",nrMK_PID,$E558),"mm/dd"),""),"OPEN"))</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IF(OR($B559="",$R559=""),"",IF($R559&lt;=0,"CLEARED "&amp;IFERROR(TEXT(_xlfn.MAXIFS(nrMK_Date,nrMK_Link,$B559,nrMK_Credit,"Yes",nrMK_PID,$E559),"mm/dd"),""),"OPEN"))</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IF(OR($B560="",$R560=""),"",IF($R560&lt;=0,"CLEARED "&amp;IFERROR(TEXT(_xlfn.MAXIFS(nrMK_Date,nrMK_Link,$B560,nrMK_Credit,"Yes",nrMK_PID,$E560),"mm/dd"),""),"OPEN"))</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IF(OR($B561="",$R561=""),"",IF($R561&lt;=0,"CLEARED "&amp;IFERROR(TEXT(_xlfn.MAXIFS(nrMK_Date,nrMK_Link,$B561,nrMK_Credit,"Yes",nrMK_PID,$E561),"mm/dd"),""),"OPEN"))</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IF(OR($B562="",$R562=""),"",IF($R562&lt;=0,"CLEARED "&amp;IFERROR(TEXT(_xlfn.MAXIFS(nrMK_Date,nrMK_Link,$B562,nrMK_Credit,"Yes",nrMK_PID,$E562),"mm/dd"),""),"OPEN"))</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IF(OR($B563="",$R563=""),"",IF($R563&lt;=0,"CLEARED "&amp;IFERROR(TEXT(_xlfn.MAXIFS(nrMK_Date,nrMK_Link,$B563,nrMK_Credit,"Yes",nrMK_PID,$E563),"mm/dd"),""),"OPEN"))</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IF(OR($B564="",$R564=""),"",IF($R564&lt;=0,"CLEARED "&amp;IFERROR(TEXT(_xlfn.MAXIFS(nrMK_Date,nrMK_Link,$B564,nrMK_Credit,"Yes",nrMK_PID,$E564),"mm/dd"),""),"OPEN"))</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IF(OR($B565="",$R565=""),"",IF($R565&lt;=0,"CLEARED "&amp;IFERROR(TEXT(_xlfn.MAXIFS(nrMK_Date,nrMK_Link,$B565,nrMK_Credit,"Yes",nrMK_PID,$E565),"mm/dd"),""),"OPEN"))</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IF(OR($B566="",$R566=""),"",IF($R566&lt;=0,"CLEARED "&amp;IFERROR(TEXT(_xlfn.MAXIFS(nrMK_Date,nrMK_Link,$B566,nrMK_Credit,"Yes",nrMK_PID,$E566),"mm/dd"),""),"OPEN"))</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IF(OR($B567="",$R567=""),"",IF($R567&lt;=0,"CLEARED "&amp;IFERROR(TEXT(_xlfn.MAXIFS(nrMK_Date,nrMK_Link,$B567,nrMK_Credit,"Yes",nrMK_PID,$E567),"mm/dd"),""),"OPEN"))</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IF(OR($B568="",$R568=""),"",IF($R568&lt;=0,"CLEARED "&amp;IFERROR(TEXT(_xlfn.MAXIFS(nrMK_Date,nrMK_Link,$B568,nrMK_Credit,"Yes",nrMK_PID,$E568),"mm/dd"),""),"OPEN"))</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IF(OR($B569="",$R569=""),"",IF($R569&lt;=0,"CLEARED "&amp;IFERROR(TEXT(_xlfn.MAXIFS(nrMK_Date,nrMK_Link,$B569,nrMK_Credit,"Yes",nrMK_PID,$E569),"mm/dd"),""),"OPEN"))</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IF(OR($B570="",$R570=""),"",IF($R570&lt;=0,"CLEARED "&amp;IFERROR(TEXT(_xlfn.MAXIFS(nrMK_Date,nrMK_Link,$B570,nrMK_Credit,"Yes",nrMK_PID,$E570),"mm/dd"),""),"OPEN"))</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IF(OR($B571="",$R571=""),"",IF($R571&lt;=0,"CLEARED "&amp;IFERROR(TEXT(_xlfn.MAXIFS(nrMK_Date,nrMK_Link,$B571,nrMK_Credit,"Yes",nrMK_PID,$E571),"mm/dd"),""),"OPEN"))</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IF(OR($B572="",$R572=""),"",IF($R572&lt;=0,"CLEARED "&amp;IFERROR(TEXT(_xlfn.MAXIFS(nrMK_Date,nrMK_Link,$B572,nrMK_Credit,"Yes",nrMK_PID,$E572),"mm/dd"),""),"OPEN"))</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IF(OR($B573="",$R573=""),"",IF($R573&lt;=0,"CLEARED "&amp;IFERROR(TEXT(_xlfn.MAXIFS(nrMK_Date,nrMK_Link,$B573,nrMK_Credit,"Yes",nrMK_PID,$E573),"mm/dd"),""),"OPEN"))</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IF(OR($B574="",$R574=""),"",IF($R574&lt;=0,"CLEARED "&amp;IFERROR(TEXT(_xlfn.MAXIFS(nrMK_Date,nrMK_Link,$B574,nrMK_Credit,"Yes",nrMK_PID,$E574),"mm/dd"),""),"OPEN"))</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IF(OR($B575="",$R575=""),"",IF($R575&lt;=0,"CLEARED "&amp;IFERROR(TEXT(_xlfn.MAXIFS(nrMK_Date,nrMK_Link,$B575,nrMK_Credit,"Yes",nrMK_PID,$E575),"mm/dd"),""),"OPEN"))</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IF(OR($B576="",$R576=""),"",IF($R576&lt;=0,"CLEARED "&amp;IFERROR(TEXT(_xlfn.MAXIFS(nrMK_Date,nrMK_Link,$B576,nrMK_Credit,"Yes",nrMK_PID,$E576),"mm/dd"),""),"OPEN"))</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IF(OR($B577="",$R577=""),"",IF($R577&lt;=0,"CLEARED "&amp;IFERROR(TEXT(_xlfn.MAXIFS(nrMK_Date,nrMK_Link,$B577,nrMK_Credit,"Yes",nrMK_PID,$E577),"mm/dd"),""),"OPEN"))</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IF(OR($B578="",$R578=""),"",IF($R578&lt;=0,"CLEARED "&amp;IFERROR(TEXT(_xlfn.MAXIFS(nrMK_Date,nrMK_Link,$B578,nrMK_Credit,"Yes",nrMK_PID,$E578),"mm/dd"),""),"OPEN"))</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IF(OR($B579="",$R579=""),"",IF($R579&lt;=0,"CLEARED "&amp;IFERROR(TEXT(_xlfn.MAXIFS(nrMK_Date,nrMK_Link,$B579,nrMK_Credit,"Yes",nrMK_PID,$E579),"mm/dd"),""),"OPEN"))</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IF(OR($B580="",$R580=""),"",IF($R580&lt;=0,"CLEARED "&amp;IFERROR(TEXT(_xlfn.MAXIFS(nrMK_Date,nrMK_Link,$B580,nrMK_Credit,"Yes",nrMK_PID,$E580),"mm/dd"),""),"OPEN"))</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IF(OR($B581="",$R581=""),"",IF($R581&lt;=0,"CLEARED "&amp;IFERROR(TEXT(_xlfn.MAXIFS(nrMK_Date,nrMK_Link,$B581,nrMK_Credit,"Yes",nrMK_PID,$E581),"mm/dd"),""),"OPEN"))</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IF(OR($B582="",$R582=""),"",IF($R582&lt;=0,"CLEARED "&amp;IFERROR(TEXT(_xlfn.MAXIFS(nrMK_Date,nrMK_Link,$B582,nrMK_Credit,"Yes",nrMK_PID,$E582),"mm/dd"),""),"OPEN"))</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IF(OR($B583="",$R583=""),"",IF($R583&lt;=0,"CLEARED "&amp;IFERROR(TEXT(_xlfn.MAXIFS(nrMK_Date,nrMK_Link,$B583,nrMK_Credit,"Yes",nrMK_PID,$E583),"mm/dd"),""),"OPEN"))</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IF(OR($B584="",$R584=""),"",IF($R584&lt;=0,"CLEARED "&amp;IFERROR(TEXT(_xlfn.MAXIFS(nrMK_Date,nrMK_Link,$B584,nrMK_Credit,"Yes",nrMK_PID,$E584),"mm/dd"),""),"OPEN"))</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IF(OR($B585="",$R585=""),"",IF($R585&lt;=0,"CLEARED "&amp;IFERROR(TEXT(_xlfn.MAXIFS(nrMK_Date,nrMK_Link,$B585,nrMK_Credit,"Yes",nrMK_PID,$E585),"mm/dd"),""),"OPEN"))</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IF(OR($B586="",$R586=""),"",IF($R586&lt;=0,"CLEARED "&amp;IFERROR(TEXT(_xlfn.MAXIFS(nrMK_Date,nrMK_Link,$B586,nrMK_Credit,"Yes",nrMK_PID,$E586),"mm/dd"),""),"OPEN"))</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IF(OR($B587="",$R587=""),"",IF($R587&lt;=0,"CLEARED "&amp;IFERROR(TEXT(_xlfn.MAXIFS(nrMK_Date,nrMK_Link,$B587,nrMK_Credit,"Yes",nrMK_PID,$E587),"mm/dd"),""),"OPEN"))</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IF(OR($B588="",$R588=""),"",IF($R588&lt;=0,"CLEARED "&amp;IFERROR(TEXT(_xlfn.MAXIFS(nrMK_Date,nrMK_Link,$B588,nrMK_Credit,"Yes",nrMK_PID,$E588),"mm/dd"),""),"OPEN"))</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IF(OR($B589="",$R589=""),"",IF($R589&lt;=0,"CLEARED "&amp;IFERROR(TEXT(_xlfn.MAXIFS(nrMK_Date,nrMK_Link,$B589,nrMK_Credit,"Yes",nrMK_PID,$E589),"mm/dd"),""),"OPEN"))</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IF(OR($B590="",$R590=""),"",IF($R590&lt;=0,"CLEARED "&amp;IFERROR(TEXT(_xlfn.MAXIFS(nrMK_Date,nrMK_Link,$B590,nrMK_Credit,"Yes",nrMK_PID,$E590),"mm/dd"),""),"OPEN"))</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IF(OR($B591="",$R591=""),"",IF($R591&lt;=0,"CLEARED "&amp;IFERROR(TEXT(_xlfn.MAXIFS(nrMK_Date,nrMK_Link,$B591,nrMK_Credit,"Yes",nrMK_PID,$E591),"mm/dd"),""),"OPEN"))</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IF(OR($B592="",$R592=""),"",IF($R592&lt;=0,"CLEARED "&amp;IFERROR(TEXT(_xlfn.MAXIFS(nrMK_Date,nrMK_Link,$B592,nrMK_Credit,"Yes",nrMK_PID,$E592),"mm/dd"),""),"OPEN"))</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IF(OR($B593="",$R593=""),"",IF($R593&lt;=0,"CLEARED "&amp;IFERROR(TEXT(_xlfn.MAXIFS(nrMK_Date,nrMK_Link,$B593,nrMK_Credit,"Yes",nrMK_PID,$E593),"mm/dd"),""),"OPEN"))</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IF(OR($B594="",$R594=""),"",IF($R594&lt;=0,"CLEARED "&amp;IFERROR(TEXT(_xlfn.MAXIFS(nrMK_Date,nrMK_Link,$B594,nrMK_Credit,"Yes",nrMK_PID,$E594),"mm/dd"),""),"OPEN"))</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IF(OR($B595="",$R595=""),"",IF($R595&lt;=0,"CLEARED "&amp;IFERROR(TEXT(_xlfn.MAXIFS(nrMK_Date,nrMK_Link,$B595,nrMK_Credit,"Yes",nrMK_PID,$E595),"mm/dd"),""),"OPEN"))</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IF(OR($B596="",$R596=""),"",IF($R596&lt;=0,"CLEARED "&amp;IFERROR(TEXT(_xlfn.MAXIFS(nrMK_Date,nrMK_Link,$B596,nrMK_Credit,"Yes",nrMK_PID,$E596),"mm/dd"),""),"OPEN"))</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IF(OR($B597="",$R597=""),"",IF($R597&lt;=0,"CLEARED "&amp;IFERROR(TEXT(_xlfn.MAXIFS(nrMK_Date,nrMK_Link,$B597,nrMK_Credit,"Yes",nrMK_PID,$E597),"mm/dd"),""),"OPEN"))</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IF(OR($B598="",$R598=""),"",IF($R598&lt;=0,"CLEARED "&amp;IFERROR(TEXT(_xlfn.MAXIFS(nrMK_Date,nrMK_Link,$B598,nrMK_Credit,"Yes",nrMK_PID,$E598),"mm/dd"),""),"OPEN"))</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IF(OR($B599="",$R599=""),"",IF($R599&lt;=0,"CLEARED "&amp;IFERROR(TEXT(_xlfn.MAXIFS(nrMK_Date,nrMK_Link,$B599,nrMK_Credit,"Yes",nrMK_PID,$E599),"mm/dd"),""),"OPEN"))</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IF(OR($B600="",$R600=""),"",IF($R600&lt;=0,"CLEARED "&amp;IFERROR(TEXT(_xlfn.MAXIFS(nrMK_Date,nrMK_Link,$B600,nrMK_Credit,"Yes",nrMK_PID,$E600),"mm/dd"),""),"OPEN"))</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IF(OR($B601="",$R601=""),"",IF($R601&lt;=0,"CLEARED "&amp;IFERROR(TEXT(_xlfn.MAXIFS(nrMK_Date,nrMK_Link,$B601,nrMK_Credit,"Yes",nrMK_PID,$E601),"mm/dd"),""),"OPEN"))</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IF(OR($B602="",$R602=""),"",IF($R602&lt;=0,"CLEARED "&amp;IFERROR(TEXT(_xlfn.MAXIFS(nrMK_Date,nrMK_Link,$B602,nrMK_Credit,"Yes",nrMK_PID,$E602),"mm/dd"),""),"OPEN"))</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IF(OR($B603="",$R603=""),"",IF($R603&lt;=0,"CLEARED "&amp;IFERROR(TEXT(_xlfn.MAXIFS(nrMK_Date,nrMK_Link,$B603,nrMK_Credit,"Yes",nrMK_PID,$E603),"mm/dd"),""),"OPEN"))</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IF(OR($B604="",$R604=""),"",IF($R604&lt;=0,"CLEARED "&amp;IFERROR(TEXT(_xlfn.MAXIFS(nrMK_Date,nrMK_Link,$B604,nrMK_Credit,"Yes",nrMK_PID,$E604),"mm/dd"),""),"OPEN"))</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IF(OR($B605="",$R605=""),"",IF($R605&lt;=0,"CLEARED "&amp;IFERROR(TEXT(_xlfn.MAXIFS(nrMK_Date,nrMK_Link,$B605,nrMK_Credit,"Yes",nrMK_PID,$E605),"mm/dd"),""),"OPEN"))</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IF(OR($B606="",$R606=""),"",IF($R606&lt;=0,"CLEARED "&amp;IFERROR(TEXT(_xlfn.MAXIFS(nrMK_Date,nrMK_Link,$B606,nrMK_Credit,"Yes",nrMK_PID,$E606),"mm/dd"),""),"OPEN"))</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IF(OR($B607="",$R607=""),"",IF($R607&lt;=0,"CLEARED "&amp;IFERROR(TEXT(_xlfn.MAXIFS(nrMK_Date,nrMK_Link,$B607,nrMK_Credit,"Yes",nrMK_PID,$E607),"mm/dd"),""),"OPEN"))</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IF(OR($B608="",$R608=""),"",IF($R608&lt;=0,"CLEARED "&amp;IFERROR(TEXT(_xlfn.MAXIFS(nrMK_Date,nrMK_Link,$B608,nrMK_Credit,"Yes",nrMK_PID,$E608),"mm/dd"),""),"OPEN"))</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IF(OR($B609="",$R609=""),"",IF($R609&lt;=0,"CLEARED "&amp;IFERROR(TEXT(_xlfn.MAXIFS(nrMK_Date,nrMK_Link,$B609,nrMK_Credit,"Yes",nrMK_PID,$E609),"mm/dd"),""),"OPEN"))</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IF(OR($B610="",$R610=""),"",IF($R610&lt;=0,"CLEARED "&amp;IFERROR(TEXT(_xlfn.MAXIFS(nrMK_Date,nrMK_Link,$B610,nrMK_Credit,"Yes",nrMK_PID,$E610),"mm/dd"),""),"OPEN"))</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IF(OR($B611="",$R611=""),"",IF($R611&lt;=0,"CLEARED "&amp;IFERROR(TEXT(_xlfn.MAXIFS(nrMK_Date,nrMK_Link,$B611,nrMK_Credit,"Yes",nrMK_PID,$E611),"mm/dd"),""),"OPEN"))</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IF(OR($B612="",$R612=""),"",IF($R612&lt;=0,"CLEARED "&amp;IFERROR(TEXT(_xlfn.MAXIFS(nrMK_Date,nrMK_Link,$B612,nrMK_Credit,"Yes",nrMK_PID,$E612),"mm/dd"),""),"OPEN"))</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IF(OR($B613="",$R613=""),"",IF($R613&lt;=0,"CLEARED "&amp;IFERROR(TEXT(_xlfn.MAXIFS(nrMK_Date,nrMK_Link,$B613,nrMK_Credit,"Yes",nrMK_PID,$E613),"mm/dd"),""),"OPEN"))</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IF(OR($B614="",$R614=""),"",IF($R614&lt;=0,"CLEARED "&amp;IFERROR(TEXT(_xlfn.MAXIFS(nrMK_Date,nrMK_Link,$B614,nrMK_Credit,"Yes",nrMK_PID,$E614),"mm/dd"),""),"OPEN"))</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IF(OR($B615="",$R615=""),"",IF($R615&lt;=0,"CLEARED "&amp;IFERROR(TEXT(_xlfn.MAXIFS(nrMK_Date,nrMK_Link,$B615,nrMK_Credit,"Yes",nrMK_PID,$E615),"mm/dd"),""),"OPEN"))</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IF(OR($B616="",$R616=""),"",IF($R616&lt;=0,"CLEARED "&amp;IFERROR(TEXT(_xlfn.MAXIFS(nrMK_Date,nrMK_Link,$B616,nrMK_Credit,"Yes",nrMK_PID,$E616),"mm/dd"),""),"OPEN"))</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IF(OR($B617="",$R617=""),"",IF($R617&lt;=0,"CLEARED "&amp;IFERROR(TEXT(_xlfn.MAXIFS(nrMK_Date,nrMK_Link,$B617,nrMK_Credit,"Yes",nrMK_PID,$E617),"mm/dd"),""),"OPEN"))</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IF(OR($B618="",$R618=""),"",IF($R618&lt;=0,"CLEARED "&amp;IFERROR(TEXT(_xlfn.MAXIFS(nrMK_Date,nrMK_Link,$B618,nrMK_Credit,"Yes",nrMK_PID,$E618),"mm/dd"),""),"OPEN"))</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IF(OR($B619="",$R619=""),"",IF($R619&lt;=0,"CLEARED "&amp;IFERROR(TEXT(_xlfn.MAXIFS(nrMK_Date,nrMK_Link,$B619,nrMK_Credit,"Yes",nrMK_PID,$E619),"mm/dd"),""),"OPEN"))</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IF(OR($B620="",$R620=""),"",IF($R620&lt;=0,"CLEARED "&amp;IFERROR(TEXT(_xlfn.MAXIFS(nrMK_Date,nrMK_Link,$B620,nrMK_Credit,"Yes",nrMK_PID,$E620),"mm/dd"),""),"OPEN"))</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IF(OR($B621="",$R621=""),"",IF($R621&lt;=0,"CLEARED "&amp;IFERROR(TEXT(_xlfn.MAXIFS(nrMK_Date,nrMK_Link,$B621,nrMK_Credit,"Yes",nrMK_PID,$E621),"mm/dd"),""),"OPEN"))</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IF(OR($B622="",$R622=""),"",IF($R622&lt;=0,"CLEARED "&amp;IFERROR(TEXT(_xlfn.MAXIFS(nrMK_Date,nrMK_Link,$B622,nrMK_Credit,"Yes",nrMK_PID,$E622),"mm/dd"),""),"OPEN"))</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IF(OR($B623="",$R623=""),"",IF($R623&lt;=0,"CLEARED "&amp;IFERROR(TEXT(_xlfn.MAXIFS(nrMK_Date,nrMK_Link,$B623,nrMK_Credit,"Yes",nrMK_PID,$E623),"mm/dd"),""),"OPEN"))</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IF(OR($B624="",$R624=""),"",IF($R624&lt;=0,"CLEARED "&amp;IFERROR(TEXT(_xlfn.MAXIFS(nrMK_Date,nrMK_Link,$B624,nrMK_Credit,"Yes",nrMK_PID,$E624),"mm/dd"),""),"OPEN"))</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IF(OR($B625="",$R625=""),"",IF($R625&lt;=0,"CLEARED "&amp;IFERROR(TEXT(_xlfn.MAXIFS(nrMK_Date,nrMK_Link,$B625,nrMK_Credit,"Yes",nrMK_PID,$E625),"mm/dd"),""),"OPEN"))</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IF(OR($B626="",$R626=""),"",IF($R626&lt;=0,"CLEARED "&amp;IFERROR(TEXT(_xlfn.MAXIFS(nrMK_Date,nrMK_Link,$B626,nrMK_Credit,"Yes",nrMK_PID,$E626),"mm/dd"),""),"OPEN"))</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IF(OR($B627="",$R627=""),"",IF($R627&lt;=0,"CLEARED "&amp;IFERROR(TEXT(_xlfn.MAXIFS(nrMK_Date,nrMK_Link,$B627,nrMK_Credit,"Yes",nrMK_PID,$E627),"mm/dd"),""),"OPEN"))</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IF(OR($B628="",$R628=""),"",IF($R628&lt;=0,"CLEARED "&amp;IFERROR(TEXT(_xlfn.MAXIFS(nrMK_Date,nrMK_Link,$B628,nrMK_Credit,"Yes",nrMK_PID,$E628),"mm/dd"),""),"OPEN"))</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IF(OR($B629="",$R629=""),"",IF($R629&lt;=0,"CLEARED "&amp;IFERROR(TEXT(_xlfn.MAXIFS(nrMK_Date,nrMK_Link,$B629,nrMK_Credit,"Yes",nrMK_PID,$E629),"mm/dd"),""),"OPEN"))</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IF(OR($B630="",$R630=""),"",IF($R630&lt;=0,"CLEARED "&amp;IFERROR(TEXT(_xlfn.MAXIFS(nrMK_Date,nrMK_Link,$B630,nrMK_Credit,"Yes",nrMK_PID,$E630),"mm/dd"),""),"OPEN"))</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IF(OR($B631="",$R631=""),"",IF($R631&lt;=0,"CLEARED "&amp;IFERROR(TEXT(_xlfn.MAXIFS(nrMK_Date,nrMK_Link,$B631,nrMK_Credit,"Yes",nrMK_PID,$E631),"mm/dd"),""),"OPEN"))</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IF(OR($B632="",$R632=""),"",IF($R632&lt;=0,"CLEARED "&amp;IFERROR(TEXT(_xlfn.MAXIFS(nrMK_Date,nrMK_Link,$B632,nrMK_Credit,"Yes",nrMK_PID,$E632),"mm/dd"),""),"OPEN"))</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IF(OR($B633="",$R633=""),"",IF($R633&lt;=0,"CLEARED "&amp;IFERROR(TEXT(_xlfn.MAXIFS(nrMK_Date,nrMK_Link,$B633,nrMK_Credit,"Yes",nrMK_PID,$E633),"mm/dd"),""),"OPEN"))</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IF(OR($B634="",$R634=""),"",IF($R634&lt;=0,"CLEARED "&amp;IFERROR(TEXT(_xlfn.MAXIFS(nrMK_Date,nrMK_Link,$B634,nrMK_Credit,"Yes",nrMK_PID,$E634),"mm/dd"),""),"OPEN"))</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IF(OR($B635="",$R635=""),"",IF($R635&lt;=0,"CLEARED "&amp;IFERROR(TEXT(_xlfn.MAXIFS(nrMK_Date,nrMK_Link,$B635,nrMK_Credit,"Yes",nrMK_PID,$E635),"mm/dd"),""),"OPEN"))</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IF(OR($B636="",$R636=""),"",IF($R636&lt;=0,"CLEARED "&amp;IFERROR(TEXT(_xlfn.MAXIFS(nrMK_Date,nrMK_Link,$B636,nrMK_Credit,"Yes",nrMK_PID,$E636),"mm/dd"),""),"OPEN"))</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IF(OR($B637="",$R637=""),"",IF($R637&lt;=0,"CLEARED "&amp;IFERROR(TEXT(_xlfn.MAXIFS(nrMK_Date,nrMK_Link,$B637,nrMK_Credit,"Yes",nrMK_PID,$E637),"mm/dd"),""),"OPEN"))</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IF(OR($B638="",$R638=""),"",IF($R638&lt;=0,"CLEARED "&amp;IFERROR(TEXT(_xlfn.MAXIFS(nrMK_Date,nrMK_Link,$B638,nrMK_Credit,"Yes",nrMK_PID,$E638),"mm/dd"),""),"OPEN"))</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IF(OR($B639="",$R639=""),"",IF($R639&lt;=0,"CLEARED "&amp;IFERROR(TEXT(_xlfn.MAXIFS(nrMK_Date,nrMK_Link,$B639,nrMK_Credit,"Yes",nrMK_PID,$E639),"mm/dd"),""),"OPEN"))</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IF(OR($B640="",$R640=""),"",IF($R640&lt;=0,"CLEARED "&amp;IFERROR(TEXT(_xlfn.MAXIFS(nrMK_Date,nrMK_Link,$B640,nrMK_Credit,"Yes",nrMK_PID,$E640),"mm/dd"),""),"OPEN"))</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IF(OR($B641="",$R641=""),"",IF($R641&lt;=0,"CLEARED "&amp;IFERROR(TEXT(_xlfn.MAXIFS(nrMK_Date,nrMK_Link,$B641,nrMK_Credit,"Yes",nrMK_PID,$E641),"mm/dd"),""),"OPEN"))</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IF(OR($B642="",$R642=""),"",IF($R642&lt;=0,"CLEARED "&amp;IFERROR(TEXT(_xlfn.MAXIFS(nrMK_Date,nrMK_Link,$B642,nrMK_Credit,"Yes",nrMK_PID,$E642),"mm/dd"),""),"OPEN"))</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IF(OR($B643="",$R643=""),"",IF($R643&lt;=0,"CLEARED "&amp;IFERROR(TEXT(_xlfn.MAXIFS(nrMK_Date,nrMK_Link,$B643,nrMK_Credit,"Yes",nrMK_PID,$E643),"mm/dd"),""),"OPEN"))</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IF(OR($B644="",$R644=""),"",IF($R644&lt;=0,"CLEARED "&amp;IFERROR(TEXT(_xlfn.MAXIFS(nrMK_Date,nrMK_Link,$B644,nrMK_Credit,"Yes",nrMK_PID,$E644),"mm/dd"),""),"OPEN"))</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IF(OR($B645="",$R645=""),"",IF($R645&lt;=0,"CLEARED "&amp;IFERROR(TEXT(_xlfn.MAXIFS(nrMK_Date,nrMK_Link,$B645,nrMK_Credit,"Yes",nrMK_PID,$E645),"mm/dd"),""),"OPEN"))</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IF(OR($B646="",$R646=""),"",IF($R646&lt;=0,"CLEARED "&amp;IFERROR(TEXT(_xlfn.MAXIFS(nrMK_Date,nrMK_Link,$B646,nrMK_Credit,"Yes",nrMK_PID,$E646),"mm/dd"),""),"OPEN"))</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IF(OR($B647="",$R647=""),"",IF($R647&lt;=0,"CLEARED "&amp;IFERROR(TEXT(_xlfn.MAXIFS(nrMK_Date,nrMK_Link,$B647,nrMK_Credit,"Yes",nrMK_PID,$E647),"mm/dd"),""),"OPEN"))</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IF(OR($B648="",$R648=""),"",IF($R648&lt;=0,"CLEARED "&amp;IFERROR(TEXT(_xlfn.MAXIFS(nrMK_Date,nrMK_Link,$B648,nrMK_Credit,"Yes",nrMK_PID,$E648),"mm/dd"),""),"OPEN"))</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IF(OR($B649="",$R649=""),"",IF($R649&lt;=0,"CLEARED "&amp;IFERROR(TEXT(_xlfn.MAXIFS(nrMK_Date,nrMK_Link,$B649,nrMK_Credit,"Yes",nrMK_PID,$E649),"mm/dd"),""),"OPEN"))</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IF(OR($B650="",$R650=""),"",IF($R650&lt;=0,"CLEARED "&amp;IFERROR(TEXT(_xlfn.MAXIFS(nrMK_Date,nrMK_Link,$B650,nrMK_Credit,"Yes",nrMK_PID,$E650),"mm/dd"),""),"OPEN"))</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IF(OR($B651="",$R651=""),"",IF($R651&lt;=0,"CLEARED "&amp;IFERROR(TEXT(_xlfn.MAXIFS(nrMK_Date,nrMK_Link,$B651,nrMK_Credit,"Yes",nrMK_PID,$E651),"mm/dd"),""),"OPEN"))</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IF(OR($B652="",$R652=""),"",IF($R652&lt;=0,"CLEARED "&amp;IFERROR(TEXT(_xlfn.MAXIFS(nrMK_Date,nrMK_Link,$B652,nrMK_Credit,"Yes",nrMK_PID,$E652),"mm/dd"),""),"OPEN"))</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IF(OR($B653="",$R653=""),"",IF($R653&lt;=0,"CLEARED "&amp;IFERROR(TEXT(_xlfn.MAXIFS(nrMK_Date,nrMK_Link,$B653,nrMK_Credit,"Yes",nrMK_PID,$E653),"mm/dd"),""),"OPEN"))</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IF(OR($B654="",$R654=""),"",IF($R654&lt;=0,"CLEARED "&amp;IFERROR(TEXT(_xlfn.MAXIFS(nrMK_Date,nrMK_Link,$B654,nrMK_Credit,"Yes",nrMK_PID,$E654),"mm/dd"),""),"OPEN"))</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IF(OR($B655="",$R655=""),"",IF($R655&lt;=0,"CLEARED "&amp;IFERROR(TEXT(_xlfn.MAXIFS(nrMK_Date,nrMK_Link,$B655,nrMK_Credit,"Yes",nrMK_PID,$E655),"mm/dd"),""),"OPEN"))</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IF(OR($B656="",$R656=""),"",IF($R656&lt;=0,"CLEARED "&amp;IFERROR(TEXT(_xlfn.MAXIFS(nrMK_Date,nrMK_Link,$B656,nrMK_Credit,"Yes",nrMK_PID,$E656),"mm/dd"),""),"OPEN"))</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IF(OR($B657="",$R657=""),"",IF($R657&lt;=0,"CLEARED "&amp;IFERROR(TEXT(_xlfn.MAXIFS(nrMK_Date,nrMK_Link,$B657,nrMK_Credit,"Yes",nrMK_PID,$E657),"mm/dd"),""),"OPEN"))</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IF(OR($B658="",$R658=""),"",IF($R658&lt;=0,"CLEARED "&amp;IFERROR(TEXT(_xlfn.MAXIFS(nrMK_Date,nrMK_Link,$B658,nrMK_Credit,"Yes",nrMK_PID,$E658),"mm/dd"),""),"OPEN"))</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IF(OR($B659="",$R659=""),"",IF($R659&lt;=0,"CLEARED "&amp;IFERROR(TEXT(_xlfn.MAXIFS(nrMK_Date,nrMK_Link,$B659,nrMK_Credit,"Yes",nrMK_PID,$E659),"mm/dd"),""),"OPEN"))</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IF(OR($B660="",$R660=""),"",IF($R660&lt;=0,"CLEARED "&amp;IFERROR(TEXT(_xlfn.MAXIFS(nrMK_Date,nrMK_Link,$B660,nrMK_Credit,"Yes",nrMK_PID,$E660),"mm/dd"),""),"OPEN"))</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IF(OR($B661="",$R661=""),"",IF($R661&lt;=0,"CLEARED "&amp;IFERROR(TEXT(_xlfn.MAXIFS(nrMK_Date,nrMK_Link,$B661,nrMK_Credit,"Yes",nrMK_PID,$E661),"mm/dd"),""),"OPEN"))</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IF(OR($B662="",$R662=""),"",IF($R662&lt;=0,"CLEARED "&amp;IFERROR(TEXT(_xlfn.MAXIFS(nrMK_Date,nrMK_Link,$B662,nrMK_Credit,"Yes",nrMK_PID,$E662),"mm/dd"),""),"OPEN"))</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IF(OR($B663="",$R663=""),"",IF($R663&lt;=0,"CLEARED "&amp;IFERROR(TEXT(_xlfn.MAXIFS(nrMK_Date,nrMK_Link,$B663,nrMK_Credit,"Yes",nrMK_PID,$E663),"mm/dd"),""),"OPEN"))</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IF(OR($B664="",$R664=""),"",IF($R664&lt;=0,"CLEARED "&amp;IFERROR(TEXT(_xlfn.MAXIFS(nrMK_Date,nrMK_Link,$B664,nrMK_Credit,"Yes",nrMK_PID,$E664),"mm/dd"),""),"OPEN"))</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IF(OR($B665="",$R665=""),"",IF($R665&lt;=0,"CLEARED "&amp;IFERROR(TEXT(_xlfn.MAXIFS(nrMK_Date,nrMK_Link,$B665,nrMK_Credit,"Yes",nrMK_PID,$E665),"mm/dd"),""),"OPEN"))</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IF(OR($B666="",$R666=""),"",IF($R666&lt;=0,"CLEARED "&amp;IFERROR(TEXT(_xlfn.MAXIFS(nrMK_Date,nrMK_Link,$B666,nrMK_Credit,"Yes",nrMK_PID,$E666),"mm/dd"),""),"OPEN"))</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IF(OR($B667="",$R667=""),"",IF($R667&lt;=0,"CLEARED "&amp;IFERROR(TEXT(_xlfn.MAXIFS(nrMK_Date,nrMK_Link,$B667,nrMK_Credit,"Yes",nrMK_PID,$E667),"mm/dd"),""),"OPEN"))</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IF(OR($B668="",$R668=""),"",IF($R668&lt;=0,"CLEARED "&amp;IFERROR(TEXT(_xlfn.MAXIFS(nrMK_Date,nrMK_Link,$B668,nrMK_Credit,"Yes",nrMK_PID,$E668),"mm/dd"),""),"OPEN"))</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IF(OR($B669="",$R669=""),"",IF($R669&lt;=0,"CLEARED "&amp;IFERROR(TEXT(_xlfn.MAXIFS(nrMK_Date,nrMK_Link,$B669,nrMK_Credit,"Yes",nrMK_PID,$E669),"mm/dd"),""),"OPEN"))</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IF(OR($B670="",$R670=""),"",IF($R670&lt;=0,"CLEARED "&amp;IFERROR(TEXT(_xlfn.MAXIFS(nrMK_Date,nrMK_Link,$B670,nrMK_Credit,"Yes",nrMK_PID,$E670),"mm/dd"),""),"OPEN"))</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IF(OR($B671="",$R671=""),"",IF($R671&lt;=0,"CLEARED "&amp;IFERROR(TEXT(_xlfn.MAXIFS(nrMK_Date,nrMK_Link,$B671,nrMK_Credit,"Yes",nrMK_PID,$E671),"mm/dd"),""),"OPEN"))</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IF(OR($B672="",$R672=""),"",IF($R672&lt;=0,"CLEARED "&amp;IFERROR(TEXT(_xlfn.MAXIFS(nrMK_Date,nrMK_Link,$B672,nrMK_Credit,"Yes",nrMK_PID,$E672),"mm/dd"),""),"OPEN"))</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IF(OR($B673="",$R673=""),"",IF($R673&lt;=0,"CLEARED "&amp;IFERROR(TEXT(_xlfn.MAXIFS(nrMK_Date,nrMK_Link,$B673,nrMK_Credit,"Yes",nrMK_PID,$E673),"mm/dd"),""),"OPEN"))</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IF(OR($B674="",$R674=""),"",IF($R674&lt;=0,"CLEARED "&amp;IFERROR(TEXT(_xlfn.MAXIFS(nrMK_Date,nrMK_Link,$B674,nrMK_Credit,"Yes",nrMK_PID,$E674),"mm/dd"),""),"OPEN"))</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IF(OR($B675="",$R675=""),"",IF($R675&lt;=0,"CLEARED "&amp;IFERROR(TEXT(_xlfn.MAXIFS(nrMK_Date,nrMK_Link,$B675,nrMK_Credit,"Yes",nrMK_PID,$E675),"mm/dd"),""),"OPEN"))</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IF(OR($B676="",$R676=""),"",IF($R676&lt;=0,"CLEARED "&amp;IFERROR(TEXT(_xlfn.MAXIFS(nrMK_Date,nrMK_Link,$B676,nrMK_Credit,"Yes",nrMK_PID,$E676),"mm/dd"),""),"OPEN"))</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IF(OR($B677="",$R677=""),"",IF($R677&lt;=0,"CLEARED "&amp;IFERROR(TEXT(_xlfn.MAXIFS(nrMK_Date,nrMK_Link,$B677,nrMK_Credit,"Yes",nrMK_PID,$E677),"mm/dd"),""),"OPEN"))</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IF(OR($B678="",$R678=""),"",IF($R678&lt;=0,"CLEARED "&amp;IFERROR(TEXT(_xlfn.MAXIFS(nrMK_Date,nrMK_Link,$B678,nrMK_Credit,"Yes",nrMK_PID,$E678),"mm/dd"),""),"OPEN"))</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IF(OR($B679="",$R679=""),"",IF($R679&lt;=0,"CLEARED "&amp;IFERROR(TEXT(_xlfn.MAXIFS(nrMK_Date,nrMK_Link,$B679,nrMK_Credit,"Yes",nrMK_PID,$E679),"mm/dd"),""),"OPEN"))</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IF(OR($B680="",$R680=""),"",IF($R680&lt;=0,"CLEARED "&amp;IFERROR(TEXT(_xlfn.MAXIFS(nrMK_Date,nrMK_Link,$B680,nrMK_Credit,"Yes",nrMK_PID,$E680),"mm/dd"),""),"OPEN"))</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IF(OR($B681="",$R681=""),"",IF($R681&lt;=0,"CLEARED "&amp;IFERROR(TEXT(_xlfn.MAXIFS(nrMK_Date,nrMK_Link,$B681,nrMK_Credit,"Yes",nrMK_PID,$E681),"mm/dd"),""),"OPEN"))</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IF(OR($B682="",$R682=""),"",IF($R682&lt;=0,"CLEARED "&amp;IFERROR(TEXT(_xlfn.MAXIFS(nrMK_Date,nrMK_Link,$B682,nrMK_Credit,"Yes",nrMK_PID,$E682),"mm/dd"),""),"OPEN"))</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IF(OR($B683="",$R683=""),"",IF($R683&lt;=0,"CLEARED "&amp;IFERROR(TEXT(_xlfn.MAXIFS(nrMK_Date,nrMK_Link,$B683,nrMK_Credit,"Yes",nrMK_PID,$E683),"mm/dd"),""),"OPEN"))</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IF(OR($B684="",$R684=""),"",IF($R684&lt;=0,"CLEARED "&amp;IFERROR(TEXT(_xlfn.MAXIFS(nrMK_Date,nrMK_Link,$B684,nrMK_Credit,"Yes",nrMK_PID,$E684),"mm/dd"),""),"OPEN"))</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IF(OR($B685="",$R685=""),"",IF($R685&lt;=0,"CLEARED "&amp;IFERROR(TEXT(_xlfn.MAXIFS(nrMK_Date,nrMK_Link,$B685,nrMK_Credit,"Yes",nrMK_PID,$E685),"mm/dd"),""),"OPEN"))</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IF(OR($B686="",$R686=""),"",IF($R686&lt;=0,"CLEARED "&amp;IFERROR(TEXT(_xlfn.MAXIFS(nrMK_Date,nrMK_Link,$B686,nrMK_Credit,"Yes",nrMK_PID,$E686),"mm/dd"),""),"OPEN"))</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IF(OR($B687="",$R687=""),"",IF($R687&lt;=0,"CLEARED "&amp;IFERROR(TEXT(_xlfn.MAXIFS(nrMK_Date,nrMK_Link,$B687,nrMK_Credit,"Yes",nrMK_PID,$E687),"mm/dd"),""),"OPEN"))</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IF(OR($B688="",$R688=""),"",IF($R688&lt;=0,"CLEARED "&amp;IFERROR(TEXT(_xlfn.MAXIFS(nrMK_Date,nrMK_Link,$B688,nrMK_Credit,"Yes",nrMK_PID,$E688),"mm/dd"),""),"OPEN"))</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IF(OR($B689="",$R689=""),"",IF($R689&lt;=0,"CLEARED "&amp;IFERROR(TEXT(_xlfn.MAXIFS(nrMK_Date,nrMK_Link,$B689,nrMK_Credit,"Yes",nrMK_PID,$E689),"mm/dd"),""),"OPEN"))</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IF(OR($B690="",$R690=""),"",IF($R690&lt;=0,"CLEARED "&amp;IFERROR(TEXT(_xlfn.MAXIFS(nrMK_Date,nrMK_Link,$B690,nrMK_Credit,"Yes",nrMK_PID,$E690),"mm/dd"),""),"OPEN"))</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IF(OR($B691="",$R691=""),"",IF($R691&lt;=0,"CLEARED "&amp;IFERROR(TEXT(_xlfn.MAXIFS(nrMK_Date,nrMK_Link,$B691,nrMK_Credit,"Yes",nrMK_PID,$E691),"mm/dd"),""),"OPEN"))</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IF(OR($B692="",$R692=""),"",IF($R692&lt;=0,"CLEARED "&amp;IFERROR(TEXT(_xlfn.MAXIFS(nrMK_Date,nrMK_Link,$B692,nrMK_Credit,"Yes",nrMK_PID,$E692),"mm/dd"),""),"OPEN"))</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IF(OR($B693="",$R693=""),"",IF($R693&lt;=0,"CLEARED "&amp;IFERROR(TEXT(_xlfn.MAXIFS(nrMK_Date,nrMK_Link,$B693,nrMK_Credit,"Yes",nrMK_PID,$E693),"mm/dd"),""),"OPEN"))</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IF(OR($B694="",$R694=""),"",IF($R694&lt;=0,"CLEARED "&amp;IFERROR(TEXT(_xlfn.MAXIFS(nrMK_Date,nrMK_Link,$B694,nrMK_Credit,"Yes",nrMK_PID,$E694),"mm/dd"),""),"OPEN"))</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IF(OR($B695="",$R695=""),"",IF($R695&lt;=0,"CLEARED "&amp;IFERROR(TEXT(_xlfn.MAXIFS(nrMK_Date,nrMK_Link,$B695,nrMK_Credit,"Yes",nrMK_PID,$E695),"mm/dd"),""),"OPEN"))</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IF(OR($B696="",$R696=""),"",IF($R696&lt;=0,"CLEARED "&amp;IFERROR(TEXT(_xlfn.MAXIFS(nrMK_Date,nrMK_Link,$B696,nrMK_Credit,"Yes",nrMK_PID,$E696),"mm/dd"),""),"OPEN"))</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IF(OR($B697="",$R697=""),"",IF($R697&lt;=0,"CLEARED "&amp;IFERROR(TEXT(_xlfn.MAXIFS(nrMK_Date,nrMK_Link,$B697,nrMK_Credit,"Yes",nrMK_PID,$E697),"mm/dd"),""),"OPEN"))</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IF(OR($B698="",$R698=""),"",IF($R698&lt;=0,"CLEARED "&amp;IFERROR(TEXT(_xlfn.MAXIFS(nrMK_Date,nrMK_Link,$B698,nrMK_Credit,"Yes",nrMK_PID,$E698),"mm/dd"),""),"OPEN"))</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IF(OR($B699="",$R699=""),"",IF($R699&lt;=0,"CLEARED "&amp;IFERROR(TEXT(_xlfn.MAXIFS(nrMK_Date,nrMK_Link,$B699,nrMK_Credit,"Yes",nrMK_PID,$E699),"mm/dd"),""),"OPEN"))</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IF(OR($B700="",$R700=""),"",IF($R700&lt;=0,"CLEARED "&amp;IFERROR(TEXT(_xlfn.MAXIFS(nrMK_Date,nrMK_Link,$B700,nrMK_Credit,"Yes",nrMK_PID,$E700),"mm/dd"),""),"OPEN"))</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IF(OR($B701="",$R701=""),"",IF($R701&lt;=0,"CLEARED "&amp;IFERROR(TEXT(_xlfn.MAXIFS(nrMK_Date,nrMK_Link,$B701,nrMK_Credit,"Yes",nrMK_PID,$E701),"mm/dd"),""),"OPEN"))</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IF(OR($B702="",$R702=""),"",IF($R702&lt;=0,"CLEARED "&amp;IFERROR(TEXT(_xlfn.MAXIFS(nrMK_Date,nrMK_Link,$B702,nrMK_Credit,"Yes",nrMK_PID,$E702),"mm/dd"),""),"OPEN"))</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IF(OR($B703="",$R703=""),"",IF($R703&lt;=0,"CLEARED "&amp;IFERROR(TEXT(_xlfn.MAXIFS(nrMK_Date,nrMK_Link,$B703,nrMK_Credit,"Yes",nrMK_PID,$E703),"mm/dd"),""),"OPEN"))</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IF(OR($B704="",$R704=""),"",IF($R704&lt;=0,"CLEARED "&amp;IFERROR(TEXT(_xlfn.MAXIFS(nrMK_Date,nrMK_Link,$B704,nrMK_Credit,"Yes",nrMK_PID,$E704),"mm/dd"),""),"OPEN"))</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IF(OR($B705="",$R705=""),"",IF($R705&lt;=0,"CLEARED "&amp;IFERROR(TEXT(_xlfn.MAXIFS(nrMK_Date,nrMK_Link,$B705,nrMK_Credit,"Yes",nrMK_PID,$E705),"mm/dd"),""),"OPEN"))</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IF(OR($B706="",$R706=""),"",IF($R706&lt;=0,"CLEARED "&amp;IFERROR(TEXT(_xlfn.MAXIFS(nrMK_Date,nrMK_Link,$B706,nrMK_Credit,"Yes",nrMK_PID,$E706),"mm/dd"),""),"OPEN"))</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IF(OR($B707="",$R707=""),"",IF($R707&lt;=0,"CLEARED "&amp;IFERROR(TEXT(_xlfn.MAXIFS(nrMK_Date,nrMK_Link,$B707,nrMK_Credit,"Yes",nrMK_PID,$E707),"mm/dd"),""),"OPEN"))</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IF(OR($B708="",$R708=""),"",IF($R708&lt;=0,"CLEARED "&amp;IFERROR(TEXT(_xlfn.MAXIFS(nrMK_Date,nrMK_Link,$B708,nrMK_Credit,"Yes",nrMK_PID,$E708),"mm/dd"),""),"OPEN"))</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IF(OR($B709="",$R709=""),"",IF($R709&lt;=0,"CLEARED "&amp;IFERROR(TEXT(_xlfn.MAXIFS(nrMK_Date,nrMK_Link,$B709,nrMK_Credit,"Yes",nrMK_PID,$E709),"mm/dd"),""),"OPEN"))</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IF(OR($B710="",$R710=""),"",IF($R710&lt;=0,"CLEARED "&amp;IFERROR(TEXT(_xlfn.MAXIFS(nrMK_Date,nrMK_Link,$B710,nrMK_Credit,"Yes",nrMK_PID,$E710),"mm/dd"),""),"OPEN"))</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IF(OR($B711="",$R711=""),"",IF($R711&lt;=0,"CLEARED "&amp;IFERROR(TEXT(_xlfn.MAXIFS(nrMK_Date,nrMK_Link,$B711,nrMK_Credit,"Yes",nrMK_PID,$E711),"mm/dd"),""),"OPEN"))</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IF(OR($B712="",$R712=""),"",IF($R712&lt;=0,"CLEARED "&amp;IFERROR(TEXT(_xlfn.MAXIFS(nrMK_Date,nrMK_Link,$B712,nrMK_Credit,"Yes",nrMK_PID,$E712),"mm/dd"),""),"OPEN"))</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IF(OR($B713="",$R713=""),"",IF($R713&lt;=0,"CLEARED "&amp;IFERROR(TEXT(_xlfn.MAXIFS(nrMK_Date,nrMK_Link,$B713,nrMK_Credit,"Yes",nrMK_PID,$E713),"mm/dd"),""),"OPEN"))</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IF(OR($B714="",$R714=""),"",IF($R714&lt;=0,"CLEARED "&amp;IFERROR(TEXT(_xlfn.MAXIFS(nrMK_Date,nrMK_Link,$B714,nrMK_Credit,"Yes",nrMK_PID,$E714),"mm/dd"),""),"OPEN"))</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IF(OR($B715="",$R715=""),"",IF($R715&lt;=0,"CLEARED "&amp;IFERROR(TEXT(_xlfn.MAXIFS(nrMK_Date,nrMK_Link,$B715,nrMK_Credit,"Yes",nrMK_PID,$E715),"mm/dd"),""),"OPEN"))</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IF(OR($B716="",$R716=""),"",IF($R716&lt;=0,"CLEARED "&amp;IFERROR(TEXT(_xlfn.MAXIFS(nrMK_Date,nrMK_Link,$B716,nrMK_Credit,"Yes",nrMK_PID,$E716),"mm/dd"),""),"OPEN"))</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IF(OR($B717="",$R717=""),"",IF($R717&lt;=0,"CLEARED "&amp;IFERROR(TEXT(_xlfn.MAXIFS(nrMK_Date,nrMK_Link,$B717,nrMK_Credit,"Yes",nrMK_PID,$E717),"mm/dd"),""),"OPEN"))</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IF(OR($B718="",$R718=""),"",IF($R718&lt;=0,"CLEARED "&amp;IFERROR(TEXT(_xlfn.MAXIFS(nrMK_Date,nrMK_Link,$B718,nrMK_Credit,"Yes",nrMK_PID,$E718),"mm/dd"),""),"OPEN"))</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IF(OR($B719="",$R719=""),"",IF($R719&lt;=0,"CLEARED "&amp;IFERROR(TEXT(_xlfn.MAXIFS(nrMK_Date,nrMK_Link,$B719,nrMK_Credit,"Yes",nrMK_PID,$E719),"mm/dd"),""),"OPEN"))</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IF(OR($B720="",$R720=""),"",IF($R720&lt;=0,"CLEARED "&amp;IFERROR(TEXT(_xlfn.MAXIFS(nrMK_Date,nrMK_Link,$B720,nrMK_Credit,"Yes",nrMK_PID,$E720),"mm/dd"),""),"OPEN"))</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IF(OR($B721="",$R721=""),"",IF($R721&lt;=0,"CLEARED "&amp;IFERROR(TEXT(_xlfn.MAXIFS(nrMK_Date,nrMK_Link,$B721,nrMK_Credit,"Yes",nrMK_PID,$E721),"mm/dd"),""),"OPEN"))</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IF(OR($B722="",$R722=""),"",IF($R722&lt;=0,"CLEARED "&amp;IFERROR(TEXT(_xlfn.MAXIFS(nrMK_Date,nrMK_Link,$B722,nrMK_Credit,"Yes",nrMK_PID,$E722),"mm/dd"),""),"OPEN"))</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IF(OR($B723="",$R723=""),"",IF($R723&lt;=0,"CLEARED "&amp;IFERROR(TEXT(_xlfn.MAXIFS(nrMK_Date,nrMK_Link,$B723,nrMK_Credit,"Yes",nrMK_PID,$E723),"mm/dd"),""),"OPEN"))</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IF(OR($B724="",$R724=""),"",IF($R724&lt;=0,"CLEARED "&amp;IFERROR(TEXT(_xlfn.MAXIFS(nrMK_Date,nrMK_Link,$B724,nrMK_Credit,"Yes",nrMK_PID,$E724),"mm/dd"),""),"OPEN"))</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IF(OR($B725="",$R725=""),"",IF($R725&lt;=0,"CLEARED "&amp;IFERROR(TEXT(_xlfn.MAXIFS(nrMK_Date,nrMK_Link,$B725,nrMK_Credit,"Yes",nrMK_PID,$E725),"mm/dd"),""),"OPEN"))</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IF(OR($B726="",$R726=""),"",IF($R726&lt;=0,"CLEARED "&amp;IFERROR(TEXT(_xlfn.MAXIFS(nrMK_Date,nrMK_Link,$B726,nrMK_Credit,"Yes",nrMK_PID,$E726),"mm/dd"),""),"OPEN"))</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IF(OR($B727="",$R727=""),"",IF($R727&lt;=0,"CLEARED "&amp;IFERROR(TEXT(_xlfn.MAXIFS(nrMK_Date,nrMK_Link,$B727,nrMK_Credit,"Yes",nrMK_PID,$E727),"mm/dd"),""),"OPEN"))</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IF(OR($B728="",$R728=""),"",IF($R728&lt;=0,"CLEARED "&amp;IFERROR(TEXT(_xlfn.MAXIFS(nrMK_Date,nrMK_Link,$B728,nrMK_Credit,"Yes",nrMK_PID,$E728),"mm/dd"),""),"OPEN"))</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IF(OR($B729="",$R729=""),"",IF($R729&lt;=0,"CLEARED "&amp;IFERROR(TEXT(_xlfn.MAXIFS(nrMK_Date,nrMK_Link,$B729,nrMK_Credit,"Yes",nrMK_PID,$E729),"mm/dd"),""),"OPEN"))</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IF(OR($B730="",$R730=""),"",IF($R730&lt;=0,"CLEARED "&amp;IFERROR(TEXT(_xlfn.MAXIFS(nrMK_Date,nrMK_Link,$B730,nrMK_Credit,"Yes",nrMK_PID,$E730),"mm/dd"),""),"OPEN"))</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IF(OR($B731="",$R731=""),"",IF($R731&lt;=0,"CLEARED "&amp;IFERROR(TEXT(_xlfn.MAXIFS(nrMK_Date,nrMK_Link,$B731,nrMK_Credit,"Yes",nrMK_PID,$E731),"mm/dd"),""),"OPEN"))</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IF(OR($B732="",$R732=""),"",IF($R732&lt;=0,"CLEARED "&amp;IFERROR(TEXT(_xlfn.MAXIFS(nrMK_Date,nrMK_Link,$B732,nrMK_Credit,"Yes",nrMK_PID,$E732),"mm/dd"),""),"OPEN"))</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IF(OR($B733="",$R733=""),"",IF($R733&lt;=0,"CLEARED "&amp;IFERROR(TEXT(_xlfn.MAXIFS(nrMK_Date,nrMK_Link,$B733,nrMK_Credit,"Yes",nrMK_PID,$E733),"mm/dd"),""),"OPEN"))</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IF(OR($B734="",$R734=""),"",IF($R734&lt;=0,"CLEARED "&amp;IFERROR(TEXT(_xlfn.MAXIFS(nrMK_Date,nrMK_Link,$B734,nrMK_Credit,"Yes",nrMK_PID,$E734),"mm/dd"),""),"OPEN"))</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IF(OR($B735="",$R735=""),"",IF($R735&lt;=0,"CLEARED "&amp;IFERROR(TEXT(_xlfn.MAXIFS(nrMK_Date,nrMK_Link,$B735,nrMK_Credit,"Yes",nrMK_PID,$E735),"mm/dd"),""),"OPEN"))</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IF(OR($B736="",$R736=""),"",IF($R736&lt;=0,"CLEARED "&amp;IFERROR(TEXT(_xlfn.MAXIFS(nrMK_Date,nrMK_Link,$B736,nrMK_Credit,"Yes",nrMK_PID,$E736),"mm/dd"),""),"OPEN"))</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IF(OR($B737="",$R737=""),"",IF($R737&lt;=0,"CLEARED "&amp;IFERROR(TEXT(_xlfn.MAXIFS(nrMK_Date,nrMK_Link,$B737,nrMK_Credit,"Yes",nrMK_PID,$E737),"mm/dd"),""),"OPEN"))</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IF(OR($B738="",$R738=""),"",IF($R738&lt;=0,"CLEARED "&amp;IFERROR(TEXT(_xlfn.MAXIFS(nrMK_Date,nrMK_Link,$B738,nrMK_Credit,"Yes",nrMK_PID,$E738),"mm/dd"),""),"OPEN"))</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IF(OR($B739="",$R739=""),"",IF($R739&lt;=0,"CLEARED "&amp;IFERROR(TEXT(_xlfn.MAXIFS(nrMK_Date,nrMK_Link,$B739,nrMK_Credit,"Yes",nrMK_PID,$E739),"mm/dd"),""),"OPEN"))</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IF(OR($B740="",$R740=""),"",IF($R740&lt;=0,"CLEARED "&amp;IFERROR(TEXT(_xlfn.MAXIFS(nrMK_Date,nrMK_Link,$B740,nrMK_Credit,"Yes",nrMK_PID,$E740),"mm/dd"),""),"OPEN"))</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IF(OR($B741="",$R741=""),"",IF($R741&lt;=0,"CLEARED "&amp;IFERROR(TEXT(_xlfn.MAXIFS(nrMK_Date,nrMK_Link,$B741,nrMK_Credit,"Yes",nrMK_PID,$E741),"mm/dd"),""),"OPEN"))</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IF(OR($B742="",$R742=""),"",IF($R742&lt;=0,"CLEARED "&amp;IFERROR(TEXT(_xlfn.MAXIFS(nrMK_Date,nrMK_Link,$B742,nrMK_Credit,"Yes",nrMK_PID,$E742),"mm/dd"),""),"OPEN"))</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IF(OR($B743="",$R743=""),"",IF($R743&lt;=0,"CLEARED "&amp;IFERROR(TEXT(_xlfn.MAXIFS(nrMK_Date,nrMK_Link,$B743,nrMK_Credit,"Yes",nrMK_PID,$E743),"mm/dd"),""),"OPEN"))</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IF(OR($B744="",$R744=""),"",IF($R744&lt;=0,"CLEARED "&amp;IFERROR(TEXT(_xlfn.MAXIFS(nrMK_Date,nrMK_Link,$B744,nrMK_Credit,"Yes",nrMK_PID,$E744),"mm/dd"),""),"OPEN"))</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IF(OR($B745="",$R745=""),"",IF($R745&lt;=0,"CLEARED "&amp;IFERROR(TEXT(_xlfn.MAXIFS(nrMK_Date,nrMK_Link,$B745,nrMK_Credit,"Yes",nrMK_PID,$E745),"mm/dd"),""),"OPEN"))</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IF(OR($B746="",$R746=""),"",IF($R746&lt;=0,"CLEARED "&amp;IFERROR(TEXT(_xlfn.MAXIFS(nrMK_Date,nrMK_Link,$B746,nrMK_Credit,"Yes",nrMK_PID,$E746),"mm/dd"),""),"OPEN"))</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IF(OR($B747="",$R747=""),"",IF($R747&lt;=0,"CLEARED "&amp;IFERROR(TEXT(_xlfn.MAXIFS(nrMK_Date,nrMK_Link,$B747,nrMK_Credit,"Yes",nrMK_PID,$E747),"mm/dd"),""),"OPEN"))</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IF(OR($B748="",$R748=""),"",IF($R748&lt;=0,"CLEARED "&amp;IFERROR(TEXT(_xlfn.MAXIFS(nrMK_Date,nrMK_Link,$B748,nrMK_Credit,"Yes",nrMK_PID,$E748),"mm/dd"),""),"OPEN"))</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IF(OR($B749="",$R749=""),"",IF($R749&lt;=0,"CLEARED "&amp;IFERROR(TEXT(_xlfn.MAXIFS(nrMK_Date,nrMK_Link,$B749,nrMK_Credit,"Yes",nrMK_PID,$E749),"mm/dd"),""),"OPEN"))</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IF(OR($B750="",$R750=""),"",IF($R750&lt;=0,"CLEARED "&amp;IFERROR(TEXT(_xlfn.MAXIFS(nrMK_Date,nrMK_Link,$B750,nrMK_Credit,"Yes",nrMK_PID,$E750),"mm/dd"),""),"OPEN"))</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IF(OR($B751="",$R751=""),"",IF($R751&lt;=0,"CLEARED "&amp;IFERROR(TEXT(_xlfn.MAXIFS(nrMK_Date,nrMK_Link,$B751,nrMK_Credit,"Yes",nrMK_PID,$E751),"mm/dd"),""),"OPEN"))</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IF(OR($B752="",$R752=""),"",IF($R752&lt;=0,"CLEARED "&amp;IFERROR(TEXT(_xlfn.MAXIFS(nrMK_Date,nrMK_Link,$B752,nrMK_Credit,"Yes",nrMK_PID,$E752),"mm/dd"),""),"OPEN"))</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IF(OR($B753="",$R753=""),"",IF($R753&lt;=0,"CLEARED "&amp;IFERROR(TEXT(_xlfn.MAXIFS(nrMK_Date,nrMK_Link,$B753,nrMK_Credit,"Yes",nrMK_PID,$E753),"mm/dd"),""),"OPEN"))</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IF(OR($B754="",$R754=""),"",IF($R754&lt;=0,"CLEARED "&amp;IFERROR(TEXT(_xlfn.MAXIFS(nrMK_Date,nrMK_Link,$B754,nrMK_Credit,"Yes",nrMK_PID,$E754),"mm/dd"),""),"OPEN"))</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IF(OR($B755="",$R755=""),"",IF($R755&lt;=0,"CLEARED "&amp;IFERROR(TEXT(_xlfn.MAXIFS(nrMK_Date,nrMK_Link,$B755,nrMK_Credit,"Yes",nrMK_PID,$E755),"mm/dd"),""),"OPEN"))</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IF(OR($B756="",$R756=""),"",IF($R756&lt;=0,"CLEARED "&amp;IFERROR(TEXT(_xlfn.MAXIFS(nrMK_Date,nrMK_Link,$B756,nrMK_Credit,"Yes",nrMK_PID,$E756),"mm/dd"),""),"OPEN"))</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IF(OR($B757="",$R757=""),"",IF($R757&lt;=0,"CLEARED "&amp;IFERROR(TEXT(_xlfn.MAXIFS(nrMK_Date,nrMK_Link,$B757,nrMK_Credit,"Yes",nrMK_PID,$E757),"mm/dd"),""),"OPEN"))</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IF(OR($B758="",$R758=""),"",IF($R758&lt;=0,"CLEARED "&amp;IFERROR(TEXT(_xlfn.MAXIFS(nrMK_Date,nrMK_Link,$B758,nrMK_Credit,"Yes",nrMK_PID,$E758),"mm/dd"),""),"OPEN"))</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IF(OR($B759="",$R759=""),"",IF($R759&lt;=0,"CLEARED "&amp;IFERROR(TEXT(_xlfn.MAXIFS(nrMK_Date,nrMK_Link,$B759,nrMK_Credit,"Yes",nrMK_PID,$E759),"mm/dd"),""),"OPEN"))</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IF(OR($B760="",$R760=""),"",IF($R760&lt;=0,"CLEARED "&amp;IFERROR(TEXT(_xlfn.MAXIFS(nrMK_Date,nrMK_Link,$B760,nrMK_Credit,"Yes",nrMK_PID,$E760),"mm/dd"),""),"OPEN"))</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IF(OR($B761="",$R761=""),"",IF($R761&lt;=0,"CLEARED "&amp;IFERROR(TEXT(_xlfn.MAXIFS(nrMK_Date,nrMK_Link,$B761,nrMK_Credit,"Yes",nrMK_PID,$E761),"mm/dd"),""),"OPEN"))</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IF(OR($B762="",$R762=""),"",IF($R762&lt;=0,"CLEARED "&amp;IFERROR(TEXT(_xlfn.MAXIFS(nrMK_Date,nrMK_Link,$B762,nrMK_Credit,"Yes",nrMK_PID,$E762),"mm/dd"),""),"OPEN"))</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IF(OR($B763="",$R763=""),"",IF($R763&lt;=0,"CLEARED "&amp;IFERROR(TEXT(_xlfn.MAXIFS(nrMK_Date,nrMK_Link,$B763,nrMK_Credit,"Yes",nrMK_PID,$E763),"mm/dd"),""),"OPEN"))</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IF(OR($B764="",$R764=""),"",IF($R764&lt;=0,"CLEARED "&amp;IFERROR(TEXT(_xlfn.MAXIFS(nrMK_Date,nrMK_Link,$B764,nrMK_Credit,"Yes",nrMK_PID,$E764),"mm/dd"),""),"OPEN"))</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IF(OR($B765="",$R765=""),"",IF($R765&lt;=0,"CLEARED "&amp;IFERROR(TEXT(_xlfn.MAXIFS(nrMK_Date,nrMK_Link,$B765,nrMK_Credit,"Yes",nrMK_PID,$E765),"mm/dd"),""),"OPEN"))</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IF(OR($B766="",$R766=""),"",IF($R766&lt;=0,"CLEARED "&amp;IFERROR(TEXT(_xlfn.MAXIFS(nrMK_Date,nrMK_Link,$B766,nrMK_Credit,"Yes",nrMK_PID,$E766),"mm/dd"),""),"OPEN"))</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IF(OR($B767="",$R767=""),"",IF($R767&lt;=0,"CLEARED "&amp;IFERROR(TEXT(_xlfn.MAXIFS(nrMK_Date,nrMK_Link,$B767,nrMK_Credit,"Yes",nrMK_PID,$E767),"mm/dd"),""),"OPEN"))</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IF(OR($B768="",$R768=""),"",IF($R768&lt;=0,"CLEARED "&amp;IFERROR(TEXT(_xlfn.MAXIFS(nrMK_Date,nrMK_Link,$B768,nrMK_Credit,"Yes",nrMK_PID,$E768),"mm/dd"),""),"OPEN"))</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IF(OR($B769="",$R769=""),"",IF($R769&lt;=0,"CLEARED "&amp;IFERROR(TEXT(_xlfn.MAXIFS(nrMK_Date,nrMK_Link,$B769,nrMK_Credit,"Yes",nrMK_PID,$E769),"mm/dd"),""),"OPEN"))</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IF(OR($B770="",$R770=""),"",IF($R770&lt;=0,"CLEARED "&amp;IFERROR(TEXT(_xlfn.MAXIFS(nrMK_Date,nrMK_Link,$B770,nrMK_Credit,"Yes",nrMK_PID,$E770),"mm/dd"),""),"OPEN"))</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IF(OR($B771="",$R771=""),"",IF($R771&lt;=0,"CLEARED "&amp;IFERROR(TEXT(_xlfn.MAXIFS(nrMK_Date,nrMK_Link,$B771,nrMK_Credit,"Yes",nrMK_PID,$E771),"mm/dd"),""),"OPEN"))</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IF(OR($B772="",$R772=""),"",IF($R772&lt;=0,"CLEARED "&amp;IFERROR(TEXT(_xlfn.MAXIFS(nrMK_Date,nrMK_Link,$B772,nrMK_Credit,"Yes",nrMK_PID,$E772),"mm/dd"),""),"OPEN"))</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IF(OR($B773="",$R773=""),"",IF($R773&lt;=0,"CLEARED "&amp;IFERROR(TEXT(_xlfn.MAXIFS(nrMK_Date,nrMK_Link,$B773,nrMK_Credit,"Yes",nrMK_PID,$E773),"mm/dd"),""),"OPEN"))</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IF(OR($B774="",$R774=""),"",IF($R774&lt;=0,"CLEARED "&amp;IFERROR(TEXT(_xlfn.MAXIFS(nrMK_Date,nrMK_Link,$B774,nrMK_Credit,"Yes",nrMK_PID,$E774),"mm/dd"),""),"OPEN"))</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IF(OR($B775="",$R775=""),"",IF($R775&lt;=0,"CLEARED "&amp;IFERROR(TEXT(_xlfn.MAXIFS(nrMK_Date,nrMK_Link,$B775,nrMK_Credit,"Yes",nrMK_PID,$E775),"mm/dd"),""),"OPEN"))</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IF(OR($B776="",$R776=""),"",IF($R776&lt;=0,"CLEARED "&amp;IFERROR(TEXT(_xlfn.MAXIFS(nrMK_Date,nrMK_Link,$B776,nrMK_Credit,"Yes",nrMK_PID,$E776),"mm/dd"),""),"OPEN"))</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IF(OR($B777="",$R777=""),"",IF($R777&lt;=0,"CLEARED "&amp;IFERROR(TEXT(_xlfn.MAXIFS(nrMK_Date,nrMK_Link,$B777,nrMK_Credit,"Yes",nrMK_PID,$E777),"mm/dd"),""),"OPEN"))</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IF(OR($B778="",$R778=""),"",IF($R778&lt;=0,"CLEARED "&amp;IFERROR(TEXT(_xlfn.MAXIFS(nrMK_Date,nrMK_Link,$B778,nrMK_Credit,"Yes",nrMK_PID,$E778),"mm/dd"),""),"OPEN"))</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IF(OR($B779="",$R779=""),"",IF($R779&lt;=0,"CLEARED "&amp;IFERROR(TEXT(_xlfn.MAXIFS(nrMK_Date,nrMK_Link,$B779,nrMK_Credit,"Yes",nrMK_PID,$E779),"mm/dd"),""),"OPEN"))</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IF(OR($B780="",$R780=""),"",IF($R780&lt;=0,"CLEARED "&amp;IFERROR(TEXT(_xlfn.MAXIFS(nrMK_Date,nrMK_Link,$B780,nrMK_Credit,"Yes",nrMK_PID,$E780),"mm/dd"),""),"OPEN"))</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IF(OR($B781="",$R781=""),"",IF($R781&lt;=0,"CLEARED "&amp;IFERROR(TEXT(_xlfn.MAXIFS(nrMK_Date,nrMK_Link,$B781,nrMK_Credit,"Yes",nrMK_PID,$E781),"mm/dd"),""),"OPEN"))</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IF(OR($B782="",$R782=""),"",IF($R782&lt;=0,"CLEARED "&amp;IFERROR(TEXT(_xlfn.MAXIFS(nrMK_Date,nrMK_Link,$B782,nrMK_Credit,"Yes",nrMK_PID,$E782),"mm/dd"),""),"OPEN"))</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IF(OR($B783="",$R783=""),"",IF($R783&lt;=0,"CLEARED "&amp;IFERROR(TEXT(_xlfn.MAXIFS(nrMK_Date,nrMK_Link,$B783,nrMK_Credit,"Yes",nrMK_PID,$E783),"mm/dd"),""),"OPEN"))</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IF(OR($B784="",$R784=""),"",IF($R784&lt;=0,"CLEARED "&amp;IFERROR(TEXT(_xlfn.MAXIFS(nrMK_Date,nrMK_Link,$B784,nrMK_Credit,"Yes",nrMK_PID,$E784),"mm/dd"),""),"OPEN"))</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IF(OR($B785="",$R785=""),"",IF($R785&lt;=0,"CLEARED "&amp;IFERROR(TEXT(_xlfn.MAXIFS(nrMK_Date,nrMK_Link,$B785,nrMK_Credit,"Yes",nrMK_PID,$E785),"mm/dd"),""),"OPEN"))</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IF(OR($B786="",$R786=""),"",IF($R786&lt;=0,"CLEARED "&amp;IFERROR(TEXT(_xlfn.MAXIFS(nrMK_Date,nrMK_Link,$B786,nrMK_Credit,"Yes",nrMK_PID,$E786),"mm/dd"),""),"OPEN"))</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IF(OR($B787="",$R787=""),"",IF($R787&lt;=0,"CLEARED "&amp;IFERROR(TEXT(_xlfn.MAXIFS(nrMK_Date,nrMK_Link,$B787,nrMK_Credit,"Yes",nrMK_PID,$E787),"mm/dd"),""),"OPEN"))</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IF(OR($B788="",$R788=""),"",IF($R788&lt;=0,"CLEARED "&amp;IFERROR(TEXT(_xlfn.MAXIFS(nrMK_Date,nrMK_Link,$B788,nrMK_Credit,"Yes",nrMK_PID,$E788),"mm/dd"),""),"OPEN"))</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IF(OR($B789="",$R789=""),"",IF($R789&lt;=0,"CLEARED "&amp;IFERROR(TEXT(_xlfn.MAXIFS(nrMK_Date,nrMK_Link,$B789,nrMK_Credit,"Yes",nrMK_PID,$E789),"mm/dd"),""),"OPEN"))</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IF(OR($B790="",$R790=""),"",IF($R790&lt;=0,"CLEARED "&amp;IFERROR(TEXT(_xlfn.MAXIFS(nrMK_Date,nrMK_Link,$B790,nrMK_Credit,"Yes",nrMK_PID,$E790),"mm/dd"),""),"OPEN"))</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IF(OR($B791="",$R791=""),"",IF($R791&lt;=0,"CLEARED "&amp;IFERROR(TEXT(_xlfn.MAXIFS(nrMK_Date,nrMK_Link,$B791,nrMK_Credit,"Yes",nrMK_PID,$E791),"mm/dd"),""),"OPEN"))</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IF(OR($B792="",$R792=""),"",IF($R792&lt;=0,"CLEARED "&amp;IFERROR(TEXT(_xlfn.MAXIFS(nrMK_Date,nrMK_Link,$B792,nrMK_Credit,"Yes",nrMK_PID,$E792),"mm/dd"),""),"OPEN"))</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IF(OR($B793="",$R793=""),"",IF($R793&lt;=0,"CLEARED "&amp;IFERROR(TEXT(_xlfn.MAXIFS(nrMK_Date,nrMK_Link,$B793,nrMK_Credit,"Yes",nrMK_PID,$E793),"mm/dd"),""),"OPEN"))</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IF(OR($B794="",$R794=""),"",IF($R794&lt;=0,"CLEARED "&amp;IFERROR(TEXT(_xlfn.MAXIFS(nrMK_Date,nrMK_Link,$B794,nrMK_Credit,"Yes",nrMK_PID,$E794),"mm/dd"),""),"OPEN"))</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IF(OR($B795="",$R795=""),"",IF($R795&lt;=0,"CLEARED "&amp;IFERROR(TEXT(_xlfn.MAXIFS(nrMK_Date,nrMK_Link,$B795,nrMK_Credit,"Yes",nrMK_PID,$E795),"mm/dd"),""),"OPEN"))</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IF(OR($B796="",$R796=""),"",IF($R796&lt;=0,"CLEARED "&amp;IFERROR(TEXT(_xlfn.MAXIFS(nrMK_Date,nrMK_Link,$B796,nrMK_Credit,"Yes",nrMK_PID,$E796),"mm/dd"),""),"OPEN"))</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IF(OR($B797="",$R797=""),"",IF($R797&lt;=0,"CLEARED "&amp;IFERROR(TEXT(_xlfn.MAXIFS(nrMK_Date,nrMK_Link,$B797,nrMK_Credit,"Yes",nrMK_PID,$E797),"mm/dd"),""),"OPEN"))</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IF(OR($B798="",$R798=""),"",IF($R798&lt;=0,"CLEARED "&amp;IFERROR(TEXT(_xlfn.MAXIFS(nrMK_Date,nrMK_Link,$B798,nrMK_Credit,"Yes",nrMK_PID,$E798),"mm/dd"),""),"OPEN"))</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IF(OR($B799="",$R799=""),"",IF($R799&lt;=0,"CLEARED "&amp;IFERROR(TEXT(_xlfn.MAXIFS(nrMK_Date,nrMK_Link,$B799,nrMK_Credit,"Yes",nrMK_PID,$E799),"mm/dd"),""),"OPEN"))</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IF(OR($B800="",$R800=""),"",IF($R800&lt;=0,"CLEARED "&amp;IFERROR(TEXT(_xlfn.MAXIFS(nrMK_Date,nrMK_Link,$B800,nrMK_Credit,"Yes",nrMK_PID,$E800),"mm/dd"),""),"OPEN"))</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IF(OR($B801="",$R801=""),"",IF($R801&lt;=0,"CLEARED "&amp;IFERROR(TEXT(_xlfn.MAXIFS(nrMK_Date,nrMK_Link,$B801,nrMK_Credit,"Yes",nrMK_PID,$E801),"mm/dd"),""),"OPEN"))</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IF(OR($B802="",$R802=""),"",IF($R802&lt;=0,"CLEARED "&amp;IFERROR(TEXT(_xlfn.MAXIFS(nrMK_Date,nrMK_Link,$B802,nrMK_Credit,"Yes",nrMK_PID,$E802),"mm/dd"),""),"OPEN"))</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IF(OR($B803="",$R803=""),"",IF($R803&lt;=0,"CLEARED "&amp;IFERROR(TEXT(_xlfn.MAXIFS(nrMK_Date,nrMK_Link,$B803,nrMK_Credit,"Yes",nrMK_PID,$E803),"mm/dd"),""),"OPEN"))</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IF(OR($B804="",$R804=""),"",IF($R804&lt;=0,"CLEARED "&amp;IFERROR(TEXT(_xlfn.MAXIFS(nrMK_Date,nrMK_Link,$B804,nrMK_Credit,"Yes",nrMK_PID,$E804),"mm/dd"),""),"OPEN"))</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IF(OR($B805="",$R805=""),"",IF($R805&lt;=0,"CLEARED "&amp;IFERROR(TEXT(_xlfn.MAXIFS(nrMK_Date,nrMK_Link,$B805,nrMK_Credit,"Yes",nrMK_PID,$E805),"mm/dd"),""),"OPEN"))</f>
        <v/>
      </c>
    </row>
  </sheetData>
  <autoFilter ref="B5:S5"/>
  <conditionalFormatting sqref="S6:S805">
    <cfRule type="expression" priority="1" dxfId="0">
      <formula>$S6="OPEN"</formula>
    </cfRule>
    <cfRule type="expression" priority="2" dxfId="2">
      <formula>LEFT($S6,7)="CLEARED"</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Classroom skills time cannot be made up.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f>
        <v/>
      </c>
      <c r="O6" s="17">
        <f>IF($C6="","",_xlfn.LET(_xlpm.latest,_xlfn.MAXIFS(nrSK_Att,nrSK_PID,$D6,nrSK_Cat,$E6),_xlpm.res,IF($I6=_xlpm.latest,$J6,""),IF($I6&lt;&gt;_xlpm.latest,"(superseded)",IF(OR(_xlpm.res="",_xlpm.res="Pending"),"Pending",IF(_xlpm.res="Pass","Qualified",IF(AND(_xlpm.res="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f>
        <v/>
      </c>
      <c r="O7" s="17">
        <f>IF($C7="","",_xlfn.LET(_xlpm.latest,_xlfn.MAXIFS(nrSK_Att,nrSK_PID,$D7,nrSK_Cat,$E7),_xlpm.res,IF($I7=_xlpm.latest,$J7,""),IF($I7&lt;&gt;_xlpm.latest,"(superseded)",IF(OR(_xlpm.res="",_xlpm.res="Pending"),"Pending",IF(_xlpm.res="Pass","Qualified",IF(AND(_xlpm.res="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f>
        <v/>
      </c>
      <c r="O8" s="17">
        <f>IF($C8="","",_xlfn.LET(_xlpm.latest,_xlfn.MAXIFS(nrSK_Att,nrSK_PID,$D8,nrSK_Cat,$E8),_xlpm.res,IF($I8=_xlpm.latest,$J8,""),IF($I8&lt;&gt;_xlpm.latest,"(superseded)",IF(OR(_xlpm.res="",_xlpm.res="Pending"),"Pending",IF(_xlpm.res="Pass","Qualified",IF(AND(_xlpm.res="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f>
        <v/>
      </c>
      <c r="O9" s="17">
        <f>IF($C9="","",_xlfn.LET(_xlpm.latest,_xlfn.MAXIFS(nrSK_Att,nrSK_PID,$D9,nrSK_Cat,$E9),_xlpm.res,IF($I9=_xlpm.latest,$J9,""),IF($I9&lt;&gt;_xlpm.latest,"(superseded)",IF(OR(_xlpm.res="",_xlpm.res="Pending"),"Pending",IF(_xlpm.res="Pass","Qualified",IF(AND(_xlpm.res="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f>
        <v/>
      </c>
      <c r="O10" s="17">
        <f>IF($C10="","",_xlfn.LET(_xlpm.latest,_xlfn.MAXIFS(nrSK_Att,nrSK_PID,$D10,nrSK_Cat,$E10),_xlpm.res,IF($I10=_xlpm.latest,$J10,""),IF($I10&lt;&gt;_xlpm.latest,"(superseded)",IF(OR(_xlpm.res="",_xlpm.res="Pending"),"Pending",IF(_xlpm.res="Pass","Qualified",IF(AND(_xlpm.res="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f>
        <v/>
      </c>
      <c r="O11" s="17">
        <f>IF($C11="","",_xlfn.LET(_xlpm.latest,_xlfn.MAXIFS(nrSK_Att,nrSK_PID,$D11,nrSK_Cat,$E11),_xlpm.res,IF($I11=_xlpm.latest,$J11,""),IF($I11&lt;&gt;_xlpm.latest,"(superseded)",IF(OR(_xlpm.res="",_xlpm.res="Pending"),"Pending",IF(_xlpm.res="Pass","Qualified",IF(AND(_xlpm.res="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f>
        <v/>
      </c>
      <c r="O12" s="17">
        <f>IF($C12="","",_xlfn.LET(_xlpm.latest,_xlfn.MAXIFS(nrSK_Att,nrSK_PID,$D12,nrSK_Cat,$E12),_xlpm.res,IF($I12=_xlpm.latest,$J12,""),IF($I12&lt;&gt;_xlpm.latest,"(superseded)",IF(OR(_xlpm.res="",_xlpm.res="Pending"),"Pending",IF(_xlpm.res="Pass","Qualified",IF(AND(_xlpm.res="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f>
        <v/>
      </c>
      <c r="O13" s="17">
        <f>IF($C13="","",_xlfn.LET(_xlpm.latest,_xlfn.MAXIFS(nrSK_Att,nrSK_PID,$D13,nrSK_Cat,$E13),_xlpm.res,IF($I13=_xlpm.latest,$J13,""),IF($I13&lt;&gt;_xlpm.latest,"(superseded)",IF(OR(_xlpm.res="",_xlpm.res="Pending"),"Pending",IF(_xlpm.res="Pass","Qualified",IF(AND(_xlpm.res="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f>
        <v/>
      </c>
      <c r="O14" s="17">
        <f>IF($C14="","",_xlfn.LET(_xlpm.latest,_xlfn.MAXIFS(nrSK_Att,nrSK_PID,$D14,nrSK_Cat,$E14),_xlpm.res,IF($I14=_xlpm.latest,$J14,""),IF($I14&lt;&gt;_xlpm.latest,"(superseded)",IF(OR(_xlpm.res="",_xlpm.res="Pending"),"Pending",IF(_xlpm.res="Pass","Qualified",IF(AND(_xlpm.res="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f>
        <v/>
      </c>
      <c r="O15" s="17">
        <f>IF($C15="","",_xlfn.LET(_xlpm.latest,_xlfn.MAXIFS(nrSK_Att,nrSK_PID,$D15,nrSK_Cat,$E15),_xlpm.res,IF($I15=_xlpm.latest,$J15,""),IF($I15&lt;&gt;_xlpm.latest,"(superseded)",IF(OR(_xlpm.res="",_xlpm.res="Pending"),"Pending",IF(_xlpm.res="Pass","Qualified",IF(AND(_xlpm.res="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f>
        <v/>
      </c>
      <c r="O16" s="17">
        <f>IF($C16="","",_xlfn.LET(_xlpm.latest,_xlfn.MAXIFS(nrSK_Att,nrSK_PID,$D16,nrSK_Cat,$E16),_xlpm.res,IF($I16=_xlpm.latest,$J16,""),IF($I16&lt;&gt;_xlpm.latest,"(superseded)",IF(OR(_xlpm.res="",_xlpm.res="Pending"),"Pending",IF(_xlpm.res="Pass","Qualified",IF(AND(_xlpm.res="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f>
        <v/>
      </c>
      <c r="O17" s="17">
        <f>IF($C17="","",_xlfn.LET(_xlpm.latest,_xlfn.MAXIFS(nrSK_Att,nrSK_PID,$D17,nrSK_Cat,$E17),_xlpm.res,IF($I17=_xlpm.latest,$J17,""),IF($I17&lt;&gt;_xlpm.latest,"(superseded)",IF(OR(_xlpm.res="",_xlpm.res="Pending"),"Pending",IF(_xlpm.res="Pass","Qualified",IF(AND(_xlpm.res="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f>
        <v/>
      </c>
      <c r="O18" s="17">
        <f>IF($C18="","",_xlfn.LET(_xlpm.latest,_xlfn.MAXIFS(nrSK_Att,nrSK_PID,$D18,nrSK_Cat,$E18),_xlpm.res,IF($I18=_xlpm.latest,$J18,""),IF($I18&lt;&gt;_xlpm.latest,"(superseded)",IF(OR(_xlpm.res="",_xlpm.res="Pending"),"Pending",IF(_xlpm.res="Pass","Qualified",IF(AND(_xlpm.res="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f>
        <v/>
      </c>
      <c r="O19" s="17">
        <f>IF($C19="","",_xlfn.LET(_xlpm.latest,_xlfn.MAXIFS(nrSK_Att,nrSK_PID,$D19,nrSK_Cat,$E19),_xlpm.res,IF($I19=_xlpm.latest,$J19,""),IF($I19&lt;&gt;_xlpm.latest,"(superseded)",IF(OR(_xlpm.res="",_xlpm.res="Pending"),"Pending",IF(_xlpm.res="Pass","Qualified",IF(AND(_xlpm.res="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f>
        <v/>
      </c>
      <c r="O20" s="17">
        <f>IF($C20="","",_xlfn.LET(_xlpm.latest,_xlfn.MAXIFS(nrSK_Att,nrSK_PID,$D20,nrSK_Cat,$E20),_xlpm.res,IF($I20=_xlpm.latest,$J20,""),IF($I20&lt;&gt;_xlpm.latest,"(superseded)",IF(OR(_xlpm.res="",_xlpm.res="Pending"),"Pending",IF(_xlpm.res="Pass","Qualified",IF(AND(_xlpm.res="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f>
        <v/>
      </c>
      <c r="O21" s="17">
        <f>IF($C21="","",_xlfn.LET(_xlpm.latest,_xlfn.MAXIFS(nrSK_Att,nrSK_PID,$D21,nrSK_Cat,$E21),_xlpm.res,IF($I21=_xlpm.latest,$J21,""),IF($I21&lt;&gt;_xlpm.latest,"(superseded)",IF(OR(_xlpm.res="",_xlpm.res="Pending"),"Pending",IF(_xlpm.res="Pass","Qualified",IF(AND(_xlpm.res="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f>
        <v/>
      </c>
      <c r="O22" s="17">
        <f>IF($C22="","",_xlfn.LET(_xlpm.latest,_xlfn.MAXIFS(nrSK_Att,nrSK_PID,$D22,nrSK_Cat,$E22),_xlpm.res,IF($I22=_xlpm.latest,$J22,""),IF($I22&lt;&gt;_xlpm.latest,"(superseded)",IF(OR(_xlpm.res="",_xlpm.res="Pending"),"Pending",IF(_xlpm.res="Pass","Qualified",IF(AND(_xlpm.res="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f>
        <v/>
      </c>
      <c r="O23" s="17">
        <f>IF($C23="","",_xlfn.LET(_xlpm.latest,_xlfn.MAXIFS(nrSK_Att,nrSK_PID,$D23,nrSK_Cat,$E23),_xlpm.res,IF($I23=_xlpm.latest,$J23,""),IF($I23&lt;&gt;_xlpm.latest,"(superseded)",IF(OR(_xlpm.res="",_xlpm.res="Pending"),"Pending",IF(_xlpm.res="Pass","Qualified",IF(AND(_xlpm.res="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f>
        <v/>
      </c>
      <c r="O24" s="17">
        <f>IF($C24="","",_xlfn.LET(_xlpm.latest,_xlfn.MAXIFS(nrSK_Att,nrSK_PID,$D24,nrSK_Cat,$E24),_xlpm.res,IF($I24=_xlpm.latest,$J24,""),IF($I24&lt;&gt;_xlpm.latest,"(superseded)",IF(OR(_xlpm.res="",_xlpm.res="Pending"),"Pending",IF(_xlpm.res="Pass","Qualified",IF(AND(_xlpm.res="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f>
        <v/>
      </c>
      <c r="O25" s="17">
        <f>IF($C25="","",_xlfn.LET(_xlpm.latest,_xlfn.MAXIFS(nrSK_Att,nrSK_PID,$D25,nrSK_Cat,$E25),_xlpm.res,IF($I25=_xlpm.latest,$J25,""),IF($I25&lt;&gt;_xlpm.latest,"(superseded)",IF(OR(_xlpm.res="",_xlpm.res="Pending"),"Pending",IF(_xlpm.res="Pass","Qualified",IF(AND(_xlpm.res="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f>
        <v/>
      </c>
      <c r="O26" s="17">
        <f>IF($C26="","",_xlfn.LET(_xlpm.latest,_xlfn.MAXIFS(nrSK_Att,nrSK_PID,$D26,nrSK_Cat,$E26),_xlpm.res,IF($I26=_xlpm.latest,$J26,""),IF($I26&lt;&gt;_xlpm.latest,"(superseded)",IF(OR(_xlpm.res="",_xlpm.res="Pending"),"Pending",IF(_xlpm.res="Pass","Qualified",IF(AND(_xlpm.res="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f>
        <v/>
      </c>
      <c r="O27" s="17">
        <f>IF($C27="","",_xlfn.LET(_xlpm.latest,_xlfn.MAXIFS(nrSK_Att,nrSK_PID,$D27,nrSK_Cat,$E27),_xlpm.res,IF($I27=_xlpm.latest,$J27,""),IF($I27&lt;&gt;_xlpm.latest,"(superseded)",IF(OR(_xlpm.res="",_xlpm.res="Pending"),"Pending",IF(_xlpm.res="Pass","Qualified",IF(AND(_xlpm.res="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f>
        <v/>
      </c>
      <c r="O28" s="17">
        <f>IF($C28="","",_xlfn.LET(_xlpm.latest,_xlfn.MAXIFS(nrSK_Att,nrSK_PID,$D28,nrSK_Cat,$E28),_xlpm.res,IF($I28=_xlpm.latest,$J28,""),IF($I28&lt;&gt;_xlpm.latest,"(superseded)",IF(OR(_xlpm.res="",_xlpm.res="Pending"),"Pending",IF(_xlpm.res="Pass","Qualified",IF(AND(_xlpm.res="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f>
        <v/>
      </c>
      <c r="O29" s="17">
        <f>IF($C29="","",_xlfn.LET(_xlpm.latest,_xlfn.MAXIFS(nrSK_Att,nrSK_PID,$D29,nrSK_Cat,$E29),_xlpm.res,IF($I29=_xlpm.latest,$J29,""),IF($I29&lt;&gt;_xlpm.latest,"(superseded)",IF(OR(_xlpm.res="",_xlpm.res="Pending"),"Pending",IF(_xlpm.res="Pass","Qualified",IF(AND(_xlpm.res="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f>
        <v/>
      </c>
      <c r="O30" s="17">
        <f>IF($C30="","",_xlfn.LET(_xlpm.latest,_xlfn.MAXIFS(nrSK_Att,nrSK_PID,$D30,nrSK_Cat,$E30),_xlpm.res,IF($I30=_xlpm.latest,$J30,""),IF($I30&lt;&gt;_xlpm.latest,"(superseded)",IF(OR(_xlpm.res="",_xlpm.res="Pending"),"Pending",IF(_xlpm.res="Pass","Qualified",IF(AND(_xlpm.res="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f>
        <v/>
      </c>
      <c r="O31" s="17">
        <f>IF($C31="","",_xlfn.LET(_xlpm.latest,_xlfn.MAXIFS(nrSK_Att,nrSK_PID,$D31,nrSK_Cat,$E31),_xlpm.res,IF($I31=_xlpm.latest,$J31,""),IF($I31&lt;&gt;_xlpm.latest,"(superseded)",IF(OR(_xlpm.res="",_xlpm.res="Pending"),"Pending",IF(_xlpm.res="Pass","Qualified",IF(AND(_xlpm.res="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f>
        <v/>
      </c>
      <c r="O32" s="17">
        <f>IF($C32="","",_xlfn.LET(_xlpm.latest,_xlfn.MAXIFS(nrSK_Att,nrSK_PID,$D32,nrSK_Cat,$E32),_xlpm.res,IF($I32=_xlpm.latest,$J32,""),IF($I32&lt;&gt;_xlpm.latest,"(superseded)",IF(OR(_xlpm.res="",_xlpm.res="Pending"),"Pending",IF(_xlpm.res="Pass","Qualified",IF(AND(_xlpm.res="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f>
        <v/>
      </c>
      <c r="O33" s="17">
        <f>IF($C33="","",_xlfn.LET(_xlpm.latest,_xlfn.MAXIFS(nrSK_Att,nrSK_PID,$D33,nrSK_Cat,$E33),_xlpm.res,IF($I33=_xlpm.latest,$J33,""),IF($I33&lt;&gt;_xlpm.latest,"(superseded)",IF(OR(_xlpm.res="",_xlpm.res="Pending"),"Pending",IF(_xlpm.res="Pass","Qualified",IF(AND(_xlpm.res="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f>
        <v/>
      </c>
      <c r="O34" s="17">
        <f>IF($C34="","",_xlfn.LET(_xlpm.latest,_xlfn.MAXIFS(nrSK_Att,nrSK_PID,$D34,nrSK_Cat,$E34),_xlpm.res,IF($I34=_xlpm.latest,$J34,""),IF($I34&lt;&gt;_xlpm.latest,"(superseded)",IF(OR(_xlpm.res="",_xlpm.res="Pending"),"Pending",IF(_xlpm.res="Pass","Qualified",IF(AND(_xlpm.res="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f>
        <v/>
      </c>
      <c r="O35" s="17">
        <f>IF($C35="","",_xlfn.LET(_xlpm.latest,_xlfn.MAXIFS(nrSK_Att,nrSK_PID,$D35,nrSK_Cat,$E35),_xlpm.res,IF($I35=_xlpm.latest,$J35,""),IF($I35&lt;&gt;_xlpm.latest,"(superseded)",IF(OR(_xlpm.res="",_xlpm.res="Pending"),"Pending",IF(_xlpm.res="Pass","Qualified",IF(AND(_xlpm.res="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f>
        <v/>
      </c>
      <c r="O36" s="17">
        <f>IF($C36="","",_xlfn.LET(_xlpm.latest,_xlfn.MAXIFS(nrSK_Att,nrSK_PID,$D36,nrSK_Cat,$E36),_xlpm.res,IF($I36=_xlpm.latest,$J36,""),IF($I36&lt;&gt;_xlpm.latest,"(superseded)",IF(OR(_xlpm.res="",_xlpm.res="Pending"),"Pending",IF(_xlpm.res="Pass","Qualified",IF(AND(_xlpm.res="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f>
        <v/>
      </c>
      <c r="O37" s="17">
        <f>IF($C37="","",_xlfn.LET(_xlpm.latest,_xlfn.MAXIFS(nrSK_Att,nrSK_PID,$D37,nrSK_Cat,$E37),_xlpm.res,IF($I37=_xlpm.latest,$J37,""),IF($I37&lt;&gt;_xlpm.latest,"(superseded)",IF(OR(_xlpm.res="",_xlpm.res="Pending"),"Pending",IF(_xlpm.res="Pass","Qualified",IF(AND(_xlpm.res="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f>
        <v/>
      </c>
      <c r="O38" s="17">
        <f>IF($C38="","",_xlfn.LET(_xlpm.latest,_xlfn.MAXIFS(nrSK_Att,nrSK_PID,$D38,nrSK_Cat,$E38),_xlpm.res,IF($I38=_xlpm.latest,$J38,""),IF($I38&lt;&gt;_xlpm.latest,"(superseded)",IF(OR(_xlpm.res="",_xlpm.res="Pending"),"Pending",IF(_xlpm.res="Pass","Qualified",IF(AND(_xlpm.res="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f>
        <v/>
      </c>
      <c r="O39" s="17">
        <f>IF($C39="","",_xlfn.LET(_xlpm.latest,_xlfn.MAXIFS(nrSK_Att,nrSK_PID,$D39,nrSK_Cat,$E39),_xlpm.res,IF($I39=_xlpm.latest,$J39,""),IF($I39&lt;&gt;_xlpm.latest,"(superseded)",IF(OR(_xlpm.res="",_xlpm.res="Pending"),"Pending",IF(_xlpm.res="Pass","Qualified",IF(AND(_xlpm.res="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f>
        <v/>
      </c>
      <c r="O40" s="17">
        <f>IF($C40="","",_xlfn.LET(_xlpm.latest,_xlfn.MAXIFS(nrSK_Att,nrSK_PID,$D40,nrSK_Cat,$E40),_xlpm.res,IF($I40=_xlpm.latest,$J40,""),IF($I40&lt;&gt;_xlpm.latest,"(superseded)",IF(OR(_xlpm.res="",_xlpm.res="Pending"),"Pending",IF(_xlpm.res="Pass","Qualified",IF(AND(_xlpm.res="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f>
        <v/>
      </c>
      <c r="O41" s="17">
        <f>IF($C41="","",_xlfn.LET(_xlpm.latest,_xlfn.MAXIFS(nrSK_Att,nrSK_PID,$D41,nrSK_Cat,$E41),_xlpm.res,IF($I41=_xlpm.latest,$J41,""),IF($I41&lt;&gt;_xlpm.latest,"(superseded)",IF(OR(_xlpm.res="",_xlpm.res="Pending"),"Pending",IF(_xlpm.res="Pass","Qualified",IF(AND(_xlpm.res="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f>
        <v/>
      </c>
      <c r="O42" s="17">
        <f>IF($C42="","",_xlfn.LET(_xlpm.latest,_xlfn.MAXIFS(nrSK_Att,nrSK_PID,$D42,nrSK_Cat,$E42),_xlpm.res,IF($I42=_xlpm.latest,$J42,""),IF($I42&lt;&gt;_xlpm.latest,"(superseded)",IF(OR(_xlpm.res="",_xlpm.res="Pending"),"Pending",IF(_xlpm.res="Pass","Qualified",IF(AND(_xlpm.res="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f>
        <v/>
      </c>
      <c r="O43" s="17">
        <f>IF($C43="","",_xlfn.LET(_xlpm.latest,_xlfn.MAXIFS(nrSK_Att,nrSK_PID,$D43,nrSK_Cat,$E43),_xlpm.res,IF($I43=_xlpm.latest,$J43,""),IF($I43&lt;&gt;_xlpm.latest,"(superseded)",IF(OR(_xlpm.res="",_xlpm.res="Pending"),"Pending",IF(_xlpm.res="Pass","Qualified",IF(AND(_xlpm.res="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f>
        <v/>
      </c>
      <c r="O44" s="17">
        <f>IF($C44="","",_xlfn.LET(_xlpm.latest,_xlfn.MAXIFS(nrSK_Att,nrSK_PID,$D44,nrSK_Cat,$E44),_xlpm.res,IF($I44=_xlpm.latest,$J44,""),IF($I44&lt;&gt;_xlpm.latest,"(superseded)",IF(OR(_xlpm.res="",_xlpm.res="Pending"),"Pending",IF(_xlpm.res="Pass","Qualified",IF(AND(_xlpm.res="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f>
        <v/>
      </c>
      <c r="O45" s="17">
        <f>IF($C45="","",_xlfn.LET(_xlpm.latest,_xlfn.MAXIFS(nrSK_Att,nrSK_PID,$D45,nrSK_Cat,$E45),_xlpm.res,IF($I45=_xlpm.latest,$J45,""),IF($I45&lt;&gt;_xlpm.latest,"(superseded)",IF(OR(_xlpm.res="",_xlpm.res="Pending"),"Pending",IF(_xlpm.res="Pass","Qualified",IF(AND(_xlpm.res="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f>
        <v/>
      </c>
      <c r="O46" s="17">
        <f>IF($C46="","",_xlfn.LET(_xlpm.latest,_xlfn.MAXIFS(nrSK_Att,nrSK_PID,$D46,nrSK_Cat,$E46),_xlpm.res,IF($I46=_xlpm.latest,$J46,""),IF($I46&lt;&gt;_xlpm.latest,"(superseded)",IF(OR(_xlpm.res="",_xlpm.res="Pending"),"Pending",IF(_xlpm.res="Pass","Qualified",IF(AND(_xlpm.res="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f>
        <v/>
      </c>
      <c r="O47" s="17">
        <f>IF($C47="","",_xlfn.LET(_xlpm.latest,_xlfn.MAXIFS(nrSK_Att,nrSK_PID,$D47,nrSK_Cat,$E47),_xlpm.res,IF($I47=_xlpm.latest,$J47,""),IF($I47&lt;&gt;_xlpm.latest,"(superseded)",IF(OR(_xlpm.res="",_xlpm.res="Pending"),"Pending",IF(_xlpm.res="Pass","Qualified",IF(AND(_xlpm.res="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f>
        <v/>
      </c>
      <c r="O48" s="17">
        <f>IF($C48="","",_xlfn.LET(_xlpm.latest,_xlfn.MAXIFS(nrSK_Att,nrSK_PID,$D48,nrSK_Cat,$E48),_xlpm.res,IF($I48=_xlpm.latest,$J48,""),IF($I48&lt;&gt;_xlpm.latest,"(superseded)",IF(OR(_xlpm.res="",_xlpm.res="Pending"),"Pending",IF(_xlpm.res="Pass","Qualified",IF(AND(_xlpm.res="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f>
        <v/>
      </c>
      <c r="O49" s="17">
        <f>IF($C49="","",_xlfn.LET(_xlpm.latest,_xlfn.MAXIFS(nrSK_Att,nrSK_PID,$D49,nrSK_Cat,$E49),_xlpm.res,IF($I49=_xlpm.latest,$J49,""),IF($I49&lt;&gt;_xlpm.latest,"(superseded)",IF(OR(_xlpm.res="",_xlpm.res="Pending"),"Pending",IF(_xlpm.res="Pass","Qualified",IF(AND(_xlpm.res="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f>
        <v/>
      </c>
      <c r="O50" s="17">
        <f>IF($C50="","",_xlfn.LET(_xlpm.latest,_xlfn.MAXIFS(nrSK_Att,nrSK_PID,$D50,nrSK_Cat,$E50),_xlpm.res,IF($I50=_xlpm.latest,$J50,""),IF($I50&lt;&gt;_xlpm.latest,"(superseded)",IF(OR(_xlpm.res="",_xlpm.res="Pending"),"Pending",IF(_xlpm.res="Pass","Qualified",IF(AND(_xlpm.res="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f>
        <v/>
      </c>
      <c r="O51" s="17">
        <f>IF($C51="","",_xlfn.LET(_xlpm.latest,_xlfn.MAXIFS(nrSK_Att,nrSK_PID,$D51,nrSK_Cat,$E51),_xlpm.res,IF($I51=_xlpm.latest,$J51,""),IF($I51&lt;&gt;_xlpm.latest,"(superseded)",IF(OR(_xlpm.res="",_xlpm.res="Pending"),"Pending",IF(_xlpm.res="Pass","Qualified",IF(AND(_xlpm.res="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f>
        <v/>
      </c>
      <c r="O52" s="17">
        <f>IF($C52="","",_xlfn.LET(_xlpm.latest,_xlfn.MAXIFS(nrSK_Att,nrSK_PID,$D52,nrSK_Cat,$E52),_xlpm.res,IF($I52=_xlpm.latest,$J52,""),IF($I52&lt;&gt;_xlpm.latest,"(superseded)",IF(OR(_xlpm.res="",_xlpm.res="Pending"),"Pending",IF(_xlpm.res="Pass","Qualified",IF(AND(_xlpm.res="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f>
        <v/>
      </c>
      <c r="O53" s="17">
        <f>IF($C53="","",_xlfn.LET(_xlpm.latest,_xlfn.MAXIFS(nrSK_Att,nrSK_PID,$D53,nrSK_Cat,$E53),_xlpm.res,IF($I53=_xlpm.latest,$J53,""),IF($I53&lt;&gt;_xlpm.latest,"(superseded)",IF(OR(_xlpm.res="",_xlpm.res="Pending"),"Pending",IF(_xlpm.res="Pass","Qualified",IF(AND(_xlpm.res="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f>
        <v/>
      </c>
      <c r="O54" s="17">
        <f>IF($C54="","",_xlfn.LET(_xlpm.latest,_xlfn.MAXIFS(nrSK_Att,nrSK_PID,$D54,nrSK_Cat,$E54),_xlpm.res,IF($I54=_xlpm.latest,$J54,""),IF($I54&lt;&gt;_xlpm.latest,"(superseded)",IF(OR(_xlpm.res="",_xlpm.res="Pending"),"Pending",IF(_xlpm.res="Pass","Qualified",IF(AND(_xlpm.res="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f>
        <v/>
      </c>
      <c r="O55" s="17">
        <f>IF($C55="","",_xlfn.LET(_xlpm.latest,_xlfn.MAXIFS(nrSK_Att,nrSK_PID,$D55,nrSK_Cat,$E55),_xlpm.res,IF($I55=_xlpm.latest,$J55,""),IF($I55&lt;&gt;_xlpm.latest,"(superseded)",IF(OR(_xlpm.res="",_xlpm.res="Pending"),"Pending",IF(_xlpm.res="Pass","Qualified",IF(AND(_xlpm.res="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f>
        <v/>
      </c>
      <c r="O56" s="17">
        <f>IF($C56="","",_xlfn.LET(_xlpm.latest,_xlfn.MAXIFS(nrSK_Att,nrSK_PID,$D56,nrSK_Cat,$E56),_xlpm.res,IF($I56=_xlpm.latest,$J56,""),IF($I56&lt;&gt;_xlpm.latest,"(superseded)",IF(OR(_xlpm.res="",_xlpm.res="Pending"),"Pending",IF(_xlpm.res="Pass","Qualified",IF(AND(_xlpm.res="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f>
        <v/>
      </c>
      <c r="O57" s="17">
        <f>IF($C57="","",_xlfn.LET(_xlpm.latest,_xlfn.MAXIFS(nrSK_Att,nrSK_PID,$D57,nrSK_Cat,$E57),_xlpm.res,IF($I57=_xlpm.latest,$J57,""),IF($I57&lt;&gt;_xlpm.latest,"(superseded)",IF(OR(_xlpm.res="",_xlpm.res="Pending"),"Pending",IF(_xlpm.res="Pass","Qualified",IF(AND(_xlpm.res="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f>
        <v/>
      </c>
      <c r="O58" s="17">
        <f>IF($C58="","",_xlfn.LET(_xlpm.latest,_xlfn.MAXIFS(nrSK_Att,nrSK_PID,$D58,nrSK_Cat,$E58),_xlpm.res,IF($I58=_xlpm.latest,$J58,""),IF($I58&lt;&gt;_xlpm.latest,"(superseded)",IF(OR(_xlpm.res="",_xlpm.res="Pending"),"Pending",IF(_xlpm.res="Pass","Qualified",IF(AND(_xlpm.res="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f>
        <v/>
      </c>
      <c r="O59" s="17">
        <f>IF($C59="","",_xlfn.LET(_xlpm.latest,_xlfn.MAXIFS(nrSK_Att,nrSK_PID,$D59,nrSK_Cat,$E59),_xlpm.res,IF($I59=_xlpm.latest,$J59,""),IF($I59&lt;&gt;_xlpm.latest,"(superseded)",IF(OR(_xlpm.res="",_xlpm.res="Pending"),"Pending",IF(_xlpm.res="Pass","Qualified",IF(AND(_xlpm.res="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f>
        <v/>
      </c>
      <c r="O60" s="17">
        <f>IF($C60="","",_xlfn.LET(_xlpm.latest,_xlfn.MAXIFS(nrSK_Att,nrSK_PID,$D60,nrSK_Cat,$E60),_xlpm.res,IF($I60=_xlpm.latest,$J60,""),IF($I60&lt;&gt;_xlpm.latest,"(superseded)",IF(OR(_xlpm.res="",_xlpm.res="Pending"),"Pending",IF(_xlpm.res="Pass","Qualified",IF(AND(_xlpm.res="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f>
        <v/>
      </c>
      <c r="O61" s="17">
        <f>IF($C61="","",_xlfn.LET(_xlpm.latest,_xlfn.MAXIFS(nrSK_Att,nrSK_PID,$D61,nrSK_Cat,$E61),_xlpm.res,IF($I61=_xlpm.latest,$J61,""),IF($I61&lt;&gt;_xlpm.latest,"(superseded)",IF(OR(_xlpm.res="",_xlpm.res="Pending"),"Pending",IF(_xlpm.res="Pass","Qualified",IF(AND(_xlpm.res="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f>
        <v/>
      </c>
      <c r="O62" s="17">
        <f>IF($C62="","",_xlfn.LET(_xlpm.latest,_xlfn.MAXIFS(nrSK_Att,nrSK_PID,$D62,nrSK_Cat,$E62),_xlpm.res,IF($I62=_xlpm.latest,$J62,""),IF($I62&lt;&gt;_xlpm.latest,"(superseded)",IF(OR(_xlpm.res="",_xlpm.res="Pending"),"Pending",IF(_xlpm.res="Pass","Qualified",IF(AND(_xlpm.res="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f>
        <v/>
      </c>
      <c r="O63" s="17">
        <f>IF($C63="","",_xlfn.LET(_xlpm.latest,_xlfn.MAXIFS(nrSK_Att,nrSK_PID,$D63,nrSK_Cat,$E63),_xlpm.res,IF($I63=_xlpm.latest,$J63,""),IF($I63&lt;&gt;_xlpm.latest,"(superseded)",IF(OR(_xlpm.res="",_xlpm.res="Pending"),"Pending",IF(_xlpm.res="Pass","Qualified",IF(AND(_xlpm.res="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f>
        <v/>
      </c>
      <c r="O64" s="17">
        <f>IF($C64="","",_xlfn.LET(_xlpm.latest,_xlfn.MAXIFS(nrSK_Att,nrSK_PID,$D64,nrSK_Cat,$E64),_xlpm.res,IF($I64=_xlpm.latest,$J64,""),IF($I64&lt;&gt;_xlpm.latest,"(superseded)",IF(OR(_xlpm.res="",_xlpm.res="Pending"),"Pending",IF(_xlpm.res="Pass","Qualified",IF(AND(_xlpm.res="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f>
        <v/>
      </c>
      <c r="O65" s="17">
        <f>IF($C65="","",_xlfn.LET(_xlpm.latest,_xlfn.MAXIFS(nrSK_Att,nrSK_PID,$D65,nrSK_Cat,$E65),_xlpm.res,IF($I65=_xlpm.latest,$J65,""),IF($I65&lt;&gt;_xlpm.latest,"(superseded)",IF(OR(_xlpm.res="",_xlpm.res="Pending"),"Pending",IF(_xlpm.res="Pass","Qualified",IF(AND(_xlpm.res="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f>
        <v/>
      </c>
      <c r="O66" s="17">
        <f>IF($C66="","",_xlfn.LET(_xlpm.latest,_xlfn.MAXIFS(nrSK_Att,nrSK_PID,$D66,nrSK_Cat,$E66),_xlpm.res,IF($I66=_xlpm.latest,$J66,""),IF($I66&lt;&gt;_xlpm.latest,"(superseded)",IF(OR(_xlpm.res="",_xlpm.res="Pending"),"Pending",IF(_xlpm.res="Pass","Qualified",IF(AND(_xlpm.res="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f>
        <v/>
      </c>
      <c r="O67" s="17">
        <f>IF($C67="","",_xlfn.LET(_xlpm.latest,_xlfn.MAXIFS(nrSK_Att,nrSK_PID,$D67,nrSK_Cat,$E67),_xlpm.res,IF($I67=_xlpm.latest,$J67,""),IF($I67&lt;&gt;_xlpm.latest,"(superseded)",IF(OR(_xlpm.res="",_xlpm.res="Pending"),"Pending",IF(_xlpm.res="Pass","Qualified",IF(AND(_xlpm.res="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f>
        <v/>
      </c>
      <c r="O68" s="17">
        <f>IF($C68="","",_xlfn.LET(_xlpm.latest,_xlfn.MAXIFS(nrSK_Att,nrSK_PID,$D68,nrSK_Cat,$E68),_xlpm.res,IF($I68=_xlpm.latest,$J68,""),IF($I68&lt;&gt;_xlpm.latest,"(superseded)",IF(OR(_xlpm.res="",_xlpm.res="Pending"),"Pending",IF(_xlpm.res="Pass","Qualified",IF(AND(_xlpm.res="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f>
        <v/>
      </c>
      <c r="O69" s="17">
        <f>IF($C69="","",_xlfn.LET(_xlpm.latest,_xlfn.MAXIFS(nrSK_Att,nrSK_PID,$D69,nrSK_Cat,$E69),_xlpm.res,IF($I69=_xlpm.latest,$J69,""),IF($I69&lt;&gt;_xlpm.latest,"(superseded)",IF(OR(_xlpm.res="",_xlpm.res="Pending"),"Pending",IF(_xlpm.res="Pass","Qualified",IF(AND(_xlpm.res="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f>
        <v/>
      </c>
      <c r="O70" s="17">
        <f>IF($C70="","",_xlfn.LET(_xlpm.latest,_xlfn.MAXIFS(nrSK_Att,nrSK_PID,$D70,nrSK_Cat,$E70),_xlpm.res,IF($I70=_xlpm.latest,$J70,""),IF($I70&lt;&gt;_xlpm.latest,"(superseded)",IF(OR(_xlpm.res="",_xlpm.res="Pending"),"Pending",IF(_xlpm.res="Pass","Qualified",IF(AND(_xlpm.res="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f>
        <v/>
      </c>
      <c r="O71" s="17">
        <f>IF($C71="","",_xlfn.LET(_xlpm.latest,_xlfn.MAXIFS(nrSK_Att,nrSK_PID,$D71,nrSK_Cat,$E71),_xlpm.res,IF($I71=_xlpm.latest,$J71,""),IF($I71&lt;&gt;_xlpm.latest,"(superseded)",IF(OR(_xlpm.res="",_xlpm.res="Pending"),"Pending",IF(_xlpm.res="Pass","Qualified",IF(AND(_xlpm.res="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f>
        <v/>
      </c>
      <c r="O72" s="17">
        <f>IF($C72="","",_xlfn.LET(_xlpm.latest,_xlfn.MAXIFS(nrSK_Att,nrSK_PID,$D72,nrSK_Cat,$E72),_xlpm.res,IF($I72=_xlpm.latest,$J72,""),IF($I72&lt;&gt;_xlpm.latest,"(superseded)",IF(OR(_xlpm.res="",_xlpm.res="Pending"),"Pending",IF(_xlpm.res="Pass","Qualified",IF(AND(_xlpm.res="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f>
        <v/>
      </c>
      <c r="O73" s="17">
        <f>IF($C73="","",_xlfn.LET(_xlpm.latest,_xlfn.MAXIFS(nrSK_Att,nrSK_PID,$D73,nrSK_Cat,$E73),_xlpm.res,IF($I73=_xlpm.latest,$J73,""),IF($I73&lt;&gt;_xlpm.latest,"(superseded)",IF(OR(_xlpm.res="",_xlpm.res="Pending"),"Pending",IF(_xlpm.res="Pass","Qualified",IF(AND(_xlpm.res="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f>
        <v/>
      </c>
      <c r="O74" s="17">
        <f>IF($C74="","",_xlfn.LET(_xlpm.latest,_xlfn.MAXIFS(nrSK_Att,nrSK_PID,$D74,nrSK_Cat,$E74),_xlpm.res,IF($I74=_xlpm.latest,$J74,""),IF($I74&lt;&gt;_xlpm.latest,"(superseded)",IF(OR(_xlpm.res="",_xlpm.res="Pending"),"Pending",IF(_xlpm.res="Pass","Qualified",IF(AND(_xlpm.res="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f>
        <v/>
      </c>
      <c r="O75" s="17">
        <f>IF($C75="","",_xlfn.LET(_xlpm.latest,_xlfn.MAXIFS(nrSK_Att,nrSK_PID,$D75,nrSK_Cat,$E75),_xlpm.res,IF($I75=_xlpm.latest,$J75,""),IF($I75&lt;&gt;_xlpm.latest,"(superseded)",IF(OR(_xlpm.res="",_xlpm.res="Pending"),"Pending",IF(_xlpm.res="Pass","Qualified",IF(AND(_xlpm.res="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f>
        <v/>
      </c>
      <c r="O76" s="17">
        <f>IF($C76="","",_xlfn.LET(_xlpm.latest,_xlfn.MAXIFS(nrSK_Att,nrSK_PID,$D76,nrSK_Cat,$E76),_xlpm.res,IF($I76=_xlpm.latest,$J76,""),IF($I76&lt;&gt;_xlpm.latest,"(superseded)",IF(OR(_xlpm.res="",_xlpm.res="Pending"),"Pending",IF(_xlpm.res="Pass","Qualified",IF(AND(_xlpm.res="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f>
        <v/>
      </c>
      <c r="O77" s="17">
        <f>IF($C77="","",_xlfn.LET(_xlpm.latest,_xlfn.MAXIFS(nrSK_Att,nrSK_PID,$D77,nrSK_Cat,$E77),_xlpm.res,IF($I77=_xlpm.latest,$J77,""),IF($I77&lt;&gt;_xlpm.latest,"(superseded)",IF(OR(_xlpm.res="",_xlpm.res="Pending"),"Pending",IF(_xlpm.res="Pass","Qualified",IF(AND(_xlpm.res="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f>
        <v/>
      </c>
      <c r="O78" s="17">
        <f>IF($C78="","",_xlfn.LET(_xlpm.latest,_xlfn.MAXIFS(nrSK_Att,nrSK_PID,$D78,nrSK_Cat,$E78),_xlpm.res,IF($I78=_xlpm.latest,$J78,""),IF($I78&lt;&gt;_xlpm.latest,"(superseded)",IF(OR(_xlpm.res="",_xlpm.res="Pending"),"Pending",IF(_xlpm.res="Pass","Qualified",IF(AND(_xlpm.res="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f>
        <v/>
      </c>
      <c r="O79" s="17">
        <f>IF($C79="","",_xlfn.LET(_xlpm.latest,_xlfn.MAXIFS(nrSK_Att,nrSK_PID,$D79,nrSK_Cat,$E79),_xlpm.res,IF($I79=_xlpm.latest,$J79,""),IF($I79&lt;&gt;_xlpm.latest,"(superseded)",IF(OR(_xlpm.res="",_xlpm.res="Pending"),"Pending",IF(_xlpm.res="Pass","Qualified",IF(AND(_xlpm.res="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f>
        <v/>
      </c>
      <c r="O80" s="17">
        <f>IF($C80="","",_xlfn.LET(_xlpm.latest,_xlfn.MAXIFS(nrSK_Att,nrSK_PID,$D80,nrSK_Cat,$E80),_xlpm.res,IF($I80=_xlpm.latest,$J80,""),IF($I80&lt;&gt;_xlpm.latest,"(superseded)",IF(OR(_xlpm.res="",_xlpm.res="Pending"),"Pending",IF(_xlpm.res="Pass","Qualified",IF(AND(_xlpm.res="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f>
        <v/>
      </c>
      <c r="O81" s="17">
        <f>IF($C81="","",_xlfn.LET(_xlpm.latest,_xlfn.MAXIFS(nrSK_Att,nrSK_PID,$D81,nrSK_Cat,$E81),_xlpm.res,IF($I81=_xlpm.latest,$J81,""),IF($I81&lt;&gt;_xlpm.latest,"(superseded)",IF(OR(_xlpm.res="",_xlpm.res="Pending"),"Pending",IF(_xlpm.res="Pass","Qualified",IF(AND(_xlpm.res="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f>
        <v/>
      </c>
      <c r="O82" s="17">
        <f>IF($C82="","",_xlfn.LET(_xlpm.latest,_xlfn.MAXIFS(nrSK_Att,nrSK_PID,$D82,nrSK_Cat,$E82),_xlpm.res,IF($I82=_xlpm.latest,$J82,""),IF($I82&lt;&gt;_xlpm.latest,"(superseded)",IF(OR(_xlpm.res="",_xlpm.res="Pending"),"Pending",IF(_xlpm.res="Pass","Qualified",IF(AND(_xlpm.res="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f>
        <v/>
      </c>
      <c r="O83" s="17">
        <f>IF($C83="","",_xlfn.LET(_xlpm.latest,_xlfn.MAXIFS(nrSK_Att,nrSK_PID,$D83,nrSK_Cat,$E83),_xlpm.res,IF($I83=_xlpm.latest,$J83,""),IF($I83&lt;&gt;_xlpm.latest,"(superseded)",IF(OR(_xlpm.res="",_xlpm.res="Pending"),"Pending",IF(_xlpm.res="Pass","Qualified",IF(AND(_xlpm.res="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f>
        <v/>
      </c>
      <c r="O84" s="17">
        <f>IF($C84="","",_xlfn.LET(_xlpm.latest,_xlfn.MAXIFS(nrSK_Att,nrSK_PID,$D84,nrSK_Cat,$E84),_xlpm.res,IF($I84=_xlpm.latest,$J84,""),IF($I84&lt;&gt;_xlpm.latest,"(superseded)",IF(OR(_xlpm.res="",_xlpm.res="Pending"),"Pending",IF(_xlpm.res="Pass","Qualified",IF(AND(_xlpm.res="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f>
        <v/>
      </c>
      <c r="O85" s="17">
        <f>IF($C85="","",_xlfn.LET(_xlpm.latest,_xlfn.MAXIFS(nrSK_Att,nrSK_PID,$D85,nrSK_Cat,$E85),_xlpm.res,IF($I85=_xlpm.latest,$J85,""),IF($I85&lt;&gt;_xlpm.latest,"(superseded)",IF(OR(_xlpm.res="",_xlpm.res="Pending"),"Pending",IF(_xlpm.res="Pass","Qualified",IF(AND(_xlpm.res="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f>
        <v/>
      </c>
      <c r="O86" s="17">
        <f>IF($C86="","",_xlfn.LET(_xlpm.latest,_xlfn.MAXIFS(nrSK_Att,nrSK_PID,$D86,nrSK_Cat,$E86),_xlpm.res,IF($I86=_xlpm.latest,$J86,""),IF($I86&lt;&gt;_xlpm.latest,"(superseded)",IF(OR(_xlpm.res="",_xlpm.res="Pending"),"Pending",IF(_xlpm.res="Pass","Qualified",IF(AND(_xlpm.res="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f>
        <v/>
      </c>
      <c r="O87" s="17">
        <f>IF($C87="","",_xlfn.LET(_xlpm.latest,_xlfn.MAXIFS(nrSK_Att,nrSK_PID,$D87,nrSK_Cat,$E87),_xlpm.res,IF($I87=_xlpm.latest,$J87,""),IF($I87&lt;&gt;_xlpm.latest,"(superseded)",IF(OR(_xlpm.res="",_xlpm.res="Pending"),"Pending",IF(_xlpm.res="Pass","Qualified",IF(AND(_xlpm.res="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f>
        <v/>
      </c>
      <c r="O88" s="17">
        <f>IF($C88="","",_xlfn.LET(_xlpm.latest,_xlfn.MAXIFS(nrSK_Att,nrSK_PID,$D88,nrSK_Cat,$E88),_xlpm.res,IF($I88=_xlpm.latest,$J88,""),IF($I88&lt;&gt;_xlpm.latest,"(superseded)",IF(OR(_xlpm.res="",_xlpm.res="Pending"),"Pending",IF(_xlpm.res="Pass","Qualified",IF(AND(_xlpm.res="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f>
        <v/>
      </c>
      <c r="O89" s="17">
        <f>IF($C89="","",_xlfn.LET(_xlpm.latest,_xlfn.MAXIFS(nrSK_Att,nrSK_PID,$D89,nrSK_Cat,$E89),_xlpm.res,IF($I89=_xlpm.latest,$J89,""),IF($I89&lt;&gt;_xlpm.latest,"(superseded)",IF(OR(_xlpm.res="",_xlpm.res="Pending"),"Pending",IF(_xlpm.res="Pass","Qualified",IF(AND(_xlpm.res="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f>
        <v/>
      </c>
      <c r="O90" s="17">
        <f>IF($C90="","",_xlfn.LET(_xlpm.latest,_xlfn.MAXIFS(nrSK_Att,nrSK_PID,$D90,nrSK_Cat,$E90),_xlpm.res,IF($I90=_xlpm.latest,$J90,""),IF($I90&lt;&gt;_xlpm.latest,"(superseded)",IF(OR(_xlpm.res="",_xlpm.res="Pending"),"Pending",IF(_xlpm.res="Pass","Qualified",IF(AND(_xlpm.res="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f>
        <v/>
      </c>
      <c r="O91" s="17">
        <f>IF($C91="","",_xlfn.LET(_xlpm.latest,_xlfn.MAXIFS(nrSK_Att,nrSK_PID,$D91,nrSK_Cat,$E91),_xlpm.res,IF($I91=_xlpm.latest,$J91,""),IF($I91&lt;&gt;_xlpm.latest,"(superseded)",IF(OR(_xlpm.res="",_xlpm.res="Pending"),"Pending",IF(_xlpm.res="Pass","Qualified",IF(AND(_xlpm.res="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f>
        <v/>
      </c>
      <c r="O92" s="17">
        <f>IF($C92="","",_xlfn.LET(_xlpm.latest,_xlfn.MAXIFS(nrSK_Att,nrSK_PID,$D92,nrSK_Cat,$E92),_xlpm.res,IF($I92=_xlpm.latest,$J92,""),IF($I92&lt;&gt;_xlpm.latest,"(superseded)",IF(OR(_xlpm.res="",_xlpm.res="Pending"),"Pending",IF(_xlpm.res="Pass","Qualified",IF(AND(_xlpm.res="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f>
        <v/>
      </c>
      <c r="O93" s="17">
        <f>IF($C93="","",_xlfn.LET(_xlpm.latest,_xlfn.MAXIFS(nrSK_Att,nrSK_PID,$D93,nrSK_Cat,$E93),_xlpm.res,IF($I93=_xlpm.latest,$J93,""),IF($I93&lt;&gt;_xlpm.latest,"(superseded)",IF(OR(_xlpm.res="",_xlpm.res="Pending"),"Pending",IF(_xlpm.res="Pass","Qualified",IF(AND(_xlpm.res="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f>
        <v/>
      </c>
      <c r="O94" s="17">
        <f>IF($C94="","",_xlfn.LET(_xlpm.latest,_xlfn.MAXIFS(nrSK_Att,nrSK_PID,$D94,nrSK_Cat,$E94),_xlpm.res,IF($I94=_xlpm.latest,$J94,""),IF($I94&lt;&gt;_xlpm.latest,"(superseded)",IF(OR(_xlpm.res="",_xlpm.res="Pending"),"Pending",IF(_xlpm.res="Pass","Qualified",IF(AND(_xlpm.res="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f>
        <v/>
      </c>
      <c r="O95" s="17">
        <f>IF($C95="","",_xlfn.LET(_xlpm.latest,_xlfn.MAXIFS(nrSK_Att,nrSK_PID,$D95,nrSK_Cat,$E95),_xlpm.res,IF($I95=_xlpm.latest,$J95,""),IF($I95&lt;&gt;_xlpm.latest,"(superseded)",IF(OR(_xlpm.res="",_xlpm.res="Pending"),"Pending",IF(_xlpm.res="Pass","Qualified",IF(AND(_xlpm.res="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f>
        <v/>
      </c>
      <c r="O96" s="17">
        <f>IF($C96="","",_xlfn.LET(_xlpm.latest,_xlfn.MAXIFS(nrSK_Att,nrSK_PID,$D96,nrSK_Cat,$E96),_xlpm.res,IF($I96=_xlpm.latest,$J96,""),IF($I96&lt;&gt;_xlpm.latest,"(superseded)",IF(OR(_xlpm.res="",_xlpm.res="Pending"),"Pending",IF(_xlpm.res="Pass","Qualified",IF(AND(_xlpm.res="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f>
        <v/>
      </c>
      <c r="O97" s="17">
        <f>IF($C97="","",_xlfn.LET(_xlpm.latest,_xlfn.MAXIFS(nrSK_Att,nrSK_PID,$D97,nrSK_Cat,$E97),_xlpm.res,IF($I97=_xlpm.latest,$J97,""),IF($I97&lt;&gt;_xlpm.latest,"(superseded)",IF(OR(_xlpm.res="",_xlpm.res="Pending"),"Pending",IF(_xlpm.res="Pass","Qualified",IF(AND(_xlpm.res="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f>
        <v/>
      </c>
      <c r="O98" s="17">
        <f>IF($C98="","",_xlfn.LET(_xlpm.latest,_xlfn.MAXIFS(nrSK_Att,nrSK_PID,$D98,nrSK_Cat,$E98),_xlpm.res,IF($I98=_xlpm.latest,$J98,""),IF($I98&lt;&gt;_xlpm.latest,"(superseded)",IF(OR(_xlpm.res="",_xlpm.res="Pending"),"Pending",IF(_xlpm.res="Pass","Qualified",IF(AND(_xlpm.res="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f>
        <v/>
      </c>
      <c r="O99" s="17">
        <f>IF($C99="","",_xlfn.LET(_xlpm.latest,_xlfn.MAXIFS(nrSK_Att,nrSK_PID,$D99,nrSK_Cat,$E99),_xlpm.res,IF($I99=_xlpm.latest,$J99,""),IF($I99&lt;&gt;_xlpm.latest,"(superseded)",IF(OR(_xlpm.res="",_xlpm.res="Pending"),"Pending",IF(_xlpm.res="Pass","Qualified",IF(AND(_xlpm.res="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f>
        <v/>
      </c>
      <c r="O100" s="17">
        <f>IF($C100="","",_xlfn.LET(_xlpm.latest,_xlfn.MAXIFS(nrSK_Att,nrSK_PID,$D100,nrSK_Cat,$E100),_xlpm.res,IF($I100=_xlpm.latest,$J100,""),IF($I100&lt;&gt;_xlpm.latest,"(superseded)",IF(OR(_xlpm.res="",_xlpm.res="Pending"),"Pending",IF(_xlpm.res="Pass","Qualified",IF(AND(_xlpm.res="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f>
        <v/>
      </c>
      <c r="O101" s="17">
        <f>IF($C101="","",_xlfn.LET(_xlpm.latest,_xlfn.MAXIFS(nrSK_Att,nrSK_PID,$D101,nrSK_Cat,$E101),_xlpm.res,IF($I101=_xlpm.latest,$J101,""),IF($I101&lt;&gt;_xlpm.latest,"(superseded)",IF(OR(_xlpm.res="",_xlpm.res="Pending"),"Pending",IF(_xlpm.res="Pass","Qualified",IF(AND(_xlpm.res="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f>
        <v/>
      </c>
      <c r="O102" s="17">
        <f>IF($C102="","",_xlfn.LET(_xlpm.latest,_xlfn.MAXIFS(nrSK_Att,nrSK_PID,$D102,nrSK_Cat,$E102),_xlpm.res,IF($I102=_xlpm.latest,$J102,""),IF($I102&lt;&gt;_xlpm.latest,"(superseded)",IF(OR(_xlpm.res="",_xlpm.res="Pending"),"Pending",IF(_xlpm.res="Pass","Qualified",IF(AND(_xlpm.res="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f>
        <v/>
      </c>
      <c r="O103" s="17">
        <f>IF($C103="","",_xlfn.LET(_xlpm.latest,_xlfn.MAXIFS(nrSK_Att,nrSK_PID,$D103,nrSK_Cat,$E103),_xlpm.res,IF($I103=_xlpm.latest,$J103,""),IF($I103&lt;&gt;_xlpm.latest,"(superseded)",IF(OR(_xlpm.res="",_xlpm.res="Pending"),"Pending",IF(_xlpm.res="Pass","Qualified",IF(AND(_xlpm.res="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f>
        <v/>
      </c>
      <c r="O104" s="17">
        <f>IF($C104="","",_xlfn.LET(_xlpm.latest,_xlfn.MAXIFS(nrSK_Att,nrSK_PID,$D104,nrSK_Cat,$E104),_xlpm.res,IF($I104=_xlpm.latest,$J104,""),IF($I104&lt;&gt;_xlpm.latest,"(superseded)",IF(OR(_xlpm.res="",_xlpm.res="Pending"),"Pending",IF(_xlpm.res="Pass","Qualified",IF(AND(_xlpm.res="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f>
        <v/>
      </c>
      <c r="O105" s="17">
        <f>IF($C105="","",_xlfn.LET(_xlpm.latest,_xlfn.MAXIFS(nrSK_Att,nrSK_PID,$D105,nrSK_Cat,$E105),_xlpm.res,IF($I105=_xlpm.latest,$J105,""),IF($I105&lt;&gt;_xlpm.latest,"(superseded)",IF(OR(_xlpm.res="",_xlpm.res="Pending"),"Pending",IF(_xlpm.res="Pass","Qualified",IF(AND(_xlpm.res="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f>
        <v/>
      </c>
      <c r="O106" s="17">
        <f>IF($C106="","",_xlfn.LET(_xlpm.latest,_xlfn.MAXIFS(nrSK_Att,nrSK_PID,$D106,nrSK_Cat,$E106),_xlpm.res,IF($I106=_xlpm.latest,$J106,""),IF($I106&lt;&gt;_xlpm.latest,"(superseded)",IF(OR(_xlpm.res="",_xlpm.res="Pending"),"Pending",IF(_xlpm.res="Pass","Qualified",IF(AND(_xlpm.res="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f>
        <v/>
      </c>
      <c r="O107" s="17">
        <f>IF($C107="","",_xlfn.LET(_xlpm.latest,_xlfn.MAXIFS(nrSK_Att,nrSK_PID,$D107,nrSK_Cat,$E107),_xlpm.res,IF($I107=_xlpm.latest,$J107,""),IF($I107&lt;&gt;_xlpm.latest,"(superseded)",IF(OR(_xlpm.res="",_xlpm.res="Pending"),"Pending",IF(_xlpm.res="Pass","Qualified",IF(AND(_xlpm.res="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f>
        <v/>
      </c>
      <c r="O108" s="17">
        <f>IF($C108="","",_xlfn.LET(_xlpm.latest,_xlfn.MAXIFS(nrSK_Att,nrSK_PID,$D108,nrSK_Cat,$E108),_xlpm.res,IF($I108=_xlpm.latest,$J108,""),IF($I108&lt;&gt;_xlpm.latest,"(superseded)",IF(OR(_xlpm.res="",_xlpm.res="Pending"),"Pending",IF(_xlpm.res="Pass","Qualified",IF(AND(_xlpm.res="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f>
        <v/>
      </c>
      <c r="O109" s="17">
        <f>IF($C109="","",_xlfn.LET(_xlpm.latest,_xlfn.MAXIFS(nrSK_Att,nrSK_PID,$D109,nrSK_Cat,$E109),_xlpm.res,IF($I109=_xlpm.latest,$J109,""),IF($I109&lt;&gt;_xlpm.latest,"(superseded)",IF(OR(_xlpm.res="",_xlpm.res="Pending"),"Pending",IF(_xlpm.res="Pass","Qualified",IF(AND(_xlpm.res="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f>
        <v/>
      </c>
      <c r="O110" s="17">
        <f>IF($C110="","",_xlfn.LET(_xlpm.latest,_xlfn.MAXIFS(nrSK_Att,nrSK_PID,$D110,nrSK_Cat,$E110),_xlpm.res,IF($I110=_xlpm.latest,$J110,""),IF($I110&lt;&gt;_xlpm.latest,"(superseded)",IF(OR(_xlpm.res="",_xlpm.res="Pending"),"Pending",IF(_xlpm.res="Pass","Qualified",IF(AND(_xlpm.res="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f>
        <v/>
      </c>
      <c r="O111" s="17">
        <f>IF($C111="","",_xlfn.LET(_xlpm.latest,_xlfn.MAXIFS(nrSK_Att,nrSK_PID,$D111,nrSK_Cat,$E111),_xlpm.res,IF($I111=_xlpm.latest,$J111,""),IF($I111&lt;&gt;_xlpm.latest,"(superseded)",IF(OR(_xlpm.res="",_xlpm.res="Pending"),"Pending",IF(_xlpm.res="Pass","Qualified",IF(AND(_xlpm.res="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f>
        <v/>
      </c>
      <c r="O112" s="17">
        <f>IF($C112="","",_xlfn.LET(_xlpm.latest,_xlfn.MAXIFS(nrSK_Att,nrSK_PID,$D112,nrSK_Cat,$E112),_xlpm.res,IF($I112=_xlpm.latest,$J112,""),IF($I112&lt;&gt;_xlpm.latest,"(superseded)",IF(OR(_xlpm.res="",_xlpm.res="Pending"),"Pending",IF(_xlpm.res="Pass","Qualified",IF(AND(_xlpm.res="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f>
        <v/>
      </c>
      <c r="O113" s="17">
        <f>IF($C113="","",_xlfn.LET(_xlpm.latest,_xlfn.MAXIFS(nrSK_Att,nrSK_PID,$D113,nrSK_Cat,$E113),_xlpm.res,IF($I113=_xlpm.latest,$J113,""),IF($I113&lt;&gt;_xlpm.latest,"(superseded)",IF(OR(_xlpm.res="",_xlpm.res="Pending"),"Pending",IF(_xlpm.res="Pass","Qualified",IF(AND(_xlpm.res="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f>
        <v/>
      </c>
      <c r="O114" s="17">
        <f>IF($C114="","",_xlfn.LET(_xlpm.latest,_xlfn.MAXIFS(nrSK_Att,nrSK_PID,$D114,nrSK_Cat,$E114),_xlpm.res,IF($I114=_xlpm.latest,$J114,""),IF($I114&lt;&gt;_xlpm.latest,"(superseded)",IF(OR(_xlpm.res="",_xlpm.res="Pending"),"Pending",IF(_xlpm.res="Pass","Qualified",IF(AND(_xlpm.res="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f>
        <v/>
      </c>
      <c r="O115" s="17">
        <f>IF($C115="","",_xlfn.LET(_xlpm.latest,_xlfn.MAXIFS(nrSK_Att,nrSK_PID,$D115,nrSK_Cat,$E115),_xlpm.res,IF($I115=_xlpm.latest,$J115,""),IF($I115&lt;&gt;_xlpm.latest,"(superseded)",IF(OR(_xlpm.res="",_xlpm.res="Pending"),"Pending",IF(_xlpm.res="Pass","Qualified",IF(AND(_xlpm.res="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f>
        <v/>
      </c>
      <c r="O116" s="17">
        <f>IF($C116="","",_xlfn.LET(_xlpm.latest,_xlfn.MAXIFS(nrSK_Att,nrSK_PID,$D116,nrSK_Cat,$E116),_xlpm.res,IF($I116=_xlpm.latest,$J116,""),IF($I116&lt;&gt;_xlpm.latest,"(superseded)",IF(OR(_xlpm.res="",_xlpm.res="Pending"),"Pending",IF(_xlpm.res="Pass","Qualified",IF(AND(_xlpm.res="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f>
        <v/>
      </c>
      <c r="O117" s="17">
        <f>IF($C117="","",_xlfn.LET(_xlpm.latest,_xlfn.MAXIFS(nrSK_Att,nrSK_PID,$D117,nrSK_Cat,$E117),_xlpm.res,IF($I117=_xlpm.latest,$J117,""),IF($I117&lt;&gt;_xlpm.latest,"(superseded)",IF(OR(_xlpm.res="",_xlpm.res="Pending"),"Pending",IF(_xlpm.res="Pass","Qualified",IF(AND(_xlpm.res="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f>
        <v/>
      </c>
      <c r="O118" s="17">
        <f>IF($C118="","",_xlfn.LET(_xlpm.latest,_xlfn.MAXIFS(nrSK_Att,nrSK_PID,$D118,nrSK_Cat,$E118),_xlpm.res,IF($I118=_xlpm.latest,$J118,""),IF($I118&lt;&gt;_xlpm.latest,"(superseded)",IF(OR(_xlpm.res="",_xlpm.res="Pending"),"Pending",IF(_xlpm.res="Pass","Qualified",IF(AND(_xlpm.res="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f>
        <v/>
      </c>
      <c r="O119" s="17">
        <f>IF($C119="","",_xlfn.LET(_xlpm.latest,_xlfn.MAXIFS(nrSK_Att,nrSK_PID,$D119,nrSK_Cat,$E119),_xlpm.res,IF($I119=_xlpm.latest,$J119,""),IF($I119&lt;&gt;_xlpm.latest,"(superseded)",IF(OR(_xlpm.res="",_xlpm.res="Pending"),"Pending",IF(_xlpm.res="Pass","Qualified",IF(AND(_xlpm.res="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f>
        <v/>
      </c>
      <c r="O120" s="17">
        <f>IF($C120="","",_xlfn.LET(_xlpm.latest,_xlfn.MAXIFS(nrSK_Att,nrSK_PID,$D120,nrSK_Cat,$E120),_xlpm.res,IF($I120=_xlpm.latest,$J120,""),IF($I120&lt;&gt;_xlpm.latest,"(superseded)",IF(OR(_xlpm.res="",_xlpm.res="Pending"),"Pending",IF(_xlpm.res="Pass","Qualified",IF(AND(_xlpm.res="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f>
        <v/>
      </c>
      <c r="O121" s="17">
        <f>IF($C121="","",_xlfn.LET(_xlpm.latest,_xlfn.MAXIFS(nrSK_Att,nrSK_PID,$D121,nrSK_Cat,$E121),_xlpm.res,IF($I121=_xlpm.latest,$J121,""),IF($I121&lt;&gt;_xlpm.latest,"(superseded)",IF(OR(_xlpm.res="",_xlpm.res="Pending"),"Pending",IF(_xlpm.res="Pass","Qualified",IF(AND(_xlpm.res="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f>
        <v/>
      </c>
      <c r="O122" s="17">
        <f>IF($C122="","",_xlfn.LET(_xlpm.latest,_xlfn.MAXIFS(nrSK_Att,nrSK_PID,$D122,nrSK_Cat,$E122),_xlpm.res,IF($I122=_xlpm.latest,$J122,""),IF($I122&lt;&gt;_xlpm.latest,"(superseded)",IF(OR(_xlpm.res="",_xlpm.res="Pending"),"Pending",IF(_xlpm.res="Pass","Qualified",IF(AND(_xlpm.res="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f>
        <v/>
      </c>
      <c r="O123" s="17">
        <f>IF($C123="","",_xlfn.LET(_xlpm.latest,_xlfn.MAXIFS(nrSK_Att,nrSK_PID,$D123,nrSK_Cat,$E123),_xlpm.res,IF($I123=_xlpm.latest,$J123,""),IF($I123&lt;&gt;_xlpm.latest,"(superseded)",IF(OR(_xlpm.res="",_xlpm.res="Pending"),"Pending",IF(_xlpm.res="Pass","Qualified",IF(AND(_xlpm.res="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f>
        <v/>
      </c>
      <c r="O124" s="17">
        <f>IF($C124="","",_xlfn.LET(_xlpm.latest,_xlfn.MAXIFS(nrSK_Att,nrSK_PID,$D124,nrSK_Cat,$E124),_xlpm.res,IF($I124=_xlpm.latest,$J124,""),IF($I124&lt;&gt;_xlpm.latest,"(superseded)",IF(OR(_xlpm.res="",_xlpm.res="Pending"),"Pending",IF(_xlpm.res="Pass","Qualified",IF(AND(_xlpm.res="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f>
        <v/>
      </c>
      <c r="O125" s="17">
        <f>IF($C125="","",_xlfn.LET(_xlpm.latest,_xlfn.MAXIFS(nrSK_Att,nrSK_PID,$D125,nrSK_Cat,$E125),_xlpm.res,IF($I125=_xlpm.latest,$J125,""),IF($I125&lt;&gt;_xlpm.latest,"(superseded)",IF(OR(_xlpm.res="",_xlpm.res="Pending"),"Pending",IF(_xlpm.res="Pass","Qualified",IF(AND(_xlpm.res="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f>
        <v/>
      </c>
      <c r="O126" s="17">
        <f>IF($C126="","",_xlfn.LET(_xlpm.latest,_xlfn.MAXIFS(nrSK_Att,nrSK_PID,$D126,nrSK_Cat,$E126),_xlpm.res,IF($I126=_xlpm.latest,$J126,""),IF($I126&lt;&gt;_xlpm.latest,"(superseded)",IF(OR(_xlpm.res="",_xlpm.res="Pending"),"Pending",IF(_xlpm.res="Pass","Qualified",IF(AND(_xlpm.res="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f>
        <v/>
      </c>
      <c r="O127" s="17">
        <f>IF($C127="","",_xlfn.LET(_xlpm.latest,_xlfn.MAXIFS(nrSK_Att,nrSK_PID,$D127,nrSK_Cat,$E127),_xlpm.res,IF($I127=_xlpm.latest,$J127,""),IF($I127&lt;&gt;_xlpm.latest,"(superseded)",IF(OR(_xlpm.res="",_xlpm.res="Pending"),"Pending",IF(_xlpm.res="Pass","Qualified",IF(AND(_xlpm.res="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f>
        <v/>
      </c>
      <c r="O128" s="17">
        <f>IF($C128="","",_xlfn.LET(_xlpm.latest,_xlfn.MAXIFS(nrSK_Att,nrSK_PID,$D128,nrSK_Cat,$E128),_xlpm.res,IF($I128=_xlpm.latest,$J128,""),IF($I128&lt;&gt;_xlpm.latest,"(superseded)",IF(OR(_xlpm.res="",_xlpm.res="Pending"),"Pending",IF(_xlpm.res="Pass","Qualified",IF(AND(_xlpm.res="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f>
        <v/>
      </c>
      <c r="O129" s="17">
        <f>IF($C129="","",_xlfn.LET(_xlpm.latest,_xlfn.MAXIFS(nrSK_Att,nrSK_PID,$D129,nrSK_Cat,$E129),_xlpm.res,IF($I129=_xlpm.latest,$J129,""),IF($I129&lt;&gt;_xlpm.latest,"(superseded)",IF(OR(_xlpm.res="",_xlpm.res="Pending"),"Pending",IF(_xlpm.res="Pass","Qualified",IF(AND(_xlpm.res="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f>
        <v/>
      </c>
      <c r="O130" s="17">
        <f>IF($C130="","",_xlfn.LET(_xlpm.latest,_xlfn.MAXIFS(nrSK_Att,nrSK_PID,$D130,nrSK_Cat,$E130),_xlpm.res,IF($I130=_xlpm.latest,$J130,""),IF($I130&lt;&gt;_xlpm.latest,"(superseded)",IF(OR(_xlpm.res="",_xlpm.res="Pending"),"Pending",IF(_xlpm.res="Pass","Qualified",IF(AND(_xlpm.res="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f>
        <v/>
      </c>
      <c r="O131" s="17">
        <f>IF($C131="","",_xlfn.LET(_xlpm.latest,_xlfn.MAXIFS(nrSK_Att,nrSK_PID,$D131,nrSK_Cat,$E131),_xlpm.res,IF($I131=_xlpm.latest,$J131,""),IF($I131&lt;&gt;_xlpm.latest,"(superseded)",IF(OR(_xlpm.res="",_xlpm.res="Pending"),"Pending",IF(_xlpm.res="Pass","Qualified",IF(AND(_xlpm.res="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f>
        <v/>
      </c>
      <c r="O132" s="17">
        <f>IF($C132="","",_xlfn.LET(_xlpm.latest,_xlfn.MAXIFS(nrSK_Att,nrSK_PID,$D132,nrSK_Cat,$E132),_xlpm.res,IF($I132=_xlpm.latest,$J132,""),IF($I132&lt;&gt;_xlpm.latest,"(superseded)",IF(OR(_xlpm.res="",_xlpm.res="Pending"),"Pending",IF(_xlpm.res="Pass","Qualified",IF(AND(_xlpm.res="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f>
        <v/>
      </c>
      <c r="O133" s="17">
        <f>IF($C133="","",_xlfn.LET(_xlpm.latest,_xlfn.MAXIFS(nrSK_Att,nrSK_PID,$D133,nrSK_Cat,$E133),_xlpm.res,IF($I133=_xlpm.latest,$J133,""),IF($I133&lt;&gt;_xlpm.latest,"(superseded)",IF(OR(_xlpm.res="",_xlpm.res="Pending"),"Pending",IF(_xlpm.res="Pass","Qualified",IF(AND(_xlpm.res="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f>
        <v/>
      </c>
      <c r="O134" s="17">
        <f>IF($C134="","",_xlfn.LET(_xlpm.latest,_xlfn.MAXIFS(nrSK_Att,nrSK_PID,$D134,nrSK_Cat,$E134),_xlpm.res,IF($I134=_xlpm.latest,$J134,""),IF($I134&lt;&gt;_xlpm.latest,"(superseded)",IF(OR(_xlpm.res="",_xlpm.res="Pending"),"Pending",IF(_xlpm.res="Pass","Qualified",IF(AND(_xlpm.res="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f>
        <v/>
      </c>
      <c r="O135" s="17">
        <f>IF($C135="","",_xlfn.LET(_xlpm.latest,_xlfn.MAXIFS(nrSK_Att,nrSK_PID,$D135,nrSK_Cat,$E135),_xlpm.res,IF($I135=_xlpm.latest,$J135,""),IF($I135&lt;&gt;_xlpm.latest,"(superseded)",IF(OR(_xlpm.res="",_xlpm.res="Pending"),"Pending",IF(_xlpm.res="Pass","Qualified",IF(AND(_xlpm.res="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f>
        <v/>
      </c>
      <c r="O136" s="17">
        <f>IF($C136="","",_xlfn.LET(_xlpm.latest,_xlfn.MAXIFS(nrSK_Att,nrSK_PID,$D136,nrSK_Cat,$E136),_xlpm.res,IF($I136=_xlpm.latest,$J136,""),IF($I136&lt;&gt;_xlpm.latest,"(superseded)",IF(OR(_xlpm.res="",_xlpm.res="Pending"),"Pending",IF(_xlpm.res="Pass","Qualified",IF(AND(_xlpm.res="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f>
        <v/>
      </c>
      <c r="O137" s="17">
        <f>IF($C137="","",_xlfn.LET(_xlpm.latest,_xlfn.MAXIFS(nrSK_Att,nrSK_PID,$D137,nrSK_Cat,$E137),_xlpm.res,IF($I137=_xlpm.latest,$J137,""),IF($I137&lt;&gt;_xlpm.latest,"(superseded)",IF(OR(_xlpm.res="",_xlpm.res="Pending"),"Pending",IF(_xlpm.res="Pass","Qualified",IF(AND(_xlpm.res="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f>
        <v/>
      </c>
      <c r="O138" s="17">
        <f>IF($C138="","",_xlfn.LET(_xlpm.latest,_xlfn.MAXIFS(nrSK_Att,nrSK_PID,$D138,nrSK_Cat,$E138),_xlpm.res,IF($I138=_xlpm.latest,$J138,""),IF($I138&lt;&gt;_xlpm.latest,"(superseded)",IF(OR(_xlpm.res="",_xlpm.res="Pending"),"Pending",IF(_xlpm.res="Pass","Qualified",IF(AND(_xlpm.res="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f>
        <v/>
      </c>
      <c r="O139" s="17">
        <f>IF($C139="","",_xlfn.LET(_xlpm.latest,_xlfn.MAXIFS(nrSK_Att,nrSK_PID,$D139,nrSK_Cat,$E139),_xlpm.res,IF($I139=_xlpm.latest,$J139,""),IF($I139&lt;&gt;_xlpm.latest,"(superseded)",IF(OR(_xlpm.res="",_xlpm.res="Pending"),"Pending",IF(_xlpm.res="Pass","Qualified",IF(AND(_xlpm.res="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f>
        <v/>
      </c>
      <c r="O140" s="17">
        <f>IF($C140="","",_xlfn.LET(_xlpm.latest,_xlfn.MAXIFS(nrSK_Att,nrSK_PID,$D140,nrSK_Cat,$E140),_xlpm.res,IF($I140=_xlpm.latest,$J140,""),IF($I140&lt;&gt;_xlpm.latest,"(superseded)",IF(OR(_xlpm.res="",_xlpm.res="Pending"),"Pending",IF(_xlpm.res="Pass","Qualified",IF(AND(_xlpm.res="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f>
        <v/>
      </c>
      <c r="O141" s="17">
        <f>IF($C141="","",_xlfn.LET(_xlpm.latest,_xlfn.MAXIFS(nrSK_Att,nrSK_PID,$D141,nrSK_Cat,$E141),_xlpm.res,IF($I141=_xlpm.latest,$J141,""),IF($I141&lt;&gt;_xlpm.latest,"(superseded)",IF(OR(_xlpm.res="",_xlpm.res="Pending"),"Pending",IF(_xlpm.res="Pass","Qualified",IF(AND(_xlpm.res="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f>
        <v/>
      </c>
      <c r="O142" s="17">
        <f>IF($C142="","",_xlfn.LET(_xlpm.latest,_xlfn.MAXIFS(nrSK_Att,nrSK_PID,$D142,nrSK_Cat,$E142),_xlpm.res,IF($I142=_xlpm.latest,$J142,""),IF($I142&lt;&gt;_xlpm.latest,"(superseded)",IF(OR(_xlpm.res="",_xlpm.res="Pending"),"Pending",IF(_xlpm.res="Pass","Qualified",IF(AND(_xlpm.res="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f>
        <v/>
      </c>
      <c r="O143" s="17">
        <f>IF($C143="","",_xlfn.LET(_xlpm.latest,_xlfn.MAXIFS(nrSK_Att,nrSK_PID,$D143,nrSK_Cat,$E143),_xlpm.res,IF($I143=_xlpm.latest,$J143,""),IF($I143&lt;&gt;_xlpm.latest,"(superseded)",IF(OR(_xlpm.res="",_xlpm.res="Pending"),"Pending",IF(_xlpm.res="Pass","Qualified",IF(AND(_xlpm.res="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f>
        <v/>
      </c>
      <c r="O144" s="17">
        <f>IF($C144="","",_xlfn.LET(_xlpm.latest,_xlfn.MAXIFS(nrSK_Att,nrSK_PID,$D144,nrSK_Cat,$E144),_xlpm.res,IF($I144=_xlpm.latest,$J144,""),IF($I144&lt;&gt;_xlpm.latest,"(superseded)",IF(OR(_xlpm.res="",_xlpm.res="Pending"),"Pending",IF(_xlpm.res="Pass","Qualified",IF(AND(_xlpm.res="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f>
        <v/>
      </c>
      <c r="O145" s="17">
        <f>IF($C145="","",_xlfn.LET(_xlpm.latest,_xlfn.MAXIFS(nrSK_Att,nrSK_PID,$D145,nrSK_Cat,$E145),_xlpm.res,IF($I145=_xlpm.latest,$J145,""),IF($I145&lt;&gt;_xlpm.latest,"(superseded)",IF(OR(_xlpm.res="",_xlpm.res="Pending"),"Pending",IF(_xlpm.res="Pass","Qualified",IF(AND(_xlpm.res="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f>
        <v/>
      </c>
      <c r="O146" s="17">
        <f>IF($C146="","",_xlfn.LET(_xlpm.latest,_xlfn.MAXIFS(nrSK_Att,nrSK_PID,$D146,nrSK_Cat,$E146),_xlpm.res,IF($I146=_xlpm.latest,$J146,""),IF($I146&lt;&gt;_xlpm.latest,"(superseded)",IF(OR(_xlpm.res="",_xlpm.res="Pending"),"Pending",IF(_xlpm.res="Pass","Qualified",IF(AND(_xlpm.res="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f>
        <v/>
      </c>
      <c r="O147" s="17">
        <f>IF($C147="","",_xlfn.LET(_xlpm.latest,_xlfn.MAXIFS(nrSK_Att,nrSK_PID,$D147,nrSK_Cat,$E147),_xlpm.res,IF($I147=_xlpm.latest,$J147,""),IF($I147&lt;&gt;_xlpm.latest,"(superseded)",IF(OR(_xlpm.res="",_xlpm.res="Pending"),"Pending",IF(_xlpm.res="Pass","Qualified",IF(AND(_xlpm.res="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f>
        <v/>
      </c>
      <c r="O148" s="17">
        <f>IF($C148="","",_xlfn.LET(_xlpm.latest,_xlfn.MAXIFS(nrSK_Att,nrSK_PID,$D148,nrSK_Cat,$E148),_xlpm.res,IF($I148=_xlpm.latest,$J148,""),IF($I148&lt;&gt;_xlpm.latest,"(superseded)",IF(OR(_xlpm.res="",_xlpm.res="Pending"),"Pending",IF(_xlpm.res="Pass","Qualified",IF(AND(_xlpm.res="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f>
        <v/>
      </c>
      <c r="O149" s="17">
        <f>IF($C149="","",_xlfn.LET(_xlpm.latest,_xlfn.MAXIFS(nrSK_Att,nrSK_PID,$D149,nrSK_Cat,$E149),_xlpm.res,IF($I149=_xlpm.latest,$J149,""),IF($I149&lt;&gt;_xlpm.latest,"(superseded)",IF(OR(_xlpm.res="",_xlpm.res="Pending"),"Pending",IF(_xlpm.res="Pass","Qualified",IF(AND(_xlpm.res="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f>
        <v/>
      </c>
      <c r="O150" s="17">
        <f>IF($C150="","",_xlfn.LET(_xlpm.latest,_xlfn.MAXIFS(nrSK_Att,nrSK_PID,$D150,nrSK_Cat,$E150),_xlpm.res,IF($I150=_xlpm.latest,$J150,""),IF($I150&lt;&gt;_xlpm.latest,"(superseded)",IF(OR(_xlpm.res="",_xlpm.res="Pending"),"Pending",IF(_xlpm.res="Pass","Qualified",IF(AND(_xlpm.res="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f>
        <v/>
      </c>
      <c r="O151" s="17">
        <f>IF($C151="","",_xlfn.LET(_xlpm.latest,_xlfn.MAXIFS(nrSK_Att,nrSK_PID,$D151,nrSK_Cat,$E151),_xlpm.res,IF($I151=_xlpm.latest,$J151,""),IF($I151&lt;&gt;_xlpm.latest,"(superseded)",IF(OR(_xlpm.res="",_xlpm.res="Pending"),"Pending",IF(_xlpm.res="Pass","Qualified",IF(AND(_xlpm.res="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f>
        <v/>
      </c>
      <c r="O152" s="17">
        <f>IF($C152="","",_xlfn.LET(_xlpm.latest,_xlfn.MAXIFS(nrSK_Att,nrSK_PID,$D152,nrSK_Cat,$E152),_xlpm.res,IF($I152=_xlpm.latest,$J152,""),IF($I152&lt;&gt;_xlpm.latest,"(superseded)",IF(OR(_xlpm.res="",_xlpm.res="Pending"),"Pending",IF(_xlpm.res="Pass","Qualified",IF(AND(_xlpm.res="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f>
        <v/>
      </c>
      <c r="O153" s="17">
        <f>IF($C153="","",_xlfn.LET(_xlpm.latest,_xlfn.MAXIFS(nrSK_Att,nrSK_PID,$D153,nrSK_Cat,$E153),_xlpm.res,IF($I153=_xlpm.latest,$J153,""),IF($I153&lt;&gt;_xlpm.latest,"(superseded)",IF(OR(_xlpm.res="",_xlpm.res="Pending"),"Pending",IF(_xlpm.res="Pass","Qualified",IF(AND(_xlpm.res="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f>
        <v/>
      </c>
      <c r="O154" s="17">
        <f>IF($C154="","",_xlfn.LET(_xlpm.latest,_xlfn.MAXIFS(nrSK_Att,nrSK_PID,$D154,nrSK_Cat,$E154),_xlpm.res,IF($I154=_xlpm.latest,$J154,""),IF($I154&lt;&gt;_xlpm.latest,"(superseded)",IF(OR(_xlpm.res="",_xlpm.res="Pending"),"Pending",IF(_xlpm.res="Pass","Qualified",IF(AND(_xlpm.res="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f>
        <v/>
      </c>
      <c r="O155" s="17">
        <f>IF($C155="","",_xlfn.LET(_xlpm.latest,_xlfn.MAXIFS(nrSK_Att,nrSK_PID,$D155,nrSK_Cat,$E155),_xlpm.res,IF($I155=_xlpm.latest,$J155,""),IF($I155&lt;&gt;_xlpm.latest,"(superseded)",IF(OR(_xlpm.res="",_xlpm.res="Pending"),"Pending",IF(_xlpm.res="Pass","Qualified",IF(AND(_xlpm.res="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f>
        <v/>
      </c>
      <c r="O156" s="17">
        <f>IF($C156="","",_xlfn.LET(_xlpm.latest,_xlfn.MAXIFS(nrSK_Att,nrSK_PID,$D156,nrSK_Cat,$E156),_xlpm.res,IF($I156=_xlpm.latest,$J156,""),IF($I156&lt;&gt;_xlpm.latest,"(superseded)",IF(OR(_xlpm.res="",_xlpm.res="Pending"),"Pending",IF(_xlpm.res="Pass","Qualified",IF(AND(_xlpm.res="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f>
        <v/>
      </c>
      <c r="O157" s="17">
        <f>IF($C157="","",_xlfn.LET(_xlpm.latest,_xlfn.MAXIFS(nrSK_Att,nrSK_PID,$D157,nrSK_Cat,$E157),_xlpm.res,IF($I157=_xlpm.latest,$J157,""),IF($I157&lt;&gt;_xlpm.latest,"(superseded)",IF(OR(_xlpm.res="",_xlpm.res="Pending"),"Pending",IF(_xlpm.res="Pass","Qualified",IF(AND(_xlpm.res="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f>
        <v/>
      </c>
      <c r="O158" s="17">
        <f>IF($C158="","",_xlfn.LET(_xlpm.latest,_xlfn.MAXIFS(nrSK_Att,nrSK_PID,$D158,nrSK_Cat,$E158),_xlpm.res,IF($I158=_xlpm.latest,$J158,""),IF($I158&lt;&gt;_xlpm.latest,"(superseded)",IF(OR(_xlpm.res="",_xlpm.res="Pending"),"Pending",IF(_xlpm.res="Pass","Qualified",IF(AND(_xlpm.res="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f>
        <v/>
      </c>
      <c r="O159" s="17">
        <f>IF($C159="","",_xlfn.LET(_xlpm.latest,_xlfn.MAXIFS(nrSK_Att,nrSK_PID,$D159,nrSK_Cat,$E159),_xlpm.res,IF($I159=_xlpm.latest,$J159,""),IF($I159&lt;&gt;_xlpm.latest,"(superseded)",IF(OR(_xlpm.res="",_xlpm.res="Pending"),"Pending",IF(_xlpm.res="Pass","Qualified",IF(AND(_xlpm.res="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f>
        <v/>
      </c>
      <c r="O160" s="17">
        <f>IF($C160="","",_xlfn.LET(_xlpm.latest,_xlfn.MAXIFS(nrSK_Att,nrSK_PID,$D160,nrSK_Cat,$E160),_xlpm.res,IF($I160=_xlpm.latest,$J160,""),IF($I160&lt;&gt;_xlpm.latest,"(superseded)",IF(OR(_xlpm.res="",_xlpm.res="Pending"),"Pending",IF(_xlpm.res="Pass","Qualified",IF(AND(_xlpm.res="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f>
        <v/>
      </c>
      <c r="O161" s="17">
        <f>IF($C161="","",_xlfn.LET(_xlpm.latest,_xlfn.MAXIFS(nrSK_Att,nrSK_PID,$D161,nrSK_Cat,$E161),_xlpm.res,IF($I161=_xlpm.latest,$J161,""),IF($I161&lt;&gt;_xlpm.latest,"(superseded)",IF(OR(_xlpm.res="",_xlpm.res="Pending"),"Pending",IF(_xlpm.res="Pass","Qualified",IF(AND(_xlpm.res="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f>
        <v/>
      </c>
      <c r="O162" s="17">
        <f>IF($C162="","",_xlfn.LET(_xlpm.latest,_xlfn.MAXIFS(nrSK_Att,nrSK_PID,$D162,nrSK_Cat,$E162),_xlpm.res,IF($I162=_xlpm.latest,$J162,""),IF($I162&lt;&gt;_xlpm.latest,"(superseded)",IF(OR(_xlpm.res="",_xlpm.res="Pending"),"Pending",IF(_xlpm.res="Pass","Qualified",IF(AND(_xlpm.res="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f>
        <v/>
      </c>
      <c r="O163" s="17">
        <f>IF($C163="","",_xlfn.LET(_xlpm.latest,_xlfn.MAXIFS(nrSK_Att,nrSK_PID,$D163,nrSK_Cat,$E163),_xlpm.res,IF($I163=_xlpm.latest,$J163,""),IF($I163&lt;&gt;_xlpm.latest,"(superseded)",IF(OR(_xlpm.res="",_xlpm.res="Pending"),"Pending",IF(_xlpm.res="Pass","Qualified",IF(AND(_xlpm.res="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f>
        <v/>
      </c>
      <c r="O164" s="17">
        <f>IF($C164="","",_xlfn.LET(_xlpm.latest,_xlfn.MAXIFS(nrSK_Att,nrSK_PID,$D164,nrSK_Cat,$E164),_xlpm.res,IF($I164=_xlpm.latest,$J164,""),IF($I164&lt;&gt;_xlpm.latest,"(superseded)",IF(OR(_xlpm.res="",_xlpm.res="Pending"),"Pending",IF(_xlpm.res="Pass","Qualified",IF(AND(_xlpm.res="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f>
        <v/>
      </c>
      <c r="O165" s="17">
        <f>IF($C165="","",_xlfn.LET(_xlpm.latest,_xlfn.MAXIFS(nrSK_Att,nrSK_PID,$D165,nrSK_Cat,$E165),_xlpm.res,IF($I165=_xlpm.latest,$J165,""),IF($I165&lt;&gt;_xlpm.latest,"(superseded)",IF(OR(_xlpm.res="",_xlpm.res="Pending"),"Pending",IF(_xlpm.res="Pass","Qualified",IF(AND(_xlpm.res="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f>
        <v/>
      </c>
      <c r="O166" s="17">
        <f>IF($C166="","",_xlfn.LET(_xlpm.latest,_xlfn.MAXIFS(nrSK_Att,nrSK_PID,$D166,nrSK_Cat,$E166),_xlpm.res,IF($I166=_xlpm.latest,$J166,""),IF($I166&lt;&gt;_xlpm.latest,"(superseded)",IF(OR(_xlpm.res="",_xlpm.res="Pending"),"Pending",IF(_xlpm.res="Pass","Qualified",IF(AND(_xlpm.res="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f>
        <v/>
      </c>
      <c r="O167" s="17">
        <f>IF($C167="","",_xlfn.LET(_xlpm.latest,_xlfn.MAXIFS(nrSK_Att,nrSK_PID,$D167,nrSK_Cat,$E167),_xlpm.res,IF($I167=_xlpm.latest,$J167,""),IF($I167&lt;&gt;_xlpm.latest,"(superseded)",IF(OR(_xlpm.res="",_xlpm.res="Pending"),"Pending",IF(_xlpm.res="Pass","Qualified",IF(AND(_xlpm.res="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f>
        <v/>
      </c>
      <c r="O168" s="17">
        <f>IF($C168="","",_xlfn.LET(_xlpm.latest,_xlfn.MAXIFS(nrSK_Att,nrSK_PID,$D168,nrSK_Cat,$E168),_xlpm.res,IF($I168=_xlpm.latest,$J168,""),IF($I168&lt;&gt;_xlpm.latest,"(superseded)",IF(OR(_xlpm.res="",_xlpm.res="Pending"),"Pending",IF(_xlpm.res="Pass","Qualified",IF(AND(_xlpm.res="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f>
        <v/>
      </c>
      <c r="O169" s="17">
        <f>IF($C169="","",_xlfn.LET(_xlpm.latest,_xlfn.MAXIFS(nrSK_Att,nrSK_PID,$D169,nrSK_Cat,$E169),_xlpm.res,IF($I169=_xlpm.latest,$J169,""),IF($I169&lt;&gt;_xlpm.latest,"(superseded)",IF(OR(_xlpm.res="",_xlpm.res="Pending"),"Pending",IF(_xlpm.res="Pass","Qualified",IF(AND(_xlpm.res="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f>
        <v/>
      </c>
      <c r="O170" s="17">
        <f>IF($C170="","",_xlfn.LET(_xlpm.latest,_xlfn.MAXIFS(nrSK_Att,nrSK_PID,$D170,nrSK_Cat,$E170),_xlpm.res,IF($I170=_xlpm.latest,$J170,""),IF($I170&lt;&gt;_xlpm.latest,"(superseded)",IF(OR(_xlpm.res="",_xlpm.res="Pending"),"Pending",IF(_xlpm.res="Pass","Qualified",IF(AND(_xlpm.res="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f>
        <v/>
      </c>
      <c r="O171" s="17">
        <f>IF($C171="","",_xlfn.LET(_xlpm.latest,_xlfn.MAXIFS(nrSK_Att,nrSK_PID,$D171,nrSK_Cat,$E171),_xlpm.res,IF($I171=_xlpm.latest,$J171,""),IF($I171&lt;&gt;_xlpm.latest,"(superseded)",IF(OR(_xlpm.res="",_xlpm.res="Pending"),"Pending",IF(_xlpm.res="Pass","Qualified",IF(AND(_xlpm.res="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f>
        <v/>
      </c>
      <c r="O172" s="17">
        <f>IF($C172="","",_xlfn.LET(_xlpm.latest,_xlfn.MAXIFS(nrSK_Att,nrSK_PID,$D172,nrSK_Cat,$E172),_xlpm.res,IF($I172=_xlpm.latest,$J172,""),IF($I172&lt;&gt;_xlpm.latest,"(superseded)",IF(OR(_xlpm.res="",_xlpm.res="Pending"),"Pending",IF(_xlpm.res="Pass","Qualified",IF(AND(_xlpm.res="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f>
        <v/>
      </c>
      <c r="O173" s="17">
        <f>IF($C173="","",_xlfn.LET(_xlpm.latest,_xlfn.MAXIFS(nrSK_Att,nrSK_PID,$D173,nrSK_Cat,$E173),_xlpm.res,IF($I173=_xlpm.latest,$J173,""),IF($I173&lt;&gt;_xlpm.latest,"(superseded)",IF(OR(_xlpm.res="",_xlpm.res="Pending"),"Pending",IF(_xlpm.res="Pass","Qualified",IF(AND(_xlpm.res="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f>
        <v/>
      </c>
      <c r="O174" s="17">
        <f>IF($C174="","",_xlfn.LET(_xlpm.latest,_xlfn.MAXIFS(nrSK_Att,nrSK_PID,$D174,nrSK_Cat,$E174),_xlpm.res,IF($I174=_xlpm.latest,$J174,""),IF($I174&lt;&gt;_xlpm.latest,"(superseded)",IF(OR(_xlpm.res="",_xlpm.res="Pending"),"Pending",IF(_xlpm.res="Pass","Qualified",IF(AND(_xlpm.res="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f>
        <v/>
      </c>
      <c r="O175" s="17">
        <f>IF($C175="","",_xlfn.LET(_xlpm.latest,_xlfn.MAXIFS(nrSK_Att,nrSK_PID,$D175,nrSK_Cat,$E175),_xlpm.res,IF($I175=_xlpm.latest,$J175,""),IF($I175&lt;&gt;_xlpm.latest,"(superseded)",IF(OR(_xlpm.res="",_xlpm.res="Pending"),"Pending",IF(_xlpm.res="Pass","Qualified",IF(AND(_xlpm.res="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f>
        <v/>
      </c>
      <c r="O176" s="17">
        <f>IF($C176="","",_xlfn.LET(_xlpm.latest,_xlfn.MAXIFS(nrSK_Att,nrSK_PID,$D176,nrSK_Cat,$E176),_xlpm.res,IF($I176=_xlpm.latest,$J176,""),IF($I176&lt;&gt;_xlpm.latest,"(superseded)",IF(OR(_xlpm.res="",_xlpm.res="Pending"),"Pending",IF(_xlpm.res="Pass","Qualified",IF(AND(_xlpm.res="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f>
        <v/>
      </c>
      <c r="O177" s="17">
        <f>IF($C177="","",_xlfn.LET(_xlpm.latest,_xlfn.MAXIFS(nrSK_Att,nrSK_PID,$D177,nrSK_Cat,$E177),_xlpm.res,IF($I177=_xlpm.latest,$J177,""),IF($I177&lt;&gt;_xlpm.latest,"(superseded)",IF(OR(_xlpm.res="",_xlpm.res="Pending"),"Pending",IF(_xlpm.res="Pass","Qualified",IF(AND(_xlpm.res="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f>
        <v/>
      </c>
      <c r="O178" s="17">
        <f>IF($C178="","",_xlfn.LET(_xlpm.latest,_xlfn.MAXIFS(nrSK_Att,nrSK_PID,$D178,nrSK_Cat,$E178),_xlpm.res,IF($I178=_xlpm.latest,$J178,""),IF($I178&lt;&gt;_xlpm.latest,"(superseded)",IF(OR(_xlpm.res="",_xlpm.res="Pending"),"Pending",IF(_xlpm.res="Pass","Qualified",IF(AND(_xlpm.res="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f>
        <v/>
      </c>
      <c r="O179" s="17">
        <f>IF($C179="","",_xlfn.LET(_xlpm.latest,_xlfn.MAXIFS(nrSK_Att,nrSK_PID,$D179,nrSK_Cat,$E179),_xlpm.res,IF($I179=_xlpm.latest,$J179,""),IF($I179&lt;&gt;_xlpm.latest,"(superseded)",IF(OR(_xlpm.res="",_xlpm.res="Pending"),"Pending",IF(_xlpm.res="Pass","Qualified",IF(AND(_xlpm.res="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f>
        <v/>
      </c>
      <c r="O180" s="17">
        <f>IF($C180="","",_xlfn.LET(_xlpm.latest,_xlfn.MAXIFS(nrSK_Att,nrSK_PID,$D180,nrSK_Cat,$E180),_xlpm.res,IF($I180=_xlpm.latest,$J180,""),IF($I180&lt;&gt;_xlpm.latest,"(superseded)",IF(OR(_xlpm.res="",_xlpm.res="Pending"),"Pending",IF(_xlpm.res="Pass","Qualified",IF(AND(_xlpm.res="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f>
        <v/>
      </c>
      <c r="O181" s="17">
        <f>IF($C181="","",_xlfn.LET(_xlpm.latest,_xlfn.MAXIFS(nrSK_Att,nrSK_PID,$D181,nrSK_Cat,$E181),_xlpm.res,IF($I181=_xlpm.latest,$J181,""),IF($I181&lt;&gt;_xlpm.latest,"(superseded)",IF(OR(_xlpm.res="",_xlpm.res="Pending"),"Pending",IF(_xlpm.res="Pass","Qualified",IF(AND(_xlpm.res="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f>
        <v/>
      </c>
      <c r="O182" s="17">
        <f>IF($C182="","",_xlfn.LET(_xlpm.latest,_xlfn.MAXIFS(nrSK_Att,nrSK_PID,$D182,nrSK_Cat,$E182),_xlpm.res,IF($I182=_xlpm.latest,$J182,""),IF($I182&lt;&gt;_xlpm.latest,"(superseded)",IF(OR(_xlpm.res="",_xlpm.res="Pending"),"Pending",IF(_xlpm.res="Pass","Qualified",IF(AND(_xlpm.res="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f>
        <v/>
      </c>
      <c r="O183" s="17">
        <f>IF($C183="","",_xlfn.LET(_xlpm.latest,_xlfn.MAXIFS(nrSK_Att,nrSK_PID,$D183,nrSK_Cat,$E183),_xlpm.res,IF($I183=_xlpm.latest,$J183,""),IF($I183&lt;&gt;_xlpm.latest,"(superseded)",IF(OR(_xlpm.res="",_xlpm.res="Pending"),"Pending",IF(_xlpm.res="Pass","Qualified",IF(AND(_xlpm.res="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f>
        <v/>
      </c>
      <c r="O184" s="17">
        <f>IF($C184="","",_xlfn.LET(_xlpm.latest,_xlfn.MAXIFS(nrSK_Att,nrSK_PID,$D184,nrSK_Cat,$E184),_xlpm.res,IF($I184=_xlpm.latest,$J184,""),IF($I184&lt;&gt;_xlpm.latest,"(superseded)",IF(OR(_xlpm.res="",_xlpm.res="Pending"),"Pending",IF(_xlpm.res="Pass","Qualified",IF(AND(_xlpm.res="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f>
        <v/>
      </c>
      <c r="O185" s="17">
        <f>IF($C185="","",_xlfn.LET(_xlpm.latest,_xlfn.MAXIFS(nrSK_Att,nrSK_PID,$D185,nrSK_Cat,$E185),_xlpm.res,IF($I185=_xlpm.latest,$J185,""),IF($I185&lt;&gt;_xlpm.latest,"(superseded)",IF(OR(_xlpm.res="",_xlpm.res="Pending"),"Pending",IF(_xlpm.res="Pass","Qualified",IF(AND(_xlpm.res="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f>
        <v/>
      </c>
      <c r="O186" s="17">
        <f>IF($C186="","",_xlfn.LET(_xlpm.latest,_xlfn.MAXIFS(nrSK_Att,nrSK_PID,$D186,nrSK_Cat,$E186),_xlpm.res,IF($I186=_xlpm.latest,$J186,""),IF($I186&lt;&gt;_xlpm.latest,"(superseded)",IF(OR(_xlpm.res="",_xlpm.res="Pending"),"Pending",IF(_xlpm.res="Pass","Qualified",IF(AND(_xlpm.res="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f>
        <v/>
      </c>
      <c r="O187" s="17">
        <f>IF($C187="","",_xlfn.LET(_xlpm.latest,_xlfn.MAXIFS(nrSK_Att,nrSK_PID,$D187,nrSK_Cat,$E187),_xlpm.res,IF($I187=_xlpm.latest,$J187,""),IF($I187&lt;&gt;_xlpm.latest,"(superseded)",IF(OR(_xlpm.res="",_xlpm.res="Pending"),"Pending",IF(_xlpm.res="Pass","Qualified",IF(AND(_xlpm.res="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f>
        <v/>
      </c>
      <c r="O188" s="17">
        <f>IF($C188="","",_xlfn.LET(_xlpm.latest,_xlfn.MAXIFS(nrSK_Att,nrSK_PID,$D188,nrSK_Cat,$E188),_xlpm.res,IF($I188=_xlpm.latest,$J188,""),IF($I188&lt;&gt;_xlpm.latest,"(superseded)",IF(OR(_xlpm.res="",_xlpm.res="Pending"),"Pending",IF(_xlpm.res="Pass","Qualified",IF(AND(_xlpm.res="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f>
        <v/>
      </c>
      <c r="O189" s="17">
        <f>IF($C189="","",_xlfn.LET(_xlpm.latest,_xlfn.MAXIFS(nrSK_Att,nrSK_PID,$D189,nrSK_Cat,$E189),_xlpm.res,IF($I189=_xlpm.latest,$J189,""),IF($I189&lt;&gt;_xlpm.latest,"(superseded)",IF(OR(_xlpm.res="",_xlpm.res="Pending"),"Pending",IF(_xlpm.res="Pass","Qualified",IF(AND(_xlpm.res="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f>
        <v/>
      </c>
      <c r="O190" s="17">
        <f>IF($C190="","",_xlfn.LET(_xlpm.latest,_xlfn.MAXIFS(nrSK_Att,nrSK_PID,$D190,nrSK_Cat,$E190),_xlpm.res,IF($I190=_xlpm.latest,$J190,""),IF($I190&lt;&gt;_xlpm.latest,"(superseded)",IF(OR(_xlpm.res="",_xlpm.res="Pending"),"Pending",IF(_xlpm.res="Pass","Qualified",IF(AND(_xlpm.res="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f>
        <v/>
      </c>
      <c r="O191" s="17">
        <f>IF($C191="","",_xlfn.LET(_xlpm.latest,_xlfn.MAXIFS(nrSK_Att,nrSK_PID,$D191,nrSK_Cat,$E191),_xlpm.res,IF($I191=_xlpm.latest,$J191,""),IF($I191&lt;&gt;_xlpm.latest,"(superseded)",IF(OR(_xlpm.res="",_xlpm.res="Pending"),"Pending",IF(_xlpm.res="Pass","Qualified",IF(AND(_xlpm.res="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f>
        <v/>
      </c>
      <c r="O192" s="17">
        <f>IF($C192="","",_xlfn.LET(_xlpm.latest,_xlfn.MAXIFS(nrSK_Att,nrSK_PID,$D192,nrSK_Cat,$E192),_xlpm.res,IF($I192=_xlpm.latest,$J192,""),IF($I192&lt;&gt;_xlpm.latest,"(superseded)",IF(OR(_xlpm.res="",_xlpm.res="Pending"),"Pending",IF(_xlpm.res="Pass","Qualified",IF(AND(_xlpm.res="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f>
        <v/>
      </c>
      <c r="O193" s="17">
        <f>IF($C193="","",_xlfn.LET(_xlpm.latest,_xlfn.MAXIFS(nrSK_Att,nrSK_PID,$D193,nrSK_Cat,$E193),_xlpm.res,IF($I193=_xlpm.latest,$J193,""),IF($I193&lt;&gt;_xlpm.latest,"(superseded)",IF(OR(_xlpm.res="",_xlpm.res="Pending"),"Pending",IF(_xlpm.res="Pass","Qualified",IF(AND(_xlpm.res="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f>
        <v/>
      </c>
      <c r="O194" s="17">
        <f>IF($C194="","",_xlfn.LET(_xlpm.latest,_xlfn.MAXIFS(nrSK_Att,nrSK_PID,$D194,nrSK_Cat,$E194),_xlpm.res,IF($I194=_xlpm.latest,$J194,""),IF($I194&lt;&gt;_xlpm.latest,"(superseded)",IF(OR(_xlpm.res="",_xlpm.res="Pending"),"Pending",IF(_xlpm.res="Pass","Qualified",IF(AND(_xlpm.res="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f>
        <v/>
      </c>
      <c r="O195" s="17">
        <f>IF($C195="","",_xlfn.LET(_xlpm.latest,_xlfn.MAXIFS(nrSK_Att,nrSK_PID,$D195,nrSK_Cat,$E195),_xlpm.res,IF($I195=_xlpm.latest,$J195,""),IF($I195&lt;&gt;_xlpm.latest,"(superseded)",IF(OR(_xlpm.res="",_xlpm.res="Pending"),"Pending",IF(_xlpm.res="Pass","Qualified",IF(AND(_xlpm.res="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f>
        <v/>
      </c>
      <c r="O196" s="17">
        <f>IF($C196="","",_xlfn.LET(_xlpm.latest,_xlfn.MAXIFS(nrSK_Att,nrSK_PID,$D196,nrSK_Cat,$E196),_xlpm.res,IF($I196=_xlpm.latest,$J196,""),IF($I196&lt;&gt;_xlpm.latest,"(superseded)",IF(OR(_xlpm.res="",_xlpm.res="Pending"),"Pending",IF(_xlpm.res="Pass","Qualified",IF(AND(_xlpm.res="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f>
        <v/>
      </c>
      <c r="O197" s="17">
        <f>IF($C197="","",_xlfn.LET(_xlpm.latest,_xlfn.MAXIFS(nrSK_Att,nrSK_PID,$D197,nrSK_Cat,$E197),_xlpm.res,IF($I197=_xlpm.latest,$J197,""),IF($I197&lt;&gt;_xlpm.latest,"(superseded)",IF(OR(_xlpm.res="",_xlpm.res="Pending"),"Pending",IF(_xlpm.res="Pass","Qualified",IF(AND(_xlpm.res="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f>
        <v/>
      </c>
      <c r="O198" s="17">
        <f>IF($C198="","",_xlfn.LET(_xlpm.latest,_xlfn.MAXIFS(nrSK_Att,nrSK_PID,$D198,nrSK_Cat,$E198),_xlpm.res,IF($I198=_xlpm.latest,$J198,""),IF($I198&lt;&gt;_xlpm.latest,"(superseded)",IF(OR(_xlpm.res="",_xlpm.res="Pending"),"Pending",IF(_xlpm.res="Pass","Qualified",IF(AND(_xlpm.res="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f>
        <v/>
      </c>
      <c r="O199" s="17">
        <f>IF($C199="","",_xlfn.LET(_xlpm.latest,_xlfn.MAXIFS(nrSK_Att,nrSK_PID,$D199,nrSK_Cat,$E199),_xlpm.res,IF($I199=_xlpm.latest,$J199,""),IF($I199&lt;&gt;_xlpm.latest,"(superseded)",IF(OR(_xlpm.res="",_xlpm.res="Pending"),"Pending",IF(_xlpm.res="Pass","Qualified",IF(AND(_xlpm.res="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f>
        <v/>
      </c>
      <c r="O200" s="17">
        <f>IF($C200="","",_xlfn.LET(_xlpm.latest,_xlfn.MAXIFS(nrSK_Att,nrSK_PID,$D200,nrSK_Cat,$E200),_xlpm.res,IF($I200=_xlpm.latest,$J200,""),IF($I200&lt;&gt;_xlpm.latest,"(superseded)",IF(OR(_xlpm.res="",_xlpm.res="Pending"),"Pending",IF(_xlpm.res="Pass","Qualified",IF(AND(_xlpm.res="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f>
        <v/>
      </c>
      <c r="O201" s="17">
        <f>IF($C201="","",_xlfn.LET(_xlpm.latest,_xlfn.MAXIFS(nrSK_Att,nrSK_PID,$D201,nrSK_Cat,$E201),_xlpm.res,IF($I201=_xlpm.latest,$J201,""),IF($I201&lt;&gt;_xlpm.latest,"(superseded)",IF(OR(_xlpm.res="",_xlpm.res="Pending"),"Pending",IF(_xlpm.res="Pass","Qualified",IF(AND(_xlpm.res="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f>
        <v/>
      </c>
      <c r="O202" s="17">
        <f>IF($C202="","",_xlfn.LET(_xlpm.latest,_xlfn.MAXIFS(nrSK_Att,nrSK_PID,$D202,nrSK_Cat,$E202),_xlpm.res,IF($I202=_xlpm.latest,$J202,""),IF($I202&lt;&gt;_xlpm.latest,"(superseded)",IF(OR(_xlpm.res="",_xlpm.res="Pending"),"Pending",IF(_xlpm.res="Pass","Qualified",IF(AND(_xlpm.res="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f>
        <v/>
      </c>
      <c r="O203" s="17">
        <f>IF($C203="","",_xlfn.LET(_xlpm.latest,_xlfn.MAXIFS(nrSK_Att,nrSK_PID,$D203,nrSK_Cat,$E203),_xlpm.res,IF($I203=_xlpm.latest,$J203,""),IF($I203&lt;&gt;_xlpm.latest,"(superseded)",IF(OR(_xlpm.res="",_xlpm.res="Pending"),"Pending",IF(_xlpm.res="Pass","Qualified",IF(AND(_xlpm.res="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f>
        <v/>
      </c>
      <c r="O204" s="17">
        <f>IF($C204="","",_xlfn.LET(_xlpm.latest,_xlfn.MAXIFS(nrSK_Att,nrSK_PID,$D204,nrSK_Cat,$E204),_xlpm.res,IF($I204=_xlpm.latest,$J204,""),IF($I204&lt;&gt;_xlpm.latest,"(superseded)",IF(OR(_xlpm.res="",_xlpm.res="Pending"),"Pending",IF(_xlpm.res="Pass","Qualified",IF(AND(_xlpm.res="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f>
        <v/>
      </c>
      <c r="O205" s="17">
        <f>IF($C205="","",_xlfn.LET(_xlpm.latest,_xlfn.MAXIFS(nrSK_Att,nrSK_PID,$D205,nrSK_Cat,$E205),_xlpm.res,IF($I205=_xlpm.latest,$J205,""),IF($I205&lt;&gt;_xlpm.latest,"(superseded)",IF(OR(_xlpm.res="",_xlpm.res="Pending"),"Pending",IF(_xlpm.res="Pass","Qualified",IF(AND(_xlpm.res="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f>
        <v/>
      </c>
      <c r="O206" s="17">
        <f>IF($C206="","",_xlfn.LET(_xlpm.latest,_xlfn.MAXIFS(nrSK_Att,nrSK_PID,$D206,nrSK_Cat,$E206),_xlpm.res,IF($I206=_xlpm.latest,$J206,""),IF($I206&lt;&gt;_xlpm.latest,"(superseded)",IF(OR(_xlpm.res="",_xlpm.res="Pending"),"Pending",IF(_xlpm.res="Pass","Qualified",IF(AND(_xlpm.res="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f>
        <v/>
      </c>
      <c r="O207" s="17">
        <f>IF($C207="","",_xlfn.LET(_xlpm.latest,_xlfn.MAXIFS(nrSK_Att,nrSK_PID,$D207,nrSK_Cat,$E207),_xlpm.res,IF($I207=_xlpm.latest,$J207,""),IF($I207&lt;&gt;_xlpm.latest,"(superseded)",IF(OR(_xlpm.res="",_xlpm.res="Pending"),"Pending",IF(_xlpm.res="Pass","Qualified",IF(AND(_xlpm.res="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f>
        <v/>
      </c>
      <c r="O208" s="17">
        <f>IF($C208="","",_xlfn.LET(_xlpm.latest,_xlfn.MAXIFS(nrSK_Att,nrSK_PID,$D208,nrSK_Cat,$E208),_xlpm.res,IF($I208=_xlpm.latest,$J208,""),IF($I208&lt;&gt;_xlpm.latest,"(superseded)",IF(OR(_xlpm.res="",_xlpm.res="Pending"),"Pending",IF(_xlpm.res="Pass","Qualified",IF(AND(_xlpm.res="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f>
        <v/>
      </c>
      <c r="O209" s="17">
        <f>IF($C209="","",_xlfn.LET(_xlpm.latest,_xlfn.MAXIFS(nrSK_Att,nrSK_PID,$D209,nrSK_Cat,$E209),_xlpm.res,IF($I209=_xlpm.latest,$J209,""),IF($I209&lt;&gt;_xlpm.latest,"(superseded)",IF(OR(_xlpm.res="",_xlpm.res="Pending"),"Pending",IF(_xlpm.res="Pass","Qualified",IF(AND(_xlpm.res="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f>
        <v/>
      </c>
      <c r="O210" s="17">
        <f>IF($C210="","",_xlfn.LET(_xlpm.latest,_xlfn.MAXIFS(nrSK_Att,nrSK_PID,$D210,nrSK_Cat,$E210),_xlpm.res,IF($I210=_xlpm.latest,$J210,""),IF($I210&lt;&gt;_xlpm.latest,"(superseded)",IF(OR(_xlpm.res="",_xlpm.res="Pending"),"Pending",IF(_xlpm.res="Pass","Qualified",IF(AND(_xlpm.res="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f>
        <v/>
      </c>
      <c r="O211" s="17">
        <f>IF($C211="","",_xlfn.LET(_xlpm.latest,_xlfn.MAXIFS(nrSK_Att,nrSK_PID,$D211,nrSK_Cat,$E211),_xlpm.res,IF($I211=_xlpm.latest,$J211,""),IF($I211&lt;&gt;_xlpm.latest,"(superseded)",IF(OR(_xlpm.res="",_xlpm.res="Pending"),"Pending",IF(_xlpm.res="Pass","Qualified",IF(AND(_xlpm.res="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f>
        <v/>
      </c>
      <c r="O212" s="17">
        <f>IF($C212="","",_xlfn.LET(_xlpm.latest,_xlfn.MAXIFS(nrSK_Att,nrSK_PID,$D212,nrSK_Cat,$E212),_xlpm.res,IF($I212=_xlpm.latest,$J212,""),IF($I212&lt;&gt;_xlpm.latest,"(superseded)",IF(OR(_xlpm.res="",_xlpm.res="Pending"),"Pending",IF(_xlpm.res="Pass","Qualified",IF(AND(_xlpm.res="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f>
        <v/>
      </c>
      <c r="O213" s="17">
        <f>IF($C213="","",_xlfn.LET(_xlpm.latest,_xlfn.MAXIFS(nrSK_Att,nrSK_PID,$D213,nrSK_Cat,$E213),_xlpm.res,IF($I213=_xlpm.latest,$J213,""),IF($I213&lt;&gt;_xlpm.latest,"(superseded)",IF(OR(_xlpm.res="",_xlpm.res="Pending"),"Pending",IF(_xlpm.res="Pass","Qualified",IF(AND(_xlpm.res="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f>
        <v/>
      </c>
      <c r="O214" s="17">
        <f>IF($C214="","",_xlfn.LET(_xlpm.latest,_xlfn.MAXIFS(nrSK_Att,nrSK_PID,$D214,nrSK_Cat,$E214),_xlpm.res,IF($I214=_xlpm.latest,$J214,""),IF($I214&lt;&gt;_xlpm.latest,"(superseded)",IF(OR(_xlpm.res="",_xlpm.res="Pending"),"Pending",IF(_xlpm.res="Pass","Qualified",IF(AND(_xlpm.res="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f>
        <v/>
      </c>
      <c r="O215" s="17">
        <f>IF($C215="","",_xlfn.LET(_xlpm.latest,_xlfn.MAXIFS(nrSK_Att,nrSK_PID,$D215,nrSK_Cat,$E215),_xlpm.res,IF($I215=_xlpm.latest,$J215,""),IF($I215&lt;&gt;_xlpm.latest,"(superseded)",IF(OR(_xlpm.res="",_xlpm.res="Pending"),"Pending",IF(_xlpm.res="Pass","Qualified",IF(AND(_xlpm.res="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f>
        <v/>
      </c>
      <c r="O216" s="17">
        <f>IF($C216="","",_xlfn.LET(_xlpm.latest,_xlfn.MAXIFS(nrSK_Att,nrSK_PID,$D216,nrSK_Cat,$E216),_xlpm.res,IF($I216=_xlpm.latest,$J216,""),IF($I216&lt;&gt;_xlpm.latest,"(superseded)",IF(OR(_xlpm.res="",_xlpm.res="Pending"),"Pending",IF(_xlpm.res="Pass","Qualified",IF(AND(_xlpm.res="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f>
        <v/>
      </c>
      <c r="O217" s="17">
        <f>IF($C217="","",_xlfn.LET(_xlpm.latest,_xlfn.MAXIFS(nrSK_Att,nrSK_PID,$D217,nrSK_Cat,$E217),_xlpm.res,IF($I217=_xlpm.latest,$J217,""),IF($I217&lt;&gt;_xlpm.latest,"(superseded)",IF(OR(_xlpm.res="",_xlpm.res="Pending"),"Pending",IF(_xlpm.res="Pass","Qualified",IF(AND(_xlpm.res="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f>
        <v/>
      </c>
      <c r="O218" s="17">
        <f>IF($C218="","",_xlfn.LET(_xlpm.latest,_xlfn.MAXIFS(nrSK_Att,nrSK_PID,$D218,nrSK_Cat,$E218),_xlpm.res,IF($I218=_xlpm.latest,$J218,""),IF($I218&lt;&gt;_xlpm.latest,"(superseded)",IF(OR(_xlpm.res="",_xlpm.res="Pending"),"Pending",IF(_xlpm.res="Pass","Qualified",IF(AND(_xlpm.res="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f>
        <v/>
      </c>
      <c r="O219" s="17">
        <f>IF($C219="","",_xlfn.LET(_xlpm.latest,_xlfn.MAXIFS(nrSK_Att,nrSK_PID,$D219,nrSK_Cat,$E219),_xlpm.res,IF($I219=_xlpm.latest,$J219,""),IF($I219&lt;&gt;_xlpm.latest,"(superseded)",IF(OR(_xlpm.res="",_xlpm.res="Pending"),"Pending",IF(_xlpm.res="Pass","Qualified",IF(AND(_xlpm.res="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f>
        <v/>
      </c>
      <c r="O220" s="17">
        <f>IF($C220="","",_xlfn.LET(_xlpm.latest,_xlfn.MAXIFS(nrSK_Att,nrSK_PID,$D220,nrSK_Cat,$E220),_xlpm.res,IF($I220=_xlpm.latest,$J220,""),IF($I220&lt;&gt;_xlpm.latest,"(superseded)",IF(OR(_xlpm.res="",_xlpm.res="Pending"),"Pending",IF(_xlpm.res="Pass","Qualified",IF(AND(_xlpm.res="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f>
        <v/>
      </c>
      <c r="O221" s="17">
        <f>IF($C221="","",_xlfn.LET(_xlpm.latest,_xlfn.MAXIFS(nrSK_Att,nrSK_PID,$D221,nrSK_Cat,$E221),_xlpm.res,IF($I221=_xlpm.latest,$J221,""),IF($I221&lt;&gt;_xlpm.latest,"(superseded)",IF(OR(_xlpm.res="",_xlpm.res="Pending"),"Pending",IF(_xlpm.res="Pass","Qualified",IF(AND(_xlpm.res="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f>
        <v/>
      </c>
      <c r="O222" s="17">
        <f>IF($C222="","",_xlfn.LET(_xlpm.latest,_xlfn.MAXIFS(nrSK_Att,nrSK_PID,$D222,nrSK_Cat,$E222),_xlpm.res,IF($I222=_xlpm.latest,$J222,""),IF($I222&lt;&gt;_xlpm.latest,"(superseded)",IF(OR(_xlpm.res="",_xlpm.res="Pending"),"Pending",IF(_xlpm.res="Pass","Qualified",IF(AND(_xlpm.res="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f>
        <v/>
      </c>
      <c r="O223" s="17">
        <f>IF($C223="","",_xlfn.LET(_xlpm.latest,_xlfn.MAXIFS(nrSK_Att,nrSK_PID,$D223,nrSK_Cat,$E223),_xlpm.res,IF($I223=_xlpm.latest,$J223,""),IF($I223&lt;&gt;_xlpm.latest,"(superseded)",IF(OR(_xlpm.res="",_xlpm.res="Pending"),"Pending",IF(_xlpm.res="Pass","Qualified",IF(AND(_xlpm.res="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f>
        <v/>
      </c>
      <c r="O224" s="17">
        <f>IF($C224="","",_xlfn.LET(_xlpm.latest,_xlfn.MAXIFS(nrSK_Att,nrSK_PID,$D224,nrSK_Cat,$E224),_xlpm.res,IF($I224=_xlpm.latest,$J224,""),IF($I224&lt;&gt;_xlpm.latest,"(superseded)",IF(OR(_xlpm.res="",_xlpm.res="Pending"),"Pending",IF(_xlpm.res="Pass","Qualified",IF(AND(_xlpm.res="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f>
        <v/>
      </c>
      <c r="O225" s="17">
        <f>IF($C225="","",_xlfn.LET(_xlpm.latest,_xlfn.MAXIFS(nrSK_Att,nrSK_PID,$D225,nrSK_Cat,$E225),_xlpm.res,IF($I225=_xlpm.latest,$J225,""),IF($I225&lt;&gt;_xlpm.latest,"(superseded)",IF(OR(_xlpm.res="",_xlpm.res="Pending"),"Pending",IF(_xlpm.res="Pass","Qualified",IF(AND(_xlpm.res="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f>
        <v/>
      </c>
      <c r="O226" s="17">
        <f>IF($C226="","",_xlfn.LET(_xlpm.latest,_xlfn.MAXIFS(nrSK_Att,nrSK_PID,$D226,nrSK_Cat,$E226),_xlpm.res,IF($I226=_xlpm.latest,$J226,""),IF($I226&lt;&gt;_xlpm.latest,"(superseded)",IF(OR(_xlpm.res="",_xlpm.res="Pending"),"Pending",IF(_xlpm.res="Pass","Qualified",IF(AND(_xlpm.res="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f>
        <v/>
      </c>
      <c r="O227" s="17">
        <f>IF($C227="","",_xlfn.LET(_xlpm.latest,_xlfn.MAXIFS(nrSK_Att,nrSK_PID,$D227,nrSK_Cat,$E227),_xlpm.res,IF($I227=_xlpm.latest,$J227,""),IF($I227&lt;&gt;_xlpm.latest,"(superseded)",IF(OR(_xlpm.res="",_xlpm.res="Pending"),"Pending",IF(_xlpm.res="Pass","Qualified",IF(AND(_xlpm.res="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f>
        <v/>
      </c>
      <c r="O228" s="17">
        <f>IF($C228="","",_xlfn.LET(_xlpm.latest,_xlfn.MAXIFS(nrSK_Att,nrSK_PID,$D228,nrSK_Cat,$E228),_xlpm.res,IF($I228=_xlpm.latest,$J228,""),IF($I228&lt;&gt;_xlpm.latest,"(superseded)",IF(OR(_xlpm.res="",_xlpm.res="Pending"),"Pending",IF(_xlpm.res="Pass","Qualified",IF(AND(_xlpm.res="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f>
        <v/>
      </c>
      <c r="O229" s="17">
        <f>IF($C229="","",_xlfn.LET(_xlpm.latest,_xlfn.MAXIFS(nrSK_Att,nrSK_PID,$D229,nrSK_Cat,$E229),_xlpm.res,IF($I229=_xlpm.latest,$J229,""),IF($I229&lt;&gt;_xlpm.latest,"(superseded)",IF(OR(_xlpm.res="",_xlpm.res="Pending"),"Pending",IF(_xlpm.res="Pass","Qualified",IF(AND(_xlpm.res="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f>
        <v/>
      </c>
      <c r="O230" s="17">
        <f>IF($C230="","",_xlfn.LET(_xlpm.latest,_xlfn.MAXIFS(nrSK_Att,nrSK_PID,$D230,nrSK_Cat,$E230),_xlpm.res,IF($I230=_xlpm.latest,$J230,""),IF($I230&lt;&gt;_xlpm.latest,"(superseded)",IF(OR(_xlpm.res="",_xlpm.res="Pending"),"Pending",IF(_xlpm.res="Pass","Qualified",IF(AND(_xlpm.res="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f>
        <v/>
      </c>
      <c r="O231" s="17">
        <f>IF($C231="","",_xlfn.LET(_xlpm.latest,_xlfn.MAXIFS(nrSK_Att,nrSK_PID,$D231,nrSK_Cat,$E231),_xlpm.res,IF($I231=_xlpm.latest,$J231,""),IF($I231&lt;&gt;_xlpm.latest,"(superseded)",IF(OR(_xlpm.res="",_xlpm.res="Pending"),"Pending",IF(_xlpm.res="Pass","Qualified",IF(AND(_xlpm.res="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f>
        <v/>
      </c>
      <c r="O232" s="17">
        <f>IF($C232="","",_xlfn.LET(_xlpm.latest,_xlfn.MAXIFS(nrSK_Att,nrSK_PID,$D232,nrSK_Cat,$E232),_xlpm.res,IF($I232=_xlpm.latest,$J232,""),IF($I232&lt;&gt;_xlpm.latest,"(superseded)",IF(OR(_xlpm.res="",_xlpm.res="Pending"),"Pending",IF(_xlpm.res="Pass","Qualified",IF(AND(_xlpm.res="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f>
        <v/>
      </c>
      <c r="O233" s="17">
        <f>IF($C233="","",_xlfn.LET(_xlpm.latest,_xlfn.MAXIFS(nrSK_Att,nrSK_PID,$D233,nrSK_Cat,$E233),_xlpm.res,IF($I233=_xlpm.latest,$J233,""),IF($I233&lt;&gt;_xlpm.latest,"(superseded)",IF(OR(_xlpm.res="",_xlpm.res="Pending"),"Pending",IF(_xlpm.res="Pass","Qualified",IF(AND(_xlpm.res="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f>
        <v/>
      </c>
      <c r="O234" s="17">
        <f>IF($C234="","",_xlfn.LET(_xlpm.latest,_xlfn.MAXIFS(nrSK_Att,nrSK_PID,$D234,nrSK_Cat,$E234),_xlpm.res,IF($I234=_xlpm.latest,$J234,""),IF($I234&lt;&gt;_xlpm.latest,"(superseded)",IF(OR(_xlpm.res="",_xlpm.res="Pending"),"Pending",IF(_xlpm.res="Pass","Qualified",IF(AND(_xlpm.res="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f>
        <v/>
      </c>
      <c r="O235" s="17">
        <f>IF($C235="","",_xlfn.LET(_xlpm.latest,_xlfn.MAXIFS(nrSK_Att,nrSK_PID,$D235,nrSK_Cat,$E235),_xlpm.res,IF($I235=_xlpm.latest,$J235,""),IF($I235&lt;&gt;_xlpm.latest,"(superseded)",IF(OR(_xlpm.res="",_xlpm.res="Pending"),"Pending",IF(_xlpm.res="Pass","Qualified",IF(AND(_xlpm.res="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f>
        <v/>
      </c>
      <c r="O236" s="17">
        <f>IF($C236="","",_xlfn.LET(_xlpm.latest,_xlfn.MAXIFS(nrSK_Att,nrSK_PID,$D236,nrSK_Cat,$E236),_xlpm.res,IF($I236=_xlpm.latest,$J236,""),IF($I236&lt;&gt;_xlpm.latest,"(superseded)",IF(OR(_xlpm.res="",_xlpm.res="Pending"),"Pending",IF(_xlpm.res="Pass","Qualified",IF(AND(_xlpm.res="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f>
        <v/>
      </c>
      <c r="O237" s="17">
        <f>IF($C237="","",_xlfn.LET(_xlpm.latest,_xlfn.MAXIFS(nrSK_Att,nrSK_PID,$D237,nrSK_Cat,$E237),_xlpm.res,IF($I237=_xlpm.latest,$J237,""),IF($I237&lt;&gt;_xlpm.latest,"(superseded)",IF(OR(_xlpm.res="",_xlpm.res="Pending"),"Pending",IF(_xlpm.res="Pass","Qualified",IF(AND(_xlpm.res="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f>
        <v/>
      </c>
      <c r="O238" s="17">
        <f>IF($C238="","",_xlfn.LET(_xlpm.latest,_xlfn.MAXIFS(nrSK_Att,nrSK_PID,$D238,nrSK_Cat,$E238),_xlpm.res,IF($I238=_xlpm.latest,$J238,""),IF($I238&lt;&gt;_xlpm.latest,"(superseded)",IF(OR(_xlpm.res="",_xlpm.res="Pending"),"Pending",IF(_xlpm.res="Pass","Qualified",IF(AND(_xlpm.res="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f>
        <v/>
      </c>
      <c r="O239" s="17">
        <f>IF($C239="","",_xlfn.LET(_xlpm.latest,_xlfn.MAXIFS(nrSK_Att,nrSK_PID,$D239,nrSK_Cat,$E239),_xlpm.res,IF($I239=_xlpm.latest,$J239,""),IF($I239&lt;&gt;_xlpm.latest,"(superseded)",IF(OR(_xlpm.res="",_xlpm.res="Pending"),"Pending",IF(_xlpm.res="Pass","Qualified",IF(AND(_xlpm.res="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f>
        <v/>
      </c>
      <c r="O240" s="17">
        <f>IF($C240="","",_xlfn.LET(_xlpm.latest,_xlfn.MAXIFS(nrSK_Att,nrSK_PID,$D240,nrSK_Cat,$E240),_xlpm.res,IF($I240=_xlpm.latest,$J240,""),IF($I240&lt;&gt;_xlpm.latest,"(superseded)",IF(OR(_xlpm.res="",_xlpm.res="Pending"),"Pending",IF(_xlpm.res="Pass","Qualified",IF(AND(_xlpm.res="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f>
        <v/>
      </c>
      <c r="O241" s="17">
        <f>IF($C241="","",_xlfn.LET(_xlpm.latest,_xlfn.MAXIFS(nrSK_Att,nrSK_PID,$D241,nrSK_Cat,$E241),_xlpm.res,IF($I241=_xlpm.latest,$J241,""),IF($I241&lt;&gt;_xlpm.latest,"(superseded)",IF(OR(_xlpm.res="",_xlpm.res="Pending"),"Pending",IF(_xlpm.res="Pass","Qualified",IF(AND(_xlpm.res="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f>
        <v/>
      </c>
      <c r="O242" s="17">
        <f>IF($C242="","",_xlfn.LET(_xlpm.latest,_xlfn.MAXIFS(nrSK_Att,nrSK_PID,$D242,nrSK_Cat,$E242),_xlpm.res,IF($I242=_xlpm.latest,$J242,""),IF($I242&lt;&gt;_xlpm.latest,"(superseded)",IF(OR(_xlpm.res="",_xlpm.res="Pending"),"Pending",IF(_xlpm.res="Pass","Qualified",IF(AND(_xlpm.res="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f>
        <v/>
      </c>
      <c r="O243" s="17">
        <f>IF($C243="","",_xlfn.LET(_xlpm.latest,_xlfn.MAXIFS(nrSK_Att,nrSK_PID,$D243,nrSK_Cat,$E243),_xlpm.res,IF($I243=_xlpm.latest,$J243,""),IF($I243&lt;&gt;_xlpm.latest,"(superseded)",IF(OR(_xlpm.res="",_xlpm.res="Pending"),"Pending",IF(_xlpm.res="Pass","Qualified",IF(AND(_xlpm.res="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f>
        <v/>
      </c>
      <c r="O244" s="17">
        <f>IF($C244="","",_xlfn.LET(_xlpm.latest,_xlfn.MAXIFS(nrSK_Att,nrSK_PID,$D244,nrSK_Cat,$E244),_xlpm.res,IF($I244=_xlpm.latest,$J244,""),IF($I244&lt;&gt;_xlpm.latest,"(superseded)",IF(OR(_xlpm.res="",_xlpm.res="Pending"),"Pending",IF(_xlpm.res="Pass","Qualified",IF(AND(_xlpm.res="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f>
        <v/>
      </c>
      <c r="O245" s="17">
        <f>IF($C245="","",_xlfn.LET(_xlpm.latest,_xlfn.MAXIFS(nrSK_Att,nrSK_PID,$D245,nrSK_Cat,$E245),_xlpm.res,IF($I245=_xlpm.latest,$J245,""),IF($I245&lt;&gt;_xlpm.latest,"(superseded)",IF(OR(_xlpm.res="",_xlpm.res="Pending"),"Pending",IF(_xlpm.res="Pass","Qualified",IF(AND(_xlpm.res="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f>
        <v/>
      </c>
      <c r="O246" s="17">
        <f>IF($C246="","",_xlfn.LET(_xlpm.latest,_xlfn.MAXIFS(nrSK_Att,nrSK_PID,$D246,nrSK_Cat,$E246),_xlpm.res,IF($I246=_xlpm.latest,$J246,""),IF($I246&lt;&gt;_xlpm.latest,"(superseded)",IF(OR(_xlpm.res="",_xlpm.res="Pending"),"Pending",IF(_xlpm.res="Pass","Qualified",IF(AND(_xlpm.res="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f>
        <v/>
      </c>
      <c r="O247" s="17">
        <f>IF($C247="","",_xlfn.LET(_xlpm.latest,_xlfn.MAXIFS(nrSK_Att,nrSK_PID,$D247,nrSK_Cat,$E247),_xlpm.res,IF($I247=_xlpm.latest,$J247,""),IF($I247&lt;&gt;_xlpm.latest,"(superseded)",IF(OR(_xlpm.res="",_xlpm.res="Pending"),"Pending",IF(_xlpm.res="Pass","Qualified",IF(AND(_xlpm.res="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f>
        <v/>
      </c>
      <c r="O248" s="17">
        <f>IF($C248="","",_xlfn.LET(_xlpm.latest,_xlfn.MAXIFS(nrSK_Att,nrSK_PID,$D248,nrSK_Cat,$E248),_xlpm.res,IF($I248=_xlpm.latest,$J248,""),IF($I248&lt;&gt;_xlpm.latest,"(superseded)",IF(OR(_xlpm.res="",_xlpm.res="Pending"),"Pending",IF(_xlpm.res="Pass","Qualified",IF(AND(_xlpm.res="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f>
        <v/>
      </c>
      <c r="O249" s="17">
        <f>IF($C249="","",_xlfn.LET(_xlpm.latest,_xlfn.MAXIFS(nrSK_Att,nrSK_PID,$D249,nrSK_Cat,$E249),_xlpm.res,IF($I249=_xlpm.latest,$J249,""),IF($I249&lt;&gt;_xlpm.latest,"(superseded)",IF(OR(_xlpm.res="",_xlpm.res="Pending"),"Pending",IF(_xlpm.res="Pass","Qualified",IF(AND(_xlpm.res="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f>
        <v/>
      </c>
      <c r="O250" s="17">
        <f>IF($C250="","",_xlfn.LET(_xlpm.latest,_xlfn.MAXIFS(nrSK_Att,nrSK_PID,$D250,nrSK_Cat,$E250),_xlpm.res,IF($I250=_xlpm.latest,$J250,""),IF($I250&lt;&gt;_xlpm.latest,"(superseded)",IF(OR(_xlpm.res="",_xlpm.res="Pending"),"Pending",IF(_xlpm.res="Pass","Qualified",IF(AND(_xlpm.res="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f>
        <v/>
      </c>
      <c r="O251" s="17">
        <f>IF($C251="","",_xlfn.LET(_xlpm.latest,_xlfn.MAXIFS(nrSK_Att,nrSK_PID,$D251,nrSK_Cat,$E251),_xlpm.res,IF($I251=_xlpm.latest,$J251,""),IF($I251&lt;&gt;_xlpm.latest,"(superseded)",IF(OR(_xlpm.res="",_xlpm.res="Pending"),"Pending",IF(_xlpm.res="Pass","Qualified",IF(AND(_xlpm.res="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f>
        <v/>
      </c>
      <c r="O252" s="17">
        <f>IF($C252="","",_xlfn.LET(_xlpm.latest,_xlfn.MAXIFS(nrSK_Att,nrSK_PID,$D252,nrSK_Cat,$E252),_xlpm.res,IF($I252=_xlpm.latest,$J252,""),IF($I252&lt;&gt;_xlpm.latest,"(superseded)",IF(OR(_xlpm.res="",_xlpm.res="Pending"),"Pending",IF(_xlpm.res="Pass","Qualified",IF(AND(_xlpm.res="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f>
        <v/>
      </c>
      <c r="O253" s="17">
        <f>IF($C253="","",_xlfn.LET(_xlpm.latest,_xlfn.MAXIFS(nrSK_Att,nrSK_PID,$D253,nrSK_Cat,$E253),_xlpm.res,IF($I253=_xlpm.latest,$J253,""),IF($I253&lt;&gt;_xlpm.latest,"(superseded)",IF(OR(_xlpm.res="",_xlpm.res="Pending"),"Pending",IF(_xlpm.res="Pass","Qualified",IF(AND(_xlpm.res="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f>
        <v/>
      </c>
      <c r="O254" s="17">
        <f>IF($C254="","",_xlfn.LET(_xlpm.latest,_xlfn.MAXIFS(nrSK_Att,nrSK_PID,$D254,nrSK_Cat,$E254),_xlpm.res,IF($I254=_xlpm.latest,$J254,""),IF($I254&lt;&gt;_xlpm.latest,"(superseded)",IF(OR(_xlpm.res="",_xlpm.res="Pending"),"Pending",IF(_xlpm.res="Pass","Qualified",IF(AND(_xlpm.res="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f>
        <v/>
      </c>
      <c r="O255" s="17">
        <f>IF($C255="","",_xlfn.LET(_xlpm.latest,_xlfn.MAXIFS(nrSK_Att,nrSK_PID,$D255,nrSK_Cat,$E255),_xlpm.res,IF($I255=_xlpm.latest,$J255,""),IF($I255&lt;&gt;_xlpm.latest,"(superseded)",IF(OR(_xlpm.res="",_xlpm.res="Pending"),"Pending",IF(_xlpm.res="Pass","Qualified",IF(AND(_xlpm.res="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f>
        <v/>
      </c>
      <c r="O256" s="17">
        <f>IF($C256="","",_xlfn.LET(_xlpm.latest,_xlfn.MAXIFS(nrSK_Att,nrSK_PID,$D256,nrSK_Cat,$E256),_xlpm.res,IF($I256=_xlpm.latest,$J256,""),IF($I256&lt;&gt;_xlpm.latest,"(superseded)",IF(OR(_xlpm.res="",_xlpm.res="Pending"),"Pending",IF(_xlpm.res="Pass","Qualified",IF(AND(_xlpm.res="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f>
        <v/>
      </c>
      <c r="O257" s="17">
        <f>IF($C257="","",_xlfn.LET(_xlpm.latest,_xlfn.MAXIFS(nrSK_Att,nrSK_PID,$D257,nrSK_Cat,$E257),_xlpm.res,IF($I257=_xlpm.latest,$J257,""),IF($I257&lt;&gt;_xlpm.latest,"(superseded)",IF(OR(_xlpm.res="",_xlpm.res="Pending"),"Pending",IF(_xlpm.res="Pass","Qualified",IF(AND(_xlpm.res="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f>
        <v/>
      </c>
      <c r="O258" s="17">
        <f>IF($C258="","",_xlfn.LET(_xlpm.latest,_xlfn.MAXIFS(nrSK_Att,nrSK_PID,$D258,nrSK_Cat,$E258),_xlpm.res,IF($I258=_xlpm.latest,$J258,""),IF($I258&lt;&gt;_xlpm.latest,"(superseded)",IF(OR(_xlpm.res="",_xlpm.res="Pending"),"Pending",IF(_xlpm.res="Pass","Qualified",IF(AND(_xlpm.res="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f>
        <v/>
      </c>
      <c r="O259" s="17">
        <f>IF($C259="","",_xlfn.LET(_xlpm.latest,_xlfn.MAXIFS(nrSK_Att,nrSK_PID,$D259,nrSK_Cat,$E259),_xlpm.res,IF($I259=_xlpm.latest,$J259,""),IF($I259&lt;&gt;_xlpm.latest,"(superseded)",IF(OR(_xlpm.res="",_xlpm.res="Pending"),"Pending",IF(_xlpm.res="Pass","Qualified",IF(AND(_xlpm.res="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f>
        <v/>
      </c>
      <c r="O260" s="17">
        <f>IF($C260="","",_xlfn.LET(_xlpm.latest,_xlfn.MAXIFS(nrSK_Att,nrSK_PID,$D260,nrSK_Cat,$E260),_xlpm.res,IF($I260=_xlpm.latest,$J260,""),IF($I260&lt;&gt;_xlpm.latest,"(superseded)",IF(OR(_xlpm.res="",_xlpm.res="Pending"),"Pending",IF(_xlpm.res="Pass","Qualified",IF(AND(_xlpm.res="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f>
        <v/>
      </c>
      <c r="O261" s="17">
        <f>IF($C261="","",_xlfn.LET(_xlpm.latest,_xlfn.MAXIFS(nrSK_Att,nrSK_PID,$D261,nrSK_Cat,$E261),_xlpm.res,IF($I261=_xlpm.latest,$J261,""),IF($I261&lt;&gt;_xlpm.latest,"(superseded)",IF(OR(_xlpm.res="",_xlpm.res="Pending"),"Pending",IF(_xlpm.res="Pass","Qualified",IF(AND(_xlpm.res="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f>
        <v/>
      </c>
      <c r="O262" s="17">
        <f>IF($C262="","",_xlfn.LET(_xlpm.latest,_xlfn.MAXIFS(nrSK_Att,nrSK_PID,$D262,nrSK_Cat,$E262),_xlpm.res,IF($I262=_xlpm.latest,$J262,""),IF($I262&lt;&gt;_xlpm.latest,"(superseded)",IF(OR(_xlpm.res="",_xlpm.res="Pending"),"Pending",IF(_xlpm.res="Pass","Qualified",IF(AND(_xlpm.res="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f>
        <v/>
      </c>
      <c r="O263" s="17">
        <f>IF($C263="","",_xlfn.LET(_xlpm.latest,_xlfn.MAXIFS(nrSK_Att,nrSK_PID,$D263,nrSK_Cat,$E263),_xlpm.res,IF($I263=_xlpm.latest,$J263,""),IF($I263&lt;&gt;_xlpm.latest,"(superseded)",IF(OR(_xlpm.res="",_xlpm.res="Pending"),"Pending",IF(_xlpm.res="Pass","Qualified",IF(AND(_xlpm.res="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f>
        <v/>
      </c>
      <c r="O264" s="17">
        <f>IF($C264="","",_xlfn.LET(_xlpm.latest,_xlfn.MAXIFS(nrSK_Att,nrSK_PID,$D264,nrSK_Cat,$E264),_xlpm.res,IF($I264=_xlpm.latest,$J264,""),IF($I264&lt;&gt;_xlpm.latest,"(superseded)",IF(OR(_xlpm.res="",_xlpm.res="Pending"),"Pending",IF(_xlpm.res="Pass","Qualified",IF(AND(_xlpm.res="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f>
        <v/>
      </c>
      <c r="O265" s="17">
        <f>IF($C265="","",_xlfn.LET(_xlpm.latest,_xlfn.MAXIFS(nrSK_Att,nrSK_PID,$D265,nrSK_Cat,$E265),_xlpm.res,IF($I265=_xlpm.latest,$J265,""),IF($I265&lt;&gt;_xlpm.latest,"(superseded)",IF(OR(_xlpm.res="",_xlpm.res="Pending"),"Pending",IF(_xlpm.res="Pass","Qualified",IF(AND(_xlpm.res="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f>
        <v/>
      </c>
      <c r="O266" s="17">
        <f>IF($C266="","",_xlfn.LET(_xlpm.latest,_xlfn.MAXIFS(nrSK_Att,nrSK_PID,$D266,nrSK_Cat,$E266),_xlpm.res,IF($I266=_xlpm.latest,$J266,""),IF($I266&lt;&gt;_xlpm.latest,"(superseded)",IF(OR(_xlpm.res="",_xlpm.res="Pending"),"Pending",IF(_xlpm.res="Pass","Qualified",IF(AND(_xlpm.res="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f>
        <v/>
      </c>
      <c r="O267" s="17">
        <f>IF($C267="","",_xlfn.LET(_xlpm.latest,_xlfn.MAXIFS(nrSK_Att,nrSK_PID,$D267,nrSK_Cat,$E267),_xlpm.res,IF($I267=_xlpm.latest,$J267,""),IF($I267&lt;&gt;_xlpm.latest,"(superseded)",IF(OR(_xlpm.res="",_xlpm.res="Pending"),"Pending",IF(_xlpm.res="Pass","Qualified",IF(AND(_xlpm.res="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f>
        <v/>
      </c>
      <c r="O268" s="17">
        <f>IF($C268="","",_xlfn.LET(_xlpm.latest,_xlfn.MAXIFS(nrSK_Att,nrSK_PID,$D268,nrSK_Cat,$E268),_xlpm.res,IF($I268=_xlpm.latest,$J268,""),IF($I268&lt;&gt;_xlpm.latest,"(superseded)",IF(OR(_xlpm.res="",_xlpm.res="Pending"),"Pending",IF(_xlpm.res="Pass","Qualified",IF(AND(_xlpm.res="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f>
        <v/>
      </c>
      <c r="O269" s="17">
        <f>IF($C269="","",_xlfn.LET(_xlpm.latest,_xlfn.MAXIFS(nrSK_Att,nrSK_PID,$D269,nrSK_Cat,$E269),_xlpm.res,IF($I269=_xlpm.latest,$J269,""),IF($I269&lt;&gt;_xlpm.latest,"(superseded)",IF(OR(_xlpm.res="",_xlpm.res="Pending"),"Pending",IF(_xlpm.res="Pass","Qualified",IF(AND(_xlpm.res="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f>
        <v/>
      </c>
      <c r="O270" s="17">
        <f>IF($C270="","",_xlfn.LET(_xlpm.latest,_xlfn.MAXIFS(nrSK_Att,nrSK_PID,$D270,nrSK_Cat,$E270),_xlpm.res,IF($I270=_xlpm.latest,$J270,""),IF($I270&lt;&gt;_xlpm.latest,"(superseded)",IF(OR(_xlpm.res="",_xlpm.res="Pending"),"Pending",IF(_xlpm.res="Pass","Qualified",IF(AND(_xlpm.res="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f>
        <v/>
      </c>
      <c r="O271" s="17">
        <f>IF($C271="","",_xlfn.LET(_xlpm.latest,_xlfn.MAXIFS(nrSK_Att,nrSK_PID,$D271,nrSK_Cat,$E271),_xlpm.res,IF($I271=_xlpm.latest,$J271,""),IF($I271&lt;&gt;_xlpm.latest,"(superseded)",IF(OR(_xlpm.res="",_xlpm.res="Pending"),"Pending",IF(_xlpm.res="Pass","Qualified",IF(AND(_xlpm.res="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f>
        <v/>
      </c>
      <c r="O272" s="17">
        <f>IF($C272="","",_xlfn.LET(_xlpm.latest,_xlfn.MAXIFS(nrSK_Att,nrSK_PID,$D272,nrSK_Cat,$E272),_xlpm.res,IF($I272=_xlpm.latest,$J272,""),IF($I272&lt;&gt;_xlpm.latest,"(superseded)",IF(OR(_xlpm.res="",_xlpm.res="Pending"),"Pending",IF(_xlpm.res="Pass","Qualified",IF(AND(_xlpm.res="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f>
        <v/>
      </c>
      <c r="O273" s="17">
        <f>IF($C273="","",_xlfn.LET(_xlpm.latest,_xlfn.MAXIFS(nrSK_Att,nrSK_PID,$D273,nrSK_Cat,$E273),_xlpm.res,IF($I273=_xlpm.latest,$J273,""),IF($I273&lt;&gt;_xlpm.latest,"(superseded)",IF(OR(_xlpm.res="",_xlpm.res="Pending"),"Pending",IF(_xlpm.res="Pass","Qualified",IF(AND(_xlpm.res="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f>
        <v/>
      </c>
      <c r="O274" s="17">
        <f>IF($C274="","",_xlfn.LET(_xlpm.latest,_xlfn.MAXIFS(nrSK_Att,nrSK_PID,$D274,nrSK_Cat,$E274),_xlpm.res,IF($I274=_xlpm.latest,$J274,""),IF($I274&lt;&gt;_xlpm.latest,"(superseded)",IF(OR(_xlpm.res="",_xlpm.res="Pending"),"Pending",IF(_xlpm.res="Pass","Qualified",IF(AND(_xlpm.res="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f>
        <v/>
      </c>
      <c r="O275" s="17">
        <f>IF($C275="","",_xlfn.LET(_xlpm.latest,_xlfn.MAXIFS(nrSK_Att,nrSK_PID,$D275,nrSK_Cat,$E275),_xlpm.res,IF($I275=_xlpm.latest,$J275,""),IF($I275&lt;&gt;_xlpm.latest,"(superseded)",IF(OR(_xlpm.res="",_xlpm.res="Pending"),"Pending",IF(_xlpm.res="Pass","Qualified",IF(AND(_xlpm.res="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f>
        <v/>
      </c>
      <c r="O276" s="17">
        <f>IF($C276="","",_xlfn.LET(_xlpm.latest,_xlfn.MAXIFS(nrSK_Att,nrSK_PID,$D276,nrSK_Cat,$E276),_xlpm.res,IF($I276=_xlpm.latest,$J276,""),IF($I276&lt;&gt;_xlpm.latest,"(superseded)",IF(OR(_xlpm.res="",_xlpm.res="Pending"),"Pending",IF(_xlpm.res="Pass","Qualified",IF(AND(_xlpm.res="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f>
        <v/>
      </c>
      <c r="O277" s="17">
        <f>IF($C277="","",_xlfn.LET(_xlpm.latest,_xlfn.MAXIFS(nrSK_Att,nrSK_PID,$D277,nrSK_Cat,$E277),_xlpm.res,IF($I277=_xlpm.latest,$J277,""),IF($I277&lt;&gt;_xlpm.latest,"(superseded)",IF(OR(_xlpm.res="",_xlpm.res="Pending"),"Pending",IF(_xlpm.res="Pass","Qualified",IF(AND(_xlpm.res="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f>
        <v/>
      </c>
      <c r="O278" s="17">
        <f>IF($C278="","",_xlfn.LET(_xlpm.latest,_xlfn.MAXIFS(nrSK_Att,nrSK_PID,$D278,nrSK_Cat,$E278),_xlpm.res,IF($I278=_xlpm.latest,$J278,""),IF($I278&lt;&gt;_xlpm.latest,"(superseded)",IF(OR(_xlpm.res="",_xlpm.res="Pending"),"Pending",IF(_xlpm.res="Pass","Qualified",IF(AND(_xlpm.res="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f>
        <v/>
      </c>
      <c r="O279" s="17">
        <f>IF($C279="","",_xlfn.LET(_xlpm.latest,_xlfn.MAXIFS(nrSK_Att,nrSK_PID,$D279,nrSK_Cat,$E279),_xlpm.res,IF($I279=_xlpm.latest,$J279,""),IF($I279&lt;&gt;_xlpm.latest,"(superseded)",IF(OR(_xlpm.res="",_xlpm.res="Pending"),"Pending",IF(_xlpm.res="Pass","Qualified",IF(AND(_xlpm.res="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f>
        <v/>
      </c>
      <c r="O280" s="17">
        <f>IF($C280="","",_xlfn.LET(_xlpm.latest,_xlfn.MAXIFS(nrSK_Att,nrSK_PID,$D280,nrSK_Cat,$E280),_xlpm.res,IF($I280=_xlpm.latest,$J280,""),IF($I280&lt;&gt;_xlpm.latest,"(superseded)",IF(OR(_xlpm.res="",_xlpm.res="Pending"),"Pending",IF(_xlpm.res="Pass","Qualified",IF(AND(_xlpm.res="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f>
        <v/>
      </c>
      <c r="O281" s="17">
        <f>IF($C281="","",_xlfn.LET(_xlpm.latest,_xlfn.MAXIFS(nrSK_Att,nrSK_PID,$D281,nrSK_Cat,$E281),_xlpm.res,IF($I281=_xlpm.latest,$J281,""),IF($I281&lt;&gt;_xlpm.latest,"(superseded)",IF(OR(_xlpm.res="",_xlpm.res="Pending"),"Pending",IF(_xlpm.res="Pass","Qualified",IF(AND(_xlpm.res="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f>
        <v/>
      </c>
      <c r="O282" s="17">
        <f>IF($C282="","",_xlfn.LET(_xlpm.latest,_xlfn.MAXIFS(nrSK_Att,nrSK_PID,$D282,nrSK_Cat,$E282),_xlpm.res,IF($I282=_xlpm.latest,$J282,""),IF($I282&lt;&gt;_xlpm.latest,"(superseded)",IF(OR(_xlpm.res="",_xlpm.res="Pending"),"Pending",IF(_xlpm.res="Pass","Qualified",IF(AND(_xlpm.res="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f>
        <v/>
      </c>
      <c r="O283" s="17">
        <f>IF($C283="","",_xlfn.LET(_xlpm.latest,_xlfn.MAXIFS(nrSK_Att,nrSK_PID,$D283,nrSK_Cat,$E283),_xlpm.res,IF($I283=_xlpm.latest,$J283,""),IF($I283&lt;&gt;_xlpm.latest,"(superseded)",IF(OR(_xlpm.res="",_xlpm.res="Pending"),"Pending",IF(_xlpm.res="Pass","Qualified",IF(AND(_xlpm.res="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f>
        <v/>
      </c>
      <c r="O284" s="17">
        <f>IF($C284="","",_xlfn.LET(_xlpm.latest,_xlfn.MAXIFS(nrSK_Att,nrSK_PID,$D284,nrSK_Cat,$E284),_xlpm.res,IF($I284=_xlpm.latest,$J284,""),IF($I284&lt;&gt;_xlpm.latest,"(superseded)",IF(OR(_xlpm.res="",_xlpm.res="Pending"),"Pending",IF(_xlpm.res="Pass","Qualified",IF(AND(_xlpm.res="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f>
        <v/>
      </c>
      <c r="O285" s="17">
        <f>IF($C285="","",_xlfn.LET(_xlpm.latest,_xlfn.MAXIFS(nrSK_Att,nrSK_PID,$D285,nrSK_Cat,$E285),_xlpm.res,IF($I285=_xlpm.latest,$J285,""),IF($I285&lt;&gt;_xlpm.latest,"(superseded)",IF(OR(_xlpm.res="",_xlpm.res="Pending"),"Pending",IF(_xlpm.res="Pass","Qualified",IF(AND(_xlpm.res="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f>
        <v/>
      </c>
      <c r="O286" s="17">
        <f>IF($C286="","",_xlfn.LET(_xlpm.latest,_xlfn.MAXIFS(nrSK_Att,nrSK_PID,$D286,nrSK_Cat,$E286),_xlpm.res,IF($I286=_xlpm.latest,$J286,""),IF($I286&lt;&gt;_xlpm.latest,"(superseded)",IF(OR(_xlpm.res="",_xlpm.res="Pending"),"Pending",IF(_xlpm.res="Pass","Qualified",IF(AND(_xlpm.res="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f>
        <v/>
      </c>
      <c r="O287" s="17">
        <f>IF($C287="","",_xlfn.LET(_xlpm.latest,_xlfn.MAXIFS(nrSK_Att,nrSK_PID,$D287,nrSK_Cat,$E287),_xlpm.res,IF($I287=_xlpm.latest,$J287,""),IF($I287&lt;&gt;_xlpm.latest,"(superseded)",IF(OR(_xlpm.res="",_xlpm.res="Pending"),"Pending",IF(_xlpm.res="Pass","Qualified",IF(AND(_xlpm.res="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f>
        <v/>
      </c>
      <c r="O288" s="17">
        <f>IF($C288="","",_xlfn.LET(_xlpm.latest,_xlfn.MAXIFS(nrSK_Att,nrSK_PID,$D288,nrSK_Cat,$E288),_xlpm.res,IF($I288=_xlpm.latest,$J288,""),IF($I288&lt;&gt;_xlpm.latest,"(superseded)",IF(OR(_xlpm.res="",_xlpm.res="Pending"),"Pending",IF(_xlpm.res="Pass","Qualified",IF(AND(_xlpm.res="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f>
        <v/>
      </c>
      <c r="O289" s="17">
        <f>IF($C289="","",_xlfn.LET(_xlpm.latest,_xlfn.MAXIFS(nrSK_Att,nrSK_PID,$D289,nrSK_Cat,$E289),_xlpm.res,IF($I289=_xlpm.latest,$J289,""),IF($I289&lt;&gt;_xlpm.latest,"(superseded)",IF(OR(_xlpm.res="",_xlpm.res="Pending"),"Pending",IF(_xlpm.res="Pass","Qualified",IF(AND(_xlpm.res="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f>
        <v/>
      </c>
      <c r="O290" s="17">
        <f>IF($C290="","",_xlfn.LET(_xlpm.latest,_xlfn.MAXIFS(nrSK_Att,nrSK_PID,$D290,nrSK_Cat,$E290),_xlpm.res,IF($I290=_xlpm.latest,$J290,""),IF($I290&lt;&gt;_xlpm.latest,"(superseded)",IF(OR(_xlpm.res="",_xlpm.res="Pending"),"Pending",IF(_xlpm.res="Pass","Qualified",IF(AND(_xlpm.res="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f>
        <v/>
      </c>
      <c r="O291" s="17">
        <f>IF($C291="","",_xlfn.LET(_xlpm.latest,_xlfn.MAXIFS(nrSK_Att,nrSK_PID,$D291,nrSK_Cat,$E291),_xlpm.res,IF($I291=_xlpm.latest,$J291,""),IF($I291&lt;&gt;_xlpm.latest,"(superseded)",IF(OR(_xlpm.res="",_xlpm.res="Pending"),"Pending",IF(_xlpm.res="Pass","Qualified",IF(AND(_xlpm.res="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f>
        <v/>
      </c>
      <c r="O292" s="17">
        <f>IF($C292="","",_xlfn.LET(_xlpm.latest,_xlfn.MAXIFS(nrSK_Att,nrSK_PID,$D292,nrSK_Cat,$E292),_xlpm.res,IF($I292=_xlpm.latest,$J292,""),IF($I292&lt;&gt;_xlpm.latest,"(superseded)",IF(OR(_xlpm.res="",_xlpm.res="Pending"),"Pending",IF(_xlpm.res="Pass","Qualified",IF(AND(_xlpm.res="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f>
        <v/>
      </c>
      <c r="O293" s="17">
        <f>IF($C293="","",_xlfn.LET(_xlpm.latest,_xlfn.MAXIFS(nrSK_Att,nrSK_PID,$D293,nrSK_Cat,$E293),_xlpm.res,IF($I293=_xlpm.latest,$J293,""),IF($I293&lt;&gt;_xlpm.latest,"(superseded)",IF(OR(_xlpm.res="",_xlpm.res="Pending"),"Pending",IF(_xlpm.res="Pass","Qualified",IF(AND(_xlpm.res="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f>
        <v/>
      </c>
      <c r="O294" s="17">
        <f>IF($C294="","",_xlfn.LET(_xlpm.latest,_xlfn.MAXIFS(nrSK_Att,nrSK_PID,$D294,nrSK_Cat,$E294),_xlpm.res,IF($I294=_xlpm.latest,$J294,""),IF($I294&lt;&gt;_xlpm.latest,"(superseded)",IF(OR(_xlpm.res="",_xlpm.res="Pending"),"Pending",IF(_xlpm.res="Pass","Qualified",IF(AND(_xlpm.res="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f>
        <v/>
      </c>
      <c r="O295" s="17">
        <f>IF($C295="","",_xlfn.LET(_xlpm.latest,_xlfn.MAXIFS(nrSK_Att,nrSK_PID,$D295,nrSK_Cat,$E295),_xlpm.res,IF($I295=_xlpm.latest,$J295,""),IF($I295&lt;&gt;_xlpm.latest,"(superseded)",IF(OR(_xlpm.res="",_xlpm.res="Pending"),"Pending",IF(_xlpm.res="Pass","Qualified",IF(AND(_xlpm.res="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f>
        <v/>
      </c>
      <c r="O296" s="17">
        <f>IF($C296="","",_xlfn.LET(_xlpm.latest,_xlfn.MAXIFS(nrSK_Att,nrSK_PID,$D296,nrSK_Cat,$E296),_xlpm.res,IF($I296=_xlpm.latest,$J296,""),IF($I296&lt;&gt;_xlpm.latest,"(superseded)",IF(OR(_xlpm.res="",_xlpm.res="Pending"),"Pending",IF(_xlpm.res="Pass","Qualified",IF(AND(_xlpm.res="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f>
        <v/>
      </c>
      <c r="O297" s="17">
        <f>IF($C297="","",_xlfn.LET(_xlpm.latest,_xlfn.MAXIFS(nrSK_Att,nrSK_PID,$D297,nrSK_Cat,$E297),_xlpm.res,IF($I297=_xlpm.latest,$J297,""),IF($I297&lt;&gt;_xlpm.latest,"(superseded)",IF(OR(_xlpm.res="",_xlpm.res="Pending"),"Pending",IF(_xlpm.res="Pass","Qualified",IF(AND(_xlpm.res="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f>
        <v/>
      </c>
      <c r="O298" s="17">
        <f>IF($C298="","",_xlfn.LET(_xlpm.latest,_xlfn.MAXIFS(nrSK_Att,nrSK_PID,$D298,nrSK_Cat,$E298),_xlpm.res,IF($I298=_xlpm.latest,$J298,""),IF($I298&lt;&gt;_xlpm.latest,"(superseded)",IF(OR(_xlpm.res="",_xlpm.res="Pending"),"Pending",IF(_xlpm.res="Pass","Qualified",IF(AND(_xlpm.res="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f>
        <v/>
      </c>
      <c r="O299" s="17">
        <f>IF($C299="","",_xlfn.LET(_xlpm.latest,_xlfn.MAXIFS(nrSK_Att,nrSK_PID,$D299,nrSK_Cat,$E299),_xlpm.res,IF($I299=_xlpm.latest,$J299,""),IF($I299&lt;&gt;_xlpm.latest,"(superseded)",IF(OR(_xlpm.res="",_xlpm.res="Pending"),"Pending",IF(_xlpm.res="Pass","Qualified",IF(AND(_xlpm.res="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f>
        <v/>
      </c>
      <c r="O300" s="17">
        <f>IF($C300="","",_xlfn.LET(_xlpm.latest,_xlfn.MAXIFS(nrSK_Att,nrSK_PID,$D300,nrSK_Cat,$E300),_xlpm.res,IF($I300=_xlpm.latest,$J300,""),IF($I300&lt;&gt;_xlpm.latest,"(superseded)",IF(OR(_xlpm.res="",_xlpm.res="Pending"),"Pending",IF(_xlpm.res="Pass","Qualified",IF(AND(_xlpm.res="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f>
        <v/>
      </c>
      <c r="O301" s="17">
        <f>IF($C301="","",_xlfn.LET(_xlpm.latest,_xlfn.MAXIFS(nrSK_Att,nrSK_PID,$D301,nrSK_Cat,$E301),_xlpm.res,IF($I301=_xlpm.latest,$J301,""),IF($I301&lt;&gt;_xlpm.latest,"(superseded)",IF(OR(_xlpm.res="",_xlpm.res="Pending"),"Pending",IF(_xlpm.res="Pass","Qualified",IF(AND(_xlpm.res="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f>
        <v/>
      </c>
      <c r="O302" s="17">
        <f>IF($C302="","",_xlfn.LET(_xlpm.latest,_xlfn.MAXIFS(nrSK_Att,nrSK_PID,$D302,nrSK_Cat,$E302),_xlpm.res,IF($I302=_xlpm.latest,$J302,""),IF($I302&lt;&gt;_xlpm.latest,"(superseded)",IF(OR(_xlpm.res="",_xlpm.res="Pending"),"Pending",IF(_xlpm.res="Pass","Qualified",IF(AND(_xlpm.res="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f>
        <v/>
      </c>
      <c r="O303" s="17">
        <f>IF($C303="","",_xlfn.LET(_xlpm.latest,_xlfn.MAXIFS(nrSK_Att,nrSK_PID,$D303,nrSK_Cat,$E303),_xlpm.res,IF($I303=_xlpm.latest,$J303,""),IF($I303&lt;&gt;_xlpm.latest,"(superseded)",IF(OR(_xlpm.res="",_xlpm.res="Pending"),"Pending",IF(_xlpm.res="Pass","Qualified",IF(AND(_xlpm.res="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f>
        <v/>
      </c>
      <c r="O304" s="17">
        <f>IF($C304="","",_xlfn.LET(_xlpm.latest,_xlfn.MAXIFS(nrSK_Att,nrSK_PID,$D304,nrSK_Cat,$E304),_xlpm.res,IF($I304=_xlpm.latest,$J304,""),IF($I304&lt;&gt;_xlpm.latest,"(superseded)",IF(OR(_xlpm.res="",_xlpm.res="Pending"),"Pending",IF(_xlpm.res="Pass","Qualified",IF(AND(_xlpm.res="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f>
        <v/>
      </c>
      <c r="O305" s="17">
        <f>IF($C305="","",_xlfn.LET(_xlpm.latest,_xlfn.MAXIFS(nrSK_Att,nrSK_PID,$D305,nrSK_Cat,$E305),_xlpm.res,IF($I305=_xlpm.latest,$J305,""),IF($I305&lt;&gt;_xlpm.latest,"(superseded)",IF(OR(_xlpm.res="",_xlpm.res="Pending"),"Pending",IF(_xlpm.res="Pass","Qualified",IF(AND(_xlpm.res="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f>
        <v/>
      </c>
      <c r="O306" s="17">
        <f>IF($C306="","",_xlfn.LET(_xlpm.latest,_xlfn.MAXIFS(nrSK_Att,nrSK_PID,$D306,nrSK_Cat,$E306),_xlpm.res,IF($I306=_xlpm.latest,$J306,""),IF($I306&lt;&gt;_xlpm.latest,"(superseded)",IF(OR(_xlpm.res="",_xlpm.res="Pending"),"Pending",IF(_xlpm.res="Pass","Qualified",IF(AND(_xlpm.res="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f>
        <v/>
      </c>
      <c r="O307" s="17">
        <f>IF($C307="","",_xlfn.LET(_xlpm.latest,_xlfn.MAXIFS(nrSK_Att,nrSK_PID,$D307,nrSK_Cat,$E307),_xlpm.res,IF($I307=_xlpm.latest,$J307,""),IF($I307&lt;&gt;_xlpm.latest,"(superseded)",IF(OR(_xlpm.res="",_xlpm.res="Pending"),"Pending",IF(_xlpm.res="Pass","Qualified",IF(AND(_xlpm.res="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f>
        <v/>
      </c>
      <c r="O308" s="17">
        <f>IF($C308="","",_xlfn.LET(_xlpm.latest,_xlfn.MAXIFS(nrSK_Att,nrSK_PID,$D308,nrSK_Cat,$E308),_xlpm.res,IF($I308=_xlpm.latest,$J308,""),IF($I308&lt;&gt;_xlpm.latest,"(superseded)",IF(OR(_xlpm.res="",_xlpm.res="Pending"),"Pending",IF(_xlpm.res="Pass","Qualified",IF(AND(_xlpm.res="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f>
        <v/>
      </c>
      <c r="O309" s="17">
        <f>IF($C309="","",_xlfn.LET(_xlpm.latest,_xlfn.MAXIFS(nrSK_Att,nrSK_PID,$D309,nrSK_Cat,$E309),_xlpm.res,IF($I309=_xlpm.latest,$J309,""),IF($I309&lt;&gt;_xlpm.latest,"(superseded)",IF(OR(_xlpm.res="",_xlpm.res="Pending"),"Pending",IF(_xlpm.res="Pass","Qualified",IF(AND(_xlpm.res="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f>
        <v/>
      </c>
      <c r="O310" s="17">
        <f>IF($C310="","",_xlfn.LET(_xlpm.latest,_xlfn.MAXIFS(nrSK_Att,nrSK_PID,$D310,nrSK_Cat,$E310),_xlpm.res,IF($I310=_xlpm.latest,$J310,""),IF($I310&lt;&gt;_xlpm.latest,"(superseded)",IF(OR(_xlpm.res="",_xlpm.res="Pending"),"Pending",IF(_xlpm.res="Pass","Qualified",IF(AND(_xlpm.res="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f>
        <v/>
      </c>
      <c r="O311" s="17">
        <f>IF($C311="","",_xlfn.LET(_xlpm.latest,_xlfn.MAXIFS(nrSK_Att,nrSK_PID,$D311,nrSK_Cat,$E311),_xlpm.res,IF($I311=_xlpm.latest,$J311,""),IF($I311&lt;&gt;_xlpm.latest,"(superseded)",IF(OR(_xlpm.res="",_xlpm.res="Pending"),"Pending",IF(_xlpm.res="Pass","Qualified",IF(AND(_xlpm.res="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f>
        <v/>
      </c>
      <c r="O312" s="17">
        <f>IF($C312="","",_xlfn.LET(_xlpm.latest,_xlfn.MAXIFS(nrSK_Att,nrSK_PID,$D312,nrSK_Cat,$E312),_xlpm.res,IF($I312=_xlpm.latest,$J312,""),IF($I312&lt;&gt;_xlpm.latest,"(superseded)",IF(OR(_xlpm.res="",_xlpm.res="Pending"),"Pending",IF(_xlpm.res="Pass","Qualified",IF(AND(_xlpm.res="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f>
        <v/>
      </c>
      <c r="O313" s="17">
        <f>IF($C313="","",_xlfn.LET(_xlpm.latest,_xlfn.MAXIFS(nrSK_Att,nrSK_PID,$D313,nrSK_Cat,$E313),_xlpm.res,IF($I313=_xlpm.latest,$J313,""),IF($I313&lt;&gt;_xlpm.latest,"(superseded)",IF(OR(_xlpm.res="",_xlpm.res="Pending"),"Pending",IF(_xlpm.res="Pass","Qualified",IF(AND(_xlpm.res="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f>
        <v/>
      </c>
      <c r="O314" s="17">
        <f>IF($C314="","",_xlfn.LET(_xlpm.latest,_xlfn.MAXIFS(nrSK_Att,nrSK_PID,$D314,nrSK_Cat,$E314),_xlpm.res,IF($I314=_xlpm.latest,$J314,""),IF($I314&lt;&gt;_xlpm.latest,"(superseded)",IF(OR(_xlpm.res="",_xlpm.res="Pending"),"Pending",IF(_xlpm.res="Pass","Qualified",IF(AND(_xlpm.res="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f>
        <v/>
      </c>
      <c r="O315" s="17">
        <f>IF($C315="","",_xlfn.LET(_xlpm.latest,_xlfn.MAXIFS(nrSK_Att,nrSK_PID,$D315,nrSK_Cat,$E315),_xlpm.res,IF($I315=_xlpm.latest,$J315,""),IF($I315&lt;&gt;_xlpm.latest,"(superseded)",IF(OR(_xlpm.res="",_xlpm.res="Pending"),"Pending",IF(_xlpm.res="Pass","Qualified",IF(AND(_xlpm.res="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f>
        <v/>
      </c>
      <c r="O316" s="17">
        <f>IF($C316="","",_xlfn.LET(_xlpm.latest,_xlfn.MAXIFS(nrSK_Att,nrSK_PID,$D316,nrSK_Cat,$E316),_xlpm.res,IF($I316=_xlpm.latest,$J316,""),IF($I316&lt;&gt;_xlpm.latest,"(superseded)",IF(OR(_xlpm.res="",_xlpm.res="Pending"),"Pending",IF(_xlpm.res="Pass","Qualified",IF(AND(_xlpm.res="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f>
        <v/>
      </c>
      <c r="O317" s="17">
        <f>IF($C317="","",_xlfn.LET(_xlpm.latest,_xlfn.MAXIFS(nrSK_Att,nrSK_PID,$D317,nrSK_Cat,$E317),_xlpm.res,IF($I317=_xlpm.latest,$J317,""),IF($I317&lt;&gt;_xlpm.latest,"(superseded)",IF(OR(_xlpm.res="",_xlpm.res="Pending"),"Pending",IF(_xlpm.res="Pass","Qualified",IF(AND(_xlpm.res="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f>
        <v/>
      </c>
      <c r="O318" s="17">
        <f>IF($C318="","",_xlfn.LET(_xlpm.latest,_xlfn.MAXIFS(nrSK_Att,nrSK_PID,$D318,nrSK_Cat,$E318),_xlpm.res,IF($I318=_xlpm.latest,$J318,""),IF($I318&lt;&gt;_xlpm.latest,"(superseded)",IF(OR(_xlpm.res="",_xlpm.res="Pending"),"Pending",IF(_xlpm.res="Pass","Qualified",IF(AND(_xlpm.res="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f>
        <v/>
      </c>
      <c r="O319" s="17">
        <f>IF($C319="","",_xlfn.LET(_xlpm.latest,_xlfn.MAXIFS(nrSK_Att,nrSK_PID,$D319,nrSK_Cat,$E319),_xlpm.res,IF($I319=_xlpm.latest,$J319,""),IF($I319&lt;&gt;_xlpm.latest,"(superseded)",IF(OR(_xlpm.res="",_xlpm.res="Pending"),"Pending",IF(_xlpm.res="Pass","Qualified",IF(AND(_xlpm.res="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f>
        <v/>
      </c>
      <c r="O320" s="17">
        <f>IF($C320="","",_xlfn.LET(_xlpm.latest,_xlfn.MAXIFS(nrSK_Att,nrSK_PID,$D320,nrSK_Cat,$E320),_xlpm.res,IF($I320=_xlpm.latest,$J320,""),IF($I320&lt;&gt;_xlpm.latest,"(superseded)",IF(OR(_xlpm.res="",_xlpm.res="Pending"),"Pending",IF(_xlpm.res="Pass","Qualified",IF(AND(_xlpm.res="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f>
        <v/>
      </c>
      <c r="O321" s="17">
        <f>IF($C321="","",_xlfn.LET(_xlpm.latest,_xlfn.MAXIFS(nrSK_Att,nrSK_PID,$D321,nrSK_Cat,$E321),_xlpm.res,IF($I321=_xlpm.latest,$J321,""),IF($I321&lt;&gt;_xlpm.latest,"(superseded)",IF(OR(_xlpm.res="",_xlpm.res="Pending"),"Pending",IF(_xlpm.res="Pass","Qualified",IF(AND(_xlpm.res="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f>
        <v/>
      </c>
      <c r="O322" s="17">
        <f>IF($C322="","",_xlfn.LET(_xlpm.latest,_xlfn.MAXIFS(nrSK_Att,nrSK_PID,$D322,nrSK_Cat,$E322),_xlpm.res,IF($I322=_xlpm.latest,$J322,""),IF($I322&lt;&gt;_xlpm.latest,"(superseded)",IF(OR(_xlpm.res="",_xlpm.res="Pending"),"Pending",IF(_xlpm.res="Pass","Qualified",IF(AND(_xlpm.res="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f>
        <v/>
      </c>
      <c r="O323" s="17">
        <f>IF($C323="","",_xlfn.LET(_xlpm.latest,_xlfn.MAXIFS(nrSK_Att,nrSK_PID,$D323,nrSK_Cat,$E323),_xlpm.res,IF($I323=_xlpm.latest,$J323,""),IF($I323&lt;&gt;_xlpm.latest,"(superseded)",IF(OR(_xlpm.res="",_xlpm.res="Pending"),"Pending",IF(_xlpm.res="Pass","Qualified",IF(AND(_xlpm.res="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f>
        <v/>
      </c>
      <c r="O324" s="17">
        <f>IF($C324="","",_xlfn.LET(_xlpm.latest,_xlfn.MAXIFS(nrSK_Att,nrSK_PID,$D324,nrSK_Cat,$E324),_xlpm.res,IF($I324=_xlpm.latest,$J324,""),IF($I324&lt;&gt;_xlpm.latest,"(superseded)",IF(OR(_xlpm.res="",_xlpm.res="Pending"),"Pending",IF(_xlpm.res="Pass","Qualified",IF(AND(_xlpm.res="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f>
        <v/>
      </c>
      <c r="O325" s="17">
        <f>IF($C325="","",_xlfn.LET(_xlpm.latest,_xlfn.MAXIFS(nrSK_Att,nrSK_PID,$D325,nrSK_Cat,$E325),_xlpm.res,IF($I325=_xlpm.latest,$J325,""),IF($I325&lt;&gt;_xlpm.latest,"(superseded)",IF(OR(_xlpm.res="",_xlpm.res="Pending"),"Pending",IF(_xlpm.res="Pass","Qualified",IF(AND(_xlpm.res="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f>
        <v/>
      </c>
      <c r="O326" s="17">
        <f>IF($C326="","",_xlfn.LET(_xlpm.latest,_xlfn.MAXIFS(nrSK_Att,nrSK_PID,$D326,nrSK_Cat,$E326),_xlpm.res,IF($I326=_xlpm.latest,$J326,""),IF($I326&lt;&gt;_xlpm.latest,"(superseded)",IF(OR(_xlpm.res="",_xlpm.res="Pending"),"Pending",IF(_xlpm.res="Pass","Qualified",IF(AND(_xlpm.res="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f>
        <v/>
      </c>
      <c r="O327" s="17">
        <f>IF($C327="","",_xlfn.LET(_xlpm.latest,_xlfn.MAXIFS(nrSK_Att,nrSK_PID,$D327,nrSK_Cat,$E327),_xlpm.res,IF($I327=_xlpm.latest,$J327,""),IF($I327&lt;&gt;_xlpm.latest,"(superseded)",IF(OR(_xlpm.res="",_xlpm.res="Pending"),"Pending",IF(_xlpm.res="Pass","Qualified",IF(AND(_xlpm.res="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f>
        <v/>
      </c>
      <c r="O328" s="17">
        <f>IF($C328="","",_xlfn.LET(_xlpm.latest,_xlfn.MAXIFS(nrSK_Att,nrSK_PID,$D328,nrSK_Cat,$E328),_xlpm.res,IF($I328=_xlpm.latest,$J328,""),IF($I328&lt;&gt;_xlpm.latest,"(superseded)",IF(OR(_xlpm.res="",_xlpm.res="Pending"),"Pending",IF(_xlpm.res="Pass","Qualified",IF(AND(_xlpm.res="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f>
        <v/>
      </c>
      <c r="O329" s="17">
        <f>IF($C329="","",_xlfn.LET(_xlpm.latest,_xlfn.MAXIFS(nrSK_Att,nrSK_PID,$D329,nrSK_Cat,$E329),_xlpm.res,IF($I329=_xlpm.latest,$J329,""),IF($I329&lt;&gt;_xlpm.latest,"(superseded)",IF(OR(_xlpm.res="",_xlpm.res="Pending"),"Pending",IF(_xlpm.res="Pass","Qualified",IF(AND(_xlpm.res="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f>
        <v/>
      </c>
      <c r="O330" s="17">
        <f>IF($C330="","",_xlfn.LET(_xlpm.latest,_xlfn.MAXIFS(nrSK_Att,nrSK_PID,$D330,nrSK_Cat,$E330),_xlpm.res,IF($I330=_xlpm.latest,$J330,""),IF($I330&lt;&gt;_xlpm.latest,"(superseded)",IF(OR(_xlpm.res="",_xlpm.res="Pending"),"Pending",IF(_xlpm.res="Pass","Qualified",IF(AND(_xlpm.res="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f>
        <v/>
      </c>
      <c r="O331" s="17">
        <f>IF($C331="","",_xlfn.LET(_xlpm.latest,_xlfn.MAXIFS(nrSK_Att,nrSK_PID,$D331,nrSK_Cat,$E331),_xlpm.res,IF($I331=_xlpm.latest,$J331,""),IF($I331&lt;&gt;_xlpm.latest,"(superseded)",IF(OR(_xlpm.res="",_xlpm.res="Pending"),"Pending",IF(_xlpm.res="Pass","Qualified",IF(AND(_xlpm.res="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f>
        <v/>
      </c>
      <c r="O332" s="17">
        <f>IF($C332="","",_xlfn.LET(_xlpm.latest,_xlfn.MAXIFS(nrSK_Att,nrSK_PID,$D332,nrSK_Cat,$E332),_xlpm.res,IF($I332=_xlpm.latest,$J332,""),IF($I332&lt;&gt;_xlpm.latest,"(superseded)",IF(OR(_xlpm.res="",_xlpm.res="Pending"),"Pending",IF(_xlpm.res="Pass","Qualified",IF(AND(_xlpm.res="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f>
        <v/>
      </c>
      <c r="O333" s="17">
        <f>IF($C333="","",_xlfn.LET(_xlpm.latest,_xlfn.MAXIFS(nrSK_Att,nrSK_PID,$D333,nrSK_Cat,$E333),_xlpm.res,IF($I333=_xlpm.latest,$J333,""),IF($I333&lt;&gt;_xlpm.latest,"(superseded)",IF(OR(_xlpm.res="",_xlpm.res="Pending"),"Pending",IF(_xlpm.res="Pass","Qualified",IF(AND(_xlpm.res="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f>
        <v/>
      </c>
      <c r="O334" s="17">
        <f>IF($C334="","",_xlfn.LET(_xlpm.latest,_xlfn.MAXIFS(nrSK_Att,nrSK_PID,$D334,nrSK_Cat,$E334),_xlpm.res,IF($I334=_xlpm.latest,$J334,""),IF($I334&lt;&gt;_xlpm.latest,"(superseded)",IF(OR(_xlpm.res="",_xlpm.res="Pending"),"Pending",IF(_xlpm.res="Pass","Qualified",IF(AND(_xlpm.res="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f>
        <v/>
      </c>
      <c r="O335" s="17">
        <f>IF($C335="","",_xlfn.LET(_xlpm.latest,_xlfn.MAXIFS(nrSK_Att,nrSK_PID,$D335,nrSK_Cat,$E335),_xlpm.res,IF($I335=_xlpm.latest,$J335,""),IF($I335&lt;&gt;_xlpm.latest,"(superseded)",IF(OR(_xlpm.res="",_xlpm.res="Pending"),"Pending",IF(_xlpm.res="Pass","Qualified",IF(AND(_xlpm.res="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f>
        <v/>
      </c>
      <c r="O336" s="17">
        <f>IF($C336="","",_xlfn.LET(_xlpm.latest,_xlfn.MAXIFS(nrSK_Att,nrSK_PID,$D336,nrSK_Cat,$E336),_xlpm.res,IF($I336=_xlpm.latest,$J336,""),IF($I336&lt;&gt;_xlpm.latest,"(superseded)",IF(OR(_xlpm.res="",_xlpm.res="Pending"),"Pending",IF(_xlpm.res="Pass","Qualified",IF(AND(_xlpm.res="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f>
        <v/>
      </c>
      <c r="O337" s="17">
        <f>IF($C337="","",_xlfn.LET(_xlpm.latest,_xlfn.MAXIFS(nrSK_Att,nrSK_PID,$D337,nrSK_Cat,$E337),_xlpm.res,IF($I337=_xlpm.latest,$J337,""),IF($I337&lt;&gt;_xlpm.latest,"(superseded)",IF(OR(_xlpm.res="",_xlpm.res="Pending"),"Pending",IF(_xlpm.res="Pass","Qualified",IF(AND(_xlpm.res="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f>
        <v/>
      </c>
      <c r="O338" s="17">
        <f>IF($C338="","",_xlfn.LET(_xlpm.latest,_xlfn.MAXIFS(nrSK_Att,nrSK_PID,$D338,nrSK_Cat,$E338),_xlpm.res,IF($I338=_xlpm.latest,$J338,""),IF($I338&lt;&gt;_xlpm.latest,"(superseded)",IF(OR(_xlpm.res="",_xlpm.res="Pending"),"Pending",IF(_xlpm.res="Pass","Qualified",IF(AND(_xlpm.res="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f>
        <v/>
      </c>
      <c r="O339" s="17">
        <f>IF($C339="","",_xlfn.LET(_xlpm.latest,_xlfn.MAXIFS(nrSK_Att,nrSK_PID,$D339,nrSK_Cat,$E339),_xlpm.res,IF($I339=_xlpm.latest,$J339,""),IF($I339&lt;&gt;_xlpm.latest,"(superseded)",IF(OR(_xlpm.res="",_xlpm.res="Pending"),"Pending",IF(_xlpm.res="Pass","Qualified",IF(AND(_xlpm.res="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f>
        <v/>
      </c>
      <c r="O340" s="17">
        <f>IF($C340="","",_xlfn.LET(_xlpm.latest,_xlfn.MAXIFS(nrSK_Att,nrSK_PID,$D340,nrSK_Cat,$E340),_xlpm.res,IF($I340=_xlpm.latest,$J340,""),IF($I340&lt;&gt;_xlpm.latest,"(superseded)",IF(OR(_xlpm.res="",_xlpm.res="Pending"),"Pending",IF(_xlpm.res="Pass","Qualified",IF(AND(_xlpm.res="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f>
        <v/>
      </c>
      <c r="O341" s="17">
        <f>IF($C341="","",_xlfn.LET(_xlpm.latest,_xlfn.MAXIFS(nrSK_Att,nrSK_PID,$D341,nrSK_Cat,$E341),_xlpm.res,IF($I341=_xlpm.latest,$J341,""),IF($I341&lt;&gt;_xlpm.latest,"(superseded)",IF(OR(_xlpm.res="",_xlpm.res="Pending"),"Pending",IF(_xlpm.res="Pass","Qualified",IF(AND(_xlpm.res="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f>
        <v/>
      </c>
      <c r="O342" s="17">
        <f>IF($C342="","",_xlfn.LET(_xlpm.latest,_xlfn.MAXIFS(nrSK_Att,nrSK_PID,$D342,nrSK_Cat,$E342),_xlpm.res,IF($I342=_xlpm.latest,$J342,""),IF($I342&lt;&gt;_xlpm.latest,"(superseded)",IF(OR(_xlpm.res="",_xlpm.res="Pending"),"Pending",IF(_xlpm.res="Pass","Qualified",IF(AND(_xlpm.res="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f>
        <v/>
      </c>
      <c r="O343" s="17">
        <f>IF($C343="","",_xlfn.LET(_xlpm.latest,_xlfn.MAXIFS(nrSK_Att,nrSK_PID,$D343,nrSK_Cat,$E343),_xlpm.res,IF($I343=_xlpm.latest,$J343,""),IF($I343&lt;&gt;_xlpm.latest,"(superseded)",IF(OR(_xlpm.res="",_xlpm.res="Pending"),"Pending",IF(_xlpm.res="Pass","Qualified",IF(AND(_xlpm.res="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f>
        <v/>
      </c>
      <c r="O344" s="17">
        <f>IF($C344="","",_xlfn.LET(_xlpm.latest,_xlfn.MAXIFS(nrSK_Att,nrSK_PID,$D344,nrSK_Cat,$E344),_xlpm.res,IF($I344=_xlpm.latest,$J344,""),IF($I344&lt;&gt;_xlpm.latest,"(superseded)",IF(OR(_xlpm.res="",_xlpm.res="Pending"),"Pending",IF(_xlpm.res="Pass","Qualified",IF(AND(_xlpm.res="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f>
        <v/>
      </c>
      <c r="O345" s="17">
        <f>IF($C345="","",_xlfn.LET(_xlpm.latest,_xlfn.MAXIFS(nrSK_Att,nrSK_PID,$D345,nrSK_Cat,$E345),_xlpm.res,IF($I345=_xlpm.latest,$J345,""),IF($I345&lt;&gt;_xlpm.latest,"(superseded)",IF(OR(_xlpm.res="",_xlpm.res="Pending"),"Pending",IF(_xlpm.res="Pass","Qualified",IF(AND(_xlpm.res="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f>
        <v/>
      </c>
      <c r="O346" s="17">
        <f>IF($C346="","",_xlfn.LET(_xlpm.latest,_xlfn.MAXIFS(nrSK_Att,nrSK_PID,$D346,nrSK_Cat,$E346),_xlpm.res,IF($I346=_xlpm.latest,$J346,""),IF($I346&lt;&gt;_xlpm.latest,"(superseded)",IF(OR(_xlpm.res="",_xlpm.res="Pending"),"Pending",IF(_xlpm.res="Pass","Qualified",IF(AND(_xlpm.res="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f>
        <v/>
      </c>
      <c r="O347" s="17">
        <f>IF($C347="","",_xlfn.LET(_xlpm.latest,_xlfn.MAXIFS(nrSK_Att,nrSK_PID,$D347,nrSK_Cat,$E347),_xlpm.res,IF($I347=_xlpm.latest,$J347,""),IF($I347&lt;&gt;_xlpm.latest,"(superseded)",IF(OR(_xlpm.res="",_xlpm.res="Pending"),"Pending",IF(_xlpm.res="Pass","Qualified",IF(AND(_xlpm.res="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f>
        <v/>
      </c>
      <c r="O348" s="17">
        <f>IF($C348="","",_xlfn.LET(_xlpm.latest,_xlfn.MAXIFS(nrSK_Att,nrSK_PID,$D348,nrSK_Cat,$E348),_xlpm.res,IF($I348=_xlpm.latest,$J348,""),IF($I348&lt;&gt;_xlpm.latest,"(superseded)",IF(OR(_xlpm.res="",_xlpm.res="Pending"),"Pending",IF(_xlpm.res="Pass","Qualified",IF(AND(_xlpm.res="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f>
        <v/>
      </c>
      <c r="O349" s="17">
        <f>IF($C349="","",_xlfn.LET(_xlpm.latest,_xlfn.MAXIFS(nrSK_Att,nrSK_PID,$D349,nrSK_Cat,$E349),_xlpm.res,IF($I349=_xlpm.latest,$J349,""),IF($I349&lt;&gt;_xlpm.latest,"(superseded)",IF(OR(_xlpm.res="",_xlpm.res="Pending"),"Pending",IF(_xlpm.res="Pass","Qualified",IF(AND(_xlpm.res="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f>
        <v/>
      </c>
      <c r="O350" s="17">
        <f>IF($C350="","",_xlfn.LET(_xlpm.latest,_xlfn.MAXIFS(nrSK_Att,nrSK_PID,$D350,nrSK_Cat,$E350),_xlpm.res,IF($I350=_xlpm.latest,$J350,""),IF($I350&lt;&gt;_xlpm.latest,"(superseded)",IF(OR(_xlpm.res="",_xlpm.res="Pending"),"Pending",IF(_xlpm.res="Pass","Qualified",IF(AND(_xlpm.res="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f>
        <v/>
      </c>
      <c r="O351" s="17">
        <f>IF($C351="","",_xlfn.LET(_xlpm.latest,_xlfn.MAXIFS(nrSK_Att,nrSK_PID,$D351,nrSK_Cat,$E351),_xlpm.res,IF($I351=_xlpm.latest,$J351,""),IF($I351&lt;&gt;_xlpm.latest,"(superseded)",IF(OR(_xlpm.res="",_xlpm.res="Pending"),"Pending",IF(_xlpm.res="Pass","Qualified",IF(AND(_xlpm.res="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f>
        <v/>
      </c>
      <c r="O352" s="17">
        <f>IF($C352="","",_xlfn.LET(_xlpm.latest,_xlfn.MAXIFS(nrSK_Att,nrSK_PID,$D352,nrSK_Cat,$E352),_xlpm.res,IF($I352=_xlpm.latest,$J352,""),IF($I352&lt;&gt;_xlpm.latest,"(superseded)",IF(OR(_xlpm.res="",_xlpm.res="Pending"),"Pending",IF(_xlpm.res="Pass","Qualified",IF(AND(_xlpm.res="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f>
        <v/>
      </c>
      <c r="O353" s="17">
        <f>IF($C353="","",_xlfn.LET(_xlpm.latest,_xlfn.MAXIFS(nrSK_Att,nrSK_PID,$D353,nrSK_Cat,$E353),_xlpm.res,IF($I353=_xlpm.latest,$J353,""),IF($I353&lt;&gt;_xlpm.latest,"(superseded)",IF(OR(_xlpm.res="",_xlpm.res="Pending"),"Pending",IF(_xlpm.res="Pass","Qualified",IF(AND(_xlpm.res="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f>
        <v/>
      </c>
      <c r="O354" s="17">
        <f>IF($C354="","",_xlfn.LET(_xlpm.latest,_xlfn.MAXIFS(nrSK_Att,nrSK_PID,$D354,nrSK_Cat,$E354),_xlpm.res,IF($I354=_xlpm.latest,$J354,""),IF($I354&lt;&gt;_xlpm.latest,"(superseded)",IF(OR(_xlpm.res="",_xlpm.res="Pending"),"Pending",IF(_xlpm.res="Pass","Qualified",IF(AND(_xlpm.res="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f>
        <v/>
      </c>
      <c r="O355" s="17">
        <f>IF($C355="","",_xlfn.LET(_xlpm.latest,_xlfn.MAXIFS(nrSK_Att,nrSK_PID,$D355,nrSK_Cat,$E355),_xlpm.res,IF($I355=_xlpm.latest,$J355,""),IF($I355&lt;&gt;_xlpm.latest,"(superseded)",IF(OR(_xlpm.res="",_xlpm.res="Pending"),"Pending",IF(_xlpm.res="Pass","Qualified",IF(AND(_xlpm.res="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f>
        <v/>
      </c>
      <c r="O356" s="17">
        <f>IF($C356="","",_xlfn.LET(_xlpm.latest,_xlfn.MAXIFS(nrSK_Att,nrSK_PID,$D356,nrSK_Cat,$E356),_xlpm.res,IF($I356=_xlpm.latest,$J356,""),IF($I356&lt;&gt;_xlpm.latest,"(superseded)",IF(OR(_xlpm.res="",_xlpm.res="Pending"),"Pending",IF(_xlpm.res="Pass","Qualified",IF(AND(_xlpm.res="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f>
        <v/>
      </c>
      <c r="O357" s="17">
        <f>IF($C357="","",_xlfn.LET(_xlpm.latest,_xlfn.MAXIFS(nrSK_Att,nrSK_PID,$D357,nrSK_Cat,$E357),_xlpm.res,IF($I357=_xlpm.latest,$J357,""),IF($I357&lt;&gt;_xlpm.latest,"(superseded)",IF(OR(_xlpm.res="",_xlpm.res="Pending"),"Pending",IF(_xlpm.res="Pass","Qualified",IF(AND(_xlpm.res="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f>
        <v/>
      </c>
      <c r="O358" s="17">
        <f>IF($C358="","",_xlfn.LET(_xlpm.latest,_xlfn.MAXIFS(nrSK_Att,nrSK_PID,$D358,nrSK_Cat,$E358),_xlpm.res,IF($I358=_xlpm.latest,$J358,""),IF($I358&lt;&gt;_xlpm.latest,"(superseded)",IF(OR(_xlpm.res="",_xlpm.res="Pending"),"Pending",IF(_xlpm.res="Pass","Qualified",IF(AND(_xlpm.res="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f>
        <v/>
      </c>
      <c r="O359" s="17">
        <f>IF($C359="","",_xlfn.LET(_xlpm.latest,_xlfn.MAXIFS(nrSK_Att,nrSK_PID,$D359,nrSK_Cat,$E359),_xlpm.res,IF($I359=_xlpm.latest,$J359,""),IF($I359&lt;&gt;_xlpm.latest,"(superseded)",IF(OR(_xlpm.res="",_xlpm.res="Pending"),"Pending",IF(_xlpm.res="Pass","Qualified",IF(AND(_xlpm.res="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f>
        <v/>
      </c>
      <c r="O360" s="17">
        <f>IF($C360="","",_xlfn.LET(_xlpm.latest,_xlfn.MAXIFS(nrSK_Att,nrSK_PID,$D360,nrSK_Cat,$E360),_xlpm.res,IF($I360=_xlpm.latest,$J360,""),IF($I360&lt;&gt;_xlpm.latest,"(superseded)",IF(OR(_xlpm.res="",_xlpm.res="Pending"),"Pending",IF(_xlpm.res="Pass","Qualified",IF(AND(_xlpm.res="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f>
        <v/>
      </c>
      <c r="O361" s="17">
        <f>IF($C361="","",_xlfn.LET(_xlpm.latest,_xlfn.MAXIFS(nrSK_Att,nrSK_PID,$D361,nrSK_Cat,$E361),_xlpm.res,IF($I361=_xlpm.latest,$J361,""),IF($I361&lt;&gt;_xlpm.latest,"(superseded)",IF(OR(_xlpm.res="",_xlpm.res="Pending"),"Pending",IF(_xlpm.res="Pass","Qualified",IF(AND(_xlpm.res="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f>
        <v/>
      </c>
      <c r="O362" s="17">
        <f>IF($C362="","",_xlfn.LET(_xlpm.latest,_xlfn.MAXIFS(nrSK_Att,nrSK_PID,$D362,nrSK_Cat,$E362),_xlpm.res,IF($I362=_xlpm.latest,$J362,""),IF($I362&lt;&gt;_xlpm.latest,"(superseded)",IF(OR(_xlpm.res="",_xlpm.res="Pending"),"Pending",IF(_xlpm.res="Pass","Qualified",IF(AND(_xlpm.res="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f>
        <v/>
      </c>
      <c r="O363" s="17">
        <f>IF($C363="","",_xlfn.LET(_xlpm.latest,_xlfn.MAXIFS(nrSK_Att,nrSK_PID,$D363,nrSK_Cat,$E363),_xlpm.res,IF($I363=_xlpm.latest,$J363,""),IF($I363&lt;&gt;_xlpm.latest,"(superseded)",IF(OR(_xlpm.res="",_xlpm.res="Pending"),"Pending",IF(_xlpm.res="Pass","Qualified",IF(AND(_xlpm.res="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f>
        <v/>
      </c>
      <c r="O364" s="17">
        <f>IF($C364="","",_xlfn.LET(_xlpm.latest,_xlfn.MAXIFS(nrSK_Att,nrSK_PID,$D364,nrSK_Cat,$E364),_xlpm.res,IF($I364=_xlpm.latest,$J364,""),IF($I364&lt;&gt;_xlpm.latest,"(superseded)",IF(OR(_xlpm.res="",_xlpm.res="Pending"),"Pending",IF(_xlpm.res="Pass","Qualified",IF(AND(_xlpm.res="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f>
        <v/>
      </c>
      <c r="O365" s="17">
        <f>IF($C365="","",_xlfn.LET(_xlpm.latest,_xlfn.MAXIFS(nrSK_Att,nrSK_PID,$D365,nrSK_Cat,$E365),_xlpm.res,IF($I365=_xlpm.latest,$J365,""),IF($I365&lt;&gt;_xlpm.latest,"(superseded)",IF(OR(_xlpm.res="",_xlpm.res="Pending"),"Pending",IF(_xlpm.res="Pass","Qualified",IF(AND(_xlpm.res="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f>
        <v/>
      </c>
      <c r="O366" s="17">
        <f>IF($C366="","",_xlfn.LET(_xlpm.latest,_xlfn.MAXIFS(nrSK_Att,nrSK_PID,$D366,nrSK_Cat,$E366),_xlpm.res,IF($I366=_xlpm.latest,$J366,""),IF($I366&lt;&gt;_xlpm.latest,"(superseded)",IF(OR(_xlpm.res="",_xlpm.res="Pending"),"Pending",IF(_xlpm.res="Pass","Qualified",IF(AND(_xlpm.res="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f>
        <v/>
      </c>
      <c r="O367" s="17">
        <f>IF($C367="","",_xlfn.LET(_xlpm.latest,_xlfn.MAXIFS(nrSK_Att,nrSK_PID,$D367,nrSK_Cat,$E367),_xlpm.res,IF($I367=_xlpm.latest,$J367,""),IF($I367&lt;&gt;_xlpm.latest,"(superseded)",IF(OR(_xlpm.res="",_xlpm.res="Pending"),"Pending",IF(_xlpm.res="Pass","Qualified",IF(AND(_xlpm.res="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f>
        <v/>
      </c>
      <c r="O368" s="17">
        <f>IF($C368="","",_xlfn.LET(_xlpm.latest,_xlfn.MAXIFS(nrSK_Att,nrSK_PID,$D368,nrSK_Cat,$E368),_xlpm.res,IF($I368=_xlpm.latest,$J368,""),IF($I368&lt;&gt;_xlpm.latest,"(superseded)",IF(OR(_xlpm.res="",_xlpm.res="Pending"),"Pending",IF(_xlpm.res="Pass","Qualified",IF(AND(_xlpm.res="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f>
        <v/>
      </c>
      <c r="O369" s="17">
        <f>IF($C369="","",_xlfn.LET(_xlpm.latest,_xlfn.MAXIFS(nrSK_Att,nrSK_PID,$D369,nrSK_Cat,$E369),_xlpm.res,IF($I369=_xlpm.latest,$J369,""),IF($I369&lt;&gt;_xlpm.latest,"(superseded)",IF(OR(_xlpm.res="",_xlpm.res="Pending"),"Pending",IF(_xlpm.res="Pass","Qualified",IF(AND(_xlpm.res="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f>
        <v/>
      </c>
      <c r="O370" s="17">
        <f>IF($C370="","",_xlfn.LET(_xlpm.latest,_xlfn.MAXIFS(nrSK_Att,nrSK_PID,$D370,nrSK_Cat,$E370),_xlpm.res,IF($I370=_xlpm.latest,$J370,""),IF($I370&lt;&gt;_xlpm.latest,"(superseded)",IF(OR(_xlpm.res="",_xlpm.res="Pending"),"Pending",IF(_xlpm.res="Pass","Qualified",IF(AND(_xlpm.res="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f>
        <v/>
      </c>
      <c r="O371" s="17">
        <f>IF($C371="","",_xlfn.LET(_xlpm.latest,_xlfn.MAXIFS(nrSK_Att,nrSK_PID,$D371,nrSK_Cat,$E371),_xlpm.res,IF($I371=_xlpm.latest,$J371,""),IF($I371&lt;&gt;_xlpm.latest,"(superseded)",IF(OR(_xlpm.res="",_xlpm.res="Pending"),"Pending",IF(_xlpm.res="Pass","Qualified",IF(AND(_xlpm.res="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f>
        <v/>
      </c>
      <c r="O372" s="17">
        <f>IF($C372="","",_xlfn.LET(_xlpm.latest,_xlfn.MAXIFS(nrSK_Att,nrSK_PID,$D372,nrSK_Cat,$E372),_xlpm.res,IF($I372=_xlpm.latest,$J372,""),IF($I372&lt;&gt;_xlpm.latest,"(superseded)",IF(OR(_xlpm.res="",_xlpm.res="Pending"),"Pending",IF(_xlpm.res="Pass","Qualified",IF(AND(_xlpm.res="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f>
        <v/>
      </c>
      <c r="O373" s="17">
        <f>IF($C373="","",_xlfn.LET(_xlpm.latest,_xlfn.MAXIFS(nrSK_Att,nrSK_PID,$D373,nrSK_Cat,$E373),_xlpm.res,IF($I373=_xlpm.latest,$J373,""),IF($I373&lt;&gt;_xlpm.latest,"(superseded)",IF(OR(_xlpm.res="",_xlpm.res="Pending"),"Pending",IF(_xlpm.res="Pass","Qualified",IF(AND(_xlpm.res="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f>
        <v/>
      </c>
      <c r="O374" s="17">
        <f>IF($C374="","",_xlfn.LET(_xlpm.latest,_xlfn.MAXIFS(nrSK_Att,nrSK_PID,$D374,nrSK_Cat,$E374),_xlpm.res,IF($I374=_xlpm.latest,$J374,""),IF($I374&lt;&gt;_xlpm.latest,"(superseded)",IF(OR(_xlpm.res="",_xlpm.res="Pending"),"Pending",IF(_xlpm.res="Pass","Qualified",IF(AND(_xlpm.res="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f>
        <v/>
      </c>
      <c r="O375" s="17">
        <f>IF($C375="","",_xlfn.LET(_xlpm.latest,_xlfn.MAXIFS(nrSK_Att,nrSK_PID,$D375,nrSK_Cat,$E375),_xlpm.res,IF($I375=_xlpm.latest,$J375,""),IF($I375&lt;&gt;_xlpm.latest,"(superseded)",IF(OR(_xlpm.res="",_xlpm.res="Pending"),"Pending",IF(_xlpm.res="Pass","Qualified",IF(AND(_xlpm.res="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f>
        <v/>
      </c>
      <c r="O376" s="17">
        <f>IF($C376="","",_xlfn.LET(_xlpm.latest,_xlfn.MAXIFS(nrSK_Att,nrSK_PID,$D376,nrSK_Cat,$E376),_xlpm.res,IF($I376=_xlpm.latest,$J376,""),IF($I376&lt;&gt;_xlpm.latest,"(superseded)",IF(OR(_xlpm.res="",_xlpm.res="Pending"),"Pending",IF(_xlpm.res="Pass","Qualified",IF(AND(_xlpm.res="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f>
        <v/>
      </c>
      <c r="O377" s="17">
        <f>IF($C377="","",_xlfn.LET(_xlpm.latest,_xlfn.MAXIFS(nrSK_Att,nrSK_PID,$D377,nrSK_Cat,$E377),_xlpm.res,IF($I377=_xlpm.latest,$J377,""),IF($I377&lt;&gt;_xlpm.latest,"(superseded)",IF(OR(_xlpm.res="",_xlpm.res="Pending"),"Pending",IF(_xlpm.res="Pass","Qualified",IF(AND(_xlpm.res="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f>
        <v/>
      </c>
      <c r="O378" s="17">
        <f>IF($C378="","",_xlfn.LET(_xlpm.latest,_xlfn.MAXIFS(nrSK_Att,nrSK_PID,$D378,nrSK_Cat,$E378),_xlpm.res,IF($I378=_xlpm.latest,$J378,""),IF($I378&lt;&gt;_xlpm.latest,"(superseded)",IF(OR(_xlpm.res="",_xlpm.res="Pending"),"Pending",IF(_xlpm.res="Pass","Qualified",IF(AND(_xlpm.res="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f>
        <v/>
      </c>
      <c r="O379" s="17">
        <f>IF($C379="","",_xlfn.LET(_xlpm.latest,_xlfn.MAXIFS(nrSK_Att,nrSK_PID,$D379,nrSK_Cat,$E379),_xlpm.res,IF($I379=_xlpm.latest,$J379,""),IF($I379&lt;&gt;_xlpm.latest,"(superseded)",IF(OR(_xlpm.res="",_xlpm.res="Pending"),"Pending",IF(_xlpm.res="Pass","Qualified",IF(AND(_xlpm.res="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f>
        <v/>
      </c>
      <c r="O380" s="17">
        <f>IF($C380="","",_xlfn.LET(_xlpm.latest,_xlfn.MAXIFS(nrSK_Att,nrSK_PID,$D380,nrSK_Cat,$E380),_xlpm.res,IF($I380=_xlpm.latest,$J380,""),IF($I380&lt;&gt;_xlpm.latest,"(superseded)",IF(OR(_xlpm.res="",_xlpm.res="Pending"),"Pending",IF(_xlpm.res="Pass","Qualified",IF(AND(_xlpm.res="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f>
        <v/>
      </c>
      <c r="O381" s="17">
        <f>IF($C381="","",_xlfn.LET(_xlpm.latest,_xlfn.MAXIFS(nrSK_Att,nrSK_PID,$D381,nrSK_Cat,$E381),_xlpm.res,IF($I381=_xlpm.latest,$J381,""),IF($I381&lt;&gt;_xlpm.latest,"(superseded)",IF(OR(_xlpm.res="",_xlpm.res="Pending"),"Pending",IF(_xlpm.res="Pass","Qualified",IF(AND(_xlpm.res="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f>
        <v/>
      </c>
      <c r="O382" s="17">
        <f>IF($C382="","",_xlfn.LET(_xlpm.latest,_xlfn.MAXIFS(nrSK_Att,nrSK_PID,$D382,nrSK_Cat,$E382),_xlpm.res,IF($I382=_xlpm.latest,$J382,""),IF($I382&lt;&gt;_xlpm.latest,"(superseded)",IF(OR(_xlpm.res="",_xlpm.res="Pending"),"Pending",IF(_xlpm.res="Pass","Qualified",IF(AND(_xlpm.res="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f>
        <v/>
      </c>
      <c r="O383" s="17">
        <f>IF($C383="","",_xlfn.LET(_xlpm.latest,_xlfn.MAXIFS(nrSK_Att,nrSK_PID,$D383,nrSK_Cat,$E383),_xlpm.res,IF($I383=_xlpm.latest,$J383,""),IF($I383&lt;&gt;_xlpm.latest,"(superseded)",IF(OR(_xlpm.res="",_xlpm.res="Pending"),"Pending",IF(_xlpm.res="Pass","Qualified",IF(AND(_xlpm.res="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f>
        <v/>
      </c>
      <c r="O384" s="17">
        <f>IF($C384="","",_xlfn.LET(_xlpm.latest,_xlfn.MAXIFS(nrSK_Att,nrSK_PID,$D384,nrSK_Cat,$E384),_xlpm.res,IF($I384=_xlpm.latest,$J384,""),IF($I384&lt;&gt;_xlpm.latest,"(superseded)",IF(OR(_xlpm.res="",_xlpm.res="Pending"),"Pending",IF(_xlpm.res="Pass","Qualified",IF(AND(_xlpm.res="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f>
        <v/>
      </c>
      <c r="O385" s="17">
        <f>IF($C385="","",_xlfn.LET(_xlpm.latest,_xlfn.MAXIFS(nrSK_Att,nrSK_PID,$D385,nrSK_Cat,$E385),_xlpm.res,IF($I385=_xlpm.latest,$J385,""),IF($I385&lt;&gt;_xlpm.latest,"(superseded)",IF(OR(_xlpm.res="",_xlpm.res="Pending"),"Pending",IF(_xlpm.res="Pass","Qualified",IF(AND(_xlpm.res="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f>
        <v/>
      </c>
      <c r="O386" s="17">
        <f>IF($C386="","",_xlfn.LET(_xlpm.latest,_xlfn.MAXIFS(nrSK_Att,nrSK_PID,$D386,nrSK_Cat,$E386),_xlpm.res,IF($I386=_xlpm.latest,$J386,""),IF($I386&lt;&gt;_xlpm.latest,"(superseded)",IF(OR(_xlpm.res="",_xlpm.res="Pending"),"Pending",IF(_xlpm.res="Pass","Qualified",IF(AND(_xlpm.res="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f>
        <v/>
      </c>
      <c r="O387" s="17">
        <f>IF($C387="","",_xlfn.LET(_xlpm.latest,_xlfn.MAXIFS(nrSK_Att,nrSK_PID,$D387,nrSK_Cat,$E387),_xlpm.res,IF($I387=_xlpm.latest,$J387,""),IF($I387&lt;&gt;_xlpm.latest,"(superseded)",IF(OR(_xlpm.res="",_xlpm.res="Pending"),"Pending",IF(_xlpm.res="Pass","Qualified",IF(AND(_xlpm.res="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f>
        <v/>
      </c>
      <c r="O388" s="17">
        <f>IF($C388="","",_xlfn.LET(_xlpm.latest,_xlfn.MAXIFS(nrSK_Att,nrSK_PID,$D388,nrSK_Cat,$E388),_xlpm.res,IF($I388=_xlpm.latest,$J388,""),IF($I388&lt;&gt;_xlpm.latest,"(superseded)",IF(OR(_xlpm.res="",_xlpm.res="Pending"),"Pending",IF(_xlpm.res="Pass","Qualified",IF(AND(_xlpm.res="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f>
        <v/>
      </c>
      <c r="O389" s="17">
        <f>IF($C389="","",_xlfn.LET(_xlpm.latest,_xlfn.MAXIFS(nrSK_Att,nrSK_PID,$D389,nrSK_Cat,$E389),_xlpm.res,IF($I389=_xlpm.latest,$J389,""),IF($I389&lt;&gt;_xlpm.latest,"(superseded)",IF(OR(_xlpm.res="",_xlpm.res="Pending"),"Pending",IF(_xlpm.res="Pass","Qualified",IF(AND(_xlpm.res="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f>
        <v/>
      </c>
      <c r="O390" s="17">
        <f>IF($C390="","",_xlfn.LET(_xlpm.latest,_xlfn.MAXIFS(nrSK_Att,nrSK_PID,$D390,nrSK_Cat,$E390),_xlpm.res,IF($I390=_xlpm.latest,$J390,""),IF($I390&lt;&gt;_xlpm.latest,"(superseded)",IF(OR(_xlpm.res="",_xlpm.res="Pending"),"Pending",IF(_xlpm.res="Pass","Qualified",IF(AND(_xlpm.res="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f>
        <v/>
      </c>
      <c r="O391" s="17">
        <f>IF($C391="","",_xlfn.LET(_xlpm.latest,_xlfn.MAXIFS(nrSK_Att,nrSK_PID,$D391,nrSK_Cat,$E391),_xlpm.res,IF($I391=_xlpm.latest,$J391,""),IF($I391&lt;&gt;_xlpm.latest,"(superseded)",IF(OR(_xlpm.res="",_xlpm.res="Pending"),"Pending",IF(_xlpm.res="Pass","Qualified",IF(AND(_xlpm.res="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f>
        <v/>
      </c>
      <c r="O392" s="17">
        <f>IF($C392="","",_xlfn.LET(_xlpm.latest,_xlfn.MAXIFS(nrSK_Att,nrSK_PID,$D392,nrSK_Cat,$E392),_xlpm.res,IF($I392=_xlpm.latest,$J392,""),IF($I392&lt;&gt;_xlpm.latest,"(superseded)",IF(OR(_xlpm.res="",_xlpm.res="Pending"),"Pending",IF(_xlpm.res="Pass","Qualified",IF(AND(_xlpm.res="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f>
        <v/>
      </c>
      <c r="O393" s="17">
        <f>IF($C393="","",_xlfn.LET(_xlpm.latest,_xlfn.MAXIFS(nrSK_Att,nrSK_PID,$D393,nrSK_Cat,$E393),_xlpm.res,IF($I393=_xlpm.latest,$J393,""),IF($I393&lt;&gt;_xlpm.latest,"(superseded)",IF(OR(_xlpm.res="",_xlpm.res="Pending"),"Pending",IF(_xlpm.res="Pass","Qualified",IF(AND(_xlpm.res="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f>
        <v/>
      </c>
      <c r="O394" s="17">
        <f>IF($C394="","",_xlfn.LET(_xlpm.latest,_xlfn.MAXIFS(nrSK_Att,nrSK_PID,$D394,nrSK_Cat,$E394),_xlpm.res,IF($I394=_xlpm.latest,$J394,""),IF($I394&lt;&gt;_xlpm.latest,"(superseded)",IF(OR(_xlpm.res="",_xlpm.res="Pending"),"Pending",IF(_xlpm.res="Pass","Qualified",IF(AND(_xlpm.res="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f>
        <v/>
      </c>
      <c r="O395" s="17">
        <f>IF($C395="","",_xlfn.LET(_xlpm.latest,_xlfn.MAXIFS(nrSK_Att,nrSK_PID,$D395,nrSK_Cat,$E395),_xlpm.res,IF($I395=_xlpm.latest,$J395,""),IF($I395&lt;&gt;_xlpm.latest,"(superseded)",IF(OR(_xlpm.res="",_xlpm.res="Pending"),"Pending",IF(_xlpm.res="Pass","Qualified",IF(AND(_xlpm.res="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f>
        <v/>
      </c>
      <c r="O396" s="17">
        <f>IF($C396="","",_xlfn.LET(_xlpm.latest,_xlfn.MAXIFS(nrSK_Att,nrSK_PID,$D396,nrSK_Cat,$E396),_xlpm.res,IF($I396=_xlpm.latest,$J396,""),IF($I396&lt;&gt;_xlpm.latest,"(superseded)",IF(OR(_xlpm.res="",_xlpm.res="Pending"),"Pending",IF(_xlpm.res="Pass","Qualified",IF(AND(_xlpm.res="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f>
        <v/>
      </c>
      <c r="O397" s="17">
        <f>IF($C397="","",_xlfn.LET(_xlpm.latest,_xlfn.MAXIFS(nrSK_Att,nrSK_PID,$D397,nrSK_Cat,$E397),_xlpm.res,IF($I397=_xlpm.latest,$J397,""),IF($I397&lt;&gt;_xlpm.latest,"(superseded)",IF(OR(_xlpm.res="",_xlpm.res="Pending"),"Pending",IF(_xlpm.res="Pass","Qualified",IF(AND(_xlpm.res="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f>
        <v/>
      </c>
      <c r="O398" s="17">
        <f>IF($C398="","",_xlfn.LET(_xlpm.latest,_xlfn.MAXIFS(nrSK_Att,nrSK_PID,$D398,nrSK_Cat,$E398),_xlpm.res,IF($I398=_xlpm.latest,$J398,""),IF($I398&lt;&gt;_xlpm.latest,"(superseded)",IF(OR(_xlpm.res="",_xlpm.res="Pending"),"Pending",IF(_xlpm.res="Pass","Qualified",IF(AND(_xlpm.res="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f>
        <v/>
      </c>
      <c r="O399" s="17">
        <f>IF($C399="","",_xlfn.LET(_xlpm.latest,_xlfn.MAXIFS(nrSK_Att,nrSK_PID,$D399,nrSK_Cat,$E399),_xlpm.res,IF($I399=_xlpm.latest,$J399,""),IF($I399&lt;&gt;_xlpm.latest,"(superseded)",IF(OR(_xlpm.res="",_xlpm.res="Pending"),"Pending",IF(_xlpm.res="Pass","Qualified",IF(AND(_xlpm.res="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f>
        <v/>
      </c>
      <c r="O400" s="17">
        <f>IF($C400="","",_xlfn.LET(_xlpm.latest,_xlfn.MAXIFS(nrSK_Att,nrSK_PID,$D400,nrSK_Cat,$E400),_xlpm.res,IF($I400=_xlpm.latest,$J400,""),IF($I400&lt;&gt;_xlpm.latest,"(superseded)",IF(OR(_xlpm.res="",_xlpm.res="Pending"),"Pending",IF(_xlpm.res="Pass","Qualified",IF(AND(_xlpm.res="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f>
        <v/>
      </c>
      <c r="O401" s="17">
        <f>IF($C401="","",_xlfn.LET(_xlpm.latest,_xlfn.MAXIFS(nrSK_Att,nrSK_PID,$D401,nrSK_Cat,$E401),_xlpm.res,IF($I401=_xlpm.latest,$J401,""),IF($I401&lt;&gt;_xlpm.latest,"(superseded)",IF(OR(_xlpm.res="",_xlpm.res="Pending"),"Pending",IF(_xlpm.res="Pass","Qualified",IF(AND(_xlpm.res="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f>
        <v/>
      </c>
      <c r="O402" s="17">
        <f>IF($C402="","",_xlfn.LET(_xlpm.latest,_xlfn.MAXIFS(nrSK_Att,nrSK_PID,$D402,nrSK_Cat,$E402),_xlpm.res,IF($I402=_xlpm.latest,$J402,""),IF($I402&lt;&gt;_xlpm.latest,"(superseded)",IF(OR(_xlpm.res="",_xlpm.res="Pending"),"Pending",IF(_xlpm.res="Pass","Qualified",IF(AND(_xlpm.res="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f>
        <v/>
      </c>
      <c r="O403" s="17">
        <f>IF($C403="","",_xlfn.LET(_xlpm.latest,_xlfn.MAXIFS(nrSK_Att,nrSK_PID,$D403,nrSK_Cat,$E403),_xlpm.res,IF($I403=_xlpm.latest,$J403,""),IF($I403&lt;&gt;_xlpm.latest,"(superseded)",IF(OR(_xlpm.res="",_xlpm.res="Pending"),"Pending",IF(_xlpm.res="Pass","Qualified",IF(AND(_xlpm.res="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f>
        <v/>
      </c>
      <c r="O404" s="17">
        <f>IF($C404="","",_xlfn.LET(_xlpm.latest,_xlfn.MAXIFS(nrSK_Att,nrSK_PID,$D404,nrSK_Cat,$E404),_xlpm.res,IF($I404=_xlpm.latest,$J404,""),IF($I404&lt;&gt;_xlpm.latest,"(superseded)",IF(OR(_xlpm.res="",_xlpm.res="Pending"),"Pending",IF(_xlpm.res="Pass","Qualified",IF(AND(_xlpm.res="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f>
        <v/>
      </c>
      <c r="O405" s="17">
        <f>IF($C405="","",_xlfn.LET(_xlpm.latest,_xlfn.MAXIFS(nrSK_Att,nrSK_PID,$D405,nrSK_Cat,$E405),_xlpm.res,IF($I405=_xlpm.latest,$J405,""),IF($I405&lt;&gt;_xlpm.latest,"(superseded)",IF(OR(_xlpm.res="",_xlpm.res="Pending"),"Pending",IF(_xlpm.res="Pass","Qualified",IF(AND(_xlpm.res="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f>
        <v/>
      </c>
      <c r="O406" s="17">
        <f>IF($C406="","",_xlfn.LET(_xlpm.latest,_xlfn.MAXIFS(nrSK_Att,nrSK_PID,$D406,nrSK_Cat,$E406),_xlpm.res,IF($I406=_xlpm.latest,$J406,""),IF($I406&lt;&gt;_xlpm.latest,"(superseded)",IF(OR(_xlpm.res="",_xlpm.res="Pending"),"Pending",IF(_xlpm.res="Pass","Qualified",IF(AND(_xlpm.res="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f>
        <v/>
      </c>
      <c r="O407" s="17">
        <f>IF($C407="","",_xlfn.LET(_xlpm.latest,_xlfn.MAXIFS(nrSK_Att,nrSK_PID,$D407,nrSK_Cat,$E407),_xlpm.res,IF($I407=_xlpm.latest,$J407,""),IF($I407&lt;&gt;_xlpm.latest,"(superseded)",IF(OR(_xlpm.res="",_xlpm.res="Pending"),"Pending",IF(_xlpm.res="Pass","Qualified",IF(AND(_xlpm.res="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f>
        <v/>
      </c>
      <c r="O408" s="17">
        <f>IF($C408="","",_xlfn.LET(_xlpm.latest,_xlfn.MAXIFS(nrSK_Att,nrSK_PID,$D408,nrSK_Cat,$E408),_xlpm.res,IF($I408=_xlpm.latest,$J408,""),IF($I408&lt;&gt;_xlpm.latest,"(superseded)",IF(OR(_xlpm.res="",_xlpm.res="Pending"),"Pending",IF(_xlpm.res="Pass","Qualified",IF(AND(_xlpm.res="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f>
        <v/>
      </c>
      <c r="O409" s="17">
        <f>IF($C409="","",_xlfn.LET(_xlpm.latest,_xlfn.MAXIFS(nrSK_Att,nrSK_PID,$D409,nrSK_Cat,$E409),_xlpm.res,IF($I409=_xlpm.latest,$J409,""),IF($I409&lt;&gt;_xlpm.latest,"(superseded)",IF(OR(_xlpm.res="",_xlpm.res="Pending"),"Pending",IF(_xlpm.res="Pass","Qualified",IF(AND(_xlpm.res="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f>
        <v/>
      </c>
      <c r="O410" s="17">
        <f>IF($C410="","",_xlfn.LET(_xlpm.latest,_xlfn.MAXIFS(nrSK_Att,nrSK_PID,$D410,nrSK_Cat,$E410),_xlpm.res,IF($I410=_xlpm.latest,$J410,""),IF($I410&lt;&gt;_xlpm.latest,"(superseded)",IF(OR(_xlpm.res="",_xlpm.res="Pending"),"Pending",IF(_xlpm.res="Pass","Qualified",IF(AND(_xlpm.res="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f>
        <v/>
      </c>
      <c r="O411" s="17">
        <f>IF($C411="","",_xlfn.LET(_xlpm.latest,_xlfn.MAXIFS(nrSK_Att,nrSK_PID,$D411,nrSK_Cat,$E411),_xlpm.res,IF($I411=_xlpm.latest,$J411,""),IF($I411&lt;&gt;_xlpm.latest,"(superseded)",IF(OR(_xlpm.res="",_xlpm.res="Pending"),"Pending",IF(_xlpm.res="Pass","Qualified",IF(AND(_xlpm.res="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f>
        <v/>
      </c>
      <c r="O412" s="17">
        <f>IF($C412="","",_xlfn.LET(_xlpm.latest,_xlfn.MAXIFS(nrSK_Att,nrSK_PID,$D412,nrSK_Cat,$E412),_xlpm.res,IF($I412=_xlpm.latest,$J412,""),IF($I412&lt;&gt;_xlpm.latest,"(superseded)",IF(OR(_xlpm.res="",_xlpm.res="Pending"),"Pending",IF(_xlpm.res="Pass","Qualified",IF(AND(_xlpm.res="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f>
        <v/>
      </c>
      <c r="O413" s="17">
        <f>IF($C413="","",_xlfn.LET(_xlpm.latest,_xlfn.MAXIFS(nrSK_Att,nrSK_PID,$D413,nrSK_Cat,$E413),_xlpm.res,IF($I413=_xlpm.latest,$J413,""),IF($I413&lt;&gt;_xlpm.latest,"(superseded)",IF(OR(_xlpm.res="",_xlpm.res="Pending"),"Pending",IF(_xlpm.res="Pass","Qualified",IF(AND(_xlpm.res="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f>
        <v/>
      </c>
      <c r="O414" s="17">
        <f>IF($C414="","",_xlfn.LET(_xlpm.latest,_xlfn.MAXIFS(nrSK_Att,nrSK_PID,$D414,nrSK_Cat,$E414),_xlpm.res,IF($I414=_xlpm.latest,$J414,""),IF($I414&lt;&gt;_xlpm.latest,"(superseded)",IF(OR(_xlpm.res="",_xlpm.res="Pending"),"Pending",IF(_xlpm.res="Pass","Qualified",IF(AND(_xlpm.res="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f>
        <v/>
      </c>
      <c r="O415" s="17">
        <f>IF($C415="","",_xlfn.LET(_xlpm.latest,_xlfn.MAXIFS(nrSK_Att,nrSK_PID,$D415,nrSK_Cat,$E415),_xlpm.res,IF($I415=_xlpm.latest,$J415,""),IF($I415&lt;&gt;_xlpm.latest,"(superseded)",IF(OR(_xlpm.res="",_xlpm.res="Pending"),"Pending",IF(_xlpm.res="Pass","Qualified",IF(AND(_xlpm.res="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f>
        <v/>
      </c>
      <c r="O416" s="17">
        <f>IF($C416="","",_xlfn.LET(_xlpm.latest,_xlfn.MAXIFS(nrSK_Att,nrSK_PID,$D416,nrSK_Cat,$E416),_xlpm.res,IF($I416=_xlpm.latest,$J416,""),IF($I416&lt;&gt;_xlpm.latest,"(superseded)",IF(OR(_xlpm.res="",_xlpm.res="Pending"),"Pending",IF(_xlpm.res="Pass","Qualified",IF(AND(_xlpm.res="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f>
        <v/>
      </c>
      <c r="O417" s="17">
        <f>IF($C417="","",_xlfn.LET(_xlpm.latest,_xlfn.MAXIFS(nrSK_Att,nrSK_PID,$D417,nrSK_Cat,$E417),_xlpm.res,IF($I417=_xlpm.latest,$J417,""),IF($I417&lt;&gt;_xlpm.latest,"(superseded)",IF(OR(_xlpm.res="",_xlpm.res="Pending"),"Pending",IF(_xlpm.res="Pass","Qualified",IF(AND(_xlpm.res="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f>
        <v/>
      </c>
      <c r="O418" s="17">
        <f>IF($C418="","",_xlfn.LET(_xlpm.latest,_xlfn.MAXIFS(nrSK_Att,nrSK_PID,$D418,nrSK_Cat,$E418),_xlpm.res,IF($I418=_xlpm.latest,$J418,""),IF($I418&lt;&gt;_xlpm.latest,"(superseded)",IF(OR(_xlpm.res="",_xlpm.res="Pending"),"Pending",IF(_xlpm.res="Pass","Qualified",IF(AND(_xlpm.res="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f>
        <v/>
      </c>
      <c r="O419" s="17">
        <f>IF($C419="","",_xlfn.LET(_xlpm.latest,_xlfn.MAXIFS(nrSK_Att,nrSK_PID,$D419,nrSK_Cat,$E419),_xlpm.res,IF($I419=_xlpm.latest,$J419,""),IF($I419&lt;&gt;_xlpm.latest,"(superseded)",IF(OR(_xlpm.res="",_xlpm.res="Pending"),"Pending",IF(_xlpm.res="Pass","Qualified",IF(AND(_xlpm.res="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f>
        <v/>
      </c>
      <c r="O420" s="17">
        <f>IF($C420="","",_xlfn.LET(_xlpm.latest,_xlfn.MAXIFS(nrSK_Att,nrSK_PID,$D420,nrSK_Cat,$E420),_xlpm.res,IF($I420=_xlpm.latest,$J420,""),IF($I420&lt;&gt;_xlpm.latest,"(superseded)",IF(OR(_xlpm.res="",_xlpm.res="Pending"),"Pending",IF(_xlpm.res="Pass","Qualified",IF(AND(_xlpm.res="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f>
        <v/>
      </c>
      <c r="O421" s="17">
        <f>IF($C421="","",_xlfn.LET(_xlpm.latest,_xlfn.MAXIFS(nrSK_Att,nrSK_PID,$D421,nrSK_Cat,$E421),_xlpm.res,IF($I421=_xlpm.latest,$J421,""),IF($I421&lt;&gt;_xlpm.latest,"(superseded)",IF(OR(_xlpm.res="",_xlpm.res="Pending"),"Pending",IF(_xlpm.res="Pass","Qualified",IF(AND(_xlpm.res="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f>
        <v/>
      </c>
      <c r="O422" s="17">
        <f>IF($C422="","",_xlfn.LET(_xlpm.latest,_xlfn.MAXIFS(nrSK_Att,nrSK_PID,$D422,nrSK_Cat,$E422),_xlpm.res,IF($I422=_xlpm.latest,$J422,""),IF($I422&lt;&gt;_xlpm.latest,"(superseded)",IF(OR(_xlpm.res="",_xlpm.res="Pending"),"Pending",IF(_xlpm.res="Pass","Qualified",IF(AND(_xlpm.res="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f>
        <v/>
      </c>
      <c r="O423" s="17">
        <f>IF($C423="","",_xlfn.LET(_xlpm.latest,_xlfn.MAXIFS(nrSK_Att,nrSK_PID,$D423,nrSK_Cat,$E423),_xlpm.res,IF($I423=_xlpm.latest,$J423,""),IF($I423&lt;&gt;_xlpm.latest,"(superseded)",IF(OR(_xlpm.res="",_xlpm.res="Pending"),"Pending",IF(_xlpm.res="Pass","Qualified",IF(AND(_xlpm.res="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f>
        <v/>
      </c>
      <c r="O424" s="17">
        <f>IF($C424="","",_xlfn.LET(_xlpm.latest,_xlfn.MAXIFS(nrSK_Att,nrSK_PID,$D424,nrSK_Cat,$E424),_xlpm.res,IF($I424=_xlpm.latest,$J424,""),IF($I424&lt;&gt;_xlpm.latest,"(superseded)",IF(OR(_xlpm.res="",_xlpm.res="Pending"),"Pending",IF(_xlpm.res="Pass","Qualified",IF(AND(_xlpm.res="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f>
        <v/>
      </c>
      <c r="O425" s="17">
        <f>IF($C425="","",_xlfn.LET(_xlpm.latest,_xlfn.MAXIFS(nrSK_Att,nrSK_PID,$D425,nrSK_Cat,$E425),_xlpm.res,IF($I425=_xlpm.latest,$J425,""),IF($I425&lt;&gt;_xlpm.latest,"(superseded)",IF(OR(_xlpm.res="",_xlpm.res="Pending"),"Pending",IF(_xlpm.res="Pass","Qualified",IF(AND(_xlpm.res="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f>
        <v/>
      </c>
      <c r="O426" s="17">
        <f>IF($C426="","",_xlfn.LET(_xlpm.latest,_xlfn.MAXIFS(nrSK_Att,nrSK_PID,$D426,nrSK_Cat,$E426),_xlpm.res,IF($I426=_xlpm.latest,$J426,""),IF($I426&lt;&gt;_xlpm.latest,"(superseded)",IF(OR(_xlpm.res="",_xlpm.res="Pending"),"Pending",IF(_xlpm.res="Pass","Qualified",IF(AND(_xlpm.res="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f>
        <v/>
      </c>
      <c r="O427" s="17">
        <f>IF($C427="","",_xlfn.LET(_xlpm.latest,_xlfn.MAXIFS(nrSK_Att,nrSK_PID,$D427,nrSK_Cat,$E427),_xlpm.res,IF($I427=_xlpm.latest,$J427,""),IF($I427&lt;&gt;_xlpm.latest,"(superseded)",IF(OR(_xlpm.res="",_xlpm.res="Pending"),"Pending",IF(_xlpm.res="Pass","Qualified",IF(AND(_xlpm.res="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f>
        <v/>
      </c>
      <c r="O428" s="17">
        <f>IF($C428="","",_xlfn.LET(_xlpm.latest,_xlfn.MAXIFS(nrSK_Att,nrSK_PID,$D428,nrSK_Cat,$E428),_xlpm.res,IF($I428=_xlpm.latest,$J428,""),IF($I428&lt;&gt;_xlpm.latest,"(superseded)",IF(OR(_xlpm.res="",_xlpm.res="Pending"),"Pending",IF(_xlpm.res="Pass","Qualified",IF(AND(_xlpm.res="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f>
        <v/>
      </c>
      <c r="O429" s="17">
        <f>IF($C429="","",_xlfn.LET(_xlpm.latest,_xlfn.MAXIFS(nrSK_Att,nrSK_PID,$D429,nrSK_Cat,$E429),_xlpm.res,IF($I429=_xlpm.latest,$J429,""),IF($I429&lt;&gt;_xlpm.latest,"(superseded)",IF(OR(_xlpm.res="",_xlpm.res="Pending"),"Pending",IF(_xlpm.res="Pass","Qualified",IF(AND(_xlpm.res="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f>
        <v/>
      </c>
      <c r="O430" s="17">
        <f>IF($C430="","",_xlfn.LET(_xlpm.latest,_xlfn.MAXIFS(nrSK_Att,nrSK_PID,$D430,nrSK_Cat,$E430),_xlpm.res,IF($I430=_xlpm.latest,$J430,""),IF($I430&lt;&gt;_xlpm.latest,"(superseded)",IF(OR(_xlpm.res="",_xlpm.res="Pending"),"Pending",IF(_xlpm.res="Pass","Qualified",IF(AND(_xlpm.res="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f>
        <v/>
      </c>
      <c r="O431" s="17">
        <f>IF($C431="","",_xlfn.LET(_xlpm.latest,_xlfn.MAXIFS(nrSK_Att,nrSK_PID,$D431,nrSK_Cat,$E431),_xlpm.res,IF($I431=_xlpm.latest,$J431,""),IF($I431&lt;&gt;_xlpm.latest,"(superseded)",IF(OR(_xlpm.res="",_xlpm.res="Pending"),"Pending",IF(_xlpm.res="Pass","Qualified",IF(AND(_xlpm.res="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f>
        <v/>
      </c>
      <c r="O432" s="17">
        <f>IF($C432="","",_xlfn.LET(_xlpm.latest,_xlfn.MAXIFS(nrSK_Att,nrSK_PID,$D432,nrSK_Cat,$E432),_xlpm.res,IF($I432=_xlpm.latest,$J432,""),IF($I432&lt;&gt;_xlpm.latest,"(superseded)",IF(OR(_xlpm.res="",_xlpm.res="Pending"),"Pending",IF(_xlpm.res="Pass","Qualified",IF(AND(_xlpm.res="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f>
        <v/>
      </c>
      <c r="O433" s="17">
        <f>IF($C433="","",_xlfn.LET(_xlpm.latest,_xlfn.MAXIFS(nrSK_Att,nrSK_PID,$D433,nrSK_Cat,$E433),_xlpm.res,IF($I433=_xlpm.latest,$J433,""),IF($I433&lt;&gt;_xlpm.latest,"(superseded)",IF(OR(_xlpm.res="",_xlpm.res="Pending"),"Pending",IF(_xlpm.res="Pass","Qualified",IF(AND(_xlpm.res="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f>
        <v/>
      </c>
      <c r="O434" s="17">
        <f>IF($C434="","",_xlfn.LET(_xlpm.latest,_xlfn.MAXIFS(nrSK_Att,nrSK_PID,$D434,nrSK_Cat,$E434),_xlpm.res,IF($I434=_xlpm.latest,$J434,""),IF($I434&lt;&gt;_xlpm.latest,"(superseded)",IF(OR(_xlpm.res="",_xlpm.res="Pending"),"Pending",IF(_xlpm.res="Pass","Qualified",IF(AND(_xlpm.res="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f>
        <v/>
      </c>
      <c r="O435" s="17">
        <f>IF($C435="","",_xlfn.LET(_xlpm.latest,_xlfn.MAXIFS(nrSK_Att,nrSK_PID,$D435,nrSK_Cat,$E435),_xlpm.res,IF($I435=_xlpm.latest,$J435,""),IF($I435&lt;&gt;_xlpm.latest,"(superseded)",IF(OR(_xlpm.res="",_xlpm.res="Pending"),"Pending",IF(_xlpm.res="Pass","Qualified",IF(AND(_xlpm.res="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f>
        <v/>
      </c>
      <c r="O436" s="17">
        <f>IF($C436="","",_xlfn.LET(_xlpm.latest,_xlfn.MAXIFS(nrSK_Att,nrSK_PID,$D436,nrSK_Cat,$E436),_xlpm.res,IF($I436=_xlpm.latest,$J436,""),IF($I436&lt;&gt;_xlpm.latest,"(superseded)",IF(OR(_xlpm.res="",_xlpm.res="Pending"),"Pending",IF(_xlpm.res="Pass","Qualified",IF(AND(_xlpm.res="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f>
        <v/>
      </c>
      <c r="O437" s="17">
        <f>IF($C437="","",_xlfn.LET(_xlpm.latest,_xlfn.MAXIFS(nrSK_Att,nrSK_PID,$D437,nrSK_Cat,$E437),_xlpm.res,IF($I437=_xlpm.latest,$J437,""),IF($I437&lt;&gt;_xlpm.latest,"(superseded)",IF(OR(_xlpm.res="",_xlpm.res="Pending"),"Pending",IF(_xlpm.res="Pass","Qualified",IF(AND(_xlpm.res="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f>
        <v/>
      </c>
      <c r="O438" s="17">
        <f>IF($C438="","",_xlfn.LET(_xlpm.latest,_xlfn.MAXIFS(nrSK_Att,nrSK_PID,$D438,nrSK_Cat,$E438),_xlpm.res,IF($I438=_xlpm.latest,$J438,""),IF($I438&lt;&gt;_xlpm.latest,"(superseded)",IF(OR(_xlpm.res="",_xlpm.res="Pending"),"Pending",IF(_xlpm.res="Pass","Qualified",IF(AND(_xlpm.res="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f>
        <v/>
      </c>
      <c r="O439" s="17">
        <f>IF($C439="","",_xlfn.LET(_xlpm.latest,_xlfn.MAXIFS(nrSK_Att,nrSK_PID,$D439,nrSK_Cat,$E439),_xlpm.res,IF($I439=_xlpm.latest,$J439,""),IF($I439&lt;&gt;_xlpm.latest,"(superseded)",IF(OR(_xlpm.res="",_xlpm.res="Pending"),"Pending",IF(_xlpm.res="Pass","Qualified",IF(AND(_xlpm.res="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f>
        <v/>
      </c>
      <c r="O440" s="17">
        <f>IF($C440="","",_xlfn.LET(_xlpm.latest,_xlfn.MAXIFS(nrSK_Att,nrSK_PID,$D440,nrSK_Cat,$E440),_xlpm.res,IF($I440=_xlpm.latest,$J440,""),IF($I440&lt;&gt;_xlpm.latest,"(superseded)",IF(OR(_xlpm.res="",_xlpm.res="Pending"),"Pending",IF(_xlpm.res="Pass","Qualified",IF(AND(_xlpm.res="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f>
        <v/>
      </c>
      <c r="O441" s="17">
        <f>IF($C441="","",_xlfn.LET(_xlpm.latest,_xlfn.MAXIFS(nrSK_Att,nrSK_PID,$D441,nrSK_Cat,$E441),_xlpm.res,IF($I441=_xlpm.latest,$J441,""),IF($I441&lt;&gt;_xlpm.latest,"(superseded)",IF(OR(_xlpm.res="",_xlpm.res="Pending"),"Pending",IF(_xlpm.res="Pass","Qualified",IF(AND(_xlpm.res="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f>
        <v/>
      </c>
      <c r="O442" s="17">
        <f>IF($C442="","",_xlfn.LET(_xlpm.latest,_xlfn.MAXIFS(nrSK_Att,nrSK_PID,$D442,nrSK_Cat,$E442),_xlpm.res,IF($I442=_xlpm.latest,$J442,""),IF($I442&lt;&gt;_xlpm.latest,"(superseded)",IF(OR(_xlpm.res="",_xlpm.res="Pending"),"Pending",IF(_xlpm.res="Pass","Qualified",IF(AND(_xlpm.res="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f>
        <v/>
      </c>
      <c r="O443" s="17">
        <f>IF($C443="","",_xlfn.LET(_xlpm.latest,_xlfn.MAXIFS(nrSK_Att,nrSK_PID,$D443,nrSK_Cat,$E443),_xlpm.res,IF($I443=_xlpm.latest,$J443,""),IF($I443&lt;&gt;_xlpm.latest,"(superseded)",IF(OR(_xlpm.res="",_xlpm.res="Pending"),"Pending",IF(_xlpm.res="Pass","Qualified",IF(AND(_xlpm.res="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f>
        <v/>
      </c>
      <c r="O444" s="17">
        <f>IF($C444="","",_xlfn.LET(_xlpm.latest,_xlfn.MAXIFS(nrSK_Att,nrSK_PID,$D444,nrSK_Cat,$E444),_xlpm.res,IF($I444=_xlpm.latest,$J444,""),IF($I444&lt;&gt;_xlpm.latest,"(superseded)",IF(OR(_xlpm.res="",_xlpm.res="Pending"),"Pending",IF(_xlpm.res="Pass","Qualified",IF(AND(_xlpm.res="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f>
        <v/>
      </c>
      <c r="O445" s="17">
        <f>IF($C445="","",_xlfn.LET(_xlpm.latest,_xlfn.MAXIFS(nrSK_Att,nrSK_PID,$D445,nrSK_Cat,$E445),_xlpm.res,IF($I445=_xlpm.latest,$J445,""),IF($I445&lt;&gt;_xlpm.latest,"(superseded)",IF(OR(_xlpm.res="",_xlpm.res="Pending"),"Pending",IF(_xlpm.res="Pass","Qualified",IF(AND(_xlpm.res="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f>
        <v/>
      </c>
      <c r="O446" s="17">
        <f>IF($C446="","",_xlfn.LET(_xlpm.latest,_xlfn.MAXIFS(nrSK_Att,nrSK_PID,$D446,nrSK_Cat,$E446),_xlpm.res,IF($I446=_xlpm.latest,$J446,""),IF($I446&lt;&gt;_xlpm.latest,"(superseded)",IF(OR(_xlpm.res="",_xlpm.res="Pending"),"Pending",IF(_xlpm.res="Pass","Qualified",IF(AND(_xlpm.res="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f>
        <v/>
      </c>
      <c r="O447" s="17">
        <f>IF($C447="","",_xlfn.LET(_xlpm.latest,_xlfn.MAXIFS(nrSK_Att,nrSK_PID,$D447,nrSK_Cat,$E447),_xlpm.res,IF($I447=_xlpm.latest,$J447,""),IF($I447&lt;&gt;_xlpm.latest,"(superseded)",IF(OR(_xlpm.res="",_xlpm.res="Pending"),"Pending",IF(_xlpm.res="Pass","Qualified",IF(AND(_xlpm.res="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f>
        <v/>
      </c>
      <c r="O448" s="17">
        <f>IF($C448="","",_xlfn.LET(_xlpm.latest,_xlfn.MAXIFS(nrSK_Att,nrSK_PID,$D448,nrSK_Cat,$E448),_xlpm.res,IF($I448=_xlpm.latest,$J448,""),IF($I448&lt;&gt;_xlpm.latest,"(superseded)",IF(OR(_xlpm.res="",_xlpm.res="Pending"),"Pending",IF(_xlpm.res="Pass","Qualified",IF(AND(_xlpm.res="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f>
        <v/>
      </c>
      <c r="O449" s="17">
        <f>IF($C449="","",_xlfn.LET(_xlpm.latest,_xlfn.MAXIFS(nrSK_Att,nrSK_PID,$D449,nrSK_Cat,$E449),_xlpm.res,IF($I449=_xlpm.latest,$J449,""),IF($I449&lt;&gt;_xlpm.latest,"(superseded)",IF(OR(_xlpm.res="",_xlpm.res="Pending"),"Pending",IF(_xlpm.res="Pass","Qualified",IF(AND(_xlpm.res="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f>
        <v/>
      </c>
      <c r="O450" s="17">
        <f>IF($C450="","",_xlfn.LET(_xlpm.latest,_xlfn.MAXIFS(nrSK_Att,nrSK_PID,$D450,nrSK_Cat,$E450),_xlpm.res,IF($I450=_xlpm.latest,$J450,""),IF($I450&lt;&gt;_xlpm.latest,"(superseded)",IF(OR(_xlpm.res="",_xlpm.res="Pending"),"Pending",IF(_xlpm.res="Pass","Qualified",IF(AND(_xlpm.res="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f>
        <v/>
      </c>
      <c r="O451" s="17">
        <f>IF($C451="","",_xlfn.LET(_xlpm.latest,_xlfn.MAXIFS(nrSK_Att,nrSK_PID,$D451,nrSK_Cat,$E451),_xlpm.res,IF($I451=_xlpm.latest,$J451,""),IF($I451&lt;&gt;_xlpm.latest,"(superseded)",IF(OR(_xlpm.res="",_xlpm.res="Pending"),"Pending",IF(_xlpm.res="Pass","Qualified",IF(AND(_xlpm.res="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f>
        <v/>
      </c>
      <c r="O452" s="17">
        <f>IF($C452="","",_xlfn.LET(_xlpm.latest,_xlfn.MAXIFS(nrSK_Att,nrSK_PID,$D452,nrSK_Cat,$E452),_xlpm.res,IF($I452=_xlpm.latest,$J452,""),IF($I452&lt;&gt;_xlpm.latest,"(superseded)",IF(OR(_xlpm.res="",_xlpm.res="Pending"),"Pending",IF(_xlpm.res="Pass","Qualified",IF(AND(_xlpm.res="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f>
        <v/>
      </c>
      <c r="O453" s="17">
        <f>IF($C453="","",_xlfn.LET(_xlpm.latest,_xlfn.MAXIFS(nrSK_Att,nrSK_PID,$D453,nrSK_Cat,$E453),_xlpm.res,IF($I453=_xlpm.latest,$J453,""),IF($I453&lt;&gt;_xlpm.latest,"(superseded)",IF(OR(_xlpm.res="",_xlpm.res="Pending"),"Pending",IF(_xlpm.res="Pass","Qualified",IF(AND(_xlpm.res="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f>
        <v/>
      </c>
      <c r="O454" s="17">
        <f>IF($C454="","",_xlfn.LET(_xlpm.latest,_xlfn.MAXIFS(nrSK_Att,nrSK_PID,$D454,nrSK_Cat,$E454),_xlpm.res,IF($I454=_xlpm.latest,$J454,""),IF($I454&lt;&gt;_xlpm.latest,"(superseded)",IF(OR(_xlpm.res="",_xlpm.res="Pending"),"Pending",IF(_xlpm.res="Pass","Qualified",IF(AND(_xlpm.res="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f>
        <v/>
      </c>
      <c r="O455" s="17">
        <f>IF($C455="","",_xlfn.LET(_xlpm.latest,_xlfn.MAXIFS(nrSK_Att,nrSK_PID,$D455,nrSK_Cat,$E455),_xlpm.res,IF($I455=_xlpm.latest,$J455,""),IF($I455&lt;&gt;_xlpm.latest,"(superseded)",IF(OR(_xlpm.res="",_xlpm.res="Pending"),"Pending",IF(_xlpm.res="Pass","Qualified",IF(AND(_xlpm.res="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f>
        <v/>
      </c>
      <c r="O456" s="17">
        <f>IF($C456="","",_xlfn.LET(_xlpm.latest,_xlfn.MAXIFS(nrSK_Att,nrSK_PID,$D456,nrSK_Cat,$E456),_xlpm.res,IF($I456=_xlpm.latest,$J456,""),IF($I456&lt;&gt;_xlpm.latest,"(superseded)",IF(OR(_xlpm.res="",_xlpm.res="Pending"),"Pending",IF(_xlpm.res="Pass","Qualified",IF(AND(_xlpm.res="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f>
        <v/>
      </c>
      <c r="O457" s="17">
        <f>IF($C457="","",_xlfn.LET(_xlpm.latest,_xlfn.MAXIFS(nrSK_Att,nrSK_PID,$D457,nrSK_Cat,$E457),_xlpm.res,IF($I457=_xlpm.latest,$J457,""),IF($I457&lt;&gt;_xlpm.latest,"(superseded)",IF(OR(_xlpm.res="",_xlpm.res="Pending"),"Pending",IF(_xlpm.res="Pass","Qualified",IF(AND(_xlpm.res="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f>
        <v/>
      </c>
      <c r="O458" s="17">
        <f>IF($C458="","",_xlfn.LET(_xlpm.latest,_xlfn.MAXIFS(nrSK_Att,nrSK_PID,$D458,nrSK_Cat,$E458),_xlpm.res,IF($I458=_xlpm.latest,$J458,""),IF($I458&lt;&gt;_xlpm.latest,"(superseded)",IF(OR(_xlpm.res="",_xlpm.res="Pending"),"Pending",IF(_xlpm.res="Pass","Qualified",IF(AND(_xlpm.res="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f>
        <v/>
      </c>
      <c r="O459" s="17">
        <f>IF($C459="","",_xlfn.LET(_xlpm.latest,_xlfn.MAXIFS(nrSK_Att,nrSK_PID,$D459,nrSK_Cat,$E459),_xlpm.res,IF($I459=_xlpm.latest,$J459,""),IF($I459&lt;&gt;_xlpm.latest,"(superseded)",IF(OR(_xlpm.res="",_xlpm.res="Pending"),"Pending",IF(_xlpm.res="Pass","Qualified",IF(AND(_xlpm.res="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f>
        <v/>
      </c>
      <c r="O460" s="17">
        <f>IF($C460="","",_xlfn.LET(_xlpm.latest,_xlfn.MAXIFS(nrSK_Att,nrSK_PID,$D460,nrSK_Cat,$E460),_xlpm.res,IF($I460=_xlpm.latest,$J460,""),IF($I460&lt;&gt;_xlpm.latest,"(superseded)",IF(OR(_xlpm.res="",_xlpm.res="Pending"),"Pending",IF(_xlpm.res="Pass","Qualified",IF(AND(_xlpm.res="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f>
        <v/>
      </c>
      <c r="O461" s="17">
        <f>IF($C461="","",_xlfn.LET(_xlpm.latest,_xlfn.MAXIFS(nrSK_Att,nrSK_PID,$D461,nrSK_Cat,$E461),_xlpm.res,IF($I461=_xlpm.latest,$J461,""),IF($I461&lt;&gt;_xlpm.latest,"(superseded)",IF(OR(_xlpm.res="",_xlpm.res="Pending"),"Pending",IF(_xlpm.res="Pass","Qualified",IF(AND(_xlpm.res="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f>
        <v/>
      </c>
      <c r="O462" s="17">
        <f>IF($C462="","",_xlfn.LET(_xlpm.latest,_xlfn.MAXIFS(nrSK_Att,nrSK_PID,$D462,nrSK_Cat,$E462),_xlpm.res,IF($I462=_xlpm.latest,$J462,""),IF($I462&lt;&gt;_xlpm.latest,"(superseded)",IF(OR(_xlpm.res="",_xlpm.res="Pending"),"Pending",IF(_xlpm.res="Pass","Qualified",IF(AND(_xlpm.res="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f>
        <v/>
      </c>
      <c r="O463" s="17">
        <f>IF($C463="","",_xlfn.LET(_xlpm.latest,_xlfn.MAXIFS(nrSK_Att,nrSK_PID,$D463,nrSK_Cat,$E463),_xlpm.res,IF($I463=_xlpm.latest,$J463,""),IF($I463&lt;&gt;_xlpm.latest,"(superseded)",IF(OR(_xlpm.res="",_xlpm.res="Pending"),"Pending",IF(_xlpm.res="Pass","Qualified",IF(AND(_xlpm.res="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f>
        <v/>
      </c>
      <c r="O464" s="17">
        <f>IF($C464="","",_xlfn.LET(_xlpm.latest,_xlfn.MAXIFS(nrSK_Att,nrSK_PID,$D464,nrSK_Cat,$E464),_xlpm.res,IF($I464=_xlpm.latest,$J464,""),IF($I464&lt;&gt;_xlpm.latest,"(superseded)",IF(OR(_xlpm.res="",_xlpm.res="Pending"),"Pending",IF(_xlpm.res="Pass","Qualified",IF(AND(_xlpm.res="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f>
        <v/>
      </c>
      <c r="O465" s="17">
        <f>IF($C465="","",_xlfn.LET(_xlpm.latest,_xlfn.MAXIFS(nrSK_Att,nrSK_PID,$D465,nrSK_Cat,$E465),_xlpm.res,IF($I465=_xlpm.latest,$J465,""),IF($I465&lt;&gt;_xlpm.latest,"(superseded)",IF(OR(_xlpm.res="",_xlpm.res="Pending"),"Pending",IF(_xlpm.res="Pass","Qualified",IF(AND(_xlpm.res="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f>
        <v/>
      </c>
      <c r="O466" s="17">
        <f>IF($C466="","",_xlfn.LET(_xlpm.latest,_xlfn.MAXIFS(nrSK_Att,nrSK_PID,$D466,nrSK_Cat,$E466),_xlpm.res,IF($I466=_xlpm.latest,$J466,""),IF($I466&lt;&gt;_xlpm.latest,"(superseded)",IF(OR(_xlpm.res="",_xlpm.res="Pending"),"Pending",IF(_xlpm.res="Pass","Qualified",IF(AND(_xlpm.res="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f>
        <v/>
      </c>
      <c r="O467" s="17">
        <f>IF($C467="","",_xlfn.LET(_xlpm.latest,_xlfn.MAXIFS(nrSK_Att,nrSK_PID,$D467,nrSK_Cat,$E467),_xlpm.res,IF($I467=_xlpm.latest,$J467,""),IF($I467&lt;&gt;_xlpm.latest,"(superseded)",IF(OR(_xlpm.res="",_xlpm.res="Pending"),"Pending",IF(_xlpm.res="Pass","Qualified",IF(AND(_xlpm.res="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f>
        <v/>
      </c>
      <c r="O468" s="17">
        <f>IF($C468="","",_xlfn.LET(_xlpm.latest,_xlfn.MAXIFS(nrSK_Att,nrSK_PID,$D468,nrSK_Cat,$E468),_xlpm.res,IF($I468=_xlpm.latest,$J468,""),IF($I468&lt;&gt;_xlpm.latest,"(superseded)",IF(OR(_xlpm.res="",_xlpm.res="Pending"),"Pending",IF(_xlpm.res="Pass","Qualified",IF(AND(_xlpm.res="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f>
        <v/>
      </c>
      <c r="O469" s="17">
        <f>IF($C469="","",_xlfn.LET(_xlpm.latest,_xlfn.MAXIFS(nrSK_Att,nrSK_PID,$D469,nrSK_Cat,$E469),_xlpm.res,IF($I469=_xlpm.latest,$J469,""),IF($I469&lt;&gt;_xlpm.latest,"(superseded)",IF(OR(_xlpm.res="",_xlpm.res="Pending"),"Pending",IF(_xlpm.res="Pass","Qualified",IF(AND(_xlpm.res="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f>
        <v/>
      </c>
      <c r="O470" s="17">
        <f>IF($C470="","",_xlfn.LET(_xlpm.latest,_xlfn.MAXIFS(nrSK_Att,nrSK_PID,$D470,nrSK_Cat,$E470),_xlpm.res,IF($I470=_xlpm.latest,$J470,""),IF($I470&lt;&gt;_xlpm.latest,"(superseded)",IF(OR(_xlpm.res="",_xlpm.res="Pending"),"Pending",IF(_xlpm.res="Pass","Qualified",IF(AND(_xlpm.res="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f>
        <v/>
      </c>
      <c r="O471" s="17">
        <f>IF($C471="","",_xlfn.LET(_xlpm.latest,_xlfn.MAXIFS(nrSK_Att,nrSK_PID,$D471,nrSK_Cat,$E471),_xlpm.res,IF($I471=_xlpm.latest,$J471,""),IF($I471&lt;&gt;_xlpm.latest,"(superseded)",IF(OR(_xlpm.res="",_xlpm.res="Pending"),"Pending",IF(_xlpm.res="Pass","Qualified",IF(AND(_xlpm.res="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f>
        <v/>
      </c>
      <c r="O472" s="17">
        <f>IF($C472="","",_xlfn.LET(_xlpm.latest,_xlfn.MAXIFS(nrSK_Att,nrSK_PID,$D472,nrSK_Cat,$E472),_xlpm.res,IF($I472=_xlpm.latest,$J472,""),IF($I472&lt;&gt;_xlpm.latest,"(superseded)",IF(OR(_xlpm.res="",_xlpm.res="Pending"),"Pending",IF(_xlpm.res="Pass","Qualified",IF(AND(_xlpm.res="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f>
        <v/>
      </c>
      <c r="O473" s="17">
        <f>IF($C473="","",_xlfn.LET(_xlpm.latest,_xlfn.MAXIFS(nrSK_Att,nrSK_PID,$D473,nrSK_Cat,$E473),_xlpm.res,IF($I473=_xlpm.latest,$J473,""),IF($I473&lt;&gt;_xlpm.latest,"(superseded)",IF(OR(_xlpm.res="",_xlpm.res="Pending"),"Pending",IF(_xlpm.res="Pass","Qualified",IF(AND(_xlpm.res="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f>
        <v/>
      </c>
      <c r="O474" s="17">
        <f>IF($C474="","",_xlfn.LET(_xlpm.latest,_xlfn.MAXIFS(nrSK_Att,nrSK_PID,$D474,nrSK_Cat,$E474),_xlpm.res,IF($I474=_xlpm.latest,$J474,""),IF($I474&lt;&gt;_xlpm.latest,"(superseded)",IF(OR(_xlpm.res="",_xlpm.res="Pending"),"Pending",IF(_xlpm.res="Pass","Qualified",IF(AND(_xlpm.res="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f>
        <v/>
      </c>
      <c r="O475" s="17">
        <f>IF($C475="","",_xlfn.LET(_xlpm.latest,_xlfn.MAXIFS(nrSK_Att,nrSK_PID,$D475,nrSK_Cat,$E475),_xlpm.res,IF($I475=_xlpm.latest,$J475,""),IF($I475&lt;&gt;_xlpm.latest,"(superseded)",IF(OR(_xlpm.res="",_xlpm.res="Pending"),"Pending",IF(_xlpm.res="Pass","Qualified",IF(AND(_xlpm.res="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f>
        <v/>
      </c>
      <c r="O476" s="17">
        <f>IF($C476="","",_xlfn.LET(_xlpm.latest,_xlfn.MAXIFS(nrSK_Att,nrSK_PID,$D476,nrSK_Cat,$E476),_xlpm.res,IF($I476=_xlpm.latest,$J476,""),IF($I476&lt;&gt;_xlpm.latest,"(superseded)",IF(OR(_xlpm.res="",_xlpm.res="Pending"),"Pending",IF(_xlpm.res="Pass","Qualified",IF(AND(_xlpm.res="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f>
        <v/>
      </c>
      <c r="O477" s="17">
        <f>IF($C477="","",_xlfn.LET(_xlpm.latest,_xlfn.MAXIFS(nrSK_Att,nrSK_PID,$D477,nrSK_Cat,$E477),_xlpm.res,IF($I477=_xlpm.latest,$J477,""),IF($I477&lt;&gt;_xlpm.latest,"(superseded)",IF(OR(_xlpm.res="",_xlpm.res="Pending"),"Pending",IF(_xlpm.res="Pass","Qualified",IF(AND(_xlpm.res="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f>
        <v/>
      </c>
      <c r="O478" s="17">
        <f>IF($C478="","",_xlfn.LET(_xlpm.latest,_xlfn.MAXIFS(nrSK_Att,nrSK_PID,$D478,nrSK_Cat,$E478),_xlpm.res,IF($I478=_xlpm.latest,$J478,""),IF($I478&lt;&gt;_xlpm.latest,"(superseded)",IF(OR(_xlpm.res="",_xlpm.res="Pending"),"Pending",IF(_xlpm.res="Pass","Qualified",IF(AND(_xlpm.res="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f>
        <v/>
      </c>
      <c r="O479" s="17">
        <f>IF($C479="","",_xlfn.LET(_xlpm.latest,_xlfn.MAXIFS(nrSK_Att,nrSK_PID,$D479,nrSK_Cat,$E479),_xlpm.res,IF($I479=_xlpm.latest,$J479,""),IF($I479&lt;&gt;_xlpm.latest,"(superseded)",IF(OR(_xlpm.res="",_xlpm.res="Pending"),"Pending",IF(_xlpm.res="Pass","Qualified",IF(AND(_xlpm.res="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f>
        <v/>
      </c>
      <c r="O480" s="17">
        <f>IF($C480="","",_xlfn.LET(_xlpm.latest,_xlfn.MAXIFS(nrSK_Att,nrSK_PID,$D480,nrSK_Cat,$E480),_xlpm.res,IF($I480=_xlpm.latest,$J480,""),IF($I480&lt;&gt;_xlpm.latest,"(superseded)",IF(OR(_xlpm.res="",_xlpm.res="Pending"),"Pending",IF(_xlpm.res="Pass","Qualified",IF(AND(_xlpm.res="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f>
        <v/>
      </c>
      <c r="O481" s="17">
        <f>IF($C481="","",_xlfn.LET(_xlpm.latest,_xlfn.MAXIFS(nrSK_Att,nrSK_PID,$D481,nrSK_Cat,$E481),_xlpm.res,IF($I481=_xlpm.latest,$J481,""),IF($I481&lt;&gt;_xlpm.latest,"(superseded)",IF(OR(_xlpm.res="",_xlpm.res="Pending"),"Pending",IF(_xlpm.res="Pass","Qualified",IF(AND(_xlpm.res="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f>
        <v/>
      </c>
      <c r="O482" s="17">
        <f>IF($C482="","",_xlfn.LET(_xlpm.latest,_xlfn.MAXIFS(nrSK_Att,nrSK_PID,$D482,nrSK_Cat,$E482),_xlpm.res,IF($I482=_xlpm.latest,$J482,""),IF($I482&lt;&gt;_xlpm.latest,"(superseded)",IF(OR(_xlpm.res="",_xlpm.res="Pending"),"Pending",IF(_xlpm.res="Pass","Qualified",IF(AND(_xlpm.res="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f>
        <v/>
      </c>
      <c r="O483" s="17">
        <f>IF($C483="","",_xlfn.LET(_xlpm.latest,_xlfn.MAXIFS(nrSK_Att,nrSK_PID,$D483,nrSK_Cat,$E483),_xlpm.res,IF($I483=_xlpm.latest,$J483,""),IF($I483&lt;&gt;_xlpm.latest,"(superseded)",IF(OR(_xlpm.res="",_xlpm.res="Pending"),"Pending",IF(_xlpm.res="Pass","Qualified",IF(AND(_xlpm.res="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f>
        <v/>
      </c>
      <c r="O484" s="17">
        <f>IF($C484="","",_xlfn.LET(_xlpm.latest,_xlfn.MAXIFS(nrSK_Att,nrSK_PID,$D484,nrSK_Cat,$E484),_xlpm.res,IF($I484=_xlpm.latest,$J484,""),IF($I484&lt;&gt;_xlpm.latest,"(superseded)",IF(OR(_xlpm.res="",_xlpm.res="Pending"),"Pending",IF(_xlpm.res="Pass","Qualified",IF(AND(_xlpm.res="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f>
        <v/>
      </c>
      <c r="O485" s="17">
        <f>IF($C485="","",_xlfn.LET(_xlpm.latest,_xlfn.MAXIFS(nrSK_Att,nrSK_PID,$D485,nrSK_Cat,$E485),_xlpm.res,IF($I485=_xlpm.latest,$J485,""),IF($I485&lt;&gt;_xlpm.latest,"(superseded)",IF(OR(_xlpm.res="",_xlpm.res="Pending"),"Pending",IF(_xlpm.res="Pass","Qualified",IF(AND(_xlpm.res="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f>
        <v/>
      </c>
      <c r="O486" s="17">
        <f>IF($C486="","",_xlfn.LET(_xlpm.latest,_xlfn.MAXIFS(nrSK_Att,nrSK_PID,$D486,nrSK_Cat,$E486),_xlpm.res,IF($I486=_xlpm.latest,$J486,""),IF($I486&lt;&gt;_xlpm.latest,"(superseded)",IF(OR(_xlpm.res="",_xlpm.res="Pending"),"Pending",IF(_xlpm.res="Pass","Qualified",IF(AND(_xlpm.res="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f>
        <v/>
      </c>
      <c r="O487" s="17">
        <f>IF($C487="","",_xlfn.LET(_xlpm.latest,_xlfn.MAXIFS(nrSK_Att,nrSK_PID,$D487,nrSK_Cat,$E487),_xlpm.res,IF($I487=_xlpm.latest,$J487,""),IF($I487&lt;&gt;_xlpm.latest,"(superseded)",IF(OR(_xlpm.res="",_xlpm.res="Pending"),"Pending",IF(_xlpm.res="Pass","Qualified",IF(AND(_xlpm.res="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f>
        <v/>
      </c>
      <c r="O488" s="17">
        <f>IF($C488="","",_xlfn.LET(_xlpm.latest,_xlfn.MAXIFS(nrSK_Att,nrSK_PID,$D488,nrSK_Cat,$E488),_xlpm.res,IF($I488=_xlpm.latest,$J488,""),IF($I488&lt;&gt;_xlpm.latest,"(superseded)",IF(OR(_xlpm.res="",_xlpm.res="Pending"),"Pending",IF(_xlpm.res="Pass","Qualified",IF(AND(_xlpm.res="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f>
        <v/>
      </c>
      <c r="O489" s="17">
        <f>IF($C489="","",_xlfn.LET(_xlpm.latest,_xlfn.MAXIFS(nrSK_Att,nrSK_PID,$D489,nrSK_Cat,$E489),_xlpm.res,IF($I489=_xlpm.latest,$J489,""),IF($I489&lt;&gt;_xlpm.latest,"(superseded)",IF(OR(_xlpm.res="",_xlpm.res="Pending"),"Pending",IF(_xlpm.res="Pass","Qualified",IF(AND(_xlpm.res="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f>
        <v/>
      </c>
      <c r="O490" s="17">
        <f>IF($C490="","",_xlfn.LET(_xlpm.latest,_xlfn.MAXIFS(nrSK_Att,nrSK_PID,$D490,nrSK_Cat,$E490),_xlpm.res,IF($I490=_xlpm.latest,$J490,""),IF($I490&lt;&gt;_xlpm.latest,"(superseded)",IF(OR(_xlpm.res="",_xlpm.res="Pending"),"Pending",IF(_xlpm.res="Pass","Qualified",IF(AND(_xlpm.res="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f>
        <v/>
      </c>
      <c r="O491" s="17">
        <f>IF($C491="","",_xlfn.LET(_xlpm.latest,_xlfn.MAXIFS(nrSK_Att,nrSK_PID,$D491,nrSK_Cat,$E491),_xlpm.res,IF($I491=_xlpm.latest,$J491,""),IF($I491&lt;&gt;_xlpm.latest,"(superseded)",IF(OR(_xlpm.res="",_xlpm.res="Pending"),"Pending",IF(_xlpm.res="Pass","Qualified",IF(AND(_xlpm.res="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f>
        <v/>
      </c>
      <c r="O492" s="17">
        <f>IF($C492="","",_xlfn.LET(_xlpm.latest,_xlfn.MAXIFS(nrSK_Att,nrSK_PID,$D492,nrSK_Cat,$E492),_xlpm.res,IF($I492=_xlpm.latest,$J492,""),IF($I492&lt;&gt;_xlpm.latest,"(superseded)",IF(OR(_xlpm.res="",_xlpm.res="Pending"),"Pending",IF(_xlpm.res="Pass","Qualified",IF(AND(_xlpm.res="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f>
        <v/>
      </c>
      <c r="O493" s="17">
        <f>IF($C493="","",_xlfn.LET(_xlpm.latest,_xlfn.MAXIFS(nrSK_Att,nrSK_PID,$D493,nrSK_Cat,$E493),_xlpm.res,IF($I493=_xlpm.latest,$J493,""),IF($I493&lt;&gt;_xlpm.latest,"(superseded)",IF(OR(_xlpm.res="",_xlpm.res="Pending"),"Pending",IF(_xlpm.res="Pass","Qualified",IF(AND(_xlpm.res="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f>
        <v/>
      </c>
      <c r="O494" s="17">
        <f>IF($C494="","",_xlfn.LET(_xlpm.latest,_xlfn.MAXIFS(nrSK_Att,nrSK_PID,$D494,nrSK_Cat,$E494),_xlpm.res,IF($I494=_xlpm.latest,$J494,""),IF($I494&lt;&gt;_xlpm.latest,"(superseded)",IF(OR(_xlpm.res="",_xlpm.res="Pending"),"Pending",IF(_xlpm.res="Pass","Qualified",IF(AND(_xlpm.res="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f>
        <v/>
      </c>
      <c r="O495" s="17">
        <f>IF($C495="","",_xlfn.LET(_xlpm.latest,_xlfn.MAXIFS(nrSK_Att,nrSK_PID,$D495,nrSK_Cat,$E495),_xlpm.res,IF($I495=_xlpm.latest,$J495,""),IF($I495&lt;&gt;_xlpm.latest,"(superseded)",IF(OR(_xlpm.res="",_xlpm.res="Pending"),"Pending",IF(_xlpm.res="Pass","Qualified",IF(AND(_xlpm.res="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f>
        <v/>
      </c>
      <c r="O496" s="17">
        <f>IF($C496="","",_xlfn.LET(_xlpm.latest,_xlfn.MAXIFS(nrSK_Att,nrSK_PID,$D496,nrSK_Cat,$E496),_xlpm.res,IF($I496=_xlpm.latest,$J496,""),IF($I496&lt;&gt;_xlpm.latest,"(superseded)",IF(OR(_xlpm.res="",_xlpm.res="Pending"),"Pending",IF(_xlpm.res="Pass","Qualified",IF(AND(_xlpm.res="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f>
        <v/>
      </c>
      <c r="O497" s="17">
        <f>IF($C497="","",_xlfn.LET(_xlpm.latest,_xlfn.MAXIFS(nrSK_Att,nrSK_PID,$D497,nrSK_Cat,$E497),_xlpm.res,IF($I497=_xlpm.latest,$J497,""),IF($I497&lt;&gt;_xlpm.latest,"(superseded)",IF(OR(_xlpm.res="",_xlpm.res="Pending"),"Pending",IF(_xlpm.res="Pass","Qualified",IF(AND(_xlpm.res="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f>
        <v/>
      </c>
      <c r="O498" s="17">
        <f>IF($C498="","",_xlfn.LET(_xlpm.latest,_xlfn.MAXIFS(nrSK_Att,nrSK_PID,$D498,nrSK_Cat,$E498),_xlpm.res,IF($I498=_xlpm.latest,$J498,""),IF($I498&lt;&gt;_xlpm.latest,"(superseded)",IF(OR(_xlpm.res="",_xlpm.res="Pending"),"Pending",IF(_xlpm.res="Pass","Qualified",IF(AND(_xlpm.res="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f>
        <v/>
      </c>
      <c r="O499" s="17">
        <f>IF($C499="","",_xlfn.LET(_xlpm.latest,_xlfn.MAXIFS(nrSK_Att,nrSK_PID,$D499,nrSK_Cat,$E499),_xlpm.res,IF($I499=_xlpm.latest,$J499,""),IF($I499&lt;&gt;_xlpm.latest,"(superseded)",IF(OR(_xlpm.res="",_xlpm.res="Pending"),"Pending",IF(_xlpm.res="Pass","Qualified",IF(AND(_xlpm.res="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f>
        <v/>
      </c>
      <c r="O500" s="17">
        <f>IF($C500="","",_xlfn.LET(_xlpm.latest,_xlfn.MAXIFS(nrSK_Att,nrSK_PID,$D500,nrSK_Cat,$E500),_xlpm.res,IF($I500=_xlpm.latest,$J500,""),IF($I500&lt;&gt;_xlpm.latest,"(superseded)",IF(OR(_xlpm.res="",_xlpm.res="Pending"),"Pending",IF(_xlpm.res="Pass","Qualified",IF(AND(_xlpm.res="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f>
        <v/>
      </c>
      <c r="O501" s="17">
        <f>IF($C501="","",_xlfn.LET(_xlpm.latest,_xlfn.MAXIFS(nrSK_Att,nrSK_PID,$D501,nrSK_Cat,$E501),_xlpm.res,IF($I501=_xlpm.latest,$J501,""),IF($I501&lt;&gt;_xlpm.latest,"(superseded)",IF(OR(_xlpm.res="",_xlpm.res="Pending"),"Pending",IF(_xlpm.res="Pass","Qualified",IF(AND(_xlpm.res="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f>
        <v/>
      </c>
      <c r="O502" s="17">
        <f>IF($C502="","",_xlfn.LET(_xlpm.latest,_xlfn.MAXIFS(nrSK_Att,nrSK_PID,$D502,nrSK_Cat,$E502),_xlpm.res,IF($I502=_xlpm.latest,$J502,""),IF($I502&lt;&gt;_xlpm.latest,"(superseded)",IF(OR(_xlpm.res="",_xlpm.res="Pending"),"Pending",IF(_xlpm.res="Pass","Qualified",IF(AND(_xlpm.res="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f>
        <v/>
      </c>
      <c r="O503" s="17">
        <f>IF($C503="","",_xlfn.LET(_xlpm.latest,_xlfn.MAXIFS(nrSK_Att,nrSK_PID,$D503,nrSK_Cat,$E503),_xlpm.res,IF($I503=_xlpm.latest,$J503,""),IF($I503&lt;&gt;_xlpm.latest,"(superseded)",IF(OR(_xlpm.res="",_xlpm.res="Pending"),"Pending",IF(_xlpm.res="Pass","Qualified",IF(AND(_xlpm.res="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f>
        <v/>
      </c>
      <c r="O504" s="17">
        <f>IF($C504="","",_xlfn.LET(_xlpm.latest,_xlfn.MAXIFS(nrSK_Att,nrSK_PID,$D504,nrSK_Cat,$E504),_xlpm.res,IF($I504=_xlpm.latest,$J504,""),IF($I504&lt;&gt;_xlpm.latest,"(superseded)",IF(OR(_xlpm.res="",_xlpm.res="Pending"),"Pending",IF(_xlpm.res="Pass","Qualified",IF(AND(_xlpm.res="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f>
        <v/>
      </c>
      <c r="O505" s="17">
        <f>IF($C505="","",_xlfn.LET(_xlpm.latest,_xlfn.MAXIFS(nrSK_Att,nrSK_PID,$D505,nrSK_Cat,$E505),_xlpm.res,IF($I505=_xlpm.latest,$J505,""),IF($I505&lt;&gt;_xlpm.latest,"(superseded)",IF(OR(_xlpm.res="",_xlpm.res="Pending"),"Pending",IF(_xlpm.res="Pass","Qualified",IF(AND(_xlpm.res="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f>
        <v/>
      </c>
      <c r="O506" s="17">
        <f>IF($C506="","",_xlfn.LET(_xlpm.latest,_xlfn.MAXIFS(nrSK_Att,nrSK_PID,$D506,nrSK_Cat,$E506),_xlpm.res,IF($I506=_xlpm.latest,$J506,""),IF($I506&lt;&gt;_xlpm.latest,"(superseded)",IF(OR(_xlpm.res="",_xlpm.res="Pending"),"Pending",IF(_xlpm.res="Pass","Qualified",IF(AND(_xlpm.res="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f>
        <v/>
      </c>
      <c r="O507" s="17">
        <f>IF($C507="","",_xlfn.LET(_xlpm.latest,_xlfn.MAXIFS(nrSK_Att,nrSK_PID,$D507,nrSK_Cat,$E507),_xlpm.res,IF($I507=_xlpm.latest,$J507,""),IF($I507&lt;&gt;_xlpm.latest,"(superseded)",IF(OR(_xlpm.res="",_xlpm.res="Pending"),"Pending",IF(_xlpm.res="Pass","Qualified",IF(AND(_xlpm.res="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f>
        <v/>
      </c>
      <c r="O508" s="17">
        <f>IF($C508="","",_xlfn.LET(_xlpm.latest,_xlfn.MAXIFS(nrSK_Att,nrSK_PID,$D508,nrSK_Cat,$E508),_xlpm.res,IF($I508=_xlpm.latest,$J508,""),IF($I508&lt;&gt;_xlpm.latest,"(superseded)",IF(OR(_xlpm.res="",_xlpm.res="Pending"),"Pending",IF(_xlpm.res="Pass","Qualified",IF(AND(_xlpm.res="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f>
        <v/>
      </c>
      <c r="O509" s="17">
        <f>IF($C509="","",_xlfn.LET(_xlpm.latest,_xlfn.MAXIFS(nrSK_Att,nrSK_PID,$D509,nrSK_Cat,$E509),_xlpm.res,IF($I509=_xlpm.latest,$J509,""),IF($I509&lt;&gt;_xlpm.latest,"(superseded)",IF(OR(_xlpm.res="",_xlpm.res="Pending"),"Pending",IF(_xlpm.res="Pass","Qualified",IF(AND(_xlpm.res="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f>
        <v/>
      </c>
      <c r="O510" s="17">
        <f>IF($C510="","",_xlfn.LET(_xlpm.latest,_xlfn.MAXIFS(nrSK_Att,nrSK_PID,$D510,nrSK_Cat,$E510),_xlpm.res,IF($I510=_xlpm.latest,$J510,""),IF($I510&lt;&gt;_xlpm.latest,"(superseded)",IF(OR(_xlpm.res="",_xlpm.res="Pending"),"Pending",IF(_xlpm.res="Pass","Qualified",IF(AND(_xlpm.res="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f>
        <v/>
      </c>
      <c r="O511" s="17">
        <f>IF($C511="","",_xlfn.LET(_xlpm.latest,_xlfn.MAXIFS(nrSK_Att,nrSK_PID,$D511,nrSK_Cat,$E511),_xlpm.res,IF($I511=_xlpm.latest,$J511,""),IF($I511&lt;&gt;_xlpm.latest,"(superseded)",IF(OR(_xlpm.res="",_xlpm.res="Pending"),"Pending",IF(_xlpm.res="Pass","Qualified",IF(AND(_xlpm.res="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f>
        <v/>
      </c>
      <c r="O512" s="17">
        <f>IF($C512="","",_xlfn.LET(_xlpm.latest,_xlfn.MAXIFS(nrSK_Att,nrSK_PID,$D512,nrSK_Cat,$E512),_xlpm.res,IF($I512=_xlpm.latest,$J512,""),IF($I512&lt;&gt;_xlpm.latest,"(superseded)",IF(OR(_xlpm.res="",_xlpm.res="Pending"),"Pending",IF(_xlpm.res="Pass","Qualified",IF(AND(_xlpm.res="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f>
        <v/>
      </c>
      <c r="O513" s="17">
        <f>IF($C513="","",_xlfn.LET(_xlpm.latest,_xlfn.MAXIFS(nrSK_Att,nrSK_PID,$D513,nrSK_Cat,$E513),_xlpm.res,IF($I513=_xlpm.latest,$J513,""),IF($I513&lt;&gt;_xlpm.latest,"(superseded)",IF(OR(_xlpm.res="",_xlpm.res="Pending"),"Pending",IF(_xlpm.res="Pass","Qualified",IF(AND(_xlpm.res="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f>
        <v/>
      </c>
      <c r="O514" s="17">
        <f>IF($C514="","",_xlfn.LET(_xlpm.latest,_xlfn.MAXIFS(nrSK_Att,nrSK_PID,$D514,nrSK_Cat,$E514),_xlpm.res,IF($I514=_xlpm.latest,$J514,""),IF($I514&lt;&gt;_xlpm.latest,"(superseded)",IF(OR(_xlpm.res="",_xlpm.res="Pending"),"Pending",IF(_xlpm.res="Pass","Qualified",IF(AND(_xlpm.res="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f>
        <v/>
      </c>
      <c r="O515" s="17">
        <f>IF($C515="","",_xlfn.LET(_xlpm.latest,_xlfn.MAXIFS(nrSK_Att,nrSK_PID,$D515,nrSK_Cat,$E515),_xlpm.res,IF($I515=_xlpm.latest,$J515,""),IF($I515&lt;&gt;_xlpm.latest,"(superseded)",IF(OR(_xlpm.res="",_xlpm.res="Pending"),"Pending",IF(_xlpm.res="Pass","Qualified",IF(AND(_xlpm.res="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f>
        <v/>
      </c>
      <c r="O516" s="17">
        <f>IF($C516="","",_xlfn.LET(_xlpm.latest,_xlfn.MAXIFS(nrSK_Att,nrSK_PID,$D516,nrSK_Cat,$E516),_xlpm.res,IF($I516=_xlpm.latest,$J516,""),IF($I516&lt;&gt;_xlpm.latest,"(superseded)",IF(OR(_xlpm.res="",_xlpm.res="Pending"),"Pending",IF(_xlpm.res="Pass","Qualified",IF(AND(_xlpm.res="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f>
        <v/>
      </c>
      <c r="O517" s="17">
        <f>IF($C517="","",_xlfn.LET(_xlpm.latest,_xlfn.MAXIFS(nrSK_Att,nrSK_PID,$D517,nrSK_Cat,$E517),_xlpm.res,IF($I517=_xlpm.latest,$J517,""),IF($I517&lt;&gt;_xlpm.latest,"(superseded)",IF(OR(_xlpm.res="",_xlpm.res="Pending"),"Pending",IF(_xlpm.res="Pass","Qualified",IF(AND(_xlpm.res="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f>
        <v/>
      </c>
      <c r="O518" s="17">
        <f>IF($C518="","",_xlfn.LET(_xlpm.latest,_xlfn.MAXIFS(nrSK_Att,nrSK_PID,$D518,nrSK_Cat,$E518),_xlpm.res,IF($I518=_xlpm.latest,$J518,""),IF($I518&lt;&gt;_xlpm.latest,"(superseded)",IF(OR(_xlpm.res="",_xlpm.res="Pending"),"Pending",IF(_xlpm.res="Pass","Qualified",IF(AND(_xlpm.res="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f>
        <v/>
      </c>
      <c r="O519" s="17">
        <f>IF($C519="","",_xlfn.LET(_xlpm.latest,_xlfn.MAXIFS(nrSK_Att,nrSK_PID,$D519,nrSK_Cat,$E519),_xlpm.res,IF($I519=_xlpm.latest,$J519,""),IF($I519&lt;&gt;_xlpm.latest,"(superseded)",IF(OR(_xlpm.res="",_xlpm.res="Pending"),"Pending",IF(_xlpm.res="Pass","Qualified",IF(AND(_xlpm.res="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f>
        <v/>
      </c>
      <c r="O520" s="17">
        <f>IF($C520="","",_xlfn.LET(_xlpm.latest,_xlfn.MAXIFS(nrSK_Att,nrSK_PID,$D520,nrSK_Cat,$E520),_xlpm.res,IF($I520=_xlpm.latest,$J520,""),IF($I520&lt;&gt;_xlpm.latest,"(superseded)",IF(OR(_xlpm.res="",_xlpm.res="Pending"),"Pending",IF(_xlpm.res="Pass","Qualified",IF(AND(_xlpm.res="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f>
        <v/>
      </c>
      <c r="O521" s="17">
        <f>IF($C521="","",_xlfn.LET(_xlpm.latest,_xlfn.MAXIFS(nrSK_Att,nrSK_PID,$D521,nrSK_Cat,$E521),_xlpm.res,IF($I521=_xlpm.latest,$J521,""),IF($I521&lt;&gt;_xlpm.latest,"(superseded)",IF(OR(_xlpm.res="",_xlpm.res="Pending"),"Pending",IF(_xlpm.res="Pass","Qualified",IF(AND(_xlpm.res="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f>
        <v/>
      </c>
      <c r="O522" s="17">
        <f>IF($C522="","",_xlfn.LET(_xlpm.latest,_xlfn.MAXIFS(nrSK_Att,nrSK_PID,$D522,nrSK_Cat,$E522),_xlpm.res,IF($I522=_xlpm.latest,$J522,""),IF($I522&lt;&gt;_xlpm.latest,"(superseded)",IF(OR(_xlpm.res="",_xlpm.res="Pending"),"Pending",IF(_xlpm.res="Pass","Qualified",IF(AND(_xlpm.res="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f>
        <v/>
      </c>
      <c r="O523" s="17">
        <f>IF($C523="","",_xlfn.LET(_xlpm.latest,_xlfn.MAXIFS(nrSK_Att,nrSK_PID,$D523,nrSK_Cat,$E523),_xlpm.res,IF($I523=_xlpm.latest,$J523,""),IF($I523&lt;&gt;_xlpm.latest,"(superseded)",IF(OR(_xlpm.res="",_xlpm.res="Pending"),"Pending",IF(_xlpm.res="Pass","Qualified",IF(AND(_xlpm.res="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f>
        <v/>
      </c>
      <c r="O524" s="17">
        <f>IF($C524="","",_xlfn.LET(_xlpm.latest,_xlfn.MAXIFS(nrSK_Att,nrSK_PID,$D524,nrSK_Cat,$E524),_xlpm.res,IF($I524=_xlpm.latest,$J524,""),IF($I524&lt;&gt;_xlpm.latest,"(superseded)",IF(OR(_xlpm.res="",_xlpm.res="Pending"),"Pending",IF(_xlpm.res="Pass","Qualified",IF(AND(_xlpm.res="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f>
        <v/>
      </c>
      <c r="O525" s="17">
        <f>IF($C525="","",_xlfn.LET(_xlpm.latest,_xlfn.MAXIFS(nrSK_Att,nrSK_PID,$D525,nrSK_Cat,$E525),_xlpm.res,IF($I525=_xlpm.latest,$J525,""),IF($I525&lt;&gt;_xlpm.latest,"(superseded)",IF(OR(_xlpm.res="",_xlpm.res="Pending"),"Pending",IF(_xlpm.res="Pass","Qualified",IF(AND(_xlpm.res="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f>
        <v/>
      </c>
      <c r="O526" s="17">
        <f>IF($C526="","",_xlfn.LET(_xlpm.latest,_xlfn.MAXIFS(nrSK_Att,nrSK_PID,$D526,nrSK_Cat,$E526),_xlpm.res,IF($I526=_xlpm.latest,$J526,""),IF($I526&lt;&gt;_xlpm.latest,"(superseded)",IF(OR(_xlpm.res="",_xlpm.res="Pending"),"Pending",IF(_xlpm.res="Pass","Qualified",IF(AND(_xlpm.res="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f>
        <v/>
      </c>
      <c r="O527" s="17">
        <f>IF($C527="","",_xlfn.LET(_xlpm.latest,_xlfn.MAXIFS(nrSK_Att,nrSK_PID,$D527,nrSK_Cat,$E527),_xlpm.res,IF($I527=_xlpm.latest,$J527,""),IF($I527&lt;&gt;_xlpm.latest,"(superseded)",IF(OR(_xlpm.res="",_xlpm.res="Pending"),"Pending",IF(_xlpm.res="Pass","Qualified",IF(AND(_xlpm.res="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f>
        <v/>
      </c>
      <c r="O528" s="17">
        <f>IF($C528="","",_xlfn.LET(_xlpm.latest,_xlfn.MAXIFS(nrSK_Att,nrSK_PID,$D528,nrSK_Cat,$E528),_xlpm.res,IF($I528=_xlpm.latest,$J528,""),IF($I528&lt;&gt;_xlpm.latest,"(superseded)",IF(OR(_xlpm.res="",_xlpm.res="Pending"),"Pending",IF(_xlpm.res="Pass","Qualified",IF(AND(_xlpm.res="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f>
        <v/>
      </c>
      <c r="O529" s="17">
        <f>IF($C529="","",_xlfn.LET(_xlpm.latest,_xlfn.MAXIFS(nrSK_Att,nrSK_PID,$D529,nrSK_Cat,$E529),_xlpm.res,IF($I529=_xlpm.latest,$J529,""),IF($I529&lt;&gt;_xlpm.latest,"(superseded)",IF(OR(_xlpm.res="",_xlpm.res="Pending"),"Pending",IF(_xlpm.res="Pass","Qualified",IF(AND(_xlpm.res="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f>
        <v/>
      </c>
      <c r="O530" s="17">
        <f>IF($C530="","",_xlfn.LET(_xlpm.latest,_xlfn.MAXIFS(nrSK_Att,nrSK_PID,$D530,nrSK_Cat,$E530),_xlpm.res,IF($I530=_xlpm.latest,$J530,""),IF($I530&lt;&gt;_xlpm.latest,"(superseded)",IF(OR(_xlpm.res="",_xlpm.res="Pending"),"Pending",IF(_xlpm.res="Pass","Qualified",IF(AND(_xlpm.res="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f>
        <v/>
      </c>
      <c r="O531" s="17">
        <f>IF($C531="","",_xlfn.LET(_xlpm.latest,_xlfn.MAXIFS(nrSK_Att,nrSK_PID,$D531,nrSK_Cat,$E531),_xlpm.res,IF($I531=_xlpm.latest,$J531,""),IF($I531&lt;&gt;_xlpm.latest,"(superseded)",IF(OR(_xlpm.res="",_xlpm.res="Pending"),"Pending",IF(_xlpm.res="Pass","Qualified",IF(AND(_xlpm.res="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f>
        <v/>
      </c>
      <c r="O532" s="17">
        <f>IF($C532="","",_xlfn.LET(_xlpm.latest,_xlfn.MAXIFS(nrSK_Att,nrSK_PID,$D532,nrSK_Cat,$E532),_xlpm.res,IF($I532=_xlpm.latest,$J532,""),IF($I532&lt;&gt;_xlpm.latest,"(superseded)",IF(OR(_xlpm.res="",_xlpm.res="Pending"),"Pending",IF(_xlpm.res="Pass","Qualified",IF(AND(_xlpm.res="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f>
        <v/>
      </c>
      <c r="O533" s="17">
        <f>IF($C533="","",_xlfn.LET(_xlpm.latest,_xlfn.MAXIFS(nrSK_Att,nrSK_PID,$D533,nrSK_Cat,$E533),_xlpm.res,IF($I533=_xlpm.latest,$J533,""),IF($I533&lt;&gt;_xlpm.latest,"(superseded)",IF(OR(_xlpm.res="",_xlpm.res="Pending"),"Pending",IF(_xlpm.res="Pass","Qualified",IF(AND(_xlpm.res="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f>
        <v/>
      </c>
      <c r="O534" s="17">
        <f>IF($C534="","",_xlfn.LET(_xlpm.latest,_xlfn.MAXIFS(nrSK_Att,nrSK_PID,$D534,nrSK_Cat,$E534),_xlpm.res,IF($I534=_xlpm.latest,$J534,""),IF($I534&lt;&gt;_xlpm.latest,"(superseded)",IF(OR(_xlpm.res="",_xlpm.res="Pending"),"Pending",IF(_xlpm.res="Pass","Qualified",IF(AND(_xlpm.res="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f>
        <v/>
      </c>
      <c r="O535" s="17">
        <f>IF($C535="","",_xlfn.LET(_xlpm.latest,_xlfn.MAXIFS(nrSK_Att,nrSK_PID,$D535,nrSK_Cat,$E535),_xlpm.res,IF($I535=_xlpm.latest,$J535,""),IF($I535&lt;&gt;_xlpm.latest,"(superseded)",IF(OR(_xlpm.res="",_xlpm.res="Pending"),"Pending",IF(_xlpm.res="Pass","Qualified",IF(AND(_xlpm.res="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f>
        <v/>
      </c>
      <c r="O536" s="17">
        <f>IF($C536="","",_xlfn.LET(_xlpm.latest,_xlfn.MAXIFS(nrSK_Att,nrSK_PID,$D536,nrSK_Cat,$E536),_xlpm.res,IF($I536=_xlpm.latest,$J536,""),IF($I536&lt;&gt;_xlpm.latest,"(superseded)",IF(OR(_xlpm.res="",_xlpm.res="Pending"),"Pending",IF(_xlpm.res="Pass","Qualified",IF(AND(_xlpm.res="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f>
        <v/>
      </c>
      <c r="O537" s="17">
        <f>IF($C537="","",_xlfn.LET(_xlpm.latest,_xlfn.MAXIFS(nrSK_Att,nrSK_PID,$D537,nrSK_Cat,$E537),_xlpm.res,IF($I537=_xlpm.latest,$J537,""),IF($I537&lt;&gt;_xlpm.latest,"(superseded)",IF(OR(_xlpm.res="",_xlpm.res="Pending"),"Pending",IF(_xlpm.res="Pass","Qualified",IF(AND(_xlpm.res="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f>
        <v/>
      </c>
      <c r="O538" s="17">
        <f>IF($C538="","",_xlfn.LET(_xlpm.latest,_xlfn.MAXIFS(nrSK_Att,nrSK_PID,$D538,nrSK_Cat,$E538),_xlpm.res,IF($I538=_xlpm.latest,$J538,""),IF($I538&lt;&gt;_xlpm.latest,"(superseded)",IF(OR(_xlpm.res="",_xlpm.res="Pending"),"Pending",IF(_xlpm.res="Pass","Qualified",IF(AND(_xlpm.res="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f>
        <v/>
      </c>
      <c r="O539" s="17">
        <f>IF($C539="","",_xlfn.LET(_xlpm.latest,_xlfn.MAXIFS(nrSK_Att,nrSK_PID,$D539,nrSK_Cat,$E539),_xlpm.res,IF($I539=_xlpm.latest,$J539,""),IF($I539&lt;&gt;_xlpm.latest,"(superseded)",IF(OR(_xlpm.res="",_xlpm.res="Pending"),"Pending",IF(_xlpm.res="Pass","Qualified",IF(AND(_xlpm.res="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f>
        <v/>
      </c>
      <c r="O540" s="17">
        <f>IF($C540="","",_xlfn.LET(_xlpm.latest,_xlfn.MAXIFS(nrSK_Att,nrSK_PID,$D540,nrSK_Cat,$E540),_xlpm.res,IF($I540=_xlpm.latest,$J540,""),IF($I540&lt;&gt;_xlpm.latest,"(superseded)",IF(OR(_xlpm.res="",_xlpm.res="Pending"),"Pending",IF(_xlpm.res="Pass","Qualified",IF(AND(_xlpm.res="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f>
        <v/>
      </c>
      <c r="O541" s="17">
        <f>IF($C541="","",_xlfn.LET(_xlpm.latest,_xlfn.MAXIFS(nrSK_Att,nrSK_PID,$D541,nrSK_Cat,$E541),_xlpm.res,IF($I541=_xlpm.latest,$J541,""),IF($I541&lt;&gt;_xlpm.latest,"(superseded)",IF(OR(_xlpm.res="",_xlpm.res="Pending"),"Pending",IF(_xlpm.res="Pass","Qualified",IF(AND(_xlpm.res="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f>
        <v/>
      </c>
      <c r="O542" s="17">
        <f>IF($C542="","",_xlfn.LET(_xlpm.latest,_xlfn.MAXIFS(nrSK_Att,nrSK_PID,$D542,nrSK_Cat,$E542),_xlpm.res,IF($I542=_xlpm.latest,$J542,""),IF($I542&lt;&gt;_xlpm.latest,"(superseded)",IF(OR(_xlpm.res="",_xlpm.res="Pending"),"Pending",IF(_xlpm.res="Pass","Qualified",IF(AND(_xlpm.res="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f>
        <v/>
      </c>
      <c r="O543" s="17">
        <f>IF($C543="","",_xlfn.LET(_xlpm.latest,_xlfn.MAXIFS(nrSK_Att,nrSK_PID,$D543,nrSK_Cat,$E543),_xlpm.res,IF($I543=_xlpm.latest,$J543,""),IF($I543&lt;&gt;_xlpm.latest,"(superseded)",IF(OR(_xlpm.res="",_xlpm.res="Pending"),"Pending",IF(_xlpm.res="Pass","Qualified",IF(AND(_xlpm.res="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f>
        <v/>
      </c>
      <c r="O544" s="17">
        <f>IF($C544="","",_xlfn.LET(_xlpm.latest,_xlfn.MAXIFS(nrSK_Att,nrSK_PID,$D544,nrSK_Cat,$E544),_xlpm.res,IF($I544=_xlpm.latest,$J544,""),IF($I544&lt;&gt;_xlpm.latest,"(superseded)",IF(OR(_xlpm.res="",_xlpm.res="Pending"),"Pending",IF(_xlpm.res="Pass","Qualified",IF(AND(_xlpm.res="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f>
        <v/>
      </c>
      <c r="O545" s="17">
        <f>IF($C545="","",_xlfn.LET(_xlpm.latest,_xlfn.MAXIFS(nrSK_Att,nrSK_PID,$D545,nrSK_Cat,$E545),_xlpm.res,IF($I545=_xlpm.latest,$J545,""),IF($I545&lt;&gt;_xlpm.latest,"(superseded)",IF(OR(_xlpm.res="",_xlpm.res="Pending"),"Pending",IF(_xlpm.res="Pass","Qualified",IF(AND(_xlpm.res="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f>
        <v/>
      </c>
      <c r="O546" s="17">
        <f>IF($C546="","",_xlfn.LET(_xlpm.latest,_xlfn.MAXIFS(nrSK_Att,nrSK_PID,$D546,nrSK_Cat,$E546),_xlpm.res,IF($I546=_xlpm.latest,$J546,""),IF($I546&lt;&gt;_xlpm.latest,"(superseded)",IF(OR(_xlpm.res="",_xlpm.res="Pending"),"Pending",IF(_xlpm.res="Pass","Qualified",IF(AND(_xlpm.res="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f>
        <v/>
      </c>
      <c r="O547" s="17">
        <f>IF($C547="","",_xlfn.LET(_xlpm.latest,_xlfn.MAXIFS(nrSK_Att,nrSK_PID,$D547,nrSK_Cat,$E547),_xlpm.res,IF($I547=_xlpm.latest,$J547,""),IF($I547&lt;&gt;_xlpm.latest,"(superseded)",IF(OR(_xlpm.res="",_xlpm.res="Pending"),"Pending",IF(_xlpm.res="Pass","Qualified",IF(AND(_xlpm.res="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f>
        <v/>
      </c>
      <c r="O548" s="17">
        <f>IF($C548="","",_xlfn.LET(_xlpm.latest,_xlfn.MAXIFS(nrSK_Att,nrSK_PID,$D548,nrSK_Cat,$E548),_xlpm.res,IF($I548=_xlpm.latest,$J548,""),IF($I548&lt;&gt;_xlpm.latest,"(superseded)",IF(OR(_xlpm.res="",_xlpm.res="Pending"),"Pending",IF(_xlpm.res="Pass","Qualified",IF(AND(_xlpm.res="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f>
        <v/>
      </c>
      <c r="O549" s="17">
        <f>IF($C549="","",_xlfn.LET(_xlpm.latest,_xlfn.MAXIFS(nrSK_Att,nrSK_PID,$D549,nrSK_Cat,$E549),_xlpm.res,IF($I549=_xlpm.latest,$J549,""),IF($I549&lt;&gt;_xlpm.latest,"(superseded)",IF(OR(_xlpm.res="",_xlpm.res="Pending"),"Pending",IF(_xlpm.res="Pass","Qualified",IF(AND(_xlpm.res="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f>
        <v/>
      </c>
      <c r="O550" s="17">
        <f>IF($C550="","",_xlfn.LET(_xlpm.latest,_xlfn.MAXIFS(nrSK_Att,nrSK_PID,$D550,nrSK_Cat,$E550),_xlpm.res,IF($I550=_xlpm.latest,$J550,""),IF($I550&lt;&gt;_xlpm.latest,"(superseded)",IF(OR(_xlpm.res="",_xlpm.res="Pending"),"Pending",IF(_xlpm.res="Pass","Qualified",IF(AND(_xlpm.res="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f>
        <v/>
      </c>
      <c r="O551" s="17">
        <f>IF($C551="","",_xlfn.LET(_xlpm.latest,_xlfn.MAXIFS(nrSK_Att,nrSK_PID,$D551,nrSK_Cat,$E551),_xlpm.res,IF($I551=_xlpm.latest,$J551,""),IF($I551&lt;&gt;_xlpm.latest,"(superseded)",IF(OR(_xlpm.res="",_xlpm.res="Pending"),"Pending",IF(_xlpm.res="Pass","Qualified",IF(AND(_xlpm.res="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f>
        <v/>
      </c>
      <c r="O552" s="17">
        <f>IF($C552="","",_xlfn.LET(_xlpm.latest,_xlfn.MAXIFS(nrSK_Att,nrSK_PID,$D552,nrSK_Cat,$E552),_xlpm.res,IF($I552=_xlpm.latest,$J552,""),IF($I552&lt;&gt;_xlpm.latest,"(superseded)",IF(OR(_xlpm.res="",_xlpm.res="Pending"),"Pending",IF(_xlpm.res="Pass","Qualified",IF(AND(_xlpm.res="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f>
        <v/>
      </c>
      <c r="O553" s="17">
        <f>IF($C553="","",_xlfn.LET(_xlpm.latest,_xlfn.MAXIFS(nrSK_Att,nrSK_PID,$D553,nrSK_Cat,$E553),_xlpm.res,IF($I553=_xlpm.latest,$J553,""),IF($I553&lt;&gt;_xlpm.latest,"(superseded)",IF(OR(_xlpm.res="",_xlpm.res="Pending"),"Pending",IF(_xlpm.res="Pass","Qualified",IF(AND(_xlpm.res="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f>
        <v/>
      </c>
      <c r="O554" s="17">
        <f>IF($C554="","",_xlfn.LET(_xlpm.latest,_xlfn.MAXIFS(nrSK_Att,nrSK_PID,$D554,nrSK_Cat,$E554),_xlpm.res,IF($I554=_xlpm.latest,$J554,""),IF($I554&lt;&gt;_xlpm.latest,"(superseded)",IF(OR(_xlpm.res="",_xlpm.res="Pending"),"Pending",IF(_xlpm.res="Pass","Qualified",IF(AND(_xlpm.res="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f>
        <v/>
      </c>
      <c r="O555" s="17">
        <f>IF($C555="","",_xlfn.LET(_xlpm.latest,_xlfn.MAXIFS(nrSK_Att,nrSK_PID,$D555,nrSK_Cat,$E555),_xlpm.res,IF($I555=_xlpm.latest,$J555,""),IF($I555&lt;&gt;_xlpm.latest,"(superseded)",IF(OR(_xlpm.res="",_xlpm.res="Pending"),"Pending",IF(_xlpm.res="Pass","Qualified",IF(AND(_xlpm.res="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f>
        <v/>
      </c>
      <c r="O556" s="17">
        <f>IF($C556="","",_xlfn.LET(_xlpm.latest,_xlfn.MAXIFS(nrSK_Att,nrSK_PID,$D556,nrSK_Cat,$E556),_xlpm.res,IF($I556=_xlpm.latest,$J556,""),IF($I556&lt;&gt;_xlpm.latest,"(superseded)",IF(OR(_xlpm.res="",_xlpm.res="Pending"),"Pending",IF(_xlpm.res="Pass","Qualified",IF(AND(_xlpm.res="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f>
        <v/>
      </c>
      <c r="O557" s="17">
        <f>IF($C557="","",_xlfn.LET(_xlpm.latest,_xlfn.MAXIFS(nrSK_Att,nrSK_PID,$D557,nrSK_Cat,$E557),_xlpm.res,IF($I557=_xlpm.latest,$J557,""),IF($I557&lt;&gt;_xlpm.latest,"(superseded)",IF(OR(_xlpm.res="",_xlpm.res="Pending"),"Pending",IF(_xlpm.res="Pass","Qualified",IF(AND(_xlpm.res="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f>
        <v/>
      </c>
      <c r="O558" s="17">
        <f>IF($C558="","",_xlfn.LET(_xlpm.latest,_xlfn.MAXIFS(nrSK_Att,nrSK_PID,$D558,nrSK_Cat,$E558),_xlpm.res,IF($I558=_xlpm.latest,$J558,""),IF($I558&lt;&gt;_xlpm.latest,"(superseded)",IF(OR(_xlpm.res="",_xlpm.res="Pending"),"Pending",IF(_xlpm.res="Pass","Qualified",IF(AND(_xlpm.res="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f>
        <v/>
      </c>
      <c r="O559" s="17">
        <f>IF($C559="","",_xlfn.LET(_xlpm.latest,_xlfn.MAXIFS(nrSK_Att,nrSK_PID,$D559,nrSK_Cat,$E559),_xlpm.res,IF($I559=_xlpm.latest,$J559,""),IF($I559&lt;&gt;_xlpm.latest,"(superseded)",IF(OR(_xlpm.res="",_xlpm.res="Pending"),"Pending",IF(_xlpm.res="Pass","Qualified",IF(AND(_xlpm.res="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f>
        <v/>
      </c>
      <c r="O560" s="17">
        <f>IF($C560="","",_xlfn.LET(_xlpm.latest,_xlfn.MAXIFS(nrSK_Att,nrSK_PID,$D560,nrSK_Cat,$E560),_xlpm.res,IF($I560=_xlpm.latest,$J560,""),IF($I560&lt;&gt;_xlpm.latest,"(superseded)",IF(OR(_xlpm.res="",_xlpm.res="Pending"),"Pending",IF(_xlpm.res="Pass","Qualified",IF(AND(_xlpm.res="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f>
        <v/>
      </c>
      <c r="O561" s="17">
        <f>IF($C561="","",_xlfn.LET(_xlpm.latest,_xlfn.MAXIFS(nrSK_Att,nrSK_PID,$D561,nrSK_Cat,$E561),_xlpm.res,IF($I561=_xlpm.latest,$J561,""),IF($I561&lt;&gt;_xlpm.latest,"(superseded)",IF(OR(_xlpm.res="",_xlpm.res="Pending"),"Pending",IF(_xlpm.res="Pass","Qualified",IF(AND(_xlpm.res="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f>
        <v/>
      </c>
      <c r="O562" s="17">
        <f>IF($C562="","",_xlfn.LET(_xlpm.latest,_xlfn.MAXIFS(nrSK_Att,nrSK_PID,$D562,nrSK_Cat,$E562),_xlpm.res,IF($I562=_xlpm.latest,$J562,""),IF($I562&lt;&gt;_xlpm.latest,"(superseded)",IF(OR(_xlpm.res="",_xlpm.res="Pending"),"Pending",IF(_xlpm.res="Pass","Qualified",IF(AND(_xlpm.res="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f>
        <v/>
      </c>
      <c r="O563" s="17">
        <f>IF($C563="","",_xlfn.LET(_xlpm.latest,_xlfn.MAXIFS(nrSK_Att,nrSK_PID,$D563,nrSK_Cat,$E563),_xlpm.res,IF($I563=_xlpm.latest,$J563,""),IF($I563&lt;&gt;_xlpm.latest,"(superseded)",IF(OR(_xlpm.res="",_xlpm.res="Pending"),"Pending",IF(_xlpm.res="Pass","Qualified",IF(AND(_xlpm.res="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f>
        <v/>
      </c>
      <c r="O564" s="17">
        <f>IF($C564="","",_xlfn.LET(_xlpm.latest,_xlfn.MAXIFS(nrSK_Att,nrSK_PID,$D564,nrSK_Cat,$E564),_xlpm.res,IF($I564=_xlpm.latest,$J564,""),IF($I564&lt;&gt;_xlpm.latest,"(superseded)",IF(OR(_xlpm.res="",_xlpm.res="Pending"),"Pending",IF(_xlpm.res="Pass","Qualified",IF(AND(_xlpm.res="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f>
        <v/>
      </c>
      <c r="O565" s="17">
        <f>IF($C565="","",_xlfn.LET(_xlpm.latest,_xlfn.MAXIFS(nrSK_Att,nrSK_PID,$D565,nrSK_Cat,$E565),_xlpm.res,IF($I565=_xlpm.latest,$J565,""),IF($I565&lt;&gt;_xlpm.latest,"(superseded)",IF(OR(_xlpm.res="",_xlpm.res="Pending"),"Pending",IF(_xlpm.res="Pass","Qualified",IF(AND(_xlpm.res="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f>
        <v/>
      </c>
      <c r="O566" s="17">
        <f>IF($C566="","",_xlfn.LET(_xlpm.latest,_xlfn.MAXIFS(nrSK_Att,nrSK_PID,$D566,nrSK_Cat,$E566),_xlpm.res,IF($I566=_xlpm.latest,$J566,""),IF($I566&lt;&gt;_xlpm.latest,"(superseded)",IF(OR(_xlpm.res="",_xlpm.res="Pending"),"Pending",IF(_xlpm.res="Pass","Qualified",IF(AND(_xlpm.res="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f>
        <v/>
      </c>
      <c r="O567" s="17">
        <f>IF($C567="","",_xlfn.LET(_xlpm.latest,_xlfn.MAXIFS(nrSK_Att,nrSK_PID,$D567,nrSK_Cat,$E567),_xlpm.res,IF($I567=_xlpm.latest,$J567,""),IF($I567&lt;&gt;_xlpm.latest,"(superseded)",IF(OR(_xlpm.res="",_xlpm.res="Pending"),"Pending",IF(_xlpm.res="Pass","Qualified",IF(AND(_xlpm.res="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f>
        <v/>
      </c>
      <c r="O568" s="17">
        <f>IF($C568="","",_xlfn.LET(_xlpm.latest,_xlfn.MAXIFS(nrSK_Att,nrSK_PID,$D568,nrSK_Cat,$E568),_xlpm.res,IF($I568=_xlpm.latest,$J568,""),IF($I568&lt;&gt;_xlpm.latest,"(superseded)",IF(OR(_xlpm.res="",_xlpm.res="Pending"),"Pending",IF(_xlpm.res="Pass","Qualified",IF(AND(_xlpm.res="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f>
        <v/>
      </c>
      <c r="O569" s="17">
        <f>IF($C569="","",_xlfn.LET(_xlpm.latest,_xlfn.MAXIFS(nrSK_Att,nrSK_PID,$D569,nrSK_Cat,$E569),_xlpm.res,IF($I569=_xlpm.latest,$J569,""),IF($I569&lt;&gt;_xlpm.latest,"(superseded)",IF(OR(_xlpm.res="",_xlpm.res="Pending"),"Pending",IF(_xlpm.res="Pass","Qualified",IF(AND(_xlpm.res="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f>
        <v/>
      </c>
      <c r="O570" s="17">
        <f>IF($C570="","",_xlfn.LET(_xlpm.latest,_xlfn.MAXIFS(nrSK_Att,nrSK_PID,$D570,nrSK_Cat,$E570),_xlpm.res,IF($I570=_xlpm.latest,$J570,""),IF($I570&lt;&gt;_xlpm.latest,"(superseded)",IF(OR(_xlpm.res="",_xlpm.res="Pending"),"Pending",IF(_xlpm.res="Pass","Qualified",IF(AND(_xlpm.res="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f>
        <v/>
      </c>
      <c r="O571" s="17">
        <f>IF($C571="","",_xlfn.LET(_xlpm.latest,_xlfn.MAXIFS(nrSK_Att,nrSK_PID,$D571,nrSK_Cat,$E571),_xlpm.res,IF($I571=_xlpm.latest,$J571,""),IF($I571&lt;&gt;_xlpm.latest,"(superseded)",IF(OR(_xlpm.res="",_xlpm.res="Pending"),"Pending",IF(_xlpm.res="Pass","Qualified",IF(AND(_xlpm.res="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f>
        <v/>
      </c>
      <c r="O572" s="17">
        <f>IF($C572="","",_xlfn.LET(_xlpm.latest,_xlfn.MAXIFS(nrSK_Att,nrSK_PID,$D572,nrSK_Cat,$E572),_xlpm.res,IF($I572=_xlpm.latest,$J572,""),IF($I572&lt;&gt;_xlpm.latest,"(superseded)",IF(OR(_xlpm.res="",_xlpm.res="Pending"),"Pending",IF(_xlpm.res="Pass","Qualified",IF(AND(_xlpm.res="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f>
        <v/>
      </c>
      <c r="O573" s="17">
        <f>IF($C573="","",_xlfn.LET(_xlpm.latest,_xlfn.MAXIFS(nrSK_Att,nrSK_PID,$D573,nrSK_Cat,$E573),_xlpm.res,IF($I573=_xlpm.latest,$J573,""),IF($I573&lt;&gt;_xlpm.latest,"(superseded)",IF(OR(_xlpm.res="",_xlpm.res="Pending"),"Pending",IF(_xlpm.res="Pass","Qualified",IF(AND(_xlpm.res="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f>
        <v/>
      </c>
      <c r="O574" s="17">
        <f>IF($C574="","",_xlfn.LET(_xlpm.latest,_xlfn.MAXIFS(nrSK_Att,nrSK_PID,$D574,nrSK_Cat,$E574),_xlpm.res,IF($I574=_xlpm.latest,$J574,""),IF($I574&lt;&gt;_xlpm.latest,"(superseded)",IF(OR(_xlpm.res="",_xlpm.res="Pending"),"Pending",IF(_xlpm.res="Pass","Qualified",IF(AND(_xlpm.res="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f>
        <v/>
      </c>
      <c r="O575" s="17">
        <f>IF($C575="","",_xlfn.LET(_xlpm.latest,_xlfn.MAXIFS(nrSK_Att,nrSK_PID,$D575,nrSK_Cat,$E575),_xlpm.res,IF($I575=_xlpm.latest,$J575,""),IF($I575&lt;&gt;_xlpm.latest,"(superseded)",IF(OR(_xlpm.res="",_xlpm.res="Pending"),"Pending",IF(_xlpm.res="Pass","Qualified",IF(AND(_xlpm.res="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f>
        <v/>
      </c>
      <c r="O576" s="17">
        <f>IF($C576="","",_xlfn.LET(_xlpm.latest,_xlfn.MAXIFS(nrSK_Att,nrSK_PID,$D576,nrSK_Cat,$E576),_xlpm.res,IF($I576=_xlpm.latest,$J576,""),IF($I576&lt;&gt;_xlpm.latest,"(superseded)",IF(OR(_xlpm.res="",_xlpm.res="Pending"),"Pending",IF(_xlpm.res="Pass","Qualified",IF(AND(_xlpm.res="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f>
        <v/>
      </c>
      <c r="O577" s="17">
        <f>IF($C577="","",_xlfn.LET(_xlpm.latest,_xlfn.MAXIFS(nrSK_Att,nrSK_PID,$D577,nrSK_Cat,$E577),_xlpm.res,IF($I577=_xlpm.latest,$J577,""),IF($I577&lt;&gt;_xlpm.latest,"(superseded)",IF(OR(_xlpm.res="",_xlpm.res="Pending"),"Pending",IF(_xlpm.res="Pass","Qualified",IF(AND(_xlpm.res="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f>
        <v/>
      </c>
      <c r="O578" s="17">
        <f>IF($C578="","",_xlfn.LET(_xlpm.latest,_xlfn.MAXIFS(nrSK_Att,nrSK_PID,$D578,nrSK_Cat,$E578),_xlpm.res,IF($I578=_xlpm.latest,$J578,""),IF($I578&lt;&gt;_xlpm.latest,"(superseded)",IF(OR(_xlpm.res="",_xlpm.res="Pending"),"Pending",IF(_xlpm.res="Pass","Qualified",IF(AND(_xlpm.res="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f>
        <v/>
      </c>
      <c r="O579" s="17">
        <f>IF($C579="","",_xlfn.LET(_xlpm.latest,_xlfn.MAXIFS(nrSK_Att,nrSK_PID,$D579,nrSK_Cat,$E579),_xlpm.res,IF($I579=_xlpm.latest,$J579,""),IF($I579&lt;&gt;_xlpm.latest,"(superseded)",IF(OR(_xlpm.res="",_xlpm.res="Pending"),"Pending",IF(_xlpm.res="Pass","Qualified",IF(AND(_xlpm.res="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f>
        <v/>
      </c>
      <c r="O580" s="17">
        <f>IF($C580="","",_xlfn.LET(_xlpm.latest,_xlfn.MAXIFS(nrSK_Att,nrSK_PID,$D580,nrSK_Cat,$E580),_xlpm.res,IF($I580=_xlpm.latest,$J580,""),IF($I580&lt;&gt;_xlpm.latest,"(superseded)",IF(OR(_xlpm.res="",_xlpm.res="Pending"),"Pending",IF(_xlpm.res="Pass","Qualified",IF(AND(_xlpm.res="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f>
        <v/>
      </c>
      <c r="O581" s="17">
        <f>IF($C581="","",_xlfn.LET(_xlpm.latest,_xlfn.MAXIFS(nrSK_Att,nrSK_PID,$D581,nrSK_Cat,$E581),_xlpm.res,IF($I581=_xlpm.latest,$J581,""),IF($I581&lt;&gt;_xlpm.latest,"(superseded)",IF(OR(_xlpm.res="",_xlpm.res="Pending"),"Pending",IF(_xlpm.res="Pass","Qualified",IF(AND(_xlpm.res="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f>
        <v/>
      </c>
      <c r="O582" s="17">
        <f>IF($C582="","",_xlfn.LET(_xlpm.latest,_xlfn.MAXIFS(nrSK_Att,nrSK_PID,$D582,nrSK_Cat,$E582),_xlpm.res,IF($I582=_xlpm.latest,$J582,""),IF($I582&lt;&gt;_xlpm.latest,"(superseded)",IF(OR(_xlpm.res="",_xlpm.res="Pending"),"Pending",IF(_xlpm.res="Pass","Qualified",IF(AND(_xlpm.res="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f>
        <v/>
      </c>
      <c r="O583" s="17">
        <f>IF($C583="","",_xlfn.LET(_xlpm.latest,_xlfn.MAXIFS(nrSK_Att,nrSK_PID,$D583,nrSK_Cat,$E583),_xlpm.res,IF($I583=_xlpm.latest,$J583,""),IF($I583&lt;&gt;_xlpm.latest,"(superseded)",IF(OR(_xlpm.res="",_xlpm.res="Pending"),"Pending",IF(_xlpm.res="Pass","Qualified",IF(AND(_xlpm.res="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f>
        <v/>
      </c>
      <c r="O584" s="17">
        <f>IF($C584="","",_xlfn.LET(_xlpm.latest,_xlfn.MAXIFS(nrSK_Att,nrSK_PID,$D584,nrSK_Cat,$E584),_xlpm.res,IF($I584=_xlpm.latest,$J584,""),IF($I584&lt;&gt;_xlpm.latest,"(superseded)",IF(OR(_xlpm.res="",_xlpm.res="Pending"),"Pending",IF(_xlpm.res="Pass","Qualified",IF(AND(_xlpm.res="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f>
        <v/>
      </c>
      <c r="O585" s="17">
        <f>IF($C585="","",_xlfn.LET(_xlpm.latest,_xlfn.MAXIFS(nrSK_Att,nrSK_PID,$D585,nrSK_Cat,$E585),_xlpm.res,IF($I585=_xlpm.latest,$J585,""),IF($I585&lt;&gt;_xlpm.latest,"(superseded)",IF(OR(_xlpm.res="",_xlpm.res="Pending"),"Pending",IF(_xlpm.res="Pass","Qualified",IF(AND(_xlpm.res="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f>
        <v/>
      </c>
      <c r="O586" s="17">
        <f>IF($C586="","",_xlfn.LET(_xlpm.latest,_xlfn.MAXIFS(nrSK_Att,nrSK_PID,$D586,nrSK_Cat,$E586),_xlpm.res,IF($I586=_xlpm.latest,$J586,""),IF($I586&lt;&gt;_xlpm.latest,"(superseded)",IF(OR(_xlpm.res="",_xlpm.res="Pending"),"Pending",IF(_xlpm.res="Pass","Qualified",IF(AND(_xlpm.res="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f>
        <v/>
      </c>
      <c r="O587" s="17">
        <f>IF($C587="","",_xlfn.LET(_xlpm.latest,_xlfn.MAXIFS(nrSK_Att,nrSK_PID,$D587,nrSK_Cat,$E587),_xlpm.res,IF($I587=_xlpm.latest,$J587,""),IF($I587&lt;&gt;_xlpm.latest,"(superseded)",IF(OR(_xlpm.res="",_xlpm.res="Pending"),"Pending",IF(_xlpm.res="Pass","Qualified",IF(AND(_xlpm.res="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f>
        <v/>
      </c>
      <c r="O588" s="17">
        <f>IF($C588="","",_xlfn.LET(_xlpm.latest,_xlfn.MAXIFS(nrSK_Att,nrSK_PID,$D588,nrSK_Cat,$E588),_xlpm.res,IF($I588=_xlpm.latest,$J588,""),IF($I588&lt;&gt;_xlpm.latest,"(superseded)",IF(OR(_xlpm.res="",_xlpm.res="Pending"),"Pending",IF(_xlpm.res="Pass","Qualified",IF(AND(_xlpm.res="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f>
        <v/>
      </c>
      <c r="O589" s="17">
        <f>IF($C589="","",_xlfn.LET(_xlpm.latest,_xlfn.MAXIFS(nrSK_Att,nrSK_PID,$D589,nrSK_Cat,$E589),_xlpm.res,IF($I589=_xlpm.latest,$J589,""),IF($I589&lt;&gt;_xlpm.latest,"(superseded)",IF(OR(_xlpm.res="",_xlpm.res="Pending"),"Pending",IF(_xlpm.res="Pass","Qualified",IF(AND(_xlpm.res="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f>
        <v/>
      </c>
      <c r="O590" s="17">
        <f>IF($C590="","",_xlfn.LET(_xlpm.latest,_xlfn.MAXIFS(nrSK_Att,nrSK_PID,$D590,nrSK_Cat,$E590),_xlpm.res,IF($I590=_xlpm.latest,$J590,""),IF($I590&lt;&gt;_xlpm.latest,"(superseded)",IF(OR(_xlpm.res="",_xlpm.res="Pending"),"Pending",IF(_xlpm.res="Pass","Qualified",IF(AND(_xlpm.res="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f>
        <v/>
      </c>
      <c r="O591" s="17">
        <f>IF($C591="","",_xlfn.LET(_xlpm.latest,_xlfn.MAXIFS(nrSK_Att,nrSK_PID,$D591,nrSK_Cat,$E591),_xlpm.res,IF($I591=_xlpm.latest,$J591,""),IF($I591&lt;&gt;_xlpm.latest,"(superseded)",IF(OR(_xlpm.res="",_xlpm.res="Pending"),"Pending",IF(_xlpm.res="Pass","Qualified",IF(AND(_xlpm.res="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f>
        <v/>
      </c>
      <c r="O592" s="17">
        <f>IF($C592="","",_xlfn.LET(_xlpm.latest,_xlfn.MAXIFS(nrSK_Att,nrSK_PID,$D592,nrSK_Cat,$E592),_xlpm.res,IF($I592=_xlpm.latest,$J592,""),IF($I592&lt;&gt;_xlpm.latest,"(superseded)",IF(OR(_xlpm.res="",_xlpm.res="Pending"),"Pending",IF(_xlpm.res="Pass","Qualified",IF(AND(_xlpm.res="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f>
        <v/>
      </c>
      <c r="O593" s="17">
        <f>IF($C593="","",_xlfn.LET(_xlpm.latest,_xlfn.MAXIFS(nrSK_Att,nrSK_PID,$D593,nrSK_Cat,$E593),_xlpm.res,IF($I593=_xlpm.latest,$J593,""),IF($I593&lt;&gt;_xlpm.latest,"(superseded)",IF(OR(_xlpm.res="",_xlpm.res="Pending"),"Pending",IF(_xlpm.res="Pass","Qualified",IF(AND(_xlpm.res="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f>
        <v/>
      </c>
      <c r="O594" s="17">
        <f>IF($C594="","",_xlfn.LET(_xlpm.latest,_xlfn.MAXIFS(nrSK_Att,nrSK_PID,$D594,nrSK_Cat,$E594),_xlpm.res,IF($I594=_xlpm.latest,$J594,""),IF($I594&lt;&gt;_xlpm.latest,"(superseded)",IF(OR(_xlpm.res="",_xlpm.res="Pending"),"Pending",IF(_xlpm.res="Pass","Qualified",IF(AND(_xlpm.res="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f>
        <v/>
      </c>
      <c r="O595" s="17">
        <f>IF($C595="","",_xlfn.LET(_xlpm.latest,_xlfn.MAXIFS(nrSK_Att,nrSK_PID,$D595,nrSK_Cat,$E595),_xlpm.res,IF($I595=_xlpm.latest,$J595,""),IF($I595&lt;&gt;_xlpm.latest,"(superseded)",IF(OR(_xlpm.res="",_xlpm.res="Pending"),"Pending",IF(_xlpm.res="Pass","Qualified",IF(AND(_xlpm.res="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f>
        <v/>
      </c>
      <c r="O596" s="17">
        <f>IF($C596="","",_xlfn.LET(_xlpm.latest,_xlfn.MAXIFS(nrSK_Att,nrSK_PID,$D596,nrSK_Cat,$E596),_xlpm.res,IF($I596=_xlpm.latest,$J596,""),IF($I596&lt;&gt;_xlpm.latest,"(superseded)",IF(OR(_xlpm.res="",_xlpm.res="Pending"),"Pending",IF(_xlpm.res="Pass","Qualified",IF(AND(_xlpm.res="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f>
        <v/>
      </c>
      <c r="O597" s="17">
        <f>IF($C597="","",_xlfn.LET(_xlpm.latest,_xlfn.MAXIFS(nrSK_Att,nrSK_PID,$D597,nrSK_Cat,$E597),_xlpm.res,IF($I597=_xlpm.latest,$J597,""),IF($I597&lt;&gt;_xlpm.latest,"(superseded)",IF(OR(_xlpm.res="",_xlpm.res="Pending"),"Pending",IF(_xlpm.res="Pass","Qualified",IF(AND(_xlpm.res="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f>
        <v/>
      </c>
      <c r="O598" s="17">
        <f>IF($C598="","",_xlfn.LET(_xlpm.latest,_xlfn.MAXIFS(nrSK_Att,nrSK_PID,$D598,nrSK_Cat,$E598),_xlpm.res,IF($I598=_xlpm.latest,$J598,""),IF($I598&lt;&gt;_xlpm.latest,"(superseded)",IF(OR(_xlpm.res="",_xlpm.res="Pending"),"Pending",IF(_xlpm.res="Pass","Qualified",IF(AND(_xlpm.res="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f>
        <v/>
      </c>
      <c r="O599" s="17">
        <f>IF($C599="","",_xlfn.LET(_xlpm.latest,_xlfn.MAXIFS(nrSK_Att,nrSK_PID,$D599,nrSK_Cat,$E599),_xlpm.res,IF($I599=_xlpm.latest,$J599,""),IF($I599&lt;&gt;_xlpm.latest,"(superseded)",IF(OR(_xlpm.res="",_xlpm.res="Pending"),"Pending",IF(_xlpm.res="Pass","Qualified",IF(AND(_xlpm.res="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f>
        <v/>
      </c>
      <c r="O600" s="17">
        <f>IF($C600="","",_xlfn.LET(_xlpm.latest,_xlfn.MAXIFS(nrSK_Att,nrSK_PID,$D600,nrSK_Cat,$E600),_xlpm.res,IF($I600=_xlpm.latest,$J600,""),IF($I600&lt;&gt;_xlpm.latest,"(superseded)",IF(OR(_xlpm.res="",_xlpm.res="Pending"),"Pending",IF(_xlpm.res="Pass","Qualified",IF(AND(_xlpm.res="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f>
        <v/>
      </c>
      <c r="O601" s="17">
        <f>IF($C601="","",_xlfn.LET(_xlpm.latest,_xlfn.MAXIFS(nrSK_Att,nrSK_PID,$D601,nrSK_Cat,$E601),_xlpm.res,IF($I601=_xlpm.latest,$J601,""),IF($I601&lt;&gt;_xlpm.latest,"(superseded)",IF(OR(_xlpm.res="",_xlpm.res="Pending"),"Pending",IF(_xlpm.res="Pass","Qualified",IF(AND(_xlpm.res="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f>
        <v/>
      </c>
      <c r="O602" s="17">
        <f>IF($C602="","",_xlfn.LET(_xlpm.latest,_xlfn.MAXIFS(nrSK_Att,nrSK_PID,$D602,nrSK_Cat,$E602),_xlpm.res,IF($I602=_xlpm.latest,$J602,""),IF($I602&lt;&gt;_xlpm.latest,"(superseded)",IF(OR(_xlpm.res="",_xlpm.res="Pending"),"Pending",IF(_xlpm.res="Pass","Qualified",IF(AND(_xlpm.res="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f>
        <v/>
      </c>
      <c r="O603" s="17">
        <f>IF($C603="","",_xlfn.LET(_xlpm.latest,_xlfn.MAXIFS(nrSK_Att,nrSK_PID,$D603,nrSK_Cat,$E603),_xlpm.res,IF($I603=_xlpm.latest,$J603,""),IF($I603&lt;&gt;_xlpm.latest,"(superseded)",IF(OR(_xlpm.res="",_xlpm.res="Pending"),"Pending",IF(_xlpm.res="Pass","Qualified",IF(AND(_xlpm.res="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f>
        <v/>
      </c>
      <c r="O604" s="17">
        <f>IF($C604="","",_xlfn.LET(_xlpm.latest,_xlfn.MAXIFS(nrSK_Att,nrSK_PID,$D604,nrSK_Cat,$E604),_xlpm.res,IF($I604=_xlpm.latest,$J604,""),IF($I604&lt;&gt;_xlpm.latest,"(superseded)",IF(OR(_xlpm.res="",_xlpm.res="Pending"),"Pending",IF(_xlpm.res="Pass","Qualified",IF(AND(_xlpm.res="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f>
        <v/>
      </c>
      <c r="O605" s="17">
        <f>IF($C605="","",_xlfn.LET(_xlpm.latest,_xlfn.MAXIFS(nrSK_Att,nrSK_PID,$D605,nrSK_Cat,$E605),_xlpm.res,IF($I605=_xlpm.latest,$J605,""),IF($I605&lt;&gt;_xlpm.latest,"(superseded)",IF(OR(_xlpm.res="",_xlpm.res="Pending"),"Pending",IF(_xlpm.res="Pass","Qualified",IF(AND(_xlpm.res="Fail",$N605&gt;=$F605),"FAILED OUT","Needs Remediation"))))))</f>
        <v/>
      </c>
      <c r="P605" s="17">
        <f>IF($C605="","",IF($O605="FAILED OUT","Yes","No"))</f>
        <v/>
      </c>
      <c r="Q605" s="16" t="n"/>
      <c r="R605" s="16" t="n"/>
    </row>
  </sheetData>
  <autoFilter ref="B5:R5"/>
  <conditionalFormatting sqref="O6:O605">
    <cfRule type="expression" priority="1" dxfId="0">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2">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IF(OR($D6="",$C6=""),"",_xlfn.LET(_xlpm.dn,_xlfn.XLOOKUP($C6,nrCDdate,nrCDnum,"",1),IF(_xlpm.dn="","(after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IF(OR($D7="",$C7=""),"",_xlfn.LET(_xlpm.dn,_xlfn.XLOOKUP($C7,nrCDdate,nrCDnum,"",1),IF(_xlpm.dn="","(after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IF(OR($D8="",$C8=""),"",_xlfn.LET(_xlpm.dn,_xlfn.XLOOKUP($C8,nrCDdate,nrCDnum,"",1),IF(_xlpm.dn="","(after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IF(OR($D9="",$C9=""),"",_xlfn.LET(_xlpm.dn,_xlfn.XLOOKUP($C9,nrCDdate,nrCDnum,"",1),IF(_xlpm.dn="","(after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IF(OR($D10="",$C10=""),"",_xlfn.LET(_xlpm.dn,_xlfn.XLOOKUP($C10,nrCDdate,nrCDnum,"",1),IF(_xlpm.dn="","(after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IF(OR($D11="",$C11=""),"",_xlfn.LET(_xlpm.dn,_xlfn.XLOOKUP($C11,nrCDdate,nrCDnum,"",1),IF(_xlpm.dn="","(after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IF(OR($D12="",$C12=""),"",_xlfn.LET(_xlpm.dn,_xlfn.XLOOKUP($C12,nrCDdate,nrCDnum,"",1),IF(_xlpm.dn="","(after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IF(OR($D13="",$C13=""),"",_xlfn.LET(_xlpm.dn,_xlfn.XLOOKUP($C13,nrCDdate,nrCDnum,"",1),IF(_xlpm.dn="","(after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IF(OR($D14="",$C14=""),"",_xlfn.LET(_xlpm.dn,_xlfn.XLOOKUP($C14,nrCDdate,nrCDnum,"",1),IF(_xlpm.dn="","(after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IF(OR($D15="",$C15=""),"",_xlfn.LET(_xlpm.dn,_xlfn.XLOOKUP($C15,nrCDdate,nrCDnum,"",1),IF(_xlpm.dn="","(after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IF(OR($D16="",$C16=""),"",_xlfn.LET(_xlpm.dn,_xlfn.XLOOKUP($C16,nrCDdate,nrCDnum,"",1),IF(_xlpm.dn="","(after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IF(OR($D17="",$C17=""),"",_xlfn.LET(_xlpm.dn,_xlfn.XLOOKUP($C17,nrCDdate,nrCDnum,"",1),IF(_xlpm.dn="","(after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IF(OR($D18="",$C18=""),"",_xlfn.LET(_xlpm.dn,_xlfn.XLOOKUP($C18,nrCDdate,nrCDnum,"",1),IF(_xlpm.dn="","(after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IF(OR($D19="",$C19=""),"",_xlfn.LET(_xlpm.dn,_xlfn.XLOOKUP($C19,nrCDdate,nrCDnum,"",1),IF(_xlpm.dn="","(after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IF(OR($D20="",$C20=""),"",_xlfn.LET(_xlpm.dn,_xlfn.XLOOKUP($C20,nrCDdate,nrCDnum,"",1),IF(_xlpm.dn="","(after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IF(OR($D21="",$C21=""),"",_xlfn.LET(_xlpm.dn,_xlfn.XLOOKUP($C21,nrCDdate,nrCDnum,"",1),IF(_xlpm.dn="","(after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IF(OR($D22="",$C22=""),"",_xlfn.LET(_xlpm.dn,_xlfn.XLOOKUP($C22,nrCDdate,nrCDnum,"",1),IF(_xlpm.dn="","(after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IF(OR($D23="",$C23=""),"",_xlfn.LET(_xlpm.dn,_xlfn.XLOOKUP($C23,nrCDdate,nrCDnum,"",1),IF(_xlpm.dn="","(after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IF(OR($D24="",$C24=""),"",_xlfn.LET(_xlpm.dn,_xlfn.XLOOKUP($C24,nrCDdate,nrCDnum,"",1),IF(_xlpm.dn="","(after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IF(OR($D25="",$C25=""),"",_xlfn.LET(_xlpm.dn,_xlfn.XLOOKUP($C25,nrCDdate,nrCDnum,"",1),IF(_xlpm.dn="","(after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IF(OR($D26="",$C26=""),"",_xlfn.LET(_xlpm.dn,_xlfn.XLOOKUP($C26,nrCDdate,nrCDnum,"",1),IF(_xlpm.dn="","(after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IF(OR($D27="",$C27=""),"",_xlfn.LET(_xlpm.dn,_xlfn.XLOOKUP($C27,nrCDdate,nrCDnum,"",1),IF(_xlpm.dn="","(after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IF(OR($D28="",$C28=""),"",_xlfn.LET(_xlpm.dn,_xlfn.XLOOKUP($C28,nrCDdate,nrCDnum,"",1),IF(_xlpm.dn="","(after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IF(OR($D29="",$C29=""),"",_xlfn.LET(_xlpm.dn,_xlfn.XLOOKUP($C29,nrCDdate,nrCDnum,"",1),IF(_xlpm.dn="","(after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IF(OR($D30="",$C30=""),"",_xlfn.LET(_xlpm.dn,_xlfn.XLOOKUP($C30,nrCDdate,nrCDnum,"",1),IF(_xlpm.dn="","(after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IF(OR($D31="",$C31=""),"",_xlfn.LET(_xlpm.dn,_xlfn.XLOOKUP($C31,nrCDdate,nrCDnum,"",1),IF(_xlpm.dn="","(after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IF(OR($D32="",$C32=""),"",_xlfn.LET(_xlpm.dn,_xlfn.XLOOKUP($C32,nrCDdate,nrCDnum,"",1),IF(_xlpm.dn="","(after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IF(OR($D33="",$C33=""),"",_xlfn.LET(_xlpm.dn,_xlfn.XLOOKUP($C33,nrCDdate,nrCDnum,"",1),IF(_xlpm.dn="","(after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IF(OR($D34="",$C34=""),"",_xlfn.LET(_xlpm.dn,_xlfn.XLOOKUP($C34,nrCDdate,nrCDnum,"",1),IF(_xlpm.dn="","(after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IF(OR($D35="",$C35=""),"",_xlfn.LET(_xlpm.dn,_xlfn.XLOOKUP($C35,nrCDdate,nrCDnum,"",1),IF(_xlpm.dn="","(after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IF(OR($D36="",$C36=""),"",_xlfn.LET(_xlpm.dn,_xlfn.XLOOKUP($C36,nrCDdate,nrCDnum,"",1),IF(_xlpm.dn="","(after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IF(OR($D37="",$C37=""),"",_xlfn.LET(_xlpm.dn,_xlfn.XLOOKUP($C37,nrCDdate,nrCDnum,"",1),IF(_xlpm.dn="","(after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IF(OR($D38="",$C38=""),"",_xlfn.LET(_xlpm.dn,_xlfn.XLOOKUP($C38,nrCDdate,nrCDnum,"",1),IF(_xlpm.dn="","(after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IF(OR($D39="",$C39=""),"",_xlfn.LET(_xlpm.dn,_xlfn.XLOOKUP($C39,nrCDdate,nrCDnum,"",1),IF(_xlpm.dn="","(after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IF(OR($D40="",$C40=""),"",_xlfn.LET(_xlpm.dn,_xlfn.XLOOKUP($C40,nrCDdate,nrCDnum,"",1),IF(_xlpm.dn="","(after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IF(OR($D41="",$C41=""),"",_xlfn.LET(_xlpm.dn,_xlfn.XLOOKUP($C41,nrCDdate,nrCDnum,"",1),IF(_xlpm.dn="","(after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IF(OR($D42="",$C42=""),"",_xlfn.LET(_xlpm.dn,_xlfn.XLOOKUP($C42,nrCDdate,nrCDnum,"",1),IF(_xlpm.dn="","(after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IF(OR($D43="",$C43=""),"",_xlfn.LET(_xlpm.dn,_xlfn.XLOOKUP($C43,nrCDdate,nrCDnum,"",1),IF(_xlpm.dn="","(after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IF(OR($D44="",$C44=""),"",_xlfn.LET(_xlpm.dn,_xlfn.XLOOKUP($C44,nrCDdate,nrCDnum,"",1),IF(_xlpm.dn="","(after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IF(OR($D45="",$C45=""),"",_xlfn.LET(_xlpm.dn,_xlfn.XLOOKUP($C45,nrCDdate,nrCDnum,"",1),IF(_xlpm.dn="","(after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IF(OR($D46="",$C46=""),"",_xlfn.LET(_xlpm.dn,_xlfn.XLOOKUP($C46,nrCDdate,nrCDnum,"",1),IF(_xlpm.dn="","(after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IF(OR($D47="",$C47=""),"",_xlfn.LET(_xlpm.dn,_xlfn.XLOOKUP($C47,nrCDdate,nrCDnum,"",1),IF(_xlpm.dn="","(after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IF(OR($D48="",$C48=""),"",_xlfn.LET(_xlpm.dn,_xlfn.XLOOKUP($C48,nrCDdate,nrCDnum,"",1),IF(_xlpm.dn="","(after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IF(OR($D49="",$C49=""),"",_xlfn.LET(_xlpm.dn,_xlfn.XLOOKUP($C49,nrCDdate,nrCDnum,"",1),IF(_xlpm.dn="","(after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IF(OR($D50="",$C50=""),"",_xlfn.LET(_xlpm.dn,_xlfn.XLOOKUP($C50,nrCDdate,nrCDnum,"",1),IF(_xlpm.dn="","(after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IF(OR($D51="",$C51=""),"",_xlfn.LET(_xlpm.dn,_xlfn.XLOOKUP($C51,nrCDdate,nrCDnum,"",1),IF(_xlpm.dn="","(after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IF(OR($D52="",$C52=""),"",_xlfn.LET(_xlpm.dn,_xlfn.XLOOKUP($C52,nrCDdate,nrCDnum,"",1),IF(_xlpm.dn="","(after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IF(OR($D53="",$C53=""),"",_xlfn.LET(_xlpm.dn,_xlfn.XLOOKUP($C53,nrCDdate,nrCDnum,"",1),IF(_xlpm.dn="","(after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IF(OR($D54="",$C54=""),"",_xlfn.LET(_xlpm.dn,_xlfn.XLOOKUP($C54,nrCDdate,nrCDnum,"",1),IF(_xlpm.dn="","(after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IF(OR($D55="",$C55=""),"",_xlfn.LET(_xlpm.dn,_xlfn.XLOOKUP($C55,nrCDdate,nrCDnum,"",1),IF(_xlpm.dn="","(after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IF(OR($D56="",$C56=""),"",_xlfn.LET(_xlpm.dn,_xlfn.XLOOKUP($C56,nrCDdate,nrCDnum,"",1),IF(_xlpm.dn="","(after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IF(OR($D57="",$C57=""),"",_xlfn.LET(_xlpm.dn,_xlfn.XLOOKUP($C57,nrCDdate,nrCDnum,"",1),IF(_xlpm.dn="","(after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IF(OR($D58="",$C58=""),"",_xlfn.LET(_xlpm.dn,_xlfn.XLOOKUP($C58,nrCDdate,nrCDnum,"",1),IF(_xlpm.dn="","(after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IF(OR($D59="",$C59=""),"",_xlfn.LET(_xlpm.dn,_xlfn.XLOOKUP($C59,nrCDdate,nrCDnum,"",1),IF(_xlpm.dn="","(after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IF(OR($D60="",$C60=""),"",_xlfn.LET(_xlpm.dn,_xlfn.XLOOKUP($C60,nrCDdate,nrCDnum,"",1),IF(_xlpm.dn="","(after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IF(OR($D61="",$C61=""),"",_xlfn.LET(_xlpm.dn,_xlfn.XLOOKUP($C61,nrCDdate,nrCDnum,"",1),IF(_xlpm.dn="","(after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IF(OR($D62="",$C62=""),"",_xlfn.LET(_xlpm.dn,_xlfn.XLOOKUP($C62,nrCDdate,nrCDnum,"",1),IF(_xlpm.dn="","(after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IF(OR($D63="",$C63=""),"",_xlfn.LET(_xlpm.dn,_xlfn.XLOOKUP($C63,nrCDdate,nrCDnum,"",1),IF(_xlpm.dn="","(after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IF(OR($D64="",$C64=""),"",_xlfn.LET(_xlpm.dn,_xlfn.XLOOKUP($C64,nrCDdate,nrCDnum,"",1),IF(_xlpm.dn="","(after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IF(OR($D65="",$C65=""),"",_xlfn.LET(_xlpm.dn,_xlfn.XLOOKUP($C65,nrCDdate,nrCDnum,"",1),IF(_xlpm.dn="","(after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IF(OR($D66="",$C66=""),"",_xlfn.LET(_xlpm.dn,_xlfn.XLOOKUP($C66,nrCDdate,nrCDnum,"",1),IF(_xlpm.dn="","(after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IF(OR($D67="",$C67=""),"",_xlfn.LET(_xlpm.dn,_xlfn.XLOOKUP($C67,nrCDdate,nrCDnum,"",1),IF(_xlpm.dn="","(after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IF(OR($D68="",$C68=""),"",_xlfn.LET(_xlpm.dn,_xlfn.XLOOKUP($C68,nrCDdate,nrCDnum,"",1),IF(_xlpm.dn="","(after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IF(OR($D69="",$C69=""),"",_xlfn.LET(_xlpm.dn,_xlfn.XLOOKUP($C69,nrCDdate,nrCDnum,"",1),IF(_xlpm.dn="","(after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IF(OR($D70="",$C70=""),"",_xlfn.LET(_xlpm.dn,_xlfn.XLOOKUP($C70,nrCDdate,nrCDnum,"",1),IF(_xlpm.dn="","(after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IF(OR($D71="",$C71=""),"",_xlfn.LET(_xlpm.dn,_xlfn.XLOOKUP($C71,nrCDdate,nrCDnum,"",1),IF(_xlpm.dn="","(after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IF(OR($D72="",$C72=""),"",_xlfn.LET(_xlpm.dn,_xlfn.XLOOKUP($C72,nrCDdate,nrCDnum,"",1),IF(_xlpm.dn="","(after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IF(OR($D73="",$C73=""),"",_xlfn.LET(_xlpm.dn,_xlfn.XLOOKUP($C73,nrCDdate,nrCDnum,"",1),IF(_xlpm.dn="","(after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IF(OR($D74="",$C74=""),"",_xlfn.LET(_xlpm.dn,_xlfn.XLOOKUP($C74,nrCDdate,nrCDnum,"",1),IF(_xlpm.dn="","(after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IF(OR($D75="",$C75=""),"",_xlfn.LET(_xlpm.dn,_xlfn.XLOOKUP($C75,nrCDdate,nrCDnum,"",1),IF(_xlpm.dn="","(after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IF(OR($D76="",$C76=""),"",_xlfn.LET(_xlpm.dn,_xlfn.XLOOKUP($C76,nrCDdate,nrCDnum,"",1),IF(_xlpm.dn="","(after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IF(OR($D77="",$C77=""),"",_xlfn.LET(_xlpm.dn,_xlfn.XLOOKUP($C77,nrCDdate,nrCDnum,"",1),IF(_xlpm.dn="","(after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IF(OR($D78="",$C78=""),"",_xlfn.LET(_xlpm.dn,_xlfn.XLOOKUP($C78,nrCDdate,nrCDnum,"",1),IF(_xlpm.dn="","(after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IF(OR($D79="",$C79=""),"",_xlfn.LET(_xlpm.dn,_xlfn.XLOOKUP($C79,nrCDdate,nrCDnum,"",1),IF(_xlpm.dn="","(after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IF(OR($D80="",$C80=""),"",_xlfn.LET(_xlpm.dn,_xlfn.XLOOKUP($C80,nrCDdate,nrCDnum,"",1),IF(_xlpm.dn="","(after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IF(OR($D81="",$C81=""),"",_xlfn.LET(_xlpm.dn,_xlfn.XLOOKUP($C81,nrCDdate,nrCDnum,"",1),IF(_xlpm.dn="","(after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IF(OR($D82="",$C82=""),"",_xlfn.LET(_xlpm.dn,_xlfn.XLOOKUP($C82,nrCDdate,nrCDnum,"",1),IF(_xlpm.dn="","(after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IF(OR($D83="",$C83=""),"",_xlfn.LET(_xlpm.dn,_xlfn.XLOOKUP($C83,nrCDdate,nrCDnum,"",1),IF(_xlpm.dn="","(after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IF(OR($D84="",$C84=""),"",_xlfn.LET(_xlpm.dn,_xlfn.XLOOKUP($C84,nrCDdate,nrCDnum,"",1),IF(_xlpm.dn="","(after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IF(OR($D85="",$C85=""),"",_xlfn.LET(_xlpm.dn,_xlfn.XLOOKUP($C85,nrCDdate,nrCDnum,"",1),IF(_xlpm.dn="","(after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IF(OR($D86="",$C86=""),"",_xlfn.LET(_xlpm.dn,_xlfn.XLOOKUP($C86,nrCDdate,nrCDnum,"",1),IF(_xlpm.dn="","(after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IF(OR($D87="",$C87=""),"",_xlfn.LET(_xlpm.dn,_xlfn.XLOOKUP($C87,nrCDdate,nrCDnum,"",1),IF(_xlpm.dn="","(after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IF(OR($D88="",$C88=""),"",_xlfn.LET(_xlpm.dn,_xlfn.XLOOKUP($C88,nrCDdate,nrCDnum,"",1),IF(_xlpm.dn="","(after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IF(OR($D89="",$C89=""),"",_xlfn.LET(_xlpm.dn,_xlfn.XLOOKUP($C89,nrCDdate,nrCDnum,"",1),IF(_xlpm.dn="","(after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IF(OR($D90="",$C90=""),"",_xlfn.LET(_xlpm.dn,_xlfn.XLOOKUP($C90,nrCDdate,nrCDnum,"",1),IF(_xlpm.dn="","(after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IF(OR($D91="",$C91=""),"",_xlfn.LET(_xlpm.dn,_xlfn.XLOOKUP($C91,nrCDdate,nrCDnum,"",1),IF(_xlpm.dn="","(after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IF(OR($D92="",$C92=""),"",_xlfn.LET(_xlpm.dn,_xlfn.XLOOKUP($C92,nrCDdate,nrCDnum,"",1),IF(_xlpm.dn="","(after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IF(OR($D93="",$C93=""),"",_xlfn.LET(_xlpm.dn,_xlfn.XLOOKUP($C93,nrCDdate,nrCDnum,"",1),IF(_xlpm.dn="","(after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IF(OR($D94="",$C94=""),"",_xlfn.LET(_xlpm.dn,_xlfn.XLOOKUP($C94,nrCDdate,nrCDnum,"",1),IF(_xlpm.dn="","(after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IF(OR($D95="",$C95=""),"",_xlfn.LET(_xlpm.dn,_xlfn.XLOOKUP($C95,nrCDdate,nrCDnum,"",1),IF(_xlpm.dn="","(after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IF(OR($D96="",$C96=""),"",_xlfn.LET(_xlpm.dn,_xlfn.XLOOKUP($C96,nrCDdate,nrCDnum,"",1),IF(_xlpm.dn="","(after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IF(OR($D97="",$C97=""),"",_xlfn.LET(_xlpm.dn,_xlfn.XLOOKUP($C97,nrCDdate,nrCDnum,"",1),IF(_xlpm.dn="","(after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IF(OR($D98="",$C98=""),"",_xlfn.LET(_xlpm.dn,_xlfn.XLOOKUP($C98,nrCDdate,nrCDnum,"",1),IF(_xlpm.dn="","(after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IF(OR($D99="",$C99=""),"",_xlfn.LET(_xlpm.dn,_xlfn.XLOOKUP($C99,nrCDdate,nrCDnum,"",1),IF(_xlpm.dn="","(after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IF(OR($D100="",$C100=""),"",_xlfn.LET(_xlpm.dn,_xlfn.XLOOKUP($C100,nrCDdate,nrCDnum,"",1),IF(_xlpm.dn="","(after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IF(OR($D101="",$C101=""),"",_xlfn.LET(_xlpm.dn,_xlfn.XLOOKUP($C101,nrCDdate,nrCDnum,"",1),IF(_xlpm.dn="","(after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IF(OR($D102="",$C102=""),"",_xlfn.LET(_xlpm.dn,_xlfn.XLOOKUP($C102,nrCDdate,nrCDnum,"",1),IF(_xlpm.dn="","(after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IF(OR($D103="",$C103=""),"",_xlfn.LET(_xlpm.dn,_xlfn.XLOOKUP($C103,nrCDdate,nrCDnum,"",1),IF(_xlpm.dn="","(after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IF(OR($D104="",$C104=""),"",_xlfn.LET(_xlpm.dn,_xlfn.XLOOKUP($C104,nrCDdate,nrCDnum,"",1),IF(_xlpm.dn="","(after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IF(OR($D105="",$C105=""),"",_xlfn.LET(_xlpm.dn,_xlfn.XLOOKUP($C105,nrCDdate,nrCDnum,"",1),IF(_xlpm.dn="","(after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IF(OR($D106="",$C106=""),"",_xlfn.LET(_xlpm.dn,_xlfn.XLOOKUP($C106,nrCDdate,nrCDnum,"",1),IF(_xlpm.dn="","(after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IF(OR($D107="",$C107=""),"",_xlfn.LET(_xlpm.dn,_xlfn.XLOOKUP($C107,nrCDdate,nrCDnum,"",1),IF(_xlpm.dn="","(after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IF(OR($D108="",$C108=""),"",_xlfn.LET(_xlpm.dn,_xlfn.XLOOKUP($C108,nrCDdate,nrCDnum,"",1),IF(_xlpm.dn="","(after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IF(OR($D109="",$C109=""),"",_xlfn.LET(_xlpm.dn,_xlfn.XLOOKUP($C109,nrCDdate,nrCDnum,"",1),IF(_xlpm.dn="","(after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IF(OR($D110="",$C110=""),"",_xlfn.LET(_xlpm.dn,_xlfn.XLOOKUP($C110,nrCDdate,nrCDnum,"",1),IF(_xlpm.dn="","(after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IF(OR($D111="",$C111=""),"",_xlfn.LET(_xlpm.dn,_xlfn.XLOOKUP($C111,nrCDdate,nrCDnum,"",1),IF(_xlpm.dn="","(after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IF(OR($D112="",$C112=""),"",_xlfn.LET(_xlpm.dn,_xlfn.XLOOKUP($C112,nrCDdate,nrCDnum,"",1),IF(_xlpm.dn="","(after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IF(OR($D113="",$C113=""),"",_xlfn.LET(_xlpm.dn,_xlfn.XLOOKUP($C113,nrCDdate,nrCDnum,"",1),IF(_xlpm.dn="","(after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IF(OR($D114="",$C114=""),"",_xlfn.LET(_xlpm.dn,_xlfn.XLOOKUP($C114,nrCDdate,nrCDnum,"",1),IF(_xlpm.dn="","(after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IF(OR($D115="",$C115=""),"",_xlfn.LET(_xlpm.dn,_xlfn.XLOOKUP($C115,nrCDdate,nrCDnum,"",1),IF(_xlpm.dn="","(after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IF(OR($D116="",$C116=""),"",_xlfn.LET(_xlpm.dn,_xlfn.XLOOKUP($C116,nrCDdate,nrCDnum,"",1),IF(_xlpm.dn="","(after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IF(OR($D117="",$C117=""),"",_xlfn.LET(_xlpm.dn,_xlfn.XLOOKUP($C117,nrCDdate,nrCDnum,"",1),IF(_xlpm.dn="","(after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IF(OR($D118="",$C118=""),"",_xlfn.LET(_xlpm.dn,_xlfn.XLOOKUP($C118,nrCDdate,nrCDnum,"",1),IF(_xlpm.dn="","(after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IF(OR($D119="",$C119=""),"",_xlfn.LET(_xlpm.dn,_xlfn.XLOOKUP($C119,nrCDdate,nrCDnum,"",1),IF(_xlpm.dn="","(after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IF(OR($D120="",$C120=""),"",_xlfn.LET(_xlpm.dn,_xlfn.XLOOKUP($C120,nrCDdate,nrCDnum,"",1),IF(_xlpm.dn="","(after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IF(OR($D121="",$C121=""),"",_xlfn.LET(_xlpm.dn,_xlfn.XLOOKUP($C121,nrCDdate,nrCDnum,"",1),IF(_xlpm.dn="","(after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IF(OR($D122="",$C122=""),"",_xlfn.LET(_xlpm.dn,_xlfn.XLOOKUP($C122,nrCDdate,nrCDnum,"",1),IF(_xlpm.dn="","(after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IF(OR($D123="",$C123=""),"",_xlfn.LET(_xlpm.dn,_xlfn.XLOOKUP($C123,nrCDdate,nrCDnum,"",1),IF(_xlpm.dn="","(after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IF(OR($D124="",$C124=""),"",_xlfn.LET(_xlpm.dn,_xlfn.XLOOKUP($C124,nrCDdate,nrCDnum,"",1),IF(_xlpm.dn="","(after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IF(OR($D125="",$C125=""),"",_xlfn.LET(_xlpm.dn,_xlfn.XLOOKUP($C125,nrCDdate,nrCDnum,"",1),IF(_xlpm.dn="","(after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IF(OR($D126="",$C126=""),"",_xlfn.LET(_xlpm.dn,_xlfn.XLOOKUP($C126,nrCDdate,nrCDnum,"",1),IF(_xlpm.dn="","(after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IF(OR($D127="",$C127=""),"",_xlfn.LET(_xlpm.dn,_xlfn.XLOOKUP($C127,nrCDdate,nrCDnum,"",1),IF(_xlpm.dn="","(after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IF(OR($D128="",$C128=""),"",_xlfn.LET(_xlpm.dn,_xlfn.XLOOKUP($C128,nrCDdate,nrCDnum,"",1),IF(_xlpm.dn="","(after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IF(OR($D129="",$C129=""),"",_xlfn.LET(_xlpm.dn,_xlfn.XLOOKUP($C129,nrCDdate,nrCDnum,"",1),IF(_xlpm.dn="","(after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IF(OR($D130="",$C130=""),"",_xlfn.LET(_xlpm.dn,_xlfn.XLOOKUP($C130,nrCDdate,nrCDnum,"",1),IF(_xlpm.dn="","(after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IF(OR($D131="",$C131=""),"",_xlfn.LET(_xlpm.dn,_xlfn.XLOOKUP($C131,nrCDdate,nrCDnum,"",1),IF(_xlpm.dn="","(after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IF(OR($D132="",$C132=""),"",_xlfn.LET(_xlpm.dn,_xlfn.XLOOKUP($C132,nrCDdate,nrCDnum,"",1),IF(_xlpm.dn="","(after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IF(OR($D133="",$C133=""),"",_xlfn.LET(_xlpm.dn,_xlfn.XLOOKUP($C133,nrCDdate,nrCDnum,"",1),IF(_xlpm.dn="","(after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IF(OR($D134="",$C134=""),"",_xlfn.LET(_xlpm.dn,_xlfn.XLOOKUP($C134,nrCDdate,nrCDnum,"",1),IF(_xlpm.dn="","(after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IF(OR($D135="",$C135=""),"",_xlfn.LET(_xlpm.dn,_xlfn.XLOOKUP($C135,nrCDdate,nrCDnum,"",1),IF(_xlpm.dn="","(after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IF(OR($D136="",$C136=""),"",_xlfn.LET(_xlpm.dn,_xlfn.XLOOKUP($C136,nrCDdate,nrCDnum,"",1),IF(_xlpm.dn="","(after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IF(OR($D137="",$C137=""),"",_xlfn.LET(_xlpm.dn,_xlfn.XLOOKUP($C137,nrCDdate,nrCDnum,"",1),IF(_xlpm.dn="","(after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IF(OR($D138="",$C138=""),"",_xlfn.LET(_xlpm.dn,_xlfn.XLOOKUP($C138,nrCDdate,nrCDnum,"",1),IF(_xlpm.dn="","(after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IF(OR($D139="",$C139=""),"",_xlfn.LET(_xlpm.dn,_xlfn.XLOOKUP($C139,nrCDdate,nrCDnum,"",1),IF(_xlpm.dn="","(after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IF(OR($D140="",$C140=""),"",_xlfn.LET(_xlpm.dn,_xlfn.XLOOKUP($C140,nrCDdate,nrCDnum,"",1),IF(_xlpm.dn="","(after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IF(OR($D141="",$C141=""),"",_xlfn.LET(_xlpm.dn,_xlfn.XLOOKUP($C141,nrCDdate,nrCDnum,"",1),IF(_xlpm.dn="","(after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IF(OR($D142="",$C142=""),"",_xlfn.LET(_xlpm.dn,_xlfn.XLOOKUP($C142,nrCDdate,nrCDnum,"",1),IF(_xlpm.dn="","(after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IF(OR($D143="",$C143=""),"",_xlfn.LET(_xlpm.dn,_xlfn.XLOOKUP($C143,nrCDdate,nrCDnum,"",1),IF(_xlpm.dn="","(after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IF(OR($D144="",$C144=""),"",_xlfn.LET(_xlpm.dn,_xlfn.XLOOKUP($C144,nrCDdate,nrCDnum,"",1),IF(_xlpm.dn="","(after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IF(OR($D145="",$C145=""),"",_xlfn.LET(_xlpm.dn,_xlfn.XLOOKUP($C145,nrCDdate,nrCDnum,"",1),IF(_xlpm.dn="","(after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IF(OR($D146="",$C146=""),"",_xlfn.LET(_xlpm.dn,_xlfn.XLOOKUP($C146,nrCDdate,nrCDnum,"",1),IF(_xlpm.dn="","(after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IF(OR($D147="",$C147=""),"",_xlfn.LET(_xlpm.dn,_xlfn.XLOOKUP($C147,nrCDdate,nrCDnum,"",1),IF(_xlpm.dn="","(after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IF(OR($D148="",$C148=""),"",_xlfn.LET(_xlpm.dn,_xlfn.XLOOKUP($C148,nrCDdate,nrCDnum,"",1),IF(_xlpm.dn="","(after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IF(OR($D149="",$C149=""),"",_xlfn.LET(_xlpm.dn,_xlfn.XLOOKUP($C149,nrCDdate,nrCDnum,"",1),IF(_xlpm.dn="","(after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IF(OR($D150="",$C150=""),"",_xlfn.LET(_xlpm.dn,_xlfn.XLOOKUP($C150,nrCDdate,nrCDnum,"",1),IF(_xlpm.dn="","(after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IF(OR($D151="",$C151=""),"",_xlfn.LET(_xlpm.dn,_xlfn.XLOOKUP($C151,nrCDdate,nrCDnum,"",1),IF(_xlpm.dn="","(after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IF(OR($D152="",$C152=""),"",_xlfn.LET(_xlpm.dn,_xlfn.XLOOKUP($C152,nrCDdate,nrCDnum,"",1),IF(_xlpm.dn="","(after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IF(OR($D153="",$C153=""),"",_xlfn.LET(_xlpm.dn,_xlfn.XLOOKUP($C153,nrCDdate,nrCDnum,"",1),IF(_xlpm.dn="","(after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IF(OR($D154="",$C154=""),"",_xlfn.LET(_xlpm.dn,_xlfn.XLOOKUP($C154,nrCDdate,nrCDnum,"",1),IF(_xlpm.dn="","(after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IF(OR($D155="",$C155=""),"",_xlfn.LET(_xlpm.dn,_xlfn.XLOOKUP($C155,nrCDdate,nrCDnum,"",1),IF(_xlpm.dn="","(after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IF(OR($D156="",$C156=""),"",_xlfn.LET(_xlpm.dn,_xlfn.XLOOKUP($C156,nrCDdate,nrCDnum,"",1),IF(_xlpm.dn="","(after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IF(OR($D157="",$C157=""),"",_xlfn.LET(_xlpm.dn,_xlfn.XLOOKUP($C157,nrCDdate,nrCDnum,"",1),IF(_xlpm.dn="","(after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IF(OR($D158="",$C158=""),"",_xlfn.LET(_xlpm.dn,_xlfn.XLOOKUP($C158,nrCDdate,nrCDnum,"",1),IF(_xlpm.dn="","(after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IF(OR($D159="",$C159=""),"",_xlfn.LET(_xlpm.dn,_xlfn.XLOOKUP($C159,nrCDdate,nrCDnum,"",1),IF(_xlpm.dn="","(after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IF(OR($D160="",$C160=""),"",_xlfn.LET(_xlpm.dn,_xlfn.XLOOKUP($C160,nrCDdate,nrCDnum,"",1),IF(_xlpm.dn="","(after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IF(OR($D161="",$C161=""),"",_xlfn.LET(_xlpm.dn,_xlfn.XLOOKUP($C161,nrCDdate,nrCDnum,"",1),IF(_xlpm.dn="","(after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IF(OR($D162="",$C162=""),"",_xlfn.LET(_xlpm.dn,_xlfn.XLOOKUP($C162,nrCDdate,nrCDnum,"",1),IF(_xlpm.dn="","(after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IF(OR($D163="",$C163=""),"",_xlfn.LET(_xlpm.dn,_xlfn.XLOOKUP($C163,nrCDdate,nrCDnum,"",1),IF(_xlpm.dn="","(after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IF(OR($D164="",$C164=""),"",_xlfn.LET(_xlpm.dn,_xlfn.XLOOKUP($C164,nrCDdate,nrCDnum,"",1),IF(_xlpm.dn="","(after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IF(OR($D165="",$C165=""),"",_xlfn.LET(_xlpm.dn,_xlfn.XLOOKUP($C165,nrCDdate,nrCDnum,"",1),IF(_xlpm.dn="","(after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IF(OR($D166="",$C166=""),"",_xlfn.LET(_xlpm.dn,_xlfn.XLOOKUP($C166,nrCDdate,nrCDnum,"",1),IF(_xlpm.dn="","(after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IF(OR($D167="",$C167=""),"",_xlfn.LET(_xlpm.dn,_xlfn.XLOOKUP($C167,nrCDdate,nrCDnum,"",1),IF(_xlpm.dn="","(after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IF(OR($D168="",$C168=""),"",_xlfn.LET(_xlpm.dn,_xlfn.XLOOKUP($C168,nrCDdate,nrCDnum,"",1),IF(_xlpm.dn="","(after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IF(OR($D169="",$C169=""),"",_xlfn.LET(_xlpm.dn,_xlfn.XLOOKUP($C169,nrCDdate,nrCDnum,"",1),IF(_xlpm.dn="","(after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IF(OR($D170="",$C170=""),"",_xlfn.LET(_xlpm.dn,_xlfn.XLOOKUP($C170,nrCDdate,nrCDnum,"",1),IF(_xlpm.dn="","(after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IF(OR($D171="",$C171=""),"",_xlfn.LET(_xlpm.dn,_xlfn.XLOOKUP($C171,nrCDdate,nrCDnum,"",1),IF(_xlpm.dn="","(after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IF(OR($D172="",$C172=""),"",_xlfn.LET(_xlpm.dn,_xlfn.XLOOKUP($C172,nrCDdate,nrCDnum,"",1),IF(_xlpm.dn="","(after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IF(OR($D173="",$C173=""),"",_xlfn.LET(_xlpm.dn,_xlfn.XLOOKUP($C173,nrCDdate,nrCDnum,"",1),IF(_xlpm.dn="","(after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IF(OR($D174="",$C174=""),"",_xlfn.LET(_xlpm.dn,_xlfn.XLOOKUP($C174,nrCDdate,nrCDnum,"",1),IF(_xlpm.dn="","(after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IF(OR($D175="",$C175=""),"",_xlfn.LET(_xlpm.dn,_xlfn.XLOOKUP($C175,nrCDdate,nrCDnum,"",1),IF(_xlpm.dn="","(after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IF(OR($D176="",$C176=""),"",_xlfn.LET(_xlpm.dn,_xlfn.XLOOKUP($C176,nrCDdate,nrCDnum,"",1),IF(_xlpm.dn="","(after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IF(OR($D177="",$C177=""),"",_xlfn.LET(_xlpm.dn,_xlfn.XLOOKUP($C177,nrCDdate,nrCDnum,"",1),IF(_xlpm.dn="","(after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IF(OR($D178="",$C178=""),"",_xlfn.LET(_xlpm.dn,_xlfn.XLOOKUP($C178,nrCDdate,nrCDnum,"",1),IF(_xlpm.dn="","(after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IF(OR($D179="",$C179=""),"",_xlfn.LET(_xlpm.dn,_xlfn.XLOOKUP($C179,nrCDdate,nrCDnum,"",1),IF(_xlpm.dn="","(after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IF(OR($D180="",$C180=""),"",_xlfn.LET(_xlpm.dn,_xlfn.XLOOKUP($C180,nrCDdate,nrCDnum,"",1),IF(_xlpm.dn="","(after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IF(OR($D181="",$C181=""),"",_xlfn.LET(_xlpm.dn,_xlfn.XLOOKUP($C181,nrCDdate,nrCDnum,"",1),IF(_xlpm.dn="","(after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IF(OR($D182="",$C182=""),"",_xlfn.LET(_xlpm.dn,_xlfn.XLOOKUP($C182,nrCDdate,nrCDnum,"",1),IF(_xlpm.dn="","(after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IF(OR($D183="",$C183=""),"",_xlfn.LET(_xlpm.dn,_xlfn.XLOOKUP($C183,nrCDdate,nrCDnum,"",1),IF(_xlpm.dn="","(after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IF(OR($D184="",$C184=""),"",_xlfn.LET(_xlpm.dn,_xlfn.XLOOKUP($C184,nrCDdate,nrCDnum,"",1),IF(_xlpm.dn="","(after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IF(OR($D185="",$C185=""),"",_xlfn.LET(_xlpm.dn,_xlfn.XLOOKUP($C185,nrCDdate,nrCDnum,"",1),IF(_xlpm.dn="","(after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IF(OR($D186="",$C186=""),"",_xlfn.LET(_xlpm.dn,_xlfn.XLOOKUP($C186,nrCDdate,nrCDnum,"",1),IF(_xlpm.dn="","(after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IF(OR($D187="",$C187=""),"",_xlfn.LET(_xlpm.dn,_xlfn.XLOOKUP($C187,nrCDdate,nrCDnum,"",1),IF(_xlpm.dn="","(after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IF(OR($D188="",$C188=""),"",_xlfn.LET(_xlpm.dn,_xlfn.XLOOKUP($C188,nrCDdate,nrCDnum,"",1),IF(_xlpm.dn="","(after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IF(OR($D189="",$C189=""),"",_xlfn.LET(_xlpm.dn,_xlfn.XLOOKUP($C189,nrCDdate,nrCDnum,"",1),IF(_xlpm.dn="","(after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IF(OR($D190="",$C190=""),"",_xlfn.LET(_xlpm.dn,_xlfn.XLOOKUP($C190,nrCDdate,nrCDnum,"",1),IF(_xlpm.dn="","(after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IF(OR($D191="",$C191=""),"",_xlfn.LET(_xlpm.dn,_xlfn.XLOOKUP($C191,nrCDdate,nrCDnum,"",1),IF(_xlpm.dn="","(after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IF(OR($D192="",$C192=""),"",_xlfn.LET(_xlpm.dn,_xlfn.XLOOKUP($C192,nrCDdate,nrCDnum,"",1),IF(_xlpm.dn="","(after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IF(OR($D193="",$C193=""),"",_xlfn.LET(_xlpm.dn,_xlfn.XLOOKUP($C193,nrCDdate,nrCDnum,"",1),IF(_xlpm.dn="","(after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IF(OR($D194="",$C194=""),"",_xlfn.LET(_xlpm.dn,_xlfn.XLOOKUP($C194,nrCDdate,nrCDnum,"",1),IF(_xlpm.dn="","(after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IF(OR($D195="",$C195=""),"",_xlfn.LET(_xlpm.dn,_xlfn.XLOOKUP($C195,nrCDdate,nrCDnum,"",1),IF(_xlpm.dn="","(after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IF(OR($D196="",$C196=""),"",_xlfn.LET(_xlpm.dn,_xlfn.XLOOKUP($C196,nrCDdate,nrCDnum,"",1),IF(_xlpm.dn="","(after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IF(OR($D197="",$C197=""),"",_xlfn.LET(_xlpm.dn,_xlfn.XLOOKUP($C197,nrCDdate,nrCDnum,"",1),IF(_xlpm.dn="","(after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IF(OR($D198="",$C198=""),"",_xlfn.LET(_xlpm.dn,_xlfn.XLOOKUP($C198,nrCDdate,nrCDnum,"",1),IF(_xlpm.dn="","(after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IF(OR($D199="",$C199=""),"",_xlfn.LET(_xlpm.dn,_xlfn.XLOOKUP($C199,nrCDdate,nrCDnum,"",1),IF(_xlpm.dn="","(after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IF(OR($D200="",$C200=""),"",_xlfn.LET(_xlpm.dn,_xlfn.XLOOKUP($C200,nrCDdate,nrCDnum,"",1),IF(_xlpm.dn="","(after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IF(OR($D201="",$C201=""),"",_xlfn.LET(_xlpm.dn,_xlfn.XLOOKUP($C201,nrCDdate,nrCDnum,"",1),IF(_xlpm.dn="","(after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IF(OR($D202="",$C202=""),"",_xlfn.LET(_xlpm.dn,_xlfn.XLOOKUP($C202,nrCDdate,nrCDnum,"",1),IF(_xlpm.dn="","(after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IF(OR($D203="",$C203=""),"",_xlfn.LET(_xlpm.dn,_xlfn.XLOOKUP($C203,nrCDdate,nrCDnum,"",1),IF(_xlpm.dn="","(after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IF(OR($D204="",$C204=""),"",_xlfn.LET(_xlpm.dn,_xlfn.XLOOKUP($C204,nrCDdate,nrCDnum,"",1),IF(_xlpm.dn="","(after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IF(OR($D205="",$C205=""),"",_xlfn.LET(_xlpm.dn,_xlfn.XLOOKUP($C205,nrCDdate,nrCDnum,"",1),IF(_xlpm.dn="","(after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IF(OR($D206="",$C206=""),"",_xlfn.LET(_xlpm.dn,_xlfn.XLOOKUP($C206,nrCDdate,nrCDnum,"",1),IF(_xlpm.dn="","(after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IF(OR($D207="",$C207=""),"",_xlfn.LET(_xlpm.dn,_xlfn.XLOOKUP($C207,nrCDdate,nrCDnum,"",1),IF(_xlpm.dn="","(after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IF(OR($D208="",$C208=""),"",_xlfn.LET(_xlpm.dn,_xlfn.XLOOKUP($C208,nrCDdate,nrCDnum,"",1),IF(_xlpm.dn="","(after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IF(OR($D209="",$C209=""),"",_xlfn.LET(_xlpm.dn,_xlfn.XLOOKUP($C209,nrCDdate,nrCDnum,"",1),IF(_xlpm.dn="","(after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IF(OR($D210="",$C210=""),"",_xlfn.LET(_xlpm.dn,_xlfn.XLOOKUP($C210,nrCDdate,nrCDnum,"",1),IF(_xlpm.dn="","(after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IF(OR($D211="",$C211=""),"",_xlfn.LET(_xlpm.dn,_xlfn.XLOOKUP($C211,nrCDdate,nrCDnum,"",1),IF(_xlpm.dn="","(after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IF(OR($D212="",$C212=""),"",_xlfn.LET(_xlpm.dn,_xlfn.XLOOKUP($C212,nrCDdate,nrCDnum,"",1),IF(_xlpm.dn="","(after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IF(OR($D213="",$C213=""),"",_xlfn.LET(_xlpm.dn,_xlfn.XLOOKUP($C213,nrCDdate,nrCDnum,"",1),IF(_xlpm.dn="","(after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IF(OR($D214="",$C214=""),"",_xlfn.LET(_xlpm.dn,_xlfn.XLOOKUP($C214,nrCDdate,nrCDnum,"",1),IF(_xlpm.dn="","(after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IF(OR($D215="",$C215=""),"",_xlfn.LET(_xlpm.dn,_xlfn.XLOOKUP($C215,nrCDdate,nrCDnum,"",1),IF(_xlpm.dn="","(after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IF(OR($D216="",$C216=""),"",_xlfn.LET(_xlpm.dn,_xlfn.XLOOKUP($C216,nrCDdate,nrCDnum,"",1),IF(_xlpm.dn="","(after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IF(OR($D217="",$C217=""),"",_xlfn.LET(_xlpm.dn,_xlfn.XLOOKUP($C217,nrCDdate,nrCDnum,"",1),IF(_xlpm.dn="","(after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IF(OR($D218="",$C218=""),"",_xlfn.LET(_xlpm.dn,_xlfn.XLOOKUP($C218,nrCDdate,nrCDnum,"",1),IF(_xlpm.dn="","(after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IF(OR($D219="",$C219=""),"",_xlfn.LET(_xlpm.dn,_xlfn.XLOOKUP($C219,nrCDdate,nrCDnum,"",1),IF(_xlpm.dn="","(after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IF(OR($D220="",$C220=""),"",_xlfn.LET(_xlpm.dn,_xlfn.XLOOKUP($C220,nrCDdate,nrCDnum,"",1),IF(_xlpm.dn="","(after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IF(OR($D221="",$C221=""),"",_xlfn.LET(_xlpm.dn,_xlfn.XLOOKUP($C221,nrCDdate,nrCDnum,"",1),IF(_xlpm.dn="","(after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IF(OR($D222="",$C222=""),"",_xlfn.LET(_xlpm.dn,_xlfn.XLOOKUP($C222,nrCDdate,nrCDnum,"",1),IF(_xlpm.dn="","(after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IF(OR($D223="",$C223=""),"",_xlfn.LET(_xlpm.dn,_xlfn.XLOOKUP($C223,nrCDdate,nrCDnum,"",1),IF(_xlpm.dn="","(after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IF(OR($D224="",$C224=""),"",_xlfn.LET(_xlpm.dn,_xlfn.XLOOKUP($C224,nrCDdate,nrCDnum,"",1),IF(_xlpm.dn="","(after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IF(OR($D225="",$C225=""),"",_xlfn.LET(_xlpm.dn,_xlfn.XLOOKUP($C225,nrCDdate,nrCDnum,"",1),IF(_xlpm.dn="","(after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IF(OR($D226="",$C226=""),"",_xlfn.LET(_xlpm.dn,_xlfn.XLOOKUP($C226,nrCDdate,nrCDnum,"",1),IF(_xlpm.dn="","(after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IF(OR($D227="",$C227=""),"",_xlfn.LET(_xlpm.dn,_xlfn.XLOOKUP($C227,nrCDdate,nrCDnum,"",1),IF(_xlpm.dn="","(after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IF(OR($D228="",$C228=""),"",_xlfn.LET(_xlpm.dn,_xlfn.XLOOKUP($C228,nrCDdate,nrCDnum,"",1),IF(_xlpm.dn="","(after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IF(OR($D229="",$C229=""),"",_xlfn.LET(_xlpm.dn,_xlfn.XLOOKUP($C229,nrCDdate,nrCDnum,"",1),IF(_xlpm.dn="","(after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IF(OR($D230="",$C230=""),"",_xlfn.LET(_xlpm.dn,_xlfn.XLOOKUP($C230,nrCDdate,nrCDnum,"",1),IF(_xlpm.dn="","(after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IF(OR($D231="",$C231=""),"",_xlfn.LET(_xlpm.dn,_xlfn.XLOOKUP($C231,nrCDdate,nrCDnum,"",1),IF(_xlpm.dn="","(after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IF(OR($D232="",$C232=""),"",_xlfn.LET(_xlpm.dn,_xlfn.XLOOKUP($C232,nrCDdate,nrCDnum,"",1),IF(_xlpm.dn="","(after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IF(OR($D233="",$C233=""),"",_xlfn.LET(_xlpm.dn,_xlfn.XLOOKUP($C233,nrCDdate,nrCDnum,"",1),IF(_xlpm.dn="","(after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IF(OR($D234="",$C234=""),"",_xlfn.LET(_xlpm.dn,_xlfn.XLOOKUP($C234,nrCDdate,nrCDnum,"",1),IF(_xlpm.dn="","(after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IF(OR($D235="",$C235=""),"",_xlfn.LET(_xlpm.dn,_xlfn.XLOOKUP($C235,nrCDdate,nrCDnum,"",1),IF(_xlpm.dn="","(after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IF(OR($D236="",$C236=""),"",_xlfn.LET(_xlpm.dn,_xlfn.XLOOKUP($C236,nrCDdate,nrCDnum,"",1),IF(_xlpm.dn="","(after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IF(OR($D237="",$C237=""),"",_xlfn.LET(_xlpm.dn,_xlfn.XLOOKUP($C237,nrCDdate,nrCDnum,"",1),IF(_xlpm.dn="","(after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IF(OR($D238="",$C238=""),"",_xlfn.LET(_xlpm.dn,_xlfn.XLOOKUP($C238,nrCDdate,nrCDnum,"",1),IF(_xlpm.dn="","(after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IF(OR($D239="",$C239=""),"",_xlfn.LET(_xlpm.dn,_xlfn.XLOOKUP($C239,nrCDdate,nrCDnum,"",1),IF(_xlpm.dn="","(after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IF(OR($D240="",$C240=""),"",_xlfn.LET(_xlpm.dn,_xlfn.XLOOKUP($C240,nrCDdate,nrCDnum,"",1),IF(_xlpm.dn="","(after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IF(OR($D241="",$C241=""),"",_xlfn.LET(_xlpm.dn,_xlfn.XLOOKUP($C241,nrCDdate,nrCDnum,"",1),IF(_xlpm.dn="","(after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IF(OR($D242="",$C242=""),"",_xlfn.LET(_xlpm.dn,_xlfn.XLOOKUP($C242,nrCDdate,nrCDnum,"",1),IF(_xlpm.dn="","(after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IF(OR($D243="",$C243=""),"",_xlfn.LET(_xlpm.dn,_xlfn.XLOOKUP($C243,nrCDdate,nrCDnum,"",1),IF(_xlpm.dn="","(after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IF(OR($D244="",$C244=""),"",_xlfn.LET(_xlpm.dn,_xlfn.XLOOKUP($C244,nrCDdate,nrCDnum,"",1),IF(_xlpm.dn="","(after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IF(OR($D245="",$C245=""),"",_xlfn.LET(_xlpm.dn,_xlfn.XLOOKUP($C245,nrCDdate,nrCDnum,"",1),IF(_xlpm.dn="","(after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IF(OR($D246="",$C246=""),"",_xlfn.LET(_xlpm.dn,_xlfn.XLOOKUP($C246,nrCDdate,nrCDnum,"",1),IF(_xlpm.dn="","(after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IF(OR($D247="",$C247=""),"",_xlfn.LET(_xlpm.dn,_xlfn.XLOOKUP($C247,nrCDdate,nrCDnum,"",1),IF(_xlpm.dn="","(after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IF(OR($D248="",$C248=""),"",_xlfn.LET(_xlpm.dn,_xlfn.XLOOKUP($C248,nrCDdate,nrCDnum,"",1),IF(_xlpm.dn="","(after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IF(OR($D249="",$C249=""),"",_xlfn.LET(_xlpm.dn,_xlfn.XLOOKUP($C249,nrCDdate,nrCDnum,"",1),IF(_xlpm.dn="","(after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IF(OR($D250="",$C250=""),"",_xlfn.LET(_xlpm.dn,_xlfn.XLOOKUP($C250,nrCDdate,nrCDnum,"",1),IF(_xlpm.dn="","(after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IF(OR($D251="",$C251=""),"",_xlfn.LET(_xlpm.dn,_xlfn.XLOOKUP($C251,nrCDdate,nrCDnum,"",1),IF(_xlpm.dn="","(after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IF(OR($D252="",$C252=""),"",_xlfn.LET(_xlpm.dn,_xlfn.XLOOKUP($C252,nrCDdate,nrCDnum,"",1),IF(_xlpm.dn="","(after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IF(OR($D253="",$C253=""),"",_xlfn.LET(_xlpm.dn,_xlfn.XLOOKUP($C253,nrCDdate,nrCDnum,"",1),IF(_xlpm.dn="","(after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IF(OR($D254="",$C254=""),"",_xlfn.LET(_xlpm.dn,_xlfn.XLOOKUP($C254,nrCDdate,nrCDnum,"",1),IF(_xlpm.dn="","(after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IF(OR($D255="",$C255=""),"",_xlfn.LET(_xlpm.dn,_xlfn.XLOOKUP($C255,nrCDdate,nrCDnum,"",1),IF(_xlpm.dn="","(after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IF(OR($D256="",$C256=""),"",_xlfn.LET(_xlpm.dn,_xlfn.XLOOKUP($C256,nrCDdate,nrCDnum,"",1),IF(_xlpm.dn="","(after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IF(OR($D257="",$C257=""),"",_xlfn.LET(_xlpm.dn,_xlfn.XLOOKUP($C257,nrCDdate,nrCDnum,"",1),IF(_xlpm.dn="","(after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IF(OR($D258="",$C258=""),"",_xlfn.LET(_xlpm.dn,_xlfn.XLOOKUP($C258,nrCDdate,nrCDnum,"",1),IF(_xlpm.dn="","(after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IF(OR($D259="",$C259=""),"",_xlfn.LET(_xlpm.dn,_xlfn.XLOOKUP($C259,nrCDdate,nrCDnum,"",1),IF(_xlpm.dn="","(after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IF(OR($D260="",$C260=""),"",_xlfn.LET(_xlpm.dn,_xlfn.XLOOKUP($C260,nrCDdate,nrCDnum,"",1),IF(_xlpm.dn="","(after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IF(OR($D261="",$C261=""),"",_xlfn.LET(_xlpm.dn,_xlfn.XLOOKUP($C261,nrCDdate,nrCDnum,"",1),IF(_xlpm.dn="","(after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IF(OR($D262="",$C262=""),"",_xlfn.LET(_xlpm.dn,_xlfn.XLOOKUP($C262,nrCDdate,nrCDnum,"",1),IF(_xlpm.dn="","(after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IF(OR($D263="",$C263=""),"",_xlfn.LET(_xlpm.dn,_xlfn.XLOOKUP($C263,nrCDdate,nrCDnum,"",1),IF(_xlpm.dn="","(after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IF(OR($D264="",$C264=""),"",_xlfn.LET(_xlpm.dn,_xlfn.XLOOKUP($C264,nrCDdate,nrCDnum,"",1),IF(_xlpm.dn="","(after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IF(OR($D265="",$C265=""),"",_xlfn.LET(_xlpm.dn,_xlfn.XLOOKUP($C265,nrCDdate,nrCDnum,"",1),IF(_xlpm.dn="","(after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IF(OR($D266="",$C266=""),"",_xlfn.LET(_xlpm.dn,_xlfn.XLOOKUP($C266,nrCDdate,nrCDnum,"",1),IF(_xlpm.dn="","(after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IF(OR($D267="",$C267=""),"",_xlfn.LET(_xlpm.dn,_xlfn.XLOOKUP($C267,nrCDdate,nrCDnum,"",1),IF(_xlpm.dn="","(after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IF(OR($D268="",$C268=""),"",_xlfn.LET(_xlpm.dn,_xlfn.XLOOKUP($C268,nrCDdate,nrCDnum,"",1),IF(_xlpm.dn="","(after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IF(OR($D269="",$C269=""),"",_xlfn.LET(_xlpm.dn,_xlfn.XLOOKUP($C269,nrCDdate,nrCDnum,"",1),IF(_xlpm.dn="","(after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IF(OR($D270="",$C270=""),"",_xlfn.LET(_xlpm.dn,_xlfn.XLOOKUP($C270,nrCDdate,nrCDnum,"",1),IF(_xlpm.dn="","(after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IF(OR($D271="",$C271=""),"",_xlfn.LET(_xlpm.dn,_xlfn.XLOOKUP($C271,nrCDdate,nrCDnum,"",1),IF(_xlpm.dn="","(after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IF(OR($D272="",$C272=""),"",_xlfn.LET(_xlpm.dn,_xlfn.XLOOKUP($C272,nrCDdate,nrCDnum,"",1),IF(_xlpm.dn="","(after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IF(OR($D273="",$C273=""),"",_xlfn.LET(_xlpm.dn,_xlfn.XLOOKUP($C273,nrCDdate,nrCDnum,"",1),IF(_xlpm.dn="","(after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IF(OR($D274="",$C274=""),"",_xlfn.LET(_xlpm.dn,_xlfn.XLOOKUP($C274,nrCDdate,nrCDnum,"",1),IF(_xlpm.dn="","(after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IF(OR($D275="",$C275=""),"",_xlfn.LET(_xlpm.dn,_xlfn.XLOOKUP($C275,nrCDdate,nrCDnum,"",1),IF(_xlpm.dn="","(after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IF(OR($D276="",$C276=""),"",_xlfn.LET(_xlpm.dn,_xlfn.XLOOKUP($C276,nrCDdate,nrCDnum,"",1),IF(_xlpm.dn="","(after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IF(OR($D277="",$C277=""),"",_xlfn.LET(_xlpm.dn,_xlfn.XLOOKUP($C277,nrCDdate,nrCDnum,"",1),IF(_xlpm.dn="","(after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IF(OR($D278="",$C278=""),"",_xlfn.LET(_xlpm.dn,_xlfn.XLOOKUP($C278,nrCDdate,nrCDnum,"",1),IF(_xlpm.dn="","(after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IF(OR($D279="",$C279=""),"",_xlfn.LET(_xlpm.dn,_xlfn.XLOOKUP($C279,nrCDdate,nrCDnum,"",1),IF(_xlpm.dn="","(after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IF(OR($D280="",$C280=""),"",_xlfn.LET(_xlpm.dn,_xlfn.XLOOKUP($C280,nrCDdate,nrCDnum,"",1),IF(_xlpm.dn="","(after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IF(OR($D281="",$C281=""),"",_xlfn.LET(_xlpm.dn,_xlfn.XLOOKUP($C281,nrCDdate,nrCDnum,"",1),IF(_xlpm.dn="","(after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IF(OR($D282="",$C282=""),"",_xlfn.LET(_xlpm.dn,_xlfn.XLOOKUP($C282,nrCDdate,nrCDnum,"",1),IF(_xlpm.dn="","(after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IF(OR($D283="",$C283=""),"",_xlfn.LET(_xlpm.dn,_xlfn.XLOOKUP($C283,nrCDdate,nrCDnum,"",1),IF(_xlpm.dn="","(after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IF(OR($D284="",$C284=""),"",_xlfn.LET(_xlpm.dn,_xlfn.XLOOKUP($C284,nrCDdate,nrCDnum,"",1),IF(_xlpm.dn="","(after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IF(OR($D285="",$C285=""),"",_xlfn.LET(_xlpm.dn,_xlfn.XLOOKUP($C285,nrCDdate,nrCDnum,"",1),IF(_xlpm.dn="","(after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IF(OR($D286="",$C286=""),"",_xlfn.LET(_xlpm.dn,_xlfn.XLOOKUP($C286,nrCDdate,nrCDnum,"",1),IF(_xlpm.dn="","(after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IF(OR($D287="",$C287=""),"",_xlfn.LET(_xlpm.dn,_xlfn.XLOOKUP($C287,nrCDdate,nrCDnum,"",1),IF(_xlpm.dn="","(after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IF(OR($D288="",$C288=""),"",_xlfn.LET(_xlpm.dn,_xlfn.XLOOKUP($C288,nrCDdate,nrCDnum,"",1),IF(_xlpm.dn="","(after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IF(OR($D289="",$C289=""),"",_xlfn.LET(_xlpm.dn,_xlfn.XLOOKUP($C289,nrCDdate,nrCDnum,"",1),IF(_xlpm.dn="","(after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IF(OR($D290="",$C290=""),"",_xlfn.LET(_xlpm.dn,_xlfn.XLOOKUP($C290,nrCDdate,nrCDnum,"",1),IF(_xlpm.dn="","(after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IF(OR($D291="",$C291=""),"",_xlfn.LET(_xlpm.dn,_xlfn.XLOOKUP($C291,nrCDdate,nrCDnum,"",1),IF(_xlpm.dn="","(after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IF(OR($D292="",$C292=""),"",_xlfn.LET(_xlpm.dn,_xlfn.XLOOKUP($C292,nrCDdate,nrCDnum,"",1),IF(_xlpm.dn="","(after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IF(OR($D293="",$C293=""),"",_xlfn.LET(_xlpm.dn,_xlfn.XLOOKUP($C293,nrCDdate,nrCDnum,"",1),IF(_xlpm.dn="","(after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IF(OR($D294="",$C294=""),"",_xlfn.LET(_xlpm.dn,_xlfn.XLOOKUP($C294,nrCDdate,nrCDnum,"",1),IF(_xlpm.dn="","(after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IF(OR($D295="",$C295=""),"",_xlfn.LET(_xlpm.dn,_xlfn.XLOOKUP($C295,nrCDdate,nrCDnum,"",1),IF(_xlpm.dn="","(after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IF(OR($D296="",$C296=""),"",_xlfn.LET(_xlpm.dn,_xlfn.XLOOKUP($C296,nrCDdate,nrCDnum,"",1),IF(_xlpm.dn="","(after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IF(OR($D297="",$C297=""),"",_xlfn.LET(_xlpm.dn,_xlfn.XLOOKUP($C297,nrCDdate,nrCDnum,"",1),IF(_xlpm.dn="","(after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IF(OR($D298="",$C298=""),"",_xlfn.LET(_xlpm.dn,_xlfn.XLOOKUP($C298,nrCDdate,nrCDnum,"",1),IF(_xlpm.dn="","(after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IF(OR($D299="",$C299=""),"",_xlfn.LET(_xlpm.dn,_xlfn.XLOOKUP($C299,nrCDdate,nrCDnum,"",1),IF(_xlpm.dn="","(after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IF(OR($D300="",$C300=""),"",_xlfn.LET(_xlpm.dn,_xlfn.XLOOKUP($C300,nrCDdate,nrCDnum,"",1),IF(_xlpm.dn="","(after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IF(OR($D301="",$C301=""),"",_xlfn.LET(_xlpm.dn,_xlfn.XLOOKUP($C301,nrCDdate,nrCDnum,"",1),IF(_xlpm.dn="","(after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IF(OR($D302="",$C302=""),"",_xlfn.LET(_xlpm.dn,_xlfn.XLOOKUP($C302,nrCDdate,nrCDnum,"",1),IF(_xlpm.dn="","(after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IF(OR($D303="",$C303=""),"",_xlfn.LET(_xlpm.dn,_xlfn.XLOOKUP($C303,nrCDdate,nrCDnum,"",1),IF(_xlpm.dn="","(after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IF(OR($D304="",$C304=""),"",_xlfn.LET(_xlpm.dn,_xlfn.XLOOKUP($C304,nrCDdate,nrCDnum,"",1),IF(_xlpm.dn="","(after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IF(OR($D305="",$C305=""),"",_xlfn.LET(_xlpm.dn,_xlfn.XLOOKUP($C305,nrCDdate,nrCDnum,"",1),IF(_xlpm.dn="","(after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0">
      <formula>"No"</formula>
    </cfRule>
  </conditionalFormatting>
  <conditionalFormatting sqref="K6:K55">
    <cfRule type="cellIs" priority="3" operator="equal" dxfId="2">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0">
      <formula>"No"</formula>
    </cfRule>
  </conditionalFormatting>
  <conditionalFormatting sqref="B6:U55">
    <cfRule type="expression" priority="3"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2">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70.</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IF(D5="","",IFERROR(ROUND(AVERAGEIFS(nrES_Rec,nrES_Code,D5,nrES_Final,"Yes"),1),""))</f>
        <v/>
      </c>
      <c r="E57" s="20">
        <f>IF(E5="","",IFERROR(ROUND(AVERAGEIFS(nrES_Rec,nrES_Code,E5,nrES_Final,"Yes"),1),""))</f>
        <v/>
      </c>
      <c r="F57" s="20">
        <f>IF(F5="","",IFERROR(ROUND(AVERAGEIFS(nrES_Rec,nrES_Code,F5,nrES_Final,"Yes"),1),""))</f>
        <v/>
      </c>
      <c r="G57" s="20">
        <f>IF(G5="","",IFERROR(ROUND(AVERAGEIFS(nrES_Rec,nrES_Code,G5,nrES_Final,"Yes"),1),""))</f>
        <v/>
      </c>
      <c r="H57" s="20">
        <f>IF(H5="","",IFERROR(ROUND(AVERAGEIFS(nrES_Rec,nrES_Code,H5,nrES_Final,"Yes"),1),""))</f>
        <v/>
      </c>
      <c r="I57" s="20">
        <f>IF(I5="","",IFERROR(ROUND(AVERAGEIFS(nrES_Rec,nrES_Code,I5,nrES_Final,"Yes"),1),""))</f>
        <v/>
      </c>
      <c r="J57" s="20">
        <f>IF(J5="","",IFERROR(ROUND(AVERAGEIFS(nrES_Rec,nrES_Code,J5,nrES_Final,"Yes"),1),""))</f>
        <v/>
      </c>
      <c r="K57" s="20">
        <f>IF(K5="","",IFERROR(ROUND(AVERAGEIFS(nrES_Rec,nrES_Code,K5,nrES_Final,"Yes"),1),""))</f>
        <v/>
      </c>
      <c r="L57" s="20">
        <f>IF(L5="","",IFERROR(ROUND(AVERAGEIFS(nrES_Rec,nrES_Code,L5,nrES_Final,"Yes"),1),""))</f>
        <v/>
      </c>
      <c r="M57" s="20">
        <f>IF(M5="","",IFERROR(ROUND(AVERAGEIFS(nrES_Rec,nrES_Code,M5,nrES_Final,"Yes"),1),""))</f>
        <v/>
      </c>
      <c r="N57" s="20">
        <f>IF(N5="","",IFERROR(ROUND(AVERAGEIFS(nrES_Rec,nrES_Code,N5,nrES_Final,"Yes"),1),""))</f>
        <v/>
      </c>
      <c r="O57" s="20">
        <f>IF(O5="","",IFERROR(ROUND(AVERAGEIFS(nrES_Rec,nrES_Code,O5,nrES_Final,"Yes"),1),""))</f>
        <v/>
      </c>
      <c r="P57" s="20">
        <f>IF(P5="","",IFERROR(ROUND(AVERAGEIFS(nrES_Rec,nrES_Code,P5,nrES_Final,"Yes"),1),""))</f>
        <v/>
      </c>
      <c r="Q57" s="20">
        <f>IF(Q5="","",IFERROR(ROUND(AVERAGEIFS(nrES_Rec,nrES_Code,Q5,nrES_Final,"Yes"),1),""))</f>
        <v/>
      </c>
      <c r="R57" s="20">
        <f>IF(R5="","",IFERROR(ROUND(AVERAGEIFS(nrES_Rec,nrES_Code,R5,nrES_Final,"Yes"),1),""))</f>
        <v/>
      </c>
      <c r="S57" s="20">
        <f>IF(S5="","",IFERROR(ROUND(AVERAGEIFS(nrES_Rec,nrES_Code,S5,nrES_Final,"Yes"),1),""))</f>
        <v/>
      </c>
      <c r="T57" s="20">
        <f>IF(T5="","",IFERROR(ROUND(AVERAGEIFS(nrES_Rec,nrES_Code,T5,nrES_Final,"Yes"),1),""))</f>
        <v/>
      </c>
      <c r="U57" s="20">
        <f>IF(U5="","",IFERROR(ROUND(AVERAGEIFS(nrES_Rec,nrES_Code,U5,nrES_Final,"Yes"),1),""))</f>
        <v/>
      </c>
      <c r="V57" s="20">
        <f>IF(V5="","",IFERROR(ROUND(AVERAGEIFS(nrES_Rec,nrES_Code,V5,nrES_Final,"Yes"),1),""))</f>
        <v/>
      </c>
      <c r="W57" s="20">
        <f>IF(W5="","",IFERROR(ROUND(AVERAGEIFS(nrES_Rec,nrES_Code,W5,nrES_Final,"Yes"),1),""))</f>
        <v/>
      </c>
      <c r="X57" s="20">
        <f>IF(X5="","",IFERROR(ROUND(AVERAGEIFS(nrES_Rec,nrES_Code,X5,nrES_Final,"Yes"),1),""))</f>
        <v/>
      </c>
      <c r="Y57" s="20">
        <f>IF(Y5="","",IFERROR(ROUND(AVERAGEIFS(nrES_Rec,nrES_Code,Y5,nrES_Final,"Yes"),1),""))</f>
        <v/>
      </c>
      <c r="Z57" s="20">
        <f>IF(Z5="","",IFERROR(ROUND(AVERAGEIFS(nrES_Rec,nrES_Code,Z5,nrES_Final,"Yes"),1),""))</f>
        <v/>
      </c>
      <c r="AA57" s="20">
        <f>IF(AA5="","",IFERROR(ROUND(AVERAGEIFS(nrES_Rec,nrES_Code,AA5,nrES_Final,"Yes"),1),""))</f>
        <v/>
      </c>
      <c r="AB57" s="20">
        <f>IF(AB5="","",IFERROR(ROUND(AVERAGEIFS(nrES_Rec,nrES_Code,AB5,nrES_Final,"Yes"),1),""))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AND(D6&lt;&gt;"",ISNUMBER(D6),D6&lt;cfgPassingScore)</formula>
    </cfRule>
  </conditionalFormatting>
  <conditionalFormatting sqref="B6:AC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_xlfn._xlws.FILTER(nrIN_Date,(nrIN_PID&lt;&gt;"")*(nrIN_PID=_xlfn.XLOOKUP(cfgProfileCadet,rngCadetNames,rngCadetPIDs,""))),-1),10),"none")</f>
        <v/>
      </c>
    </row>
    <row r="28"/>
    <row r="29"/>
    <row r="30"/>
    <row r="31"/>
    <row r="32"/>
    <row r="33"/>
    <row r="34"/>
    <row r="35"/>
    <row r="36"/>
    <row r="37"/>
    <row r="38">
      <c r="B38">
        <f>IFERROR(_xlfn.TAKE(_xlfn.SORTBY(_xlfn._xlws.FILTER(_xlfn.HSTACK(TEXT(nrCO_Date,"mm/dd/yyyy"),nrCO_Type,nrCO_Desc),(nrCO_PID&lt;&gt;"")*(nrCO_PID=_xlfn.XLOOKUP(cfgProfileCadet,rngCadetNames,rngCadetPIDs,""))),_xlfn._xlws.FILTER(nrCO_Date,(nrCO_PID&lt;&gt;"")*(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_xlfn._xlws.FILTER(nrAT_Date,(nrAT_PID&lt;&gt;"")*(nrAT_PID=_xlfn.XLOOKUP(cfgProfileCadet,rngCadetNames,rngCadetPIDs,""))),-1),10),"none")</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_xlfn._xlws.FILTER(Makeup!$C$6:$C$505,(nrMK_PID&lt;&gt;"")*(nrMK_PID=_xlfn.XLOOKUP(cfgProfileCadet,rngCadetNames,rngCadetPIDs,""))),-1),10),"no makeup entries")</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_xlfn._xlws.FILTER(nrAT_Date,(nrAT_PID=_xlfn.XLOOKUP(cfgProfileCadet,rngCadetNames,rngCadetPIDs,""))*(nrAT_Cleared="OPEN")),-1),6),"all missed time cleared")</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IFERROR(_xlfn.TAKE(_xlfn._xlws.FILTER(_xlfn.HSTACK(Memos!$B$6:$B$305,TEXT(nrME_Assigned,"mm/dd"),nrME_Subject,TEXT(nrME_Due,"mm/dd"),nrME_Status),(nrME_PID=_xlfn.XLOOKUP(cfgProfileCadet,rngCadetNames,rngCadetPIDs,""))*(nrME_Cadet&lt;&gt;"")*(nrME_Received="")),7),"none outstanding")</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54" customWidth="1" min="16" max="16"/>
  </cols>
  <sheetData>
    <row r="1">
      <c r="B1" s="10">
        <f>HYPERLINK("#Dashboard!B5","◄ Dashboard")</f>
        <v/>
      </c>
    </row>
    <row r="2"/>
    <row r="3"/>
    <row r="4">
      <c r="B4" s="11" t="inlineStr">
        <is>
          <t>The final gate before the ceremony — columns Academic through Certs must ALL read Yes and Blocking Issues must be empty.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0">
      <formula>"No"</formula>
    </cfRule>
    <cfRule type="expression" priority="3" dxfId="0">
      <formula>AND(E6&lt;&gt;"",E6&lt;&gt;"Yes")</formula>
    </cfRule>
  </conditionalFormatting>
  <conditionalFormatting sqref="B6:P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09"/>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row r="33" ht="16" customHeight="1">
      <c r="B33" s="7" t="inlineStr">
        <is>
          <t>Requirement sources — what is TCOLE rule vs Academy policy</t>
        </is>
      </c>
      <c r="C33" s="8" t="n"/>
      <c r="D33" s="8" t="n"/>
      <c r="E33" s="8" t="n"/>
      <c r="F33" s="8" t="n"/>
      <c r="G33" s="8" t="n"/>
      <c r="H33" s="8" t="n"/>
    </row>
    <row r="34" ht="26" customHeight="1">
      <c r="B34" s="15" t="inlineStr">
        <is>
          <t>• TCOLE Rule (Ch. 215/218/219): course #1000736 minimum hours per chapter, licensed/SME instructors, course records retention, exam security, student enrollment standards (L2/L3, medical), attendance records.</t>
        </is>
      </c>
    </row>
    <row r="35" ht="26" customHeight="1">
      <c r="B35" s="15" t="inlineStr">
        <is>
          <t>• Academy Policy (May 2026 manual): weighted grading (40/30/10/20), 70-in-each-category rule, 12 spelling tests across the academy + 75% intervention, 40 writing assignments, PT program and caps, awards.</t>
        </is>
      </c>
    </row>
    <row r="36"/>
    <row r="37" ht="16" customHeight="1">
      <c r="B37" s="7" t="inlineStr">
        <is>
          <t>Program-level TCOLE requirements (mark Yes when satisfied)</t>
        </is>
      </c>
      <c r="C37" s="8" t="n"/>
      <c r="D37" s="8" t="n"/>
      <c r="E37" s="8" t="n"/>
      <c r="F37" s="8" t="n"/>
      <c r="G37" s="8" t="n"/>
      <c r="H37" s="8" t="n"/>
    </row>
    <row r="38" ht="26" customHeight="1">
      <c r="B38" s="12" t="inlineStr">
        <is>
          <t>Requirement</t>
        </is>
      </c>
      <c r="C38" s="26" t="n"/>
      <c r="D38" s="26" t="n"/>
      <c r="E38" s="23" t="n"/>
      <c r="F38" s="12" t="inlineStr">
        <is>
          <t>Met?</t>
        </is>
      </c>
      <c r="G38" s="12" t="inlineStr">
        <is>
          <t>Notes</t>
        </is>
      </c>
    </row>
    <row r="39" ht="26" customHeight="1">
      <c r="B39" s="13" t="inlineStr">
        <is>
          <t>Commission Rules distributed to all students (Rule 215.9) — Copies of current TCOLE rules given to every student admitted</t>
        </is>
      </c>
      <c r="F39" s="16" t="n"/>
      <c r="G39" s="16" t="n"/>
    </row>
    <row r="40" ht="26" customHeight="1">
      <c r="B40" s="13" t="inlineStr">
        <is>
          <t>Required rule review conducted (215.9) — Reviewed 211.33, 221.1, 223.1, 223.3, 223.15, 223.17, 223.19 in class</t>
        </is>
      </c>
      <c r="F40" s="16" t="n"/>
      <c r="G40" s="16" t="n"/>
    </row>
    <row r="41" ht="26" customHeight="1">
      <c r="B41" s="13" t="inlineStr">
        <is>
          <t>Approved TCLEDDS roster on file — Required element of the training file</t>
        </is>
      </c>
      <c r="F41" s="16" t="n"/>
      <c r="G41" s="16" t="n"/>
    </row>
    <row r="42" ht="26" customHeight="1">
      <c r="B42" s="13" t="inlineStr">
        <is>
          <t>Course reported at exactly 736 hours — Excess hours reported under Addendum to BPOC (course #101), never inside the 736</t>
        </is>
      </c>
      <c r="F42" s="16" t="n"/>
      <c r="G42" s="16" t="n"/>
    </row>
    <row r="43" ht="26" customHeight="1">
      <c r="B43" s="13" t="inlineStr">
        <is>
          <t>Non-BPOC classes reported separately within 30 days — Any additional classes the academy teaches</t>
        </is>
      </c>
      <c r="F43" s="16" t="n"/>
      <c r="G43" s="16" t="n"/>
    </row>
    <row r="44" ht="26" customHeight="1">
      <c r="B44" s="13" t="inlineStr">
        <is>
          <t>Facility standards met (in-person, scenario/skills adequate) — Classroom supports role-play, defensive tactics, firearms demonstration</t>
        </is>
      </c>
      <c r="F44" s="16" t="n"/>
      <c r="G44" s="16" t="n"/>
    </row>
    <row r="45" ht="26" customHeight="1">
      <c r="B45" s="13" t="inlineStr">
        <is>
          <t>Assessments document mastery of all objectives — Learners are never passed on attendance alone</t>
        </is>
      </c>
      <c r="F45" s="16" t="n"/>
      <c r="G45" s="16" t="n"/>
    </row>
    <row r="46" ht="26" customHeight="1">
      <c r="B46" s="13" t="inlineStr">
        <is>
          <t>State exam plan communicated (250 Q, 70%, 3 attempts max) — Third failure requires enrolling in a new BPOC</t>
        </is>
      </c>
      <c r="F46" s="16" t="n"/>
      <c r="G46" s="16" t="n"/>
    </row>
    <row r="47" ht="26" customHeight="1">
      <c r="B47" s="13" t="inlineStr">
        <is>
          <t>Five-year retention of training records — Auditors sample past courses; files must be producible on request</t>
        </is>
      </c>
      <c r="F47" s="16" t="n"/>
      <c r="G47" s="16" t="n"/>
    </row>
    <row r="48" ht="26" customHeight="1">
      <c r="B48" s="13" t="inlineStr">
        <is>
          <t>Prior academies' FINAL workbooks archived and locatable — One file per academy; know where every finished class's file lives</t>
        </is>
      </c>
      <c r="F48" s="16" t="n"/>
      <c r="G48" s="16" t="n"/>
    </row>
    <row r="49" ht="26" customHeight="1">
      <c r="B49" s="13" t="inlineStr">
        <is>
          <t>Digital evidence library organized per chapter — LMS test PDFs, ExamSheet grade sheets, scanned spelling tests, sign-in scans, evals - one folder per chapter, ChapterPacket as cover</t>
        </is>
      </c>
      <c r="F49" s="16" t="n"/>
      <c r="G49" s="16" t="n"/>
    </row>
    <row r="50" ht="26" customHeight="1">
      <c r="B50" s="13" t="inlineStr">
        <is>
          <t>Scanned documents established as legal originals — Records management has confirmed scans serve as originals for training documents (incl. sign-ins w/ PID)</t>
        </is>
      </c>
      <c r="F50" s="16" t="n"/>
      <c r="G50" s="16" t="n"/>
    </row>
    <row r="51" ht="26" customHeight="1">
      <c r="B51" s="13" t="inlineStr">
        <is>
          <t>Exam security maintained — LMS access controlled; test banks/keys stored securely; spelling keys not accessible to cadets</t>
        </is>
      </c>
      <c r="F51" s="16" t="n"/>
      <c r="G51" s="16" t="n"/>
    </row>
    <row r="52" ht="26" customHeight="1">
      <c r="B52" s="13" t="inlineStr">
        <is>
          <t>Lesson plans verified against IRG learning objectives — All ~700 LOs covered unaltered - a PowerPoint alone is not a lesson plan</t>
        </is>
      </c>
      <c r="F52" s="16" t="n"/>
      <c r="G52" s="16" t="n"/>
    </row>
    <row r="53" ht="26" customHeight="1">
      <c r="B53" s="13" t="inlineStr">
        <is>
          <t>TCLEDDS reporting current — Enrollments (L1) entered at start; completions and the BPOC reported on time; non-BPOC classes within 30 days</t>
        </is>
      </c>
      <c r="F53" s="16" t="n"/>
      <c r="G53" s="16" t="n"/>
    </row>
    <row r="54" ht="26" customHeight="1">
      <c r="B54" s="13" t="inlineStr">
        <is>
          <t>Coordinator designation &amp; academy license current — Appointment letter on file; training-provider license active</t>
        </is>
      </c>
      <c r="F54" s="16" t="n"/>
      <c r="G54" s="16" t="n"/>
    </row>
    <row r="55" ht="26" customHeight="1">
      <c r="B55" s="13" t="inlineStr">
        <is>
          <t>Advisory board roster on file — Board composition documented; meeting dates + minutes folder referenced on the AdvisoryBoard sheet (minutes stay on the server)</t>
        </is>
      </c>
      <c r="F55" s="16" t="n"/>
      <c r="G55" s="16" t="n"/>
    </row>
    <row r="56" ht="26" customHeight="1">
      <c r="B56" s="13" t="inlineStr">
        <is>
          <t>Grade-tamper resistance in place — Workbook on OneDrive/SharePoint with version history; engine sheets password-locked</t>
        </is>
      </c>
      <c r="F56" s="16" t="n"/>
      <c r="G56" s="16" t="n"/>
    </row>
    <row r="57"/>
    <row r="58" ht="16" customHeight="1">
      <c r="B58" s="7" t="inlineStr">
        <is>
          <t>Per-cadet enrollment documents (mark Yes when on file)</t>
        </is>
      </c>
      <c r="C58" s="8" t="n"/>
      <c r="D58" s="8" t="n"/>
      <c r="E58" s="8" t="n"/>
      <c r="F58" s="8" t="n"/>
      <c r="G58" s="8" t="n"/>
      <c r="H58" s="8" t="n"/>
    </row>
    <row r="59" ht="26" customHeight="1">
      <c r="B59" s="12" t="inlineStr">
        <is>
          <t>Cadet</t>
        </is>
      </c>
      <c r="C59" s="12" t="inlineStr">
        <is>
          <t>Enroll App</t>
        </is>
      </c>
      <c r="D59" s="12" t="inlineStr">
        <is>
          <t>TCLEDDS L1</t>
        </is>
      </c>
      <c r="E59" s="12" t="inlineStr">
        <is>
          <t>Medical (L2)</t>
        </is>
      </c>
      <c r="F59" s="12" t="inlineStr">
        <is>
          <t>Psych (L3)</t>
        </is>
      </c>
      <c r="G59" s="12" t="inlineStr">
        <is>
          <t>Background</t>
        </is>
      </c>
      <c r="H59" s="12" t="inlineStr">
        <is>
          <t>Photo ID/DL</t>
        </is>
      </c>
      <c r="I59" s="12" t="inlineStr">
        <is>
          <t>Rules Ack</t>
        </is>
      </c>
      <c r="J59" s="12" t="inlineStr">
        <is>
          <t>All Docs?</t>
        </is>
      </c>
    </row>
    <row r="60">
      <c r="B60" s="20">
        <f>IF(Cadets!$B6="","",Cadets!$F6)</f>
        <v/>
      </c>
      <c r="C60" s="16" t="n"/>
      <c r="D60" s="16" t="n"/>
      <c r="E60" s="16" t="n"/>
      <c r="F60" s="16" t="n"/>
      <c r="G60" s="16" t="n"/>
      <c r="H60" s="16" t="n"/>
      <c r="I60" s="16" t="n"/>
      <c r="J60" s="20">
        <f>IF($B60="","",IF(COUNTIF(C60:I60,"Yes")=7,"Yes","No"))</f>
        <v/>
      </c>
    </row>
    <row r="61">
      <c r="B61" s="20">
        <f>IF(Cadets!$B7="","",Cadets!$F7)</f>
        <v/>
      </c>
      <c r="C61" s="16" t="n"/>
      <c r="D61" s="16" t="n"/>
      <c r="E61" s="16" t="n"/>
      <c r="F61" s="16" t="n"/>
      <c r="G61" s="16" t="n"/>
      <c r="H61" s="16" t="n"/>
      <c r="I61" s="16" t="n"/>
      <c r="J61" s="20">
        <f>IF($B61="","",IF(COUNTIF(C61:I61,"Yes")=7,"Yes","No"))</f>
        <v/>
      </c>
    </row>
    <row r="62">
      <c r="B62" s="20">
        <f>IF(Cadets!$B8="","",Cadets!$F8)</f>
        <v/>
      </c>
      <c r="C62" s="16" t="n"/>
      <c r="D62" s="16" t="n"/>
      <c r="E62" s="16" t="n"/>
      <c r="F62" s="16" t="n"/>
      <c r="G62" s="16" t="n"/>
      <c r="H62" s="16" t="n"/>
      <c r="I62" s="16" t="n"/>
      <c r="J62" s="20">
        <f>IF($B62="","",IF(COUNTIF(C62:I62,"Yes")=7,"Yes","No"))</f>
        <v/>
      </c>
    </row>
    <row r="63">
      <c r="B63" s="20">
        <f>IF(Cadets!$B9="","",Cadets!$F9)</f>
        <v/>
      </c>
      <c r="C63" s="16" t="n"/>
      <c r="D63" s="16" t="n"/>
      <c r="E63" s="16" t="n"/>
      <c r="F63" s="16" t="n"/>
      <c r="G63" s="16" t="n"/>
      <c r="H63" s="16" t="n"/>
      <c r="I63" s="16" t="n"/>
      <c r="J63" s="20">
        <f>IF($B63="","",IF(COUNTIF(C63:I63,"Yes")=7,"Yes","No"))</f>
        <v/>
      </c>
    </row>
    <row r="64">
      <c r="B64" s="20">
        <f>IF(Cadets!$B10="","",Cadets!$F10)</f>
        <v/>
      </c>
      <c r="C64" s="16" t="n"/>
      <c r="D64" s="16" t="n"/>
      <c r="E64" s="16" t="n"/>
      <c r="F64" s="16" t="n"/>
      <c r="G64" s="16" t="n"/>
      <c r="H64" s="16" t="n"/>
      <c r="I64" s="16" t="n"/>
      <c r="J64" s="20">
        <f>IF($B64="","",IF(COUNTIF(C64:I64,"Yes")=7,"Yes","No"))</f>
        <v/>
      </c>
    </row>
    <row r="65">
      <c r="B65" s="20">
        <f>IF(Cadets!$B11="","",Cadets!$F11)</f>
        <v/>
      </c>
      <c r="C65" s="16" t="n"/>
      <c r="D65" s="16" t="n"/>
      <c r="E65" s="16" t="n"/>
      <c r="F65" s="16" t="n"/>
      <c r="G65" s="16" t="n"/>
      <c r="H65" s="16" t="n"/>
      <c r="I65" s="16" t="n"/>
      <c r="J65" s="20">
        <f>IF($B65="","",IF(COUNTIF(C65:I65,"Yes")=7,"Yes","No"))</f>
        <v/>
      </c>
    </row>
    <row r="66">
      <c r="B66" s="20">
        <f>IF(Cadets!$B12="","",Cadets!$F12)</f>
        <v/>
      </c>
      <c r="C66" s="16" t="n"/>
      <c r="D66" s="16" t="n"/>
      <c r="E66" s="16" t="n"/>
      <c r="F66" s="16" t="n"/>
      <c r="G66" s="16" t="n"/>
      <c r="H66" s="16" t="n"/>
      <c r="I66" s="16" t="n"/>
      <c r="J66" s="20">
        <f>IF($B66="","",IF(COUNTIF(C66:I66,"Yes")=7,"Yes","No"))</f>
        <v/>
      </c>
    </row>
    <row r="67">
      <c r="B67" s="20">
        <f>IF(Cadets!$B13="","",Cadets!$F13)</f>
        <v/>
      </c>
      <c r="C67" s="16" t="n"/>
      <c r="D67" s="16" t="n"/>
      <c r="E67" s="16" t="n"/>
      <c r="F67" s="16" t="n"/>
      <c r="G67" s="16" t="n"/>
      <c r="H67" s="16" t="n"/>
      <c r="I67" s="16" t="n"/>
      <c r="J67" s="20">
        <f>IF($B67="","",IF(COUNTIF(C67:I67,"Yes")=7,"Yes","No"))</f>
        <v/>
      </c>
    </row>
    <row r="68">
      <c r="B68" s="20">
        <f>IF(Cadets!$B14="","",Cadets!$F14)</f>
        <v/>
      </c>
      <c r="C68" s="16" t="n"/>
      <c r="D68" s="16" t="n"/>
      <c r="E68" s="16" t="n"/>
      <c r="F68" s="16" t="n"/>
      <c r="G68" s="16" t="n"/>
      <c r="H68" s="16" t="n"/>
      <c r="I68" s="16" t="n"/>
      <c r="J68" s="20">
        <f>IF($B68="","",IF(COUNTIF(C68:I68,"Yes")=7,"Yes","No"))</f>
        <v/>
      </c>
    </row>
    <row r="69">
      <c r="B69" s="20">
        <f>IF(Cadets!$B15="","",Cadets!$F15)</f>
        <v/>
      </c>
      <c r="C69" s="16" t="n"/>
      <c r="D69" s="16" t="n"/>
      <c r="E69" s="16" t="n"/>
      <c r="F69" s="16" t="n"/>
      <c r="G69" s="16" t="n"/>
      <c r="H69" s="16" t="n"/>
      <c r="I69" s="16" t="n"/>
      <c r="J69" s="20">
        <f>IF($B69="","",IF(COUNTIF(C69:I69,"Yes")=7,"Yes","No"))</f>
        <v/>
      </c>
    </row>
    <row r="70">
      <c r="B70" s="20">
        <f>IF(Cadets!$B16="","",Cadets!$F16)</f>
        <v/>
      </c>
      <c r="C70" s="16" t="n"/>
      <c r="D70" s="16" t="n"/>
      <c r="E70" s="16" t="n"/>
      <c r="F70" s="16" t="n"/>
      <c r="G70" s="16" t="n"/>
      <c r="H70" s="16" t="n"/>
      <c r="I70" s="16" t="n"/>
      <c r="J70" s="20">
        <f>IF($B70="","",IF(COUNTIF(C70:I70,"Yes")=7,"Yes","No"))</f>
        <v/>
      </c>
    </row>
    <row r="71">
      <c r="B71" s="20">
        <f>IF(Cadets!$B17="","",Cadets!$F17)</f>
        <v/>
      </c>
      <c r="C71" s="16" t="n"/>
      <c r="D71" s="16" t="n"/>
      <c r="E71" s="16" t="n"/>
      <c r="F71" s="16" t="n"/>
      <c r="G71" s="16" t="n"/>
      <c r="H71" s="16" t="n"/>
      <c r="I71" s="16" t="n"/>
      <c r="J71" s="20">
        <f>IF($B71="","",IF(COUNTIF(C71:I71,"Yes")=7,"Yes","No"))</f>
        <v/>
      </c>
    </row>
    <row r="72">
      <c r="B72" s="20">
        <f>IF(Cadets!$B18="","",Cadets!$F18)</f>
        <v/>
      </c>
      <c r="C72" s="16" t="n"/>
      <c r="D72" s="16" t="n"/>
      <c r="E72" s="16" t="n"/>
      <c r="F72" s="16" t="n"/>
      <c r="G72" s="16" t="n"/>
      <c r="H72" s="16" t="n"/>
      <c r="I72" s="16" t="n"/>
      <c r="J72" s="20">
        <f>IF($B72="","",IF(COUNTIF(C72:I72,"Yes")=7,"Yes","No"))</f>
        <v/>
      </c>
    </row>
    <row r="73">
      <c r="B73" s="20">
        <f>IF(Cadets!$B19="","",Cadets!$F19)</f>
        <v/>
      </c>
      <c r="C73" s="16" t="n"/>
      <c r="D73" s="16" t="n"/>
      <c r="E73" s="16" t="n"/>
      <c r="F73" s="16" t="n"/>
      <c r="G73" s="16" t="n"/>
      <c r="H73" s="16" t="n"/>
      <c r="I73" s="16" t="n"/>
      <c r="J73" s="20">
        <f>IF($B73="","",IF(COUNTIF(C73:I73,"Yes")=7,"Yes","No"))</f>
        <v/>
      </c>
    </row>
    <row r="74">
      <c r="B74" s="20">
        <f>IF(Cadets!$B20="","",Cadets!$F20)</f>
        <v/>
      </c>
      <c r="C74" s="16" t="n"/>
      <c r="D74" s="16" t="n"/>
      <c r="E74" s="16" t="n"/>
      <c r="F74" s="16" t="n"/>
      <c r="G74" s="16" t="n"/>
      <c r="H74" s="16" t="n"/>
      <c r="I74" s="16" t="n"/>
      <c r="J74" s="20">
        <f>IF($B74="","",IF(COUNTIF(C74:I74,"Yes")=7,"Yes","No"))</f>
        <v/>
      </c>
    </row>
    <row r="75">
      <c r="B75" s="20">
        <f>IF(Cadets!$B21="","",Cadets!$F21)</f>
        <v/>
      </c>
      <c r="C75" s="16" t="n"/>
      <c r="D75" s="16" t="n"/>
      <c r="E75" s="16" t="n"/>
      <c r="F75" s="16" t="n"/>
      <c r="G75" s="16" t="n"/>
      <c r="H75" s="16" t="n"/>
      <c r="I75" s="16" t="n"/>
      <c r="J75" s="20">
        <f>IF($B75="","",IF(COUNTIF(C75:I75,"Yes")=7,"Yes","No"))</f>
        <v/>
      </c>
    </row>
    <row r="76">
      <c r="B76" s="20">
        <f>IF(Cadets!$B22="","",Cadets!$F22)</f>
        <v/>
      </c>
      <c r="C76" s="16" t="n"/>
      <c r="D76" s="16" t="n"/>
      <c r="E76" s="16" t="n"/>
      <c r="F76" s="16" t="n"/>
      <c r="G76" s="16" t="n"/>
      <c r="H76" s="16" t="n"/>
      <c r="I76" s="16" t="n"/>
      <c r="J76" s="20">
        <f>IF($B76="","",IF(COUNTIF(C76:I76,"Yes")=7,"Yes","No"))</f>
        <v/>
      </c>
    </row>
    <row r="77">
      <c r="B77" s="20">
        <f>IF(Cadets!$B23="","",Cadets!$F23)</f>
        <v/>
      </c>
      <c r="C77" s="16" t="n"/>
      <c r="D77" s="16" t="n"/>
      <c r="E77" s="16" t="n"/>
      <c r="F77" s="16" t="n"/>
      <c r="G77" s="16" t="n"/>
      <c r="H77" s="16" t="n"/>
      <c r="I77" s="16" t="n"/>
      <c r="J77" s="20">
        <f>IF($B77="","",IF(COUNTIF(C77:I77,"Yes")=7,"Yes","No"))</f>
        <v/>
      </c>
    </row>
    <row r="78">
      <c r="B78" s="20">
        <f>IF(Cadets!$B24="","",Cadets!$F24)</f>
        <v/>
      </c>
      <c r="C78" s="16" t="n"/>
      <c r="D78" s="16" t="n"/>
      <c r="E78" s="16" t="n"/>
      <c r="F78" s="16" t="n"/>
      <c r="G78" s="16" t="n"/>
      <c r="H78" s="16" t="n"/>
      <c r="I78" s="16" t="n"/>
      <c r="J78" s="20">
        <f>IF($B78="","",IF(COUNTIF(C78:I78,"Yes")=7,"Yes","No"))</f>
        <v/>
      </c>
    </row>
    <row r="79">
      <c r="B79" s="20">
        <f>IF(Cadets!$B25="","",Cadets!$F25)</f>
        <v/>
      </c>
      <c r="C79" s="16" t="n"/>
      <c r="D79" s="16" t="n"/>
      <c r="E79" s="16" t="n"/>
      <c r="F79" s="16" t="n"/>
      <c r="G79" s="16" t="n"/>
      <c r="H79" s="16" t="n"/>
      <c r="I79" s="16" t="n"/>
      <c r="J79" s="20">
        <f>IF($B79="","",IF(COUNTIF(C79:I79,"Yes")=7,"Yes","No"))</f>
        <v/>
      </c>
    </row>
    <row r="80">
      <c r="B80" s="20">
        <f>IF(Cadets!$B26="","",Cadets!$F26)</f>
        <v/>
      </c>
      <c r="C80" s="16" t="n"/>
      <c r="D80" s="16" t="n"/>
      <c r="E80" s="16" t="n"/>
      <c r="F80" s="16" t="n"/>
      <c r="G80" s="16" t="n"/>
      <c r="H80" s="16" t="n"/>
      <c r="I80" s="16" t="n"/>
      <c r="J80" s="20">
        <f>IF($B80="","",IF(COUNTIF(C80:I80,"Yes")=7,"Yes","No"))</f>
        <v/>
      </c>
    </row>
    <row r="81">
      <c r="B81" s="20">
        <f>IF(Cadets!$B27="","",Cadets!$F27)</f>
        <v/>
      </c>
      <c r="C81" s="16" t="n"/>
      <c r="D81" s="16" t="n"/>
      <c r="E81" s="16" t="n"/>
      <c r="F81" s="16" t="n"/>
      <c r="G81" s="16" t="n"/>
      <c r="H81" s="16" t="n"/>
      <c r="I81" s="16" t="n"/>
      <c r="J81" s="20">
        <f>IF($B81="","",IF(COUNTIF(C81:I81,"Yes")=7,"Yes","No"))</f>
        <v/>
      </c>
    </row>
    <row r="82">
      <c r="B82" s="20">
        <f>IF(Cadets!$B28="","",Cadets!$F28)</f>
        <v/>
      </c>
      <c r="C82" s="16" t="n"/>
      <c r="D82" s="16" t="n"/>
      <c r="E82" s="16" t="n"/>
      <c r="F82" s="16" t="n"/>
      <c r="G82" s="16" t="n"/>
      <c r="H82" s="16" t="n"/>
      <c r="I82" s="16" t="n"/>
      <c r="J82" s="20">
        <f>IF($B82="","",IF(COUNTIF(C82:I82,"Yes")=7,"Yes","No"))</f>
        <v/>
      </c>
    </row>
    <row r="83">
      <c r="B83" s="20">
        <f>IF(Cadets!$B29="","",Cadets!$F29)</f>
        <v/>
      </c>
      <c r="C83" s="16" t="n"/>
      <c r="D83" s="16" t="n"/>
      <c r="E83" s="16" t="n"/>
      <c r="F83" s="16" t="n"/>
      <c r="G83" s="16" t="n"/>
      <c r="H83" s="16" t="n"/>
      <c r="I83" s="16" t="n"/>
      <c r="J83" s="20">
        <f>IF($B83="","",IF(COUNTIF(C83:I83,"Yes")=7,"Yes","No"))</f>
        <v/>
      </c>
    </row>
    <row r="84">
      <c r="B84" s="20">
        <f>IF(Cadets!$B30="","",Cadets!$F30)</f>
        <v/>
      </c>
      <c r="C84" s="16" t="n"/>
      <c r="D84" s="16" t="n"/>
      <c r="E84" s="16" t="n"/>
      <c r="F84" s="16" t="n"/>
      <c r="G84" s="16" t="n"/>
      <c r="H84" s="16" t="n"/>
      <c r="I84" s="16" t="n"/>
      <c r="J84" s="20">
        <f>IF($B84="","",IF(COUNTIF(C84:I84,"Yes")=7,"Yes","No"))</f>
        <v/>
      </c>
    </row>
    <row r="85">
      <c r="B85" s="20">
        <f>IF(Cadets!$B31="","",Cadets!$F31)</f>
        <v/>
      </c>
      <c r="C85" s="16" t="n"/>
      <c r="D85" s="16" t="n"/>
      <c r="E85" s="16" t="n"/>
      <c r="F85" s="16" t="n"/>
      <c r="G85" s="16" t="n"/>
      <c r="H85" s="16" t="n"/>
      <c r="I85" s="16" t="n"/>
      <c r="J85" s="20">
        <f>IF($B85="","",IF(COUNTIF(C85:I85,"Yes")=7,"Yes","No"))</f>
        <v/>
      </c>
    </row>
    <row r="86">
      <c r="B86" s="20">
        <f>IF(Cadets!$B32="","",Cadets!$F32)</f>
        <v/>
      </c>
      <c r="C86" s="16" t="n"/>
      <c r="D86" s="16" t="n"/>
      <c r="E86" s="16" t="n"/>
      <c r="F86" s="16" t="n"/>
      <c r="G86" s="16" t="n"/>
      <c r="H86" s="16" t="n"/>
      <c r="I86" s="16" t="n"/>
      <c r="J86" s="20">
        <f>IF($B86="","",IF(COUNTIF(C86:I86,"Yes")=7,"Yes","No"))</f>
        <v/>
      </c>
    </row>
    <row r="87">
      <c r="B87" s="20">
        <f>IF(Cadets!$B33="","",Cadets!$F33)</f>
        <v/>
      </c>
      <c r="C87" s="16" t="n"/>
      <c r="D87" s="16" t="n"/>
      <c r="E87" s="16" t="n"/>
      <c r="F87" s="16" t="n"/>
      <c r="G87" s="16" t="n"/>
      <c r="H87" s="16" t="n"/>
      <c r="I87" s="16" t="n"/>
      <c r="J87" s="20">
        <f>IF($B87="","",IF(COUNTIF(C87:I87,"Yes")=7,"Yes","No"))</f>
        <v/>
      </c>
    </row>
    <row r="88">
      <c r="B88" s="20">
        <f>IF(Cadets!$B34="","",Cadets!$F34)</f>
        <v/>
      </c>
      <c r="C88" s="16" t="n"/>
      <c r="D88" s="16" t="n"/>
      <c r="E88" s="16" t="n"/>
      <c r="F88" s="16" t="n"/>
      <c r="G88" s="16" t="n"/>
      <c r="H88" s="16" t="n"/>
      <c r="I88" s="16" t="n"/>
      <c r="J88" s="20">
        <f>IF($B88="","",IF(COUNTIF(C88:I88,"Yes")=7,"Yes","No"))</f>
        <v/>
      </c>
    </row>
    <row r="89">
      <c r="B89" s="20">
        <f>IF(Cadets!$B35="","",Cadets!$F35)</f>
        <v/>
      </c>
      <c r="C89" s="16" t="n"/>
      <c r="D89" s="16" t="n"/>
      <c r="E89" s="16" t="n"/>
      <c r="F89" s="16" t="n"/>
      <c r="G89" s="16" t="n"/>
      <c r="H89" s="16" t="n"/>
      <c r="I89" s="16" t="n"/>
      <c r="J89" s="20">
        <f>IF($B89="","",IF(COUNTIF(C89:I89,"Yes")=7,"Yes","No"))</f>
        <v/>
      </c>
    </row>
    <row r="90">
      <c r="B90" s="20">
        <f>IF(Cadets!$B36="","",Cadets!$F36)</f>
        <v/>
      </c>
      <c r="C90" s="16" t="n"/>
      <c r="D90" s="16" t="n"/>
      <c r="E90" s="16" t="n"/>
      <c r="F90" s="16" t="n"/>
      <c r="G90" s="16" t="n"/>
      <c r="H90" s="16" t="n"/>
      <c r="I90" s="16" t="n"/>
      <c r="J90" s="20">
        <f>IF($B90="","",IF(COUNTIF(C90:I90,"Yes")=7,"Yes","No"))</f>
        <v/>
      </c>
    </row>
    <row r="91">
      <c r="B91" s="20">
        <f>IF(Cadets!$B37="","",Cadets!$F37)</f>
        <v/>
      </c>
      <c r="C91" s="16" t="n"/>
      <c r="D91" s="16" t="n"/>
      <c r="E91" s="16" t="n"/>
      <c r="F91" s="16" t="n"/>
      <c r="G91" s="16" t="n"/>
      <c r="H91" s="16" t="n"/>
      <c r="I91" s="16" t="n"/>
      <c r="J91" s="20">
        <f>IF($B91="","",IF(COUNTIF(C91:I91,"Yes")=7,"Yes","No"))</f>
        <v/>
      </c>
    </row>
    <row r="92">
      <c r="B92" s="20">
        <f>IF(Cadets!$B38="","",Cadets!$F38)</f>
        <v/>
      </c>
      <c r="C92" s="16" t="n"/>
      <c r="D92" s="16" t="n"/>
      <c r="E92" s="16" t="n"/>
      <c r="F92" s="16" t="n"/>
      <c r="G92" s="16" t="n"/>
      <c r="H92" s="16" t="n"/>
      <c r="I92" s="16" t="n"/>
      <c r="J92" s="20">
        <f>IF($B92="","",IF(COUNTIF(C92:I92,"Yes")=7,"Yes","No"))</f>
        <v/>
      </c>
    </row>
    <row r="93">
      <c r="B93" s="20">
        <f>IF(Cadets!$B39="","",Cadets!$F39)</f>
        <v/>
      </c>
      <c r="C93" s="16" t="n"/>
      <c r="D93" s="16" t="n"/>
      <c r="E93" s="16" t="n"/>
      <c r="F93" s="16" t="n"/>
      <c r="G93" s="16" t="n"/>
      <c r="H93" s="16" t="n"/>
      <c r="I93" s="16" t="n"/>
      <c r="J93" s="20">
        <f>IF($B93="","",IF(COUNTIF(C93:I93,"Yes")=7,"Yes","No"))</f>
        <v/>
      </c>
    </row>
    <row r="94">
      <c r="B94" s="20">
        <f>IF(Cadets!$B40="","",Cadets!$F40)</f>
        <v/>
      </c>
      <c r="C94" s="16" t="n"/>
      <c r="D94" s="16" t="n"/>
      <c r="E94" s="16" t="n"/>
      <c r="F94" s="16" t="n"/>
      <c r="G94" s="16" t="n"/>
      <c r="H94" s="16" t="n"/>
      <c r="I94" s="16" t="n"/>
      <c r="J94" s="20">
        <f>IF($B94="","",IF(COUNTIF(C94:I94,"Yes")=7,"Yes","No"))</f>
        <v/>
      </c>
    </row>
    <row r="95">
      <c r="B95" s="20">
        <f>IF(Cadets!$B41="","",Cadets!$F41)</f>
        <v/>
      </c>
      <c r="C95" s="16" t="n"/>
      <c r="D95" s="16" t="n"/>
      <c r="E95" s="16" t="n"/>
      <c r="F95" s="16" t="n"/>
      <c r="G95" s="16" t="n"/>
      <c r="H95" s="16" t="n"/>
      <c r="I95" s="16" t="n"/>
      <c r="J95" s="20">
        <f>IF($B95="","",IF(COUNTIF(C95:I95,"Yes")=7,"Yes","No"))</f>
        <v/>
      </c>
    </row>
    <row r="96">
      <c r="B96" s="20">
        <f>IF(Cadets!$B42="","",Cadets!$F42)</f>
        <v/>
      </c>
      <c r="C96" s="16" t="n"/>
      <c r="D96" s="16" t="n"/>
      <c r="E96" s="16" t="n"/>
      <c r="F96" s="16" t="n"/>
      <c r="G96" s="16" t="n"/>
      <c r="H96" s="16" t="n"/>
      <c r="I96" s="16" t="n"/>
      <c r="J96" s="20">
        <f>IF($B96="","",IF(COUNTIF(C96:I96,"Yes")=7,"Yes","No"))</f>
        <v/>
      </c>
    </row>
    <row r="97">
      <c r="B97" s="20">
        <f>IF(Cadets!$B43="","",Cadets!$F43)</f>
        <v/>
      </c>
      <c r="C97" s="16" t="n"/>
      <c r="D97" s="16" t="n"/>
      <c r="E97" s="16" t="n"/>
      <c r="F97" s="16" t="n"/>
      <c r="G97" s="16" t="n"/>
      <c r="H97" s="16" t="n"/>
      <c r="I97" s="16" t="n"/>
      <c r="J97" s="20">
        <f>IF($B97="","",IF(COUNTIF(C97:I97,"Yes")=7,"Yes","No"))</f>
        <v/>
      </c>
    </row>
    <row r="98">
      <c r="B98" s="20">
        <f>IF(Cadets!$B44="","",Cadets!$F44)</f>
        <v/>
      </c>
      <c r="C98" s="16" t="n"/>
      <c r="D98" s="16" t="n"/>
      <c r="E98" s="16" t="n"/>
      <c r="F98" s="16" t="n"/>
      <c r="G98" s="16" t="n"/>
      <c r="H98" s="16" t="n"/>
      <c r="I98" s="16" t="n"/>
      <c r="J98" s="20">
        <f>IF($B98="","",IF(COUNTIF(C98:I98,"Yes")=7,"Yes","No"))</f>
        <v/>
      </c>
    </row>
    <row r="99">
      <c r="B99" s="20">
        <f>IF(Cadets!$B45="","",Cadets!$F45)</f>
        <v/>
      </c>
      <c r="C99" s="16" t="n"/>
      <c r="D99" s="16" t="n"/>
      <c r="E99" s="16" t="n"/>
      <c r="F99" s="16" t="n"/>
      <c r="G99" s="16" t="n"/>
      <c r="H99" s="16" t="n"/>
      <c r="I99" s="16" t="n"/>
      <c r="J99" s="20">
        <f>IF($B99="","",IF(COUNTIF(C99:I99,"Yes")=7,"Yes","No"))</f>
        <v/>
      </c>
    </row>
    <row r="100">
      <c r="B100" s="20">
        <f>IF(Cadets!$B46="","",Cadets!$F46)</f>
        <v/>
      </c>
      <c r="C100" s="16" t="n"/>
      <c r="D100" s="16" t="n"/>
      <c r="E100" s="16" t="n"/>
      <c r="F100" s="16" t="n"/>
      <c r="G100" s="16" t="n"/>
      <c r="H100" s="16" t="n"/>
      <c r="I100" s="16" t="n"/>
      <c r="J100" s="20">
        <f>IF($B100="","",IF(COUNTIF(C100:I100,"Yes")=7,"Yes","No"))</f>
        <v/>
      </c>
    </row>
    <row r="101">
      <c r="B101" s="20">
        <f>IF(Cadets!$B47="","",Cadets!$F47)</f>
        <v/>
      </c>
      <c r="C101" s="16" t="n"/>
      <c r="D101" s="16" t="n"/>
      <c r="E101" s="16" t="n"/>
      <c r="F101" s="16" t="n"/>
      <c r="G101" s="16" t="n"/>
      <c r="H101" s="16" t="n"/>
      <c r="I101" s="16" t="n"/>
      <c r="J101" s="20">
        <f>IF($B101="","",IF(COUNTIF(C101:I101,"Yes")=7,"Yes","No"))</f>
        <v/>
      </c>
    </row>
    <row r="102">
      <c r="B102" s="20">
        <f>IF(Cadets!$B48="","",Cadets!$F48)</f>
        <v/>
      </c>
      <c r="C102" s="16" t="n"/>
      <c r="D102" s="16" t="n"/>
      <c r="E102" s="16" t="n"/>
      <c r="F102" s="16" t="n"/>
      <c r="G102" s="16" t="n"/>
      <c r="H102" s="16" t="n"/>
      <c r="I102" s="16" t="n"/>
      <c r="J102" s="20">
        <f>IF($B102="","",IF(COUNTIF(C102:I102,"Yes")=7,"Yes","No"))</f>
        <v/>
      </c>
    </row>
    <row r="103">
      <c r="B103" s="20">
        <f>IF(Cadets!$B49="","",Cadets!$F49)</f>
        <v/>
      </c>
      <c r="C103" s="16" t="n"/>
      <c r="D103" s="16" t="n"/>
      <c r="E103" s="16" t="n"/>
      <c r="F103" s="16" t="n"/>
      <c r="G103" s="16" t="n"/>
      <c r="H103" s="16" t="n"/>
      <c r="I103" s="16" t="n"/>
      <c r="J103" s="20">
        <f>IF($B103="","",IF(COUNTIF(C103:I103,"Yes")=7,"Yes","No"))</f>
        <v/>
      </c>
    </row>
    <row r="104">
      <c r="B104" s="20">
        <f>IF(Cadets!$B50="","",Cadets!$F50)</f>
        <v/>
      </c>
      <c r="C104" s="16" t="n"/>
      <c r="D104" s="16" t="n"/>
      <c r="E104" s="16" t="n"/>
      <c r="F104" s="16" t="n"/>
      <c r="G104" s="16" t="n"/>
      <c r="H104" s="16" t="n"/>
      <c r="I104" s="16" t="n"/>
      <c r="J104" s="20">
        <f>IF($B104="","",IF(COUNTIF(C104:I104,"Yes")=7,"Yes","No"))</f>
        <v/>
      </c>
    </row>
    <row r="105">
      <c r="B105" s="20">
        <f>IF(Cadets!$B51="","",Cadets!$F51)</f>
        <v/>
      </c>
      <c r="C105" s="16" t="n"/>
      <c r="D105" s="16" t="n"/>
      <c r="E105" s="16" t="n"/>
      <c r="F105" s="16" t="n"/>
      <c r="G105" s="16" t="n"/>
      <c r="H105" s="16" t="n"/>
      <c r="I105" s="16" t="n"/>
      <c r="J105" s="20">
        <f>IF($B105="","",IF(COUNTIF(C105:I105,"Yes")=7,"Yes","No"))</f>
        <v/>
      </c>
    </row>
    <row r="106">
      <c r="B106" s="20">
        <f>IF(Cadets!$B52="","",Cadets!$F52)</f>
        <v/>
      </c>
      <c r="C106" s="16" t="n"/>
      <c r="D106" s="16" t="n"/>
      <c r="E106" s="16" t="n"/>
      <c r="F106" s="16" t="n"/>
      <c r="G106" s="16" t="n"/>
      <c r="H106" s="16" t="n"/>
      <c r="I106" s="16" t="n"/>
      <c r="J106" s="20">
        <f>IF($B106="","",IF(COUNTIF(C106:I106,"Yes")=7,"Yes","No"))</f>
        <v/>
      </c>
    </row>
    <row r="107">
      <c r="B107" s="20">
        <f>IF(Cadets!$B53="","",Cadets!$F53)</f>
        <v/>
      </c>
      <c r="C107" s="16" t="n"/>
      <c r="D107" s="16" t="n"/>
      <c r="E107" s="16" t="n"/>
      <c r="F107" s="16" t="n"/>
      <c r="G107" s="16" t="n"/>
      <c r="H107" s="16" t="n"/>
      <c r="I107" s="16" t="n"/>
      <c r="J107" s="20">
        <f>IF($B107="","",IF(COUNTIF(C107:I107,"Yes")=7,"Yes","No"))</f>
        <v/>
      </c>
    </row>
    <row r="108">
      <c r="B108" s="20">
        <f>IF(Cadets!$B54="","",Cadets!$F54)</f>
        <v/>
      </c>
      <c r="C108" s="16" t="n"/>
      <c r="D108" s="16" t="n"/>
      <c r="E108" s="16" t="n"/>
      <c r="F108" s="16" t="n"/>
      <c r="G108" s="16" t="n"/>
      <c r="H108" s="16" t="n"/>
      <c r="I108" s="16" t="n"/>
      <c r="J108" s="20">
        <f>IF($B108="","",IF(COUNTIF(C108:I108,"Yes")=7,"Yes","No"))</f>
        <v/>
      </c>
    </row>
    <row r="109">
      <c r="B109" s="20">
        <f>IF(Cadets!$B55="","",Cadets!$F55)</f>
        <v/>
      </c>
      <c r="C109" s="16" t="n"/>
      <c r="D109" s="16" t="n"/>
      <c r="E109" s="16" t="n"/>
      <c r="F109" s="16" t="n"/>
      <c r="G109" s="16" t="n"/>
      <c r="H109" s="16" t="n"/>
      <c r="I109" s="16" t="n"/>
      <c r="J109" s="20">
        <f>IF($B109="","",IF(COUNTIF(C109:I109,"Yes")=7,"Yes","No"))</f>
        <v/>
      </c>
    </row>
  </sheetData>
  <mergeCells count="25">
    <mergeCell ref="B40:E40"/>
    <mergeCell ref="B49:E49"/>
    <mergeCell ref="B55:E55"/>
    <mergeCell ref="B33:H33"/>
    <mergeCell ref="B51:E51"/>
    <mergeCell ref="B37:H37"/>
    <mergeCell ref="B45:E45"/>
    <mergeCell ref="B41:E41"/>
    <mergeCell ref="B50:E50"/>
    <mergeCell ref="B35:H35"/>
    <mergeCell ref="B54:E54"/>
    <mergeCell ref="B47:E47"/>
    <mergeCell ref="B7:H7"/>
    <mergeCell ref="B46:E46"/>
    <mergeCell ref="B56:E56"/>
    <mergeCell ref="B58:H58"/>
    <mergeCell ref="B43:E43"/>
    <mergeCell ref="B52:E52"/>
    <mergeCell ref="B48:E48"/>
    <mergeCell ref="B39:E39"/>
    <mergeCell ref="B42:E42"/>
    <mergeCell ref="B53:E53"/>
    <mergeCell ref="B38:E38"/>
    <mergeCell ref="B44:E44"/>
    <mergeCell ref="B34:H34"/>
  </mergeCells>
  <conditionalFormatting sqref="E9:E31">
    <cfRule type="expression" priority="1" dxfId="0">
      <formula>AND($E9&lt;&gt;"OK",$E9&lt;&gt;"")</formula>
    </cfRule>
    <cfRule type="expression" priority="2" dxfId="2">
      <formula>$E9="OK"</formula>
    </cfRule>
  </conditionalFormatting>
  <conditionalFormatting sqref="F39:F56">
    <cfRule type="expression" priority="3" dxfId="0">
      <formula>AND($B39&lt;&gt;"",$F39&lt;&gt;"Yes",$F39&lt;&gt;"N/A")</formula>
    </cfRule>
  </conditionalFormatting>
  <conditionalFormatting sqref="J60:J109">
    <cfRule type="cellIs" priority="4" operator="equal" dxfId="2">
      <formula>"Yes"</formula>
    </cfRule>
    <cfRule type="cellIs" priority="5" operator="equal" dxfId="0">
      <formula>"No"</formula>
    </cfRule>
  </conditionalFormatting>
  <dataValidations count="2">
    <dataValidation sqref="F39:F56" showDropDown="0" showInputMessage="0" showErrorMessage="1" allowBlank="1" type="list">
      <formula1>"Yes,No,N/A"</formula1>
    </dataValidation>
    <dataValidation sqref="C60:I109"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30"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IFERROR(TEXT(_xlfn.XLOOKUP(cfgPacketChapter,nrCHnum,nrCHfirst),"mm/dd/yyyy"),"")</f>
        <v/>
      </c>
      <c r="E8" s="3" t="inlineStr">
        <is>
          <t>Last taught</t>
        </is>
      </c>
      <c r="F8" s="14">
        <f>IFERROR(TEXT(_xlfn.MAXIFS(nrSCH_Date,nrSCH_ChNum,cfgPacketChapter),"mm/dd/yyyy"),"")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IFERROR(_xlfn.TAKE(_xlfn._xlws.FILTER(_xlfn.HSTACK(nrInstrNames,nrInstrReady,nrInstrChTaught),ISNUMBER(SEARCH(", "&amp;cfgPacketChapter&amp;",",", "&amp;nrInstrChTaught&amp;","))),12),"— none on the schedule yet —")</f>
        <v/>
      </c>
    </row>
    <row r="21"/>
    <row r="22"/>
    <row r="23"/>
    <row r="24"/>
    <row r="25"/>
    <row r="26"/>
    <row r="27"/>
    <row r="28"/>
    <row r="29"/>
    <row r="30"/>
    <row r="31"/>
    <row r="32" ht="16" customHeight="1">
      <c r="B32" s="7" t="inlineStr">
        <is>
          <t>Schedule blocks delivered</t>
        </is>
      </c>
      <c r="C32" s="8" t="n"/>
      <c r="D32" s="8" t="n"/>
      <c r="E32" s="8" t="n"/>
      <c r="F32" s="8" t="n"/>
      <c r="G32" s="8" t="n"/>
      <c r="H32" s="8" t="n"/>
      <c r="I32" s="8" t="n"/>
    </row>
    <row r="33">
      <c r="B33">
        <f>IFERROR(_xlfn.TAKE(_xlfn._xlws.FILTER(_xlfn.HSTACK(TEXT(nrSCH_Date,"mm/dd/yyyy"),TEXT(nrSCH_Start,"h:mm AM/PM"),TEXT(nrSCH_End,"h:mm AM/PM"),nrSCH_Act,nrSCH_Instr),nrSCH_ChNum=cfgPacketChapter),32),"—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28">
        <f>IF(Cadets!$B6="","",ROW()-10)</f>
        <v/>
      </c>
      <c r="C11" s="27">
        <f>IF(Cadets!$B6="","",Cadets!$F6)</f>
        <v/>
      </c>
      <c r="D11" s="28">
        <f>IF($C11="","",Cadets!$B6)</f>
        <v/>
      </c>
      <c r="E11" s="28">
        <f>IF($C11="","",Cadets!$H6)</f>
        <v/>
      </c>
      <c r="F11" s="28">
        <f>IF($C11="","",_xlfn.LET(_xlpm.c,IFERROR(INDEX(rngEPcode,MATCH(cfgGradeSheetExam,IFERROR(rngEPseq+0,-1),0)),""),IF(COUNTIFS(nrES_PID,Cadets!$B6,nrES_Code,_xlpm.c,nrES_Att,1)=0,"",SUMIFS(nrES_Raw,nrES_PID,Cadets!$B6,nrES_Code,_xlpm.c,nrES_Att,1))))</f>
        <v/>
      </c>
      <c r="G11" s="28">
        <f>IF($C11="","",_xlfn.LET(_xlpm.c,IFERROR(INDEX(rngEPcode,MATCH(cfgGradeSheetExam,IFERROR(rngEPseq+0,-1),0)),""),IF(COUNTIFS(nrES_PID,Cadets!$B6,nrES_Code,_xlpm.c,nrES_Final,"Yes",nrES_Rec,"&lt;&gt;")=0,"",SUMIFS(nrES_Rec,nrES_PID,Cadets!$B6,nrES_Code,_xlpm.c,nrES_Final,"Yes"))))</f>
        <v/>
      </c>
      <c r="H11" s="28">
        <f>IF(OR($C11="",$G11=""),"",IF($G11&gt;=cfgPassingScore,"Pass","FAIL"))</f>
        <v/>
      </c>
      <c r="I11" s="28">
        <f>IF($C11="","",_xlfn.LET(_xlpm.c,IFERROR(INDEX(rngEPcode,MATCH(cfgGradeSheetExam,IFERROR(rngEPseq+0,-1),0)),""),IF(COUNTIFS(nrES_PID,Cadets!$B6,nrES_Code,_xlpm.c,nrES_Att,2)&gt;0,"Retested","")))</f>
        <v/>
      </c>
    </row>
    <row r="12">
      <c r="B12" s="28">
        <f>IF(Cadets!$B7="","",ROW()-10)</f>
        <v/>
      </c>
      <c r="C12" s="27">
        <f>IF(Cadets!$B7="","",Cadets!$F7)</f>
        <v/>
      </c>
      <c r="D12" s="28">
        <f>IF($C12="","",Cadets!$B7)</f>
        <v/>
      </c>
      <c r="E12" s="28">
        <f>IF($C12="","",Cadets!$H7)</f>
        <v/>
      </c>
      <c r="F12" s="28">
        <f>IF($C12="","",_xlfn.LET(_xlpm.c,IFERROR(INDEX(rngEPcode,MATCH(cfgGradeSheetExam,IFERROR(rngEPseq+0,-1),0)),""),IF(COUNTIFS(nrES_PID,Cadets!$B7,nrES_Code,_xlpm.c,nrES_Att,1)=0,"",SUMIFS(nrES_Raw,nrES_PID,Cadets!$B7,nrES_Code,_xlpm.c,nrES_Att,1))))</f>
        <v/>
      </c>
      <c r="G12" s="28">
        <f>IF($C12="","",_xlfn.LET(_xlpm.c,IFERROR(INDEX(rngEPcode,MATCH(cfgGradeSheetExam,IFERROR(rngEPseq+0,-1),0)),""),IF(COUNTIFS(nrES_PID,Cadets!$B7,nrES_Code,_xlpm.c,nrES_Final,"Yes",nrES_Rec,"&lt;&gt;")=0,"",SUMIFS(nrES_Rec,nrES_PID,Cadets!$B7,nrES_Code,_xlpm.c,nrES_Final,"Yes"))))</f>
        <v/>
      </c>
      <c r="H12" s="28">
        <f>IF(OR($C12="",$G12=""),"",IF($G12&gt;=cfgPassingScore,"Pass","FAIL"))</f>
        <v/>
      </c>
      <c r="I12" s="28">
        <f>IF($C12="","",_xlfn.LET(_xlpm.c,IFERROR(INDEX(rngEPcode,MATCH(cfgGradeSheetExam,IFERROR(rngEPseq+0,-1),0)),""),IF(COUNTIFS(nrES_PID,Cadets!$B7,nrES_Code,_xlpm.c,nrES_Att,2)&gt;0,"Retested","")))</f>
        <v/>
      </c>
    </row>
    <row r="13">
      <c r="B13" s="28">
        <f>IF(Cadets!$B8="","",ROW()-10)</f>
        <v/>
      </c>
      <c r="C13" s="27">
        <f>IF(Cadets!$B8="","",Cadets!$F8)</f>
        <v/>
      </c>
      <c r="D13" s="28">
        <f>IF($C13="","",Cadets!$B8)</f>
        <v/>
      </c>
      <c r="E13" s="28">
        <f>IF($C13="","",Cadets!$H8)</f>
        <v/>
      </c>
      <c r="F13" s="28">
        <f>IF($C13="","",_xlfn.LET(_xlpm.c,IFERROR(INDEX(rngEPcode,MATCH(cfgGradeSheetExam,IFERROR(rngEPseq+0,-1),0)),""),IF(COUNTIFS(nrES_PID,Cadets!$B8,nrES_Code,_xlpm.c,nrES_Att,1)=0,"",SUMIFS(nrES_Raw,nrES_PID,Cadets!$B8,nrES_Code,_xlpm.c,nrES_Att,1))))</f>
        <v/>
      </c>
      <c r="G13" s="28">
        <f>IF($C13="","",_xlfn.LET(_xlpm.c,IFERROR(INDEX(rngEPcode,MATCH(cfgGradeSheetExam,IFERROR(rngEPseq+0,-1),0)),""),IF(COUNTIFS(nrES_PID,Cadets!$B8,nrES_Code,_xlpm.c,nrES_Final,"Yes",nrES_Rec,"&lt;&gt;")=0,"",SUMIFS(nrES_Rec,nrES_PID,Cadets!$B8,nrES_Code,_xlpm.c,nrES_Final,"Yes"))))</f>
        <v/>
      </c>
      <c r="H13" s="28">
        <f>IF(OR($C13="",$G13=""),"",IF($G13&gt;=cfgPassingScore,"Pass","FAIL"))</f>
        <v/>
      </c>
      <c r="I13" s="28">
        <f>IF($C13="","",_xlfn.LET(_xlpm.c,IFERROR(INDEX(rngEPcode,MATCH(cfgGradeSheetExam,IFERROR(rngEPseq+0,-1),0)),""),IF(COUNTIFS(nrES_PID,Cadets!$B8,nrES_Code,_xlpm.c,nrES_Att,2)&gt;0,"Retested","")))</f>
        <v/>
      </c>
    </row>
    <row r="14">
      <c r="B14" s="28">
        <f>IF(Cadets!$B9="","",ROW()-10)</f>
        <v/>
      </c>
      <c r="C14" s="27">
        <f>IF(Cadets!$B9="","",Cadets!$F9)</f>
        <v/>
      </c>
      <c r="D14" s="28">
        <f>IF($C14="","",Cadets!$B9)</f>
        <v/>
      </c>
      <c r="E14" s="28">
        <f>IF($C14="","",Cadets!$H9)</f>
        <v/>
      </c>
      <c r="F14" s="28">
        <f>IF($C14="","",_xlfn.LET(_xlpm.c,IFERROR(INDEX(rngEPcode,MATCH(cfgGradeSheetExam,IFERROR(rngEPseq+0,-1),0)),""),IF(COUNTIFS(nrES_PID,Cadets!$B9,nrES_Code,_xlpm.c,nrES_Att,1)=0,"",SUMIFS(nrES_Raw,nrES_PID,Cadets!$B9,nrES_Code,_xlpm.c,nrES_Att,1))))</f>
        <v/>
      </c>
      <c r="G14" s="28">
        <f>IF($C14="","",_xlfn.LET(_xlpm.c,IFERROR(INDEX(rngEPcode,MATCH(cfgGradeSheetExam,IFERROR(rngEPseq+0,-1),0)),""),IF(COUNTIFS(nrES_PID,Cadets!$B9,nrES_Code,_xlpm.c,nrES_Final,"Yes",nrES_Rec,"&lt;&gt;")=0,"",SUMIFS(nrES_Rec,nrES_PID,Cadets!$B9,nrES_Code,_xlpm.c,nrES_Final,"Yes"))))</f>
        <v/>
      </c>
      <c r="H14" s="28">
        <f>IF(OR($C14="",$G14=""),"",IF($G14&gt;=cfgPassingScore,"Pass","FAIL"))</f>
        <v/>
      </c>
      <c r="I14" s="28">
        <f>IF($C14="","",_xlfn.LET(_xlpm.c,IFERROR(INDEX(rngEPcode,MATCH(cfgGradeSheetExam,IFERROR(rngEPseq+0,-1),0)),""),IF(COUNTIFS(nrES_PID,Cadets!$B9,nrES_Code,_xlpm.c,nrES_Att,2)&gt;0,"Retested","")))</f>
        <v/>
      </c>
    </row>
    <row r="15">
      <c r="B15" s="28">
        <f>IF(Cadets!$B10="","",ROW()-10)</f>
        <v/>
      </c>
      <c r="C15" s="27">
        <f>IF(Cadets!$B10="","",Cadets!$F10)</f>
        <v/>
      </c>
      <c r="D15" s="28">
        <f>IF($C15="","",Cadets!$B10)</f>
        <v/>
      </c>
      <c r="E15" s="28">
        <f>IF($C15="","",Cadets!$H10)</f>
        <v/>
      </c>
      <c r="F15" s="28">
        <f>IF($C15="","",_xlfn.LET(_xlpm.c,IFERROR(INDEX(rngEPcode,MATCH(cfgGradeSheetExam,IFERROR(rngEPseq+0,-1),0)),""),IF(COUNTIFS(nrES_PID,Cadets!$B10,nrES_Code,_xlpm.c,nrES_Att,1)=0,"",SUMIFS(nrES_Raw,nrES_PID,Cadets!$B10,nrES_Code,_xlpm.c,nrES_Att,1))))</f>
        <v/>
      </c>
      <c r="G15" s="28">
        <f>IF($C15="","",_xlfn.LET(_xlpm.c,IFERROR(INDEX(rngEPcode,MATCH(cfgGradeSheetExam,IFERROR(rngEPseq+0,-1),0)),""),IF(COUNTIFS(nrES_PID,Cadets!$B10,nrES_Code,_xlpm.c,nrES_Final,"Yes",nrES_Rec,"&lt;&gt;")=0,"",SUMIFS(nrES_Rec,nrES_PID,Cadets!$B10,nrES_Code,_xlpm.c,nrES_Final,"Yes"))))</f>
        <v/>
      </c>
      <c r="H15" s="28">
        <f>IF(OR($C15="",$G15=""),"",IF($G15&gt;=cfgPassingScore,"Pass","FAIL"))</f>
        <v/>
      </c>
      <c r="I15" s="28">
        <f>IF($C15="","",_xlfn.LET(_xlpm.c,IFERROR(INDEX(rngEPcode,MATCH(cfgGradeSheetExam,IFERROR(rngEPseq+0,-1),0)),""),IF(COUNTIFS(nrES_PID,Cadets!$B10,nrES_Code,_xlpm.c,nrES_Att,2)&gt;0,"Retested","")))</f>
        <v/>
      </c>
    </row>
    <row r="16">
      <c r="B16" s="28">
        <f>IF(Cadets!$B11="","",ROW()-10)</f>
        <v/>
      </c>
      <c r="C16" s="27">
        <f>IF(Cadets!$B11="","",Cadets!$F11)</f>
        <v/>
      </c>
      <c r="D16" s="28">
        <f>IF($C16="","",Cadets!$B11)</f>
        <v/>
      </c>
      <c r="E16" s="28">
        <f>IF($C16="","",Cadets!$H11)</f>
        <v/>
      </c>
      <c r="F16" s="28">
        <f>IF($C16="","",_xlfn.LET(_xlpm.c,IFERROR(INDEX(rngEPcode,MATCH(cfgGradeSheetExam,IFERROR(rngEPseq+0,-1),0)),""),IF(COUNTIFS(nrES_PID,Cadets!$B11,nrES_Code,_xlpm.c,nrES_Att,1)=0,"",SUMIFS(nrES_Raw,nrES_PID,Cadets!$B11,nrES_Code,_xlpm.c,nrES_Att,1))))</f>
        <v/>
      </c>
      <c r="G16" s="28">
        <f>IF($C16="","",_xlfn.LET(_xlpm.c,IFERROR(INDEX(rngEPcode,MATCH(cfgGradeSheetExam,IFERROR(rngEPseq+0,-1),0)),""),IF(COUNTIFS(nrES_PID,Cadets!$B11,nrES_Code,_xlpm.c,nrES_Final,"Yes",nrES_Rec,"&lt;&gt;")=0,"",SUMIFS(nrES_Rec,nrES_PID,Cadets!$B11,nrES_Code,_xlpm.c,nrES_Final,"Yes"))))</f>
        <v/>
      </c>
      <c r="H16" s="28">
        <f>IF(OR($C16="",$G16=""),"",IF($G16&gt;=cfgPassingScore,"Pass","FAIL"))</f>
        <v/>
      </c>
      <c r="I16" s="28">
        <f>IF($C16="","",_xlfn.LET(_xlpm.c,IFERROR(INDEX(rngEPcode,MATCH(cfgGradeSheetExam,IFERROR(rngEPseq+0,-1),0)),""),IF(COUNTIFS(nrES_PID,Cadets!$B11,nrES_Code,_xlpm.c,nrES_Att,2)&gt;0,"Retested","")))</f>
        <v/>
      </c>
    </row>
    <row r="17">
      <c r="B17" s="28">
        <f>IF(Cadets!$B12="","",ROW()-10)</f>
        <v/>
      </c>
      <c r="C17" s="27">
        <f>IF(Cadets!$B12="","",Cadets!$F12)</f>
        <v/>
      </c>
      <c r="D17" s="28">
        <f>IF($C17="","",Cadets!$B12)</f>
        <v/>
      </c>
      <c r="E17" s="28">
        <f>IF($C17="","",Cadets!$H12)</f>
        <v/>
      </c>
      <c r="F17" s="28">
        <f>IF($C17="","",_xlfn.LET(_xlpm.c,IFERROR(INDEX(rngEPcode,MATCH(cfgGradeSheetExam,IFERROR(rngEPseq+0,-1),0)),""),IF(COUNTIFS(nrES_PID,Cadets!$B12,nrES_Code,_xlpm.c,nrES_Att,1)=0,"",SUMIFS(nrES_Raw,nrES_PID,Cadets!$B12,nrES_Code,_xlpm.c,nrES_Att,1))))</f>
        <v/>
      </c>
      <c r="G17" s="28">
        <f>IF($C17="","",_xlfn.LET(_xlpm.c,IFERROR(INDEX(rngEPcode,MATCH(cfgGradeSheetExam,IFERROR(rngEPseq+0,-1),0)),""),IF(COUNTIFS(nrES_PID,Cadets!$B12,nrES_Code,_xlpm.c,nrES_Final,"Yes",nrES_Rec,"&lt;&gt;")=0,"",SUMIFS(nrES_Rec,nrES_PID,Cadets!$B12,nrES_Code,_xlpm.c,nrES_Final,"Yes"))))</f>
        <v/>
      </c>
      <c r="H17" s="28">
        <f>IF(OR($C17="",$G17=""),"",IF($G17&gt;=cfgPassingScore,"Pass","FAIL"))</f>
        <v/>
      </c>
      <c r="I17" s="28">
        <f>IF($C17="","",_xlfn.LET(_xlpm.c,IFERROR(INDEX(rngEPcode,MATCH(cfgGradeSheetExam,IFERROR(rngEPseq+0,-1),0)),""),IF(COUNTIFS(nrES_PID,Cadets!$B12,nrES_Code,_xlpm.c,nrES_Att,2)&gt;0,"Retested","")))</f>
        <v/>
      </c>
    </row>
    <row r="18">
      <c r="B18" s="28">
        <f>IF(Cadets!$B13="","",ROW()-10)</f>
        <v/>
      </c>
      <c r="C18" s="27">
        <f>IF(Cadets!$B13="","",Cadets!$F13)</f>
        <v/>
      </c>
      <c r="D18" s="28">
        <f>IF($C18="","",Cadets!$B13)</f>
        <v/>
      </c>
      <c r="E18" s="28">
        <f>IF($C18="","",Cadets!$H13)</f>
        <v/>
      </c>
      <c r="F18" s="28">
        <f>IF($C18="","",_xlfn.LET(_xlpm.c,IFERROR(INDEX(rngEPcode,MATCH(cfgGradeSheetExam,IFERROR(rngEPseq+0,-1),0)),""),IF(COUNTIFS(nrES_PID,Cadets!$B13,nrES_Code,_xlpm.c,nrES_Att,1)=0,"",SUMIFS(nrES_Raw,nrES_PID,Cadets!$B13,nrES_Code,_xlpm.c,nrES_Att,1))))</f>
        <v/>
      </c>
      <c r="G18" s="28">
        <f>IF($C18="","",_xlfn.LET(_xlpm.c,IFERROR(INDEX(rngEPcode,MATCH(cfgGradeSheetExam,IFERROR(rngEPseq+0,-1),0)),""),IF(COUNTIFS(nrES_PID,Cadets!$B13,nrES_Code,_xlpm.c,nrES_Final,"Yes",nrES_Rec,"&lt;&gt;")=0,"",SUMIFS(nrES_Rec,nrES_PID,Cadets!$B13,nrES_Code,_xlpm.c,nrES_Final,"Yes"))))</f>
        <v/>
      </c>
      <c r="H18" s="28">
        <f>IF(OR($C18="",$G18=""),"",IF($G18&gt;=cfgPassingScore,"Pass","FAIL"))</f>
        <v/>
      </c>
      <c r="I18" s="28">
        <f>IF($C18="","",_xlfn.LET(_xlpm.c,IFERROR(INDEX(rngEPcode,MATCH(cfgGradeSheetExam,IFERROR(rngEPseq+0,-1),0)),""),IF(COUNTIFS(nrES_PID,Cadets!$B13,nrES_Code,_xlpm.c,nrES_Att,2)&gt;0,"Retested","")))</f>
        <v/>
      </c>
    </row>
    <row r="19">
      <c r="B19" s="28">
        <f>IF(Cadets!$B14="","",ROW()-10)</f>
        <v/>
      </c>
      <c r="C19" s="27">
        <f>IF(Cadets!$B14="","",Cadets!$F14)</f>
        <v/>
      </c>
      <c r="D19" s="28">
        <f>IF($C19="","",Cadets!$B14)</f>
        <v/>
      </c>
      <c r="E19" s="28">
        <f>IF($C19="","",Cadets!$H14)</f>
        <v/>
      </c>
      <c r="F19" s="28">
        <f>IF($C19="","",_xlfn.LET(_xlpm.c,IFERROR(INDEX(rngEPcode,MATCH(cfgGradeSheetExam,IFERROR(rngEPseq+0,-1),0)),""),IF(COUNTIFS(nrES_PID,Cadets!$B14,nrES_Code,_xlpm.c,nrES_Att,1)=0,"",SUMIFS(nrES_Raw,nrES_PID,Cadets!$B14,nrES_Code,_xlpm.c,nrES_Att,1))))</f>
        <v/>
      </c>
      <c r="G19" s="28">
        <f>IF($C19="","",_xlfn.LET(_xlpm.c,IFERROR(INDEX(rngEPcode,MATCH(cfgGradeSheetExam,IFERROR(rngEPseq+0,-1),0)),""),IF(COUNTIFS(nrES_PID,Cadets!$B14,nrES_Code,_xlpm.c,nrES_Final,"Yes",nrES_Rec,"&lt;&gt;")=0,"",SUMIFS(nrES_Rec,nrES_PID,Cadets!$B14,nrES_Code,_xlpm.c,nrES_Final,"Yes"))))</f>
        <v/>
      </c>
      <c r="H19" s="28">
        <f>IF(OR($C19="",$G19=""),"",IF($G19&gt;=cfgPassingScore,"Pass","FAIL"))</f>
        <v/>
      </c>
      <c r="I19" s="28">
        <f>IF($C19="","",_xlfn.LET(_xlpm.c,IFERROR(INDEX(rngEPcode,MATCH(cfgGradeSheetExam,IFERROR(rngEPseq+0,-1),0)),""),IF(COUNTIFS(nrES_PID,Cadets!$B14,nrES_Code,_xlpm.c,nrES_Att,2)&gt;0,"Retested","")))</f>
        <v/>
      </c>
    </row>
    <row r="20">
      <c r="B20" s="28">
        <f>IF(Cadets!$B15="","",ROW()-10)</f>
        <v/>
      </c>
      <c r="C20" s="27">
        <f>IF(Cadets!$B15="","",Cadets!$F15)</f>
        <v/>
      </c>
      <c r="D20" s="28">
        <f>IF($C20="","",Cadets!$B15)</f>
        <v/>
      </c>
      <c r="E20" s="28">
        <f>IF($C20="","",Cadets!$H15)</f>
        <v/>
      </c>
      <c r="F20" s="28">
        <f>IF($C20="","",_xlfn.LET(_xlpm.c,IFERROR(INDEX(rngEPcode,MATCH(cfgGradeSheetExam,IFERROR(rngEPseq+0,-1),0)),""),IF(COUNTIFS(nrES_PID,Cadets!$B15,nrES_Code,_xlpm.c,nrES_Att,1)=0,"",SUMIFS(nrES_Raw,nrES_PID,Cadets!$B15,nrES_Code,_xlpm.c,nrES_Att,1))))</f>
        <v/>
      </c>
      <c r="G20" s="28">
        <f>IF($C20="","",_xlfn.LET(_xlpm.c,IFERROR(INDEX(rngEPcode,MATCH(cfgGradeSheetExam,IFERROR(rngEPseq+0,-1),0)),""),IF(COUNTIFS(nrES_PID,Cadets!$B15,nrES_Code,_xlpm.c,nrES_Final,"Yes",nrES_Rec,"&lt;&gt;")=0,"",SUMIFS(nrES_Rec,nrES_PID,Cadets!$B15,nrES_Code,_xlpm.c,nrES_Final,"Yes"))))</f>
        <v/>
      </c>
      <c r="H20" s="28">
        <f>IF(OR($C20="",$G20=""),"",IF($G20&gt;=cfgPassingScore,"Pass","FAIL"))</f>
        <v/>
      </c>
      <c r="I20" s="28">
        <f>IF($C20="","",_xlfn.LET(_xlpm.c,IFERROR(INDEX(rngEPcode,MATCH(cfgGradeSheetExam,IFERROR(rngEPseq+0,-1),0)),""),IF(COUNTIFS(nrES_PID,Cadets!$B15,nrES_Code,_xlpm.c,nrES_Att,2)&gt;0,"Retested","")))</f>
        <v/>
      </c>
    </row>
    <row r="21">
      <c r="B21" s="28">
        <f>IF(Cadets!$B16="","",ROW()-10)</f>
        <v/>
      </c>
      <c r="C21" s="27">
        <f>IF(Cadets!$B16="","",Cadets!$F16)</f>
        <v/>
      </c>
      <c r="D21" s="28">
        <f>IF($C21="","",Cadets!$B16)</f>
        <v/>
      </c>
      <c r="E21" s="28">
        <f>IF($C21="","",Cadets!$H16)</f>
        <v/>
      </c>
      <c r="F21" s="28">
        <f>IF($C21="","",_xlfn.LET(_xlpm.c,IFERROR(INDEX(rngEPcode,MATCH(cfgGradeSheetExam,IFERROR(rngEPseq+0,-1),0)),""),IF(COUNTIFS(nrES_PID,Cadets!$B16,nrES_Code,_xlpm.c,nrES_Att,1)=0,"",SUMIFS(nrES_Raw,nrES_PID,Cadets!$B16,nrES_Code,_xlpm.c,nrES_Att,1))))</f>
        <v/>
      </c>
      <c r="G21" s="28">
        <f>IF($C21="","",_xlfn.LET(_xlpm.c,IFERROR(INDEX(rngEPcode,MATCH(cfgGradeSheetExam,IFERROR(rngEPseq+0,-1),0)),""),IF(COUNTIFS(nrES_PID,Cadets!$B16,nrES_Code,_xlpm.c,nrES_Final,"Yes",nrES_Rec,"&lt;&gt;")=0,"",SUMIFS(nrES_Rec,nrES_PID,Cadets!$B16,nrES_Code,_xlpm.c,nrES_Final,"Yes"))))</f>
        <v/>
      </c>
      <c r="H21" s="28">
        <f>IF(OR($C21="",$G21=""),"",IF($G21&gt;=cfgPassingScore,"Pass","FAIL"))</f>
        <v/>
      </c>
      <c r="I21" s="28">
        <f>IF($C21="","",_xlfn.LET(_xlpm.c,IFERROR(INDEX(rngEPcode,MATCH(cfgGradeSheetExam,IFERROR(rngEPseq+0,-1),0)),""),IF(COUNTIFS(nrES_PID,Cadets!$B16,nrES_Code,_xlpm.c,nrES_Att,2)&gt;0,"Retested","")))</f>
        <v/>
      </c>
    </row>
    <row r="22">
      <c r="B22" s="28">
        <f>IF(Cadets!$B17="","",ROW()-10)</f>
        <v/>
      </c>
      <c r="C22" s="27">
        <f>IF(Cadets!$B17="","",Cadets!$F17)</f>
        <v/>
      </c>
      <c r="D22" s="28">
        <f>IF($C22="","",Cadets!$B17)</f>
        <v/>
      </c>
      <c r="E22" s="28">
        <f>IF($C22="","",Cadets!$H17)</f>
        <v/>
      </c>
      <c r="F22" s="28">
        <f>IF($C22="","",_xlfn.LET(_xlpm.c,IFERROR(INDEX(rngEPcode,MATCH(cfgGradeSheetExam,IFERROR(rngEPseq+0,-1),0)),""),IF(COUNTIFS(nrES_PID,Cadets!$B17,nrES_Code,_xlpm.c,nrES_Att,1)=0,"",SUMIFS(nrES_Raw,nrES_PID,Cadets!$B17,nrES_Code,_xlpm.c,nrES_Att,1))))</f>
        <v/>
      </c>
      <c r="G22" s="28">
        <f>IF($C22="","",_xlfn.LET(_xlpm.c,IFERROR(INDEX(rngEPcode,MATCH(cfgGradeSheetExam,IFERROR(rngEPseq+0,-1),0)),""),IF(COUNTIFS(nrES_PID,Cadets!$B17,nrES_Code,_xlpm.c,nrES_Final,"Yes",nrES_Rec,"&lt;&gt;")=0,"",SUMIFS(nrES_Rec,nrES_PID,Cadets!$B17,nrES_Code,_xlpm.c,nrES_Final,"Yes"))))</f>
        <v/>
      </c>
      <c r="H22" s="28">
        <f>IF(OR($C22="",$G22=""),"",IF($G22&gt;=cfgPassingScore,"Pass","FAIL"))</f>
        <v/>
      </c>
      <c r="I22" s="28">
        <f>IF($C22="","",_xlfn.LET(_xlpm.c,IFERROR(INDEX(rngEPcode,MATCH(cfgGradeSheetExam,IFERROR(rngEPseq+0,-1),0)),""),IF(COUNTIFS(nrES_PID,Cadets!$B17,nrES_Code,_xlpm.c,nrES_Att,2)&gt;0,"Retested","")))</f>
        <v/>
      </c>
    </row>
    <row r="23">
      <c r="B23" s="28">
        <f>IF(Cadets!$B18="","",ROW()-10)</f>
        <v/>
      </c>
      <c r="C23" s="27">
        <f>IF(Cadets!$B18="","",Cadets!$F18)</f>
        <v/>
      </c>
      <c r="D23" s="28">
        <f>IF($C23="","",Cadets!$B18)</f>
        <v/>
      </c>
      <c r="E23" s="28">
        <f>IF($C23="","",Cadets!$H18)</f>
        <v/>
      </c>
      <c r="F23" s="28">
        <f>IF($C23="","",_xlfn.LET(_xlpm.c,IFERROR(INDEX(rngEPcode,MATCH(cfgGradeSheetExam,IFERROR(rngEPseq+0,-1),0)),""),IF(COUNTIFS(nrES_PID,Cadets!$B18,nrES_Code,_xlpm.c,nrES_Att,1)=0,"",SUMIFS(nrES_Raw,nrES_PID,Cadets!$B18,nrES_Code,_xlpm.c,nrES_Att,1))))</f>
        <v/>
      </c>
      <c r="G23" s="28">
        <f>IF($C23="","",_xlfn.LET(_xlpm.c,IFERROR(INDEX(rngEPcode,MATCH(cfgGradeSheetExam,IFERROR(rngEPseq+0,-1),0)),""),IF(COUNTIFS(nrES_PID,Cadets!$B18,nrES_Code,_xlpm.c,nrES_Final,"Yes",nrES_Rec,"&lt;&gt;")=0,"",SUMIFS(nrES_Rec,nrES_PID,Cadets!$B18,nrES_Code,_xlpm.c,nrES_Final,"Yes"))))</f>
        <v/>
      </c>
      <c r="H23" s="28">
        <f>IF(OR($C23="",$G23=""),"",IF($G23&gt;=cfgPassingScore,"Pass","FAIL"))</f>
        <v/>
      </c>
      <c r="I23" s="28">
        <f>IF($C23="","",_xlfn.LET(_xlpm.c,IFERROR(INDEX(rngEPcode,MATCH(cfgGradeSheetExam,IFERROR(rngEPseq+0,-1),0)),""),IF(COUNTIFS(nrES_PID,Cadets!$B18,nrES_Code,_xlpm.c,nrES_Att,2)&gt;0,"Retested","")))</f>
        <v/>
      </c>
    </row>
    <row r="24">
      <c r="B24" s="28">
        <f>IF(Cadets!$B19="","",ROW()-10)</f>
        <v/>
      </c>
      <c r="C24" s="27">
        <f>IF(Cadets!$B19="","",Cadets!$F19)</f>
        <v/>
      </c>
      <c r="D24" s="28">
        <f>IF($C24="","",Cadets!$B19)</f>
        <v/>
      </c>
      <c r="E24" s="28">
        <f>IF($C24="","",Cadets!$H19)</f>
        <v/>
      </c>
      <c r="F24" s="28">
        <f>IF($C24="","",_xlfn.LET(_xlpm.c,IFERROR(INDEX(rngEPcode,MATCH(cfgGradeSheetExam,IFERROR(rngEPseq+0,-1),0)),""),IF(COUNTIFS(nrES_PID,Cadets!$B19,nrES_Code,_xlpm.c,nrES_Att,1)=0,"",SUMIFS(nrES_Raw,nrES_PID,Cadets!$B19,nrES_Code,_xlpm.c,nrES_Att,1))))</f>
        <v/>
      </c>
      <c r="G24" s="28">
        <f>IF($C24="","",_xlfn.LET(_xlpm.c,IFERROR(INDEX(rngEPcode,MATCH(cfgGradeSheetExam,IFERROR(rngEPseq+0,-1),0)),""),IF(COUNTIFS(nrES_PID,Cadets!$B19,nrES_Code,_xlpm.c,nrES_Final,"Yes",nrES_Rec,"&lt;&gt;")=0,"",SUMIFS(nrES_Rec,nrES_PID,Cadets!$B19,nrES_Code,_xlpm.c,nrES_Final,"Yes"))))</f>
        <v/>
      </c>
      <c r="H24" s="28">
        <f>IF(OR($C24="",$G24=""),"",IF($G24&gt;=cfgPassingScore,"Pass","FAIL"))</f>
        <v/>
      </c>
      <c r="I24" s="28">
        <f>IF($C24="","",_xlfn.LET(_xlpm.c,IFERROR(INDEX(rngEPcode,MATCH(cfgGradeSheetExam,IFERROR(rngEPseq+0,-1),0)),""),IF(COUNTIFS(nrES_PID,Cadets!$B19,nrES_Code,_xlpm.c,nrES_Att,2)&gt;0,"Retested","")))</f>
        <v/>
      </c>
    </row>
    <row r="25">
      <c r="B25" s="28">
        <f>IF(Cadets!$B20="","",ROW()-10)</f>
        <v/>
      </c>
      <c r="C25" s="27">
        <f>IF(Cadets!$B20="","",Cadets!$F20)</f>
        <v/>
      </c>
      <c r="D25" s="28">
        <f>IF($C25="","",Cadets!$B20)</f>
        <v/>
      </c>
      <c r="E25" s="28">
        <f>IF($C25="","",Cadets!$H20)</f>
        <v/>
      </c>
      <c r="F25" s="28">
        <f>IF($C25="","",_xlfn.LET(_xlpm.c,IFERROR(INDEX(rngEPcode,MATCH(cfgGradeSheetExam,IFERROR(rngEPseq+0,-1),0)),""),IF(COUNTIFS(nrES_PID,Cadets!$B20,nrES_Code,_xlpm.c,nrES_Att,1)=0,"",SUMIFS(nrES_Raw,nrES_PID,Cadets!$B20,nrES_Code,_xlpm.c,nrES_Att,1))))</f>
        <v/>
      </c>
      <c r="G25" s="28">
        <f>IF($C25="","",_xlfn.LET(_xlpm.c,IFERROR(INDEX(rngEPcode,MATCH(cfgGradeSheetExam,IFERROR(rngEPseq+0,-1),0)),""),IF(COUNTIFS(nrES_PID,Cadets!$B20,nrES_Code,_xlpm.c,nrES_Final,"Yes",nrES_Rec,"&lt;&gt;")=0,"",SUMIFS(nrES_Rec,nrES_PID,Cadets!$B20,nrES_Code,_xlpm.c,nrES_Final,"Yes"))))</f>
        <v/>
      </c>
      <c r="H25" s="28">
        <f>IF(OR($C25="",$G25=""),"",IF($G25&gt;=cfgPassingScore,"Pass","FAIL"))</f>
        <v/>
      </c>
      <c r="I25" s="28">
        <f>IF($C25="","",_xlfn.LET(_xlpm.c,IFERROR(INDEX(rngEPcode,MATCH(cfgGradeSheetExam,IFERROR(rngEPseq+0,-1),0)),""),IF(COUNTIFS(nrES_PID,Cadets!$B20,nrES_Code,_xlpm.c,nrES_Att,2)&gt;0,"Retested","")))</f>
        <v/>
      </c>
    </row>
    <row r="26">
      <c r="B26" s="28">
        <f>IF(Cadets!$B21="","",ROW()-10)</f>
        <v/>
      </c>
      <c r="C26" s="27">
        <f>IF(Cadets!$B21="","",Cadets!$F21)</f>
        <v/>
      </c>
      <c r="D26" s="28">
        <f>IF($C26="","",Cadets!$B21)</f>
        <v/>
      </c>
      <c r="E26" s="28">
        <f>IF($C26="","",Cadets!$H21)</f>
        <v/>
      </c>
      <c r="F26" s="28">
        <f>IF($C26="","",_xlfn.LET(_xlpm.c,IFERROR(INDEX(rngEPcode,MATCH(cfgGradeSheetExam,IFERROR(rngEPseq+0,-1),0)),""),IF(COUNTIFS(nrES_PID,Cadets!$B21,nrES_Code,_xlpm.c,nrES_Att,1)=0,"",SUMIFS(nrES_Raw,nrES_PID,Cadets!$B21,nrES_Code,_xlpm.c,nrES_Att,1))))</f>
        <v/>
      </c>
      <c r="G26" s="28">
        <f>IF($C26="","",_xlfn.LET(_xlpm.c,IFERROR(INDEX(rngEPcode,MATCH(cfgGradeSheetExam,IFERROR(rngEPseq+0,-1),0)),""),IF(COUNTIFS(nrES_PID,Cadets!$B21,nrES_Code,_xlpm.c,nrES_Final,"Yes",nrES_Rec,"&lt;&gt;")=0,"",SUMIFS(nrES_Rec,nrES_PID,Cadets!$B21,nrES_Code,_xlpm.c,nrES_Final,"Yes"))))</f>
        <v/>
      </c>
      <c r="H26" s="28">
        <f>IF(OR($C26="",$G26=""),"",IF($G26&gt;=cfgPassingScore,"Pass","FAIL"))</f>
        <v/>
      </c>
      <c r="I26" s="28">
        <f>IF($C26="","",_xlfn.LET(_xlpm.c,IFERROR(INDEX(rngEPcode,MATCH(cfgGradeSheetExam,IFERROR(rngEPseq+0,-1),0)),""),IF(COUNTIFS(nrES_PID,Cadets!$B21,nrES_Code,_xlpm.c,nrES_Att,2)&gt;0,"Retested","")))</f>
        <v/>
      </c>
    </row>
    <row r="27">
      <c r="B27" s="28">
        <f>IF(Cadets!$B22="","",ROW()-10)</f>
        <v/>
      </c>
      <c r="C27" s="27">
        <f>IF(Cadets!$B22="","",Cadets!$F22)</f>
        <v/>
      </c>
      <c r="D27" s="28">
        <f>IF($C27="","",Cadets!$B22)</f>
        <v/>
      </c>
      <c r="E27" s="28">
        <f>IF($C27="","",Cadets!$H22)</f>
        <v/>
      </c>
      <c r="F27" s="28">
        <f>IF($C27="","",_xlfn.LET(_xlpm.c,IFERROR(INDEX(rngEPcode,MATCH(cfgGradeSheetExam,IFERROR(rngEPseq+0,-1),0)),""),IF(COUNTIFS(nrES_PID,Cadets!$B22,nrES_Code,_xlpm.c,nrES_Att,1)=0,"",SUMIFS(nrES_Raw,nrES_PID,Cadets!$B22,nrES_Code,_xlpm.c,nrES_Att,1))))</f>
        <v/>
      </c>
      <c r="G27" s="28">
        <f>IF($C27="","",_xlfn.LET(_xlpm.c,IFERROR(INDEX(rngEPcode,MATCH(cfgGradeSheetExam,IFERROR(rngEPseq+0,-1),0)),""),IF(COUNTIFS(nrES_PID,Cadets!$B22,nrES_Code,_xlpm.c,nrES_Final,"Yes",nrES_Rec,"&lt;&gt;")=0,"",SUMIFS(nrES_Rec,nrES_PID,Cadets!$B22,nrES_Code,_xlpm.c,nrES_Final,"Yes"))))</f>
        <v/>
      </c>
      <c r="H27" s="28">
        <f>IF(OR($C27="",$G27=""),"",IF($G27&gt;=cfgPassingScore,"Pass","FAIL"))</f>
        <v/>
      </c>
      <c r="I27" s="28">
        <f>IF($C27="","",_xlfn.LET(_xlpm.c,IFERROR(INDEX(rngEPcode,MATCH(cfgGradeSheetExam,IFERROR(rngEPseq+0,-1),0)),""),IF(COUNTIFS(nrES_PID,Cadets!$B22,nrES_Code,_xlpm.c,nrES_Att,2)&gt;0,"Retested","")))</f>
        <v/>
      </c>
    </row>
    <row r="28">
      <c r="B28" s="28">
        <f>IF(Cadets!$B23="","",ROW()-10)</f>
        <v/>
      </c>
      <c r="C28" s="27">
        <f>IF(Cadets!$B23="","",Cadets!$F23)</f>
        <v/>
      </c>
      <c r="D28" s="28">
        <f>IF($C28="","",Cadets!$B23)</f>
        <v/>
      </c>
      <c r="E28" s="28">
        <f>IF($C28="","",Cadets!$H23)</f>
        <v/>
      </c>
      <c r="F28" s="28">
        <f>IF($C28="","",_xlfn.LET(_xlpm.c,IFERROR(INDEX(rngEPcode,MATCH(cfgGradeSheetExam,IFERROR(rngEPseq+0,-1),0)),""),IF(COUNTIFS(nrES_PID,Cadets!$B23,nrES_Code,_xlpm.c,nrES_Att,1)=0,"",SUMIFS(nrES_Raw,nrES_PID,Cadets!$B23,nrES_Code,_xlpm.c,nrES_Att,1))))</f>
        <v/>
      </c>
      <c r="G28" s="28">
        <f>IF($C28="","",_xlfn.LET(_xlpm.c,IFERROR(INDEX(rngEPcode,MATCH(cfgGradeSheetExam,IFERROR(rngEPseq+0,-1),0)),""),IF(COUNTIFS(nrES_PID,Cadets!$B23,nrES_Code,_xlpm.c,nrES_Final,"Yes",nrES_Rec,"&lt;&gt;")=0,"",SUMIFS(nrES_Rec,nrES_PID,Cadets!$B23,nrES_Code,_xlpm.c,nrES_Final,"Yes"))))</f>
        <v/>
      </c>
      <c r="H28" s="28">
        <f>IF(OR($C28="",$G28=""),"",IF($G28&gt;=cfgPassingScore,"Pass","FAIL"))</f>
        <v/>
      </c>
      <c r="I28" s="28">
        <f>IF($C28="","",_xlfn.LET(_xlpm.c,IFERROR(INDEX(rngEPcode,MATCH(cfgGradeSheetExam,IFERROR(rngEPseq+0,-1),0)),""),IF(COUNTIFS(nrES_PID,Cadets!$B23,nrES_Code,_xlpm.c,nrES_Att,2)&gt;0,"Retested","")))</f>
        <v/>
      </c>
    </row>
    <row r="29">
      <c r="B29" s="28">
        <f>IF(Cadets!$B24="","",ROW()-10)</f>
        <v/>
      </c>
      <c r="C29" s="27">
        <f>IF(Cadets!$B24="","",Cadets!$F24)</f>
        <v/>
      </c>
      <c r="D29" s="28">
        <f>IF($C29="","",Cadets!$B24)</f>
        <v/>
      </c>
      <c r="E29" s="28">
        <f>IF($C29="","",Cadets!$H24)</f>
        <v/>
      </c>
      <c r="F29" s="28">
        <f>IF($C29="","",_xlfn.LET(_xlpm.c,IFERROR(INDEX(rngEPcode,MATCH(cfgGradeSheetExam,IFERROR(rngEPseq+0,-1),0)),""),IF(COUNTIFS(nrES_PID,Cadets!$B24,nrES_Code,_xlpm.c,nrES_Att,1)=0,"",SUMIFS(nrES_Raw,nrES_PID,Cadets!$B24,nrES_Code,_xlpm.c,nrES_Att,1))))</f>
        <v/>
      </c>
      <c r="G29" s="28">
        <f>IF($C29="","",_xlfn.LET(_xlpm.c,IFERROR(INDEX(rngEPcode,MATCH(cfgGradeSheetExam,IFERROR(rngEPseq+0,-1),0)),""),IF(COUNTIFS(nrES_PID,Cadets!$B24,nrES_Code,_xlpm.c,nrES_Final,"Yes",nrES_Rec,"&lt;&gt;")=0,"",SUMIFS(nrES_Rec,nrES_PID,Cadets!$B24,nrES_Code,_xlpm.c,nrES_Final,"Yes"))))</f>
        <v/>
      </c>
      <c r="H29" s="28">
        <f>IF(OR($C29="",$G29=""),"",IF($G29&gt;=cfgPassingScore,"Pass","FAIL"))</f>
        <v/>
      </c>
      <c r="I29" s="28">
        <f>IF($C29="","",_xlfn.LET(_xlpm.c,IFERROR(INDEX(rngEPcode,MATCH(cfgGradeSheetExam,IFERROR(rngEPseq+0,-1),0)),""),IF(COUNTIFS(nrES_PID,Cadets!$B24,nrES_Code,_xlpm.c,nrES_Att,2)&gt;0,"Retested","")))</f>
        <v/>
      </c>
    </row>
    <row r="30">
      <c r="B30" s="28">
        <f>IF(Cadets!$B25="","",ROW()-10)</f>
        <v/>
      </c>
      <c r="C30" s="27">
        <f>IF(Cadets!$B25="","",Cadets!$F25)</f>
        <v/>
      </c>
      <c r="D30" s="28">
        <f>IF($C30="","",Cadets!$B25)</f>
        <v/>
      </c>
      <c r="E30" s="28">
        <f>IF($C30="","",Cadets!$H25)</f>
        <v/>
      </c>
      <c r="F30" s="28">
        <f>IF($C30="","",_xlfn.LET(_xlpm.c,IFERROR(INDEX(rngEPcode,MATCH(cfgGradeSheetExam,IFERROR(rngEPseq+0,-1),0)),""),IF(COUNTIFS(nrES_PID,Cadets!$B25,nrES_Code,_xlpm.c,nrES_Att,1)=0,"",SUMIFS(nrES_Raw,nrES_PID,Cadets!$B25,nrES_Code,_xlpm.c,nrES_Att,1))))</f>
        <v/>
      </c>
      <c r="G30" s="28">
        <f>IF($C30="","",_xlfn.LET(_xlpm.c,IFERROR(INDEX(rngEPcode,MATCH(cfgGradeSheetExam,IFERROR(rngEPseq+0,-1),0)),""),IF(COUNTIFS(nrES_PID,Cadets!$B25,nrES_Code,_xlpm.c,nrES_Final,"Yes",nrES_Rec,"&lt;&gt;")=0,"",SUMIFS(nrES_Rec,nrES_PID,Cadets!$B25,nrES_Code,_xlpm.c,nrES_Final,"Yes"))))</f>
        <v/>
      </c>
      <c r="H30" s="28">
        <f>IF(OR($C30="",$G30=""),"",IF($G30&gt;=cfgPassingScore,"Pass","FAIL"))</f>
        <v/>
      </c>
      <c r="I30" s="28">
        <f>IF($C30="","",_xlfn.LET(_xlpm.c,IFERROR(INDEX(rngEPcode,MATCH(cfgGradeSheetExam,IFERROR(rngEPseq+0,-1),0)),""),IF(COUNTIFS(nrES_PID,Cadets!$B25,nrES_Code,_xlpm.c,nrES_Att,2)&gt;0,"Retested","")))</f>
        <v/>
      </c>
    </row>
    <row r="31">
      <c r="B31" s="28">
        <f>IF(Cadets!$B26="","",ROW()-10)</f>
        <v/>
      </c>
      <c r="C31" s="27">
        <f>IF(Cadets!$B26="","",Cadets!$F26)</f>
        <v/>
      </c>
      <c r="D31" s="28">
        <f>IF($C31="","",Cadets!$B26)</f>
        <v/>
      </c>
      <c r="E31" s="28">
        <f>IF($C31="","",Cadets!$H26)</f>
        <v/>
      </c>
      <c r="F31" s="28">
        <f>IF($C31="","",_xlfn.LET(_xlpm.c,IFERROR(INDEX(rngEPcode,MATCH(cfgGradeSheetExam,IFERROR(rngEPseq+0,-1),0)),""),IF(COUNTIFS(nrES_PID,Cadets!$B26,nrES_Code,_xlpm.c,nrES_Att,1)=0,"",SUMIFS(nrES_Raw,nrES_PID,Cadets!$B26,nrES_Code,_xlpm.c,nrES_Att,1))))</f>
        <v/>
      </c>
      <c r="G31" s="28">
        <f>IF($C31="","",_xlfn.LET(_xlpm.c,IFERROR(INDEX(rngEPcode,MATCH(cfgGradeSheetExam,IFERROR(rngEPseq+0,-1),0)),""),IF(COUNTIFS(nrES_PID,Cadets!$B26,nrES_Code,_xlpm.c,nrES_Final,"Yes",nrES_Rec,"&lt;&gt;")=0,"",SUMIFS(nrES_Rec,nrES_PID,Cadets!$B26,nrES_Code,_xlpm.c,nrES_Final,"Yes"))))</f>
        <v/>
      </c>
      <c r="H31" s="28">
        <f>IF(OR($C31="",$G31=""),"",IF($G31&gt;=cfgPassingScore,"Pass","FAIL"))</f>
        <v/>
      </c>
      <c r="I31" s="28">
        <f>IF($C31="","",_xlfn.LET(_xlpm.c,IFERROR(INDEX(rngEPcode,MATCH(cfgGradeSheetExam,IFERROR(rngEPseq+0,-1),0)),""),IF(COUNTIFS(nrES_PID,Cadets!$B26,nrES_Code,_xlpm.c,nrES_Att,2)&gt;0,"Retested","")))</f>
        <v/>
      </c>
    </row>
    <row r="32">
      <c r="B32" s="28">
        <f>IF(Cadets!$B27="","",ROW()-10)</f>
        <v/>
      </c>
      <c r="C32" s="27">
        <f>IF(Cadets!$B27="","",Cadets!$F27)</f>
        <v/>
      </c>
      <c r="D32" s="28">
        <f>IF($C32="","",Cadets!$B27)</f>
        <v/>
      </c>
      <c r="E32" s="28">
        <f>IF($C32="","",Cadets!$H27)</f>
        <v/>
      </c>
      <c r="F32" s="28">
        <f>IF($C32="","",_xlfn.LET(_xlpm.c,IFERROR(INDEX(rngEPcode,MATCH(cfgGradeSheetExam,IFERROR(rngEPseq+0,-1),0)),""),IF(COUNTIFS(nrES_PID,Cadets!$B27,nrES_Code,_xlpm.c,nrES_Att,1)=0,"",SUMIFS(nrES_Raw,nrES_PID,Cadets!$B27,nrES_Code,_xlpm.c,nrES_Att,1))))</f>
        <v/>
      </c>
      <c r="G32" s="28">
        <f>IF($C32="","",_xlfn.LET(_xlpm.c,IFERROR(INDEX(rngEPcode,MATCH(cfgGradeSheetExam,IFERROR(rngEPseq+0,-1),0)),""),IF(COUNTIFS(nrES_PID,Cadets!$B27,nrES_Code,_xlpm.c,nrES_Final,"Yes",nrES_Rec,"&lt;&gt;")=0,"",SUMIFS(nrES_Rec,nrES_PID,Cadets!$B27,nrES_Code,_xlpm.c,nrES_Final,"Yes"))))</f>
        <v/>
      </c>
      <c r="H32" s="28">
        <f>IF(OR($C32="",$G32=""),"",IF($G32&gt;=cfgPassingScore,"Pass","FAIL"))</f>
        <v/>
      </c>
      <c r="I32" s="28">
        <f>IF($C32="","",_xlfn.LET(_xlpm.c,IFERROR(INDEX(rngEPcode,MATCH(cfgGradeSheetExam,IFERROR(rngEPseq+0,-1),0)),""),IF(COUNTIFS(nrES_PID,Cadets!$B27,nrES_Code,_xlpm.c,nrES_Att,2)&gt;0,"Retested","")))</f>
        <v/>
      </c>
    </row>
    <row r="33">
      <c r="B33" s="28">
        <f>IF(Cadets!$B28="","",ROW()-10)</f>
        <v/>
      </c>
      <c r="C33" s="27">
        <f>IF(Cadets!$B28="","",Cadets!$F28)</f>
        <v/>
      </c>
      <c r="D33" s="28">
        <f>IF($C33="","",Cadets!$B28)</f>
        <v/>
      </c>
      <c r="E33" s="28">
        <f>IF($C33="","",Cadets!$H28)</f>
        <v/>
      </c>
      <c r="F33" s="28">
        <f>IF($C33="","",_xlfn.LET(_xlpm.c,IFERROR(INDEX(rngEPcode,MATCH(cfgGradeSheetExam,IFERROR(rngEPseq+0,-1),0)),""),IF(COUNTIFS(nrES_PID,Cadets!$B28,nrES_Code,_xlpm.c,nrES_Att,1)=0,"",SUMIFS(nrES_Raw,nrES_PID,Cadets!$B28,nrES_Code,_xlpm.c,nrES_Att,1))))</f>
        <v/>
      </c>
      <c r="G33" s="28">
        <f>IF($C33="","",_xlfn.LET(_xlpm.c,IFERROR(INDEX(rngEPcode,MATCH(cfgGradeSheetExam,IFERROR(rngEPseq+0,-1),0)),""),IF(COUNTIFS(nrES_PID,Cadets!$B28,nrES_Code,_xlpm.c,nrES_Final,"Yes",nrES_Rec,"&lt;&gt;")=0,"",SUMIFS(nrES_Rec,nrES_PID,Cadets!$B28,nrES_Code,_xlpm.c,nrES_Final,"Yes"))))</f>
        <v/>
      </c>
      <c r="H33" s="28">
        <f>IF(OR($C33="",$G33=""),"",IF($G33&gt;=cfgPassingScore,"Pass","FAIL"))</f>
        <v/>
      </c>
      <c r="I33" s="28">
        <f>IF($C33="","",_xlfn.LET(_xlpm.c,IFERROR(INDEX(rngEPcode,MATCH(cfgGradeSheetExam,IFERROR(rngEPseq+0,-1),0)),""),IF(COUNTIFS(nrES_PID,Cadets!$B28,nrES_Code,_xlpm.c,nrES_Att,2)&gt;0,"Retested","")))</f>
        <v/>
      </c>
    </row>
    <row r="34">
      <c r="B34" s="28">
        <f>IF(Cadets!$B29="","",ROW()-10)</f>
        <v/>
      </c>
      <c r="C34" s="27">
        <f>IF(Cadets!$B29="","",Cadets!$F29)</f>
        <v/>
      </c>
      <c r="D34" s="28">
        <f>IF($C34="","",Cadets!$B29)</f>
        <v/>
      </c>
      <c r="E34" s="28">
        <f>IF($C34="","",Cadets!$H29)</f>
        <v/>
      </c>
      <c r="F34" s="28">
        <f>IF($C34="","",_xlfn.LET(_xlpm.c,IFERROR(INDEX(rngEPcode,MATCH(cfgGradeSheetExam,IFERROR(rngEPseq+0,-1),0)),""),IF(COUNTIFS(nrES_PID,Cadets!$B29,nrES_Code,_xlpm.c,nrES_Att,1)=0,"",SUMIFS(nrES_Raw,nrES_PID,Cadets!$B29,nrES_Code,_xlpm.c,nrES_Att,1))))</f>
        <v/>
      </c>
      <c r="G34" s="28">
        <f>IF($C34="","",_xlfn.LET(_xlpm.c,IFERROR(INDEX(rngEPcode,MATCH(cfgGradeSheetExam,IFERROR(rngEPseq+0,-1),0)),""),IF(COUNTIFS(nrES_PID,Cadets!$B29,nrES_Code,_xlpm.c,nrES_Final,"Yes",nrES_Rec,"&lt;&gt;")=0,"",SUMIFS(nrES_Rec,nrES_PID,Cadets!$B29,nrES_Code,_xlpm.c,nrES_Final,"Yes"))))</f>
        <v/>
      </c>
      <c r="H34" s="28">
        <f>IF(OR($C34="",$G34=""),"",IF($G34&gt;=cfgPassingScore,"Pass","FAIL"))</f>
        <v/>
      </c>
      <c r="I34" s="28">
        <f>IF($C34="","",_xlfn.LET(_xlpm.c,IFERROR(INDEX(rngEPcode,MATCH(cfgGradeSheetExam,IFERROR(rngEPseq+0,-1),0)),""),IF(COUNTIFS(nrES_PID,Cadets!$B29,nrES_Code,_xlpm.c,nrES_Att,2)&gt;0,"Retested","")))</f>
        <v/>
      </c>
    </row>
    <row r="35">
      <c r="B35" s="28">
        <f>IF(Cadets!$B30="","",ROW()-10)</f>
        <v/>
      </c>
      <c r="C35" s="27">
        <f>IF(Cadets!$B30="","",Cadets!$F30)</f>
        <v/>
      </c>
      <c r="D35" s="28">
        <f>IF($C35="","",Cadets!$B30)</f>
        <v/>
      </c>
      <c r="E35" s="28">
        <f>IF($C35="","",Cadets!$H30)</f>
        <v/>
      </c>
      <c r="F35" s="28">
        <f>IF($C35="","",_xlfn.LET(_xlpm.c,IFERROR(INDEX(rngEPcode,MATCH(cfgGradeSheetExam,IFERROR(rngEPseq+0,-1),0)),""),IF(COUNTIFS(nrES_PID,Cadets!$B30,nrES_Code,_xlpm.c,nrES_Att,1)=0,"",SUMIFS(nrES_Raw,nrES_PID,Cadets!$B30,nrES_Code,_xlpm.c,nrES_Att,1))))</f>
        <v/>
      </c>
      <c r="G35" s="28">
        <f>IF($C35="","",_xlfn.LET(_xlpm.c,IFERROR(INDEX(rngEPcode,MATCH(cfgGradeSheetExam,IFERROR(rngEPseq+0,-1),0)),""),IF(COUNTIFS(nrES_PID,Cadets!$B30,nrES_Code,_xlpm.c,nrES_Final,"Yes",nrES_Rec,"&lt;&gt;")=0,"",SUMIFS(nrES_Rec,nrES_PID,Cadets!$B30,nrES_Code,_xlpm.c,nrES_Final,"Yes"))))</f>
        <v/>
      </c>
      <c r="H35" s="28">
        <f>IF(OR($C35="",$G35=""),"",IF($G35&gt;=cfgPassingScore,"Pass","FAIL"))</f>
        <v/>
      </c>
      <c r="I35" s="28">
        <f>IF($C35="","",_xlfn.LET(_xlpm.c,IFERROR(INDEX(rngEPcode,MATCH(cfgGradeSheetExam,IFERROR(rngEPseq+0,-1),0)),""),IF(COUNTIFS(nrES_PID,Cadets!$B30,nrES_Code,_xlpm.c,nrES_Att,2)&gt;0,"Retested","")))</f>
        <v/>
      </c>
    </row>
    <row r="36">
      <c r="B36" s="28">
        <f>IF(Cadets!$B31="","",ROW()-10)</f>
        <v/>
      </c>
      <c r="C36" s="27">
        <f>IF(Cadets!$B31="","",Cadets!$F31)</f>
        <v/>
      </c>
      <c r="D36" s="28">
        <f>IF($C36="","",Cadets!$B31)</f>
        <v/>
      </c>
      <c r="E36" s="28">
        <f>IF($C36="","",Cadets!$H31)</f>
        <v/>
      </c>
      <c r="F36" s="28">
        <f>IF($C36="","",_xlfn.LET(_xlpm.c,IFERROR(INDEX(rngEPcode,MATCH(cfgGradeSheetExam,IFERROR(rngEPseq+0,-1),0)),""),IF(COUNTIFS(nrES_PID,Cadets!$B31,nrES_Code,_xlpm.c,nrES_Att,1)=0,"",SUMIFS(nrES_Raw,nrES_PID,Cadets!$B31,nrES_Code,_xlpm.c,nrES_Att,1))))</f>
        <v/>
      </c>
      <c r="G36" s="28">
        <f>IF($C36="","",_xlfn.LET(_xlpm.c,IFERROR(INDEX(rngEPcode,MATCH(cfgGradeSheetExam,IFERROR(rngEPseq+0,-1),0)),""),IF(COUNTIFS(nrES_PID,Cadets!$B31,nrES_Code,_xlpm.c,nrES_Final,"Yes",nrES_Rec,"&lt;&gt;")=0,"",SUMIFS(nrES_Rec,nrES_PID,Cadets!$B31,nrES_Code,_xlpm.c,nrES_Final,"Yes"))))</f>
        <v/>
      </c>
      <c r="H36" s="28">
        <f>IF(OR($C36="",$G36=""),"",IF($G36&gt;=cfgPassingScore,"Pass","FAIL"))</f>
        <v/>
      </c>
      <c r="I36" s="28">
        <f>IF($C36="","",_xlfn.LET(_xlpm.c,IFERROR(INDEX(rngEPcode,MATCH(cfgGradeSheetExam,IFERROR(rngEPseq+0,-1),0)),""),IF(COUNTIFS(nrES_PID,Cadets!$B31,nrES_Code,_xlpm.c,nrES_Att,2)&gt;0,"Retested","")))</f>
        <v/>
      </c>
    </row>
    <row r="37">
      <c r="B37" s="28">
        <f>IF(Cadets!$B32="","",ROW()-10)</f>
        <v/>
      </c>
      <c r="C37" s="27">
        <f>IF(Cadets!$B32="","",Cadets!$F32)</f>
        <v/>
      </c>
      <c r="D37" s="28">
        <f>IF($C37="","",Cadets!$B32)</f>
        <v/>
      </c>
      <c r="E37" s="28">
        <f>IF($C37="","",Cadets!$H32)</f>
        <v/>
      </c>
      <c r="F37" s="28">
        <f>IF($C37="","",_xlfn.LET(_xlpm.c,IFERROR(INDEX(rngEPcode,MATCH(cfgGradeSheetExam,IFERROR(rngEPseq+0,-1),0)),""),IF(COUNTIFS(nrES_PID,Cadets!$B32,nrES_Code,_xlpm.c,nrES_Att,1)=0,"",SUMIFS(nrES_Raw,nrES_PID,Cadets!$B32,nrES_Code,_xlpm.c,nrES_Att,1))))</f>
        <v/>
      </c>
      <c r="G37" s="28">
        <f>IF($C37="","",_xlfn.LET(_xlpm.c,IFERROR(INDEX(rngEPcode,MATCH(cfgGradeSheetExam,IFERROR(rngEPseq+0,-1),0)),""),IF(COUNTIFS(nrES_PID,Cadets!$B32,nrES_Code,_xlpm.c,nrES_Final,"Yes",nrES_Rec,"&lt;&gt;")=0,"",SUMIFS(nrES_Rec,nrES_PID,Cadets!$B32,nrES_Code,_xlpm.c,nrES_Final,"Yes"))))</f>
        <v/>
      </c>
      <c r="H37" s="28">
        <f>IF(OR($C37="",$G37=""),"",IF($G37&gt;=cfgPassingScore,"Pass","FAIL"))</f>
        <v/>
      </c>
      <c r="I37" s="28">
        <f>IF($C37="","",_xlfn.LET(_xlpm.c,IFERROR(INDEX(rngEPcode,MATCH(cfgGradeSheetExam,IFERROR(rngEPseq+0,-1),0)),""),IF(COUNTIFS(nrES_PID,Cadets!$B32,nrES_Code,_xlpm.c,nrES_Att,2)&gt;0,"Retested","")))</f>
        <v/>
      </c>
    </row>
    <row r="38">
      <c r="B38" s="28">
        <f>IF(Cadets!$B33="","",ROW()-10)</f>
        <v/>
      </c>
      <c r="C38" s="27">
        <f>IF(Cadets!$B33="","",Cadets!$F33)</f>
        <v/>
      </c>
      <c r="D38" s="28">
        <f>IF($C38="","",Cadets!$B33)</f>
        <v/>
      </c>
      <c r="E38" s="28">
        <f>IF($C38="","",Cadets!$H33)</f>
        <v/>
      </c>
      <c r="F38" s="28">
        <f>IF($C38="","",_xlfn.LET(_xlpm.c,IFERROR(INDEX(rngEPcode,MATCH(cfgGradeSheetExam,IFERROR(rngEPseq+0,-1),0)),""),IF(COUNTIFS(nrES_PID,Cadets!$B33,nrES_Code,_xlpm.c,nrES_Att,1)=0,"",SUMIFS(nrES_Raw,nrES_PID,Cadets!$B33,nrES_Code,_xlpm.c,nrES_Att,1))))</f>
        <v/>
      </c>
      <c r="G38" s="28">
        <f>IF($C38="","",_xlfn.LET(_xlpm.c,IFERROR(INDEX(rngEPcode,MATCH(cfgGradeSheetExam,IFERROR(rngEPseq+0,-1),0)),""),IF(COUNTIFS(nrES_PID,Cadets!$B33,nrES_Code,_xlpm.c,nrES_Final,"Yes",nrES_Rec,"&lt;&gt;")=0,"",SUMIFS(nrES_Rec,nrES_PID,Cadets!$B33,nrES_Code,_xlpm.c,nrES_Final,"Yes"))))</f>
        <v/>
      </c>
      <c r="H38" s="28">
        <f>IF(OR($C38="",$G38=""),"",IF($G38&gt;=cfgPassingScore,"Pass","FAIL"))</f>
        <v/>
      </c>
      <c r="I38" s="28">
        <f>IF($C38="","",_xlfn.LET(_xlpm.c,IFERROR(INDEX(rngEPcode,MATCH(cfgGradeSheetExam,IFERROR(rngEPseq+0,-1),0)),""),IF(COUNTIFS(nrES_PID,Cadets!$B33,nrES_Code,_xlpm.c,nrES_Att,2)&gt;0,"Retested","")))</f>
        <v/>
      </c>
    </row>
    <row r="39">
      <c r="B39" s="28">
        <f>IF(Cadets!$B34="","",ROW()-10)</f>
        <v/>
      </c>
      <c r="C39" s="27">
        <f>IF(Cadets!$B34="","",Cadets!$F34)</f>
        <v/>
      </c>
      <c r="D39" s="28">
        <f>IF($C39="","",Cadets!$B34)</f>
        <v/>
      </c>
      <c r="E39" s="28">
        <f>IF($C39="","",Cadets!$H34)</f>
        <v/>
      </c>
      <c r="F39" s="28">
        <f>IF($C39="","",_xlfn.LET(_xlpm.c,IFERROR(INDEX(rngEPcode,MATCH(cfgGradeSheetExam,IFERROR(rngEPseq+0,-1),0)),""),IF(COUNTIFS(nrES_PID,Cadets!$B34,nrES_Code,_xlpm.c,nrES_Att,1)=0,"",SUMIFS(nrES_Raw,nrES_PID,Cadets!$B34,nrES_Code,_xlpm.c,nrES_Att,1))))</f>
        <v/>
      </c>
      <c r="G39" s="28">
        <f>IF($C39="","",_xlfn.LET(_xlpm.c,IFERROR(INDEX(rngEPcode,MATCH(cfgGradeSheetExam,IFERROR(rngEPseq+0,-1),0)),""),IF(COUNTIFS(nrES_PID,Cadets!$B34,nrES_Code,_xlpm.c,nrES_Final,"Yes",nrES_Rec,"&lt;&gt;")=0,"",SUMIFS(nrES_Rec,nrES_PID,Cadets!$B34,nrES_Code,_xlpm.c,nrES_Final,"Yes"))))</f>
        <v/>
      </c>
      <c r="H39" s="28">
        <f>IF(OR($C39="",$G39=""),"",IF($G39&gt;=cfgPassingScore,"Pass","FAIL"))</f>
        <v/>
      </c>
      <c r="I39" s="28">
        <f>IF($C39="","",_xlfn.LET(_xlpm.c,IFERROR(INDEX(rngEPcode,MATCH(cfgGradeSheetExam,IFERROR(rngEPseq+0,-1),0)),""),IF(COUNTIFS(nrES_PID,Cadets!$B34,nrES_Code,_xlpm.c,nrES_Att,2)&gt;0,"Retested","")))</f>
        <v/>
      </c>
    </row>
    <row r="40">
      <c r="B40" s="28">
        <f>IF(Cadets!$B35="","",ROW()-10)</f>
        <v/>
      </c>
      <c r="C40" s="27">
        <f>IF(Cadets!$B35="","",Cadets!$F35)</f>
        <v/>
      </c>
      <c r="D40" s="28">
        <f>IF($C40="","",Cadets!$B35)</f>
        <v/>
      </c>
      <c r="E40" s="28">
        <f>IF($C40="","",Cadets!$H35)</f>
        <v/>
      </c>
      <c r="F40" s="28">
        <f>IF($C40="","",_xlfn.LET(_xlpm.c,IFERROR(INDEX(rngEPcode,MATCH(cfgGradeSheetExam,IFERROR(rngEPseq+0,-1),0)),""),IF(COUNTIFS(nrES_PID,Cadets!$B35,nrES_Code,_xlpm.c,nrES_Att,1)=0,"",SUMIFS(nrES_Raw,nrES_PID,Cadets!$B35,nrES_Code,_xlpm.c,nrES_Att,1))))</f>
        <v/>
      </c>
      <c r="G40" s="28">
        <f>IF($C40="","",_xlfn.LET(_xlpm.c,IFERROR(INDEX(rngEPcode,MATCH(cfgGradeSheetExam,IFERROR(rngEPseq+0,-1),0)),""),IF(COUNTIFS(nrES_PID,Cadets!$B35,nrES_Code,_xlpm.c,nrES_Final,"Yes",nrES_Rec,"&lt;&gt;")=0,"",SUMIFS(nrES_Rec,nrES_PID,Cadets!$B35,nrES_Code,_xlpm.c,nrES_Final,"Yes"))))</f>
        <v/>
      </c>
      <c r="H40" s="28">
        <f>IF(OR($C40="",$G40=""),"",IF($G40&gt;=cfgPassingScore,"Pass","FAIL"))</f>
        <v/>
      </c>
      <c r="I40" s="28">
        <f>IF($C40="","",_xlfn.LET(_xlpm.c,IFERROR(INDEX(rngEPcode,MATCH(cfgGradeSheetExam,IFERROR(rngEPseq+0,-1),0)),""),IF(COUNTIFS(nrES_PID,Cadets!$B35,nrES_Code,_xlpm.c,nrES_Att,2)&gt;0,"Retested","")))</f>
        <v/>
      </c>
    </row>
    <row r="41">
      <c r="B41" s="28">
        <f>IF(Cadets!$B36="","",ROW()-10)</f>
        <v/>
      </c>
      <c r="C41" s="27">
        <f>IF(Cadets!$B36="","",Cadets!$F36)</f>
        <v/>
      </c>
      <c r="D41" s="28">
        <f>IF($C41="","",Cadets!$B36)</f>
        <v/>
      </c>
      <c r="E41" s="28">
        <f>IF($C41="","",Cadets!$H36)</f>
        <v/>
      </c>
      <c r="F41" s="28">
        <f>IF($C41="","",_xlfn.LET(_xlpm.c,IFERROR(INDEX(rngEPcode,MATCH(cfgGradeSheetExam,IFERROR(rngEPseq+0,-1),0)),""),IF(COUNTIFS(nrES_PID,Cadets!$B36,nrES_Code,_xlpm.c,nrES_Att,1)=0,"",SUMIFS(nrES_Raw,nrES_PID,Cadets!$B36,nrES_Code,_xlpm.c,nrES_Att,1))))</f>
        <v/>
      </c>
      <c r="G41" s="28">
        <f>IF($C41="","",_xlfn.LET(_xlpm.c,IFERROR(INDEX(rngEPcode,MATCH(cfgGradeSheetExam,IFERROR(rngEPseq+0,-1),0)),""),IF(COUNTIFS(nrES_PID,Cadets!$B36,nrES_Code,_xlpm.c,nrES_Final,"Yes",nrES_Rec,"&lt;&gt;")=0,"",SUMIFS(nrES_Rec,nrES_PID,Cadets!$B36,nrES_Code,_xlpm.c,nrES_Final,"Yes"))))</f>
        <v/>
      </c>
      <c r="H41" s="28">
        <f>IF(OR($C41="",$G41=""),"",IF($G41&gt;=cfgPassingScore,"Pass","FAIL"))</f>
        <v/>
      </c>
      <c r="I41" s="28">
        <f>IF($C41="","",_xlfn.LET(_xlpm.c,IFERROR(INDEX(rngEPcode,MATCH(cfgGradeSheetExam,IFERROR(rngEPseq+0,-1),0)),""),IF(COUNTIFS(nrES_PID,Cadets!$B36,nrES_Code,_xlpm.c,nrES_Att,2)&gt;0,"Retested","")))</f>
        <v/>
      </c>
    </row>
    <row r="42">
      <c r="B42" s="28">
        <f>IF(Cadets!$B37="","",ROW()-10)</f>
        <v/>
      </c>
      <c r="C42" s="27">
        <f>IF(Cadets!$B37="","",Cadets!$F37)</f>
        <v/>
      </c>
      <c r="D42" s="28">
        <f>IF($C42="","",Cadets!$B37)</f>
        <v/>
      </c>
      <c r="E42" s="28">
        <f>IF($C42="","",Cadets!$H37)</f>
        <v/>
      </c>
      <c r="F42" s="28">
        <f>IF($C42="","",_xlfn.LET(_xlpm.c,IFERROR(INDEX(rngEPcode,MATCH(cfgGradeSheetExam,IFERROR(rngEPseq+0,-1),0)),""),IF(COUNTIFS(nrES_PID,Cadets!$B37,nrES_Code,_xlpm.c,nrES_Att,1)=0,"",SUMIFS(nrES_Raw,nrES_PID,Cadets!$B37,nrES_Code,_xlpm.c,nrES_Att,1))))</f>
        <v/>
      </c>
      <c r="G42" s="28">
        <f>IF($C42="","",_xlfn.LET(_xlpm.c,IFERROR(INDEX(rngEPcode,MATCH(cfgGradeSheetExam,IFERROR(rngEPseq+0,-1),0)),""),IF(COUNTIFS(nrES_PID,Cadets!$B37,nrES_Code,_xlpm.c,nrES_Final,"Yes",nrES_Rec,"&lt;&gt;")=0,"",SUMIFS(nrES_Rec,nrES_PID,Cadets!$B37,nrES_Code,_xlpm.c,nrES_Final,"Yes"))))</f>
        <v/>
      </c>
      <c r="H42" s="28">
        <f>IF(OR($C42="",$G42=""),"",IF($G42&gt;=cfgPassingScore,"Pass","FAIL"))</f>
        <v/>
      </c>
      <c r="I42" s="28">
        <f>IF($C42="","",_xlfn.LET(_xlpm.c,IFERROR(INDEX(rngEPcode,MATCH(cfgGradeSheetExam,IFERROR(rngEPseq+0,-1),0)),""),IF(COUNTIFS(nrES_PID,Cadets!$B37,nrES_Code,_xlpm.c,nrES_Att,2)&gt;0,"Retested","")))</f>
        <v/>
      </c>
    </row>
    <row r="43">
      <c r="B43" s="28">
        <f>IF(Cadets!$B38="","",ROW()-10)</f>
        <v/>
      </c>
      <c r="C43" s="27">
        <f>IF(Cadets!$B38="","",Cadets!$F38)</f>
        <v/>
      </c>
      <c r="D43" s="28">
        <f>IF($C43="","",Cadets!$B38)</f>
        <v/>
      </c>
      <c r="E43" s="28">
        <f>IF($C43="","",Cadets!$H38)</f>
        <v/>
      </c>
      <c r="F43" s="28">
        <f>IF($C43="","",_xlfn.LET(_xlpm.c,IFERROR(INDEX(rngEPcode,MATCH(cfgGradeSheetExam,IFERROR(rngEPseq+0,-1),0)),""),IF(COUNTIFS(nrES_PID,Cadets!$B38,nrES_Code,_xlpm.c,nrES_Att,1)=0,"",SUMIFS(nrES_Raw,nrES_PID,Cadets!$B38,nrES_Code,_xlpm.c,nrES_Att,1))))</f>
        <v/>
      </c>
      <c r="G43" s="28">
        <f>IF($C43="","",_xlfn.LET(_xlpm.c,IFERROR(INDEX(rngEPcode,MATCH(cfgGradeSheetExam,IFERROR(rngEPseq+0,-1),0)),""),IF(COUNTIFS(nrES_PID,Cadets!$B38,nrES_Code,_xlpm.c,nrES_Final,"Yes",nrES_Rec,"&lt;&gt;")=0,"",SUMIFS(nrES_Rec,nrES_PID,Cadets!$B38,nrES_Code,_xlpm.c,nrES_Final,"Yes"))))</f>
        <v/>
      </c>
      <c r="H43" s="28">
        <f>IF(OR($C43="",$G43=""),"",IF($G43&gt;=cfgPassingScore,"Pass","FAIL"))</f>
        <v/>
      </c>
      <c r="I43" s="28">
        <f>IF($C43="","",_xlfn.LET(_xlpm.c,IFERROR(INDEX(rngEPcode,MATCH(cfgGradeSheetExam,IFERROR(rngEPseq+0,-1),0)),""),IF(COUNTIFS(nrES_PID,Cadets!$B38,nrES_Code,_xlpm.c,nrES_Att,2)&gt;0,"Retested","")))</f>
        <v/>
      </c>
    </row>
    <row r="44">
      <c r="B44" s="28">
        <f>IF(Cadets!$B39="","",ROW()-10)</f>
        <v/>
      </c>
      <c r="C44" s="27">
        <f>IF(Cadets!$B39="","",Cadets!$F39)</f>
        <v/>
      </c>
      <c r="D44" s="28">
        <f>IF($C44="","",Cadets!$B39)</f>
        <v/>
      </c>
      <c r="E44" s="28">
        <f>IF($C44="","",Cadets!$H39)</f>
        <v/>
      </c>
      <c r="F44" s="28">
        <f>IF($C44="","",_xlfn.LET(_xlpm.c,IFERROR(INDEX(rngEPcode,MATCH(cfgGradeSheetExam,IFERROR(rngEPseq+0,-1),0)),""),IF(COUNTIFS(nrES_PID,Cadets!$B39,nrES_Code,_xlpm.c,nrES_Att,1)=0,"",SUMIFS(nrES_Raw,nrES_PID,Cadets!$B39,nrES_Code,_xlpm.c,nrES_Att,1))))</f>
        <v/>
      </c>
      <c r="G44" s="28">
        <f>IF($C44="","",_xlfn.LET(_xlpm.c,IFERROR(INDEX(rngEPcode,MATCH(cfgGradeSheetExam,IFERROR(rngEPseq+0,-1),0)),""),IF(COUNTIFS(nrES_PID,Cadets!$B39,nrES_Code,_xlpm.c,nrES_Final,"Yes",nrES_Rec,"&lt;&gt;")=0,"",SUMIFS(nrES_Rec,nrES_PID,Cadets!$B39,nrES_Code,_xlpm.c,nrES_Final,"Yes"))))</f>
        <v/>
      </c>
      <c r="H44" s="28">
        <f>IF(OR($C44="",$G44=""),"",IF($G44&gt;=cfgPassingScore,"Pass","FAIL"))</f>
        <v/>
      </c>
      <c r="I44" s="28">
        <f>IF($C44="","",_xlfn.LET(_xlpm.c,IFERROR(INDEX(rngEPcode,MATCH(cfgGradeSheetExam,IFERROR(rngEPseq+0,-1),0)),""),IF(COUNTIFS(nrES_PID,Cadets!$B39,nrES_Code,_xlpm.c,nrES_Att,2)&gt;0,"Retested","")))</f>
        <v/>
      </c>
    </row>
    <row r="45">
      <c r="B45" s="28">
        <f>IF(Cadets!$B40="","",ROW()-10)</f>
        <v/>
      </c>
      <c r="C45" s="27">
        <f>IF(Cadets!$B40="","",Cadets!$F40)</f>
        <v/>
      </c>
      <c r="D45" s="28">
        <f>IF($C45="","",Cadets!$B40)</f>
        <v/>
      </c>
      <c r="E45" s="28">
        <f>IF($C45="","",Cadets!$H40)</f>
        <v/>
      </c>
      <c r="F45" s="28">
        <f>IF($C45="","",_xlfn.LET(_xlpm.c,IFERROR(INDEX(rngEPcode,MATCH(cfgGradeSheetExam,IFERROR(rngEPseq+0,-1),0)),""),IF(COUNTIFS(nrES_PID,Cadets!$B40,nrES_Code,_xlpm.c,nrES_Att,1)=0,"",SUMIFS(nrES_Raw,nrES_PID,Cadets!$B40,nrES_Code,_xlpm.c,nrES_Att,1))))</f>
        <v/>
      </c>
      <c r="G45" s="28">
        <f>IF($C45="","",_xlfn.LET(_xlpm.c,IFERROR(INDEX(rngEPcode,MATCH(cfgGradeSheetExam,IFERROR(rngEPseq+0,-1),0)),""),IF(COUNTIFS(nrES_PID,Cadets!$B40,nrES_Code,_xlpm.c,nrES_Final,"Yes",nrES_Rec,"&lt;&gt;")=0,"",SUMIFS(nrES_Rec,nrES_PID,Cadets!$B40,nrES_Code,_xlpm.c,nrES_Final,"Yes"))))</f>
        <v/>
      </c>
      <c r="H45" s="28">
        <f>IF(OR($C45="",$G45=""),"",IF($G45&gt;=cfgPassingScore,"Pass","FAIL"))</f>
        <v/>
      </c>
      <c r="I45" s="28">
        <f>IF($C45="","",_xlfn.LET(_xlpm.c,IFERROR(INDEX(rngEPcode,MATCH(cfgGradeSheetExam,IFERROR(rngEPseq+0,-1),0)),""),IF(COUNTIFS(nrES_PID,Cadets!$B40,nrES_Code,_xlpm.c,nrES_Att,2)&gt;0,"Retested","")))</f>
        <v/>
      </c>
    </row>
    <row r="46">
      <c r="B46" s="28">
        <f>IF(Cadets!$B41="","",ROW()-10)</f>
        <v/>
      </c>
      <c r="C46" s="27">
        <f>IF(Cadets!$B41="","",Cadets!$F41)</f>
        <v/>
      </c>
      <c r="D46" s="28">
        <f>IF($C46="","",Cadets!$B41)</f>
        <v/>
      </c>
      <c r="E46" s="28">
        <f>IF($C46="","",Cadets!$H41)</f>
        <v/>
      </c>
      <c r="F46" s="28">
        <f>IF($C46="","",_xlfn.LET(_xlpm.c,IFERROR(INDEX(rngEPcode,MATCH(cfgGradeSheetExam,IFERROR(rngEPseq+0,-1),0)),""),IF(COUNTIFS(nrES_PID,Cadets!$B41,nrES_Code,_xlpm.c,nrES_Att,1)=0,"",SUMIFS(nrES_Raw,nrES_PID,Cadets!$B41,nrES_Code,_xlpm.c,nrES_Att,1))))</f>
        <v/>
      </c>
      <c r="G46" s="28">
        <f>IF($C46="","",_xlfn.LET(_xlpm.c,IFERROR(INDEX(rngEPcode,MATCH(cfgGradeSheetExam,IFERROR(rngEPseq+0,-1),0)),""),IF(COUNTIFS(nrES_PID,Cadets!$B41,nrES_Code,_xlpm.c,nrES_Final,"Yes",nrES_Rec,"&lt;&gt;")=0,"",SUMIFS(nrES_Rec,nrES_PID,Cadets!$B41,nrES_Code,_xlpm.c,nrES_Final,"Yes"))))</f>
        <v/>
      </c>
      <c r="H46" s="28">
        <f>IF(OR($C46="",$G46=""),"",IF($G46&gt;=cfgPassingScore,"Pass","FAIL"))</f>
        <v/>
      </c>
      <c r="I46" s="28">
        <f>IF($C46="","",_xlfn.LET(_xlpm.c,IFERROR(INDEX(rngEPcode,MATCH(cfgGradeSheetExam,IFERROR(rngEPseq+0,-1),0)),""),IF(COUNTIFS(nrES_PID,Cadets!$B41,nrES_Code,_xlpm.c,nrES_Att,2)&gt;0,"Retested","")))</f>
        <v/>
      </c>
    </row>
    <row r="47">
      <c r="B47" s="28">
        <f>IF(Cadets!$B42="","",ROW()-10)</f>
        <v/>
      </c>
      <c r="C47" s="27">
        <f>IF(Cadets!$B42="","",Cadets!$F42)</f>
        <v/>
      </c>
      <c r="D47" s="28">
        <f>IF($C47="","",Cadets!$B42)</f>
        <v/>
      </c>
      <c r="E47" s="28">
        <f>IF($C47="","",Cadets!$H42)</f>
        <v/>
      </c>
      <c r="F47" s="28">
        <f>IF($C47="","",_xlfn.LET(_xlpm.c,IFERROR(INDEX(rngEPcode,MATCH(cfgGradeSheetExam,IFERROR(rngEPseq+0,-1),0)),""),IF(COUNTIFS(nrES_PID,Cadets!$B42,nrES_Code,_xlpm.c,nrES_Att,1)=0,"",SUMIFS(nrES_Raw,nrES_PID,Cadets!$B42,nrES_Code,_xlpm.c,nrES_Att,1))))</f>
        <v/>
      </c>
      <c r="G47" s="28">
        <f>IF($C47="","",_xlfn.LET(_xlpm.c,IFERROR(INDEX(rngEPcode,MATCH(cfgGradeSheetExam,IFERROR(rngEPseq+0,-1),0)),""),IF(COUNTIFS(nrES_PID,Cadets!$B42,nrES_Code,_xlpm.c,nrES_Final,"Yes",nrES_Rec,"&lt;&gt;")=0,"",SUMIFS(nrES_Rec,nrES_PID,Cadets!$B42,nrES_Code,_xlpm.c,nrES_Final,"Yes"))))</f>
        <v/>
      </c>
      <c r="H47" s="28">
        <f>IF(OR($C47="",$G47=""),"",IF($G47&gt;=cfgPassingScore,"Pass","FAIL"))</f>
        <v/>
      </c>
      <c r="I47" s="28">
        <f>IF($C47="","",_xlfn.LET(_xlpm.c,IFERROR(INDEX(rngEPcode,MATCH(cfgGradeSheetExam,IFERROR(rngEPseq+0,-1),0)),""),IF(COUNTIFS(nrES_PID,Cadets!$B42,nrES_Code,_xlpm.c,nrES_Att,2)&gt;0,"Retested","")))</f>
        <v/>
      </c>
    </row>
    <row r="48">
      <c r="B48" s="28">
        <f>IF(Cadets!$B43="","",ROW()-10)</f>
        <v/>
      </c>
      <c r="C48" s="27">
        <f>IF(Cadets!$B43="","",Cadets!$F43)</f>
        <v/>
      </c>
      <c r="D48" s="28">
        <f>IF($C48="","",Cadets!$B43)</f>
        <v/>
      </c>
      <c r="E48" s="28">
        <f>IF($C48="","",Cadets!$H43)</f>
        <v/>
      </c>
      <c r="F48" s="28">
        <f>IF($C48="","",_xlfn.LET(_xlpm.c,IFERROR(INDEX(rngEPcode,MATCH(cfgGradeSheetExam,IFERROR(rngEPseq+0,-1),0)),""),IF(COUNTIFS(nrES_PID,Cadets!$B43,nrES_Code,_xlpm.c,nrES_Att,1)=0,"",SUMIFS(nrES_Raw,nrES_PID,Cadets!$B43,nrES_Code,_xlpm.c,nrES_Att,1))))</f>
        <v/>
      </c>
      <c r="G48" s="28">
        <f>IF($C48="","",_xlfn.LET(_xlpm.c,IFERROR(INDEX(rngEPcode,MATCH(cfgGradeSheetExam,IFERROR(rngEPseq+0,-1),0)),""),IF(COUNTIFS(nrES_PID,Cadets!$B43,nrES_Code,_xlpm.c,nrES_Final,"Yes",nrES_Rec,"&lt;&gt;")=0,"",SUMIFS(nrES_Rec,nrES_PID,Cadets!$B43,nrES_Code,_xlpm.c,nrES_Final,"Yes"))))</f>
        <v/>
      </c>
      <c r="H48" s="28">
        <f>IF(OR($C48="",$G48=""),"",IF($G48&gt;=cfgPassingScore,"Pass","FAIL"))</f>
        <v/>
      </c>
      <c r="I48" s="28">
        <f>IF($C48="","",_xlfn.LET(_xlpm.c,IFERROR(INDEX(rngEPcode,MATCH(cfgGradeSheetExam,IFERROR(rngEPseq+0,-1),0)),""),IF(COUNTIFS(nrES_PID,Cadets!$B43,nrES_Code,_xlpm.c,nrES_Att,2)&gt;0,"Retested","")))</f>
        <v/>
      </c>
    </row>
    <row r="49">
      <c r="B49" s="28">
        <f>IF(Cadets!$B44="","",ROW()-10)</f>
        <v/>
      </c>
      <c r="C49" s="27">
        <f>IF(Cadets!$B44="","",Cadets!$F44)</f>
        <v/>
      </c>
      <c r="D49" s="28">
        <f>IF($C49="","",Cadets!$B44)</f>
        <v/>
      </c>
      <c r="E49" s="28">
        <f>IF($C49="","",Cadets!$H44)</f>
        <v/>
      </c>
      <c r="F49" s="28">
        <f>IF($C49="","",_xlfn.LET(_xlpm.c,IFERROR(INDEX(rngEPcode,MATCH(cfgGradeSheetExam,IFERROR(rngEPseq+0,-1),0)),""),IF(COUNTIFS(nrES_PID,Cadets!$B44,nrES_Code,_xlpm.c,nrES_Att,1)=0,"",SUMIFS(nrES_Raw,nrES_PID,Cadets!$B44,nrES_Code,_xlpm.c,nrES_Att,1))))</f>
        <v/>
      </c>
      <c r="G49" s="28">
        <f>IF($C49="","",_xlfn.LET(_xlpm.c,IFERROR(INDEX(rngEPcode,MATCH(cfgGradeSheetExam,IFERROR(rngEPseq+0,-1),0)),""),IF(COUNTIFS(nrES_PID,Cadets!$B44,nrES_Code,_xlpm.c,nrES_Final,"Yes",nrES_Rec,"&lt;&gt;")=0,"",SUMIFS(nrES_Rec,nrES_PID,Cadets!$B44,nrES_Code,_xlpm.c,nrES_Final,"Yes"))))</f>
        <v/>
      </c>
      <c r="H49" s="28">
        <f>IF(OR($C49="",$G49=""),"",IF($G49&gt;=cfgPassingScore,"Pass","FAIL"))</f>
        <v/>
      </c>
      <c r="I49" s="28">
        <f>IF($C49="","",_xlfn.LET(_xlpm.c,IFERROR(INDEX(rngEPcode,MATCH(cfgGradeSheetExam,IFERROR(rngEPseq+0,-1),0)),""),IF(COUNTIFS(nrES_PID,Cadets!$B44,nrES_Code,_xlpm.c,nrES_Att,2)&gt;0,"Retested","")))</f>
        <v/>
      </c>
    </row>
    <row r="50">
      <c r="B50" s="28">
        <f>IF(Cadets!$B45="","",ROW()-10)</f>
        <v/>
      </c>
      <c r="C50" s="27">
        <f>IF(Cadets!$B45="","",Cadets!$F45)</f>
        <v/>
      </c>
      <c r="D50" s="28">
        <f>IF($C50="","",Cadets!$B45)</f>
        <v/>
      </c>
      <c r="E50" s="28">
        <f>IF($C50="","",Cadets!$H45)</f>
        <v/>
      </c>
      <c r="F50" s="28">
        <f>IF($C50="","",_xlfn.LET(_xlpm.c,IFERROR(INDEX(rngEPcode,MATCH(cfgGradeSheetExam,IFERROR(rngEPseq+0,-1),0)),""),IF(COUNTIFS(nrES_PID,Cadets!$B45,nrES_Code,_xlpm.c,nrES_Att,1)=0,"",SUMIFS(nrES_Raw,nrES_PID,Cadets!$B45,nrES_Code,_xlpm.c,nrES_Att,1))))</f>
        <v/>
      </c>
      <c r="G50" s="28">
        <f>IF($C50="","",_xlfn.LET(_xlpm.c,IFERROR(INDEX(rngEPcode,MATCH(cfgGradeSheetExam,IFERROR(rngEPseq+0,-1),0)),""),IF(COUNTIFS(nrES_PID,Cadets!$B45,nrES_Code,_xlpm.c,nrES_Final,"Yes",nrES_Rec,"&lt;&gt;")=0,"",SUMIFS(nrES_Rec,nrES_PID,Cadets!$B45,nrES_Code,_xlpm.c,nrES_Final,"Yes"))))</f>
        <v/>
      </c>
      <c r="H50" s="28">
        <f>IF(OR($C50="",$G50=""),"",IF($G50&gt;=cfgPassingScore,"Pass","FAIL"))</f>
        <v/>
      </c>
      <c r="I50" s="28">
        <f>IF($C50="","",_xlfn.LET(_xlpm.c,IFERROR(INDEX(rngEPcode,MATCH(cfgGradeSheetExam,IFERROR(rngEPseq+0,-1),0)),""),IF(COUNTIFS(nrES_PID,Cadets!$B45,nrES_Code,_xlpm.c,nrES_Att,2)&gt;0,"Retested","")))</f>
        <v/>
      </c>
    </row>
    <row r="51">
      <c r="B51" s="28">
        <f>IF(Cadets!$B46="","",ROW()-10)</f>
        <v/>
      </c>
      <c r="C51" s="27">
        <f>IF(Cadets!$B46="","",Cadets!$F46)</f>
        <v/>
      </c>
      <c r="D51" s="28">
        <f>IF($C51="","",Cadets!$B46)</f>
        <v/>
      </c>
      <c r="E51" s="28">
        <f>IF($C51="","",Cadets!$H46)</f>
        <v/>
      </c>
      <c r="F51" s="28">
        <f>IF($C51="","",_xlfn.LET(_xlpm.c,IFERROR(INDEX(rngEPcode,MATCH(cfgGradeSheetExam,IFERROR(rngEPseq+0,-1),0)),""),IF(COUNTIFS(nrES_PID,Cadets!$B46,nrES_Code,_xlpm.c,nrES_Att,1)=0,"",SUMIFS(nrES_Raw,nrES_PID,Cadets!$B46,nrES_Code,_xlpm.c,nrES_Att,1))))</f>
        <v/>
      </c>
      <c r="G51" s="28">
        <f>IF($C51="","",_xlfn.LET(_xlpm.c,IFERROR(INDEX(rngEPcode,MATCH(cfgGradeSheetExam,IFERROR(rngEPseq+0,-1),0)),""),IF(COUNTIFS(nrES_PID,Cadets!$B46,nrES_Code,_xlpm.c,nrES_Final,"Yes",nrES_Rec,"&lt;&gt;")=0,"",SUMIFS(nrES_Rec,nrES_PID,Cadets!$B46,nrES_Code,_xlpm.c,nrES_Final,"Yes"))))</f>
        <v/>
      </c>
      <c r="H51" s="28">
        <f>IF(OR($C51="",$G51=""),"",IF($G51&gt;=cfgPassingScore,"Pass","FAIL"))</f>
        <v/>
      </c>
      <c r="I51" s="28">
        <f>IF($C51="","",_xlfn.LET(_xlpm.c,IFERROR(INDEX(rngEPcode,MATCH(cfgGradeSheetExam,IFERROR(rngEPseq+0,-1),0)),""),IF(COUNTIFS(nrES_PID,Cadets!$B46,nrES_Code,_xlpm.c,nrES_Att,2)&gt;0,"Retested","")))</f>
        <v/>
      </c>
    </row>
    <row r="52">
      <c r="B52" s="28">
        <f>IF(Cadets!$B47="","",ROW()-10)</f>
        <v/>
      </c>
      <c r="C52" s="27">
        <f>IF(Cadets!$B47="","",Cadets!$F47)</f>
        <v/>
      </c>
      <c r="D52" s="28">
        <f>IF($C52="","",Cadets!$B47)</f>
        <v/>
      </c>
      <c r="E52" s="28">
        <f>IF($C52="","",Cadets!$H47)</f>
        <v/>
      </c>
      <c r="F52" s="28">
        <f>IF($C52="","",_xlfn.LET(_xlpm.c,IFERROR(INDEX(rngEPcode,MATCH(cfgGradeSheetExam,IFERROR(rngEPseq+0,-1),0)),""),IF(COUNTIFS(nrES_PID,Cadets!$B47,nrES_Code,_xlpm.c,nrES_Att,1)=0,"",SUMIFS(nrES_Raw,nrES_PID,Cadets!$B47,nrES_Code,_xlpm.c,nrES_Att,1))))</f>
        <v/>
      </c>
      <c r="G52" s="28">
        <f>IF($C52="","",_xlfn.LET(_xlpm.c,IFERROR(INDEX(rngEPcode,MATCH(cfgGradeSheetExam,IFERROR(rngEPseq+0,-1),0)),""),IF(COUNTIFS(nrES_PID,Cadets!$B47,nrES_Code,_xlpm.c,nrES_Final,"Yes",nrES_Rec,"&lt;&gt;")=0,"",SUMIFS(nrES_Rec,nrES_PID,Cadets!$B47,nrES_Code,_xlpm.c,nrES_Final,"Yes"))))</f>
        <v/>
      </c>
      <c r="H52" s="28">
        <f>IF(OR($C52="",$G52=""),"",IF($G52&gt;=cfgPassingScore,"Pass","FAIL"))</f>
        <v/>
      </c>
      <c r="I52" s="28">
        <f>IF($C52="","",_xlfn.LET(_xlpm.c,IFERROR(INDEX(rngEPcode,MATCH(cfgGradeSheetExam,IFERROR(rngEPseq+0,-1),0)),""),IF(COUNTIFS(nrES_PID,Cadets!$B47,nrES_Code,_xlpm.c,nrES_Att,2)&gt;0,"Retested","")))</f>
        <v/>
      </c>
    </row>
    <row r="53">
      <c r="B53" s="28">
        <f>IF(Cadets!$B48="","",ROW()-10)</f>
        <v/>
      </c>
      <c r="C53" s="27">
        <f>IF(Cadets!$B48="","",Cadets!$F48)</f>
        <v/>
      </c>
      <c r="D53" s="28">
        <f>IF($C53="","",Cadets!$B48)</f>
        <v/>
      </c>
      <c r="E53" s="28">
        <f>IF($C53="","",Cadets!$H48)</f>
        <v/>
      </c>
      <c r="F53" s="28">
        <f>IF($C53="","",_xlfn.LET(_xlpm.c,IFERROR(INDEX(rngEPcode,MATCH(cfgGradeSheetExam,IFERROR(rngEPseq+0,-1),0)),""),IF(COUNTIFS(nrES_PID,Cadets!$B48,nrES_Code,_xlpm.c,nrES_Att,1)=0,"",SUMIFS(nrES_Raw,nrES_PID,Cadets!$B48,nrES_Code,_xlpm.c,nrES_Att,1))))</f>
        <v/>
      </c>
      <c r="G53" s="28">
        <f>IF($C53="","",_xlfn.LET(_xlpm.c,IFERROR(INDEX(rngEPcode,MATCH(cfgGradeSheetExam,IFERROR(rngEPseq+0,-1),0)),""),IF(COUNTIFS(nrES_PID,Cadets!$B48,nrES_Code,_xlpm.c,nrES_Final,"Yes",nrES_Rec,"&lt;&gt;")=0,"",SUMIFS(nrES_Rec,nrES_PID,Cadets!$B48,nrES_Code,_xlpm.c,nrES_Final,"Yes"))))</f>
        <v/>
      </c>
      <c r="H53" s="28">
        <f>IF(OR($C53="",$G53=""),"",IF($G53&gt;=cfgPassingScore,"Pass","FAIL"))</f>
        <v/>
      </c>
      <c r="I53" s="28">
        <f>IF($C53="","",_xlfn.LET(_xlpm.c,IFERROR(INDEX(rngEPcode,MATCH(cfgGradeSheetExam,IFERROR(rngEPseq+0,-1),0)),""),IF(COUNTIFS(nrES_PID,Cadets!$B48,nrES_Code,_xlpm.c,nrES_Att,2)&gt;0,"Retested","")))</f>
        <v/>
      </c>
    </row>
    <row r="54">
      <c r="B54" s="28">
        <f>IF(Cadets!$B49="","",ROW()-10)</f>
        <v/>
      </c>
      <c r="C54" s="27">
        <f>IF(Cadets!$B49="","",Cadets!$F49)</f>
        <v/>
      </c>
      <c r="D54" s="28">
        <f>IF($C54="","",Cadets!$B49)</f>
        <v/>
      </c>
      <c r="E54" s="28">
        <f>IF($C54="","",Cadets!$H49)</f>
        <v/>
      </c>
      <c r="F54" s="28">
        <f>IF($C54="","",_xlfn.LET(_xlpm.c,IFERROR(INDEX(rngEPcode,MATCH(cfgGradeSheetExam,IFERROR(rngEPseq+0,-1),0)),""),IF(COUNTIFS(nrES_PID,Cadets!$B49,nrES_Code,_xlpm.c,nrES_Att,1)=0,"",SUMIFS(nrES_Raw,nrES_PID,Cadets!$B49,nrES_Code,_xlpm.c,nrES_Att,1))))</f>
        <v/>
      </c>
      <c r="G54" s="28">
        <f>IF($C54="","",_xlfn.LET(_xlpm.c,IFERROR(INDEX(rngEPcode,MATCH(cfgGradeSheetExam,IFERROR(rngEPseq+0,-1),0)),""),IF(COUNTIFS(nrES_PID,Cadets!$B49,nrES_Code,_xlpm.c,nrES_Final,"Yes",nrES_Rec,"&lt;&gt;")=0,"",SUMIFS(nrES_Rec,nrES_PID,Cadets!$B49,nrES_Code,_xlpm.c,nrES_Final,"Yes"))))</f>
        <v/>
      </c>
      <c r="H54" s="28">
        <f>IF(OR($C54="",$G54=""),"",IF($G54&gt;=cfgPassingScore,"Pass","FAIL"))</f>
        <v/>
      </c>
      <c r="I54" s="28">
        <f>IF($C54="","",_xlfn.LET(_xlpm.c,IFERROR(INDEX(rngEPcode,MATCH(cfgGradeSheetExam,IFERROR(rngEPseq+0,-1),0)),""),IF(COUNTIFS(nrES_PID,Cadets!$B49,nrES_Code,_xlpm.c,nrES_Att,2)&gt;0,"Retested","")))</f>
        <v/>
      </c>
    </row>
    <row r="55">
      <c r="B55" s="28">
        <f>IF(Cadets!$B50="","",ROW()-10)</f>
        <v/>
      </c>
      <c r="C55" s="27">
        <f>IF(Cadets!$B50="","",Cadets!$F50)</f>
        <v/>
      </c>
      <c r="D55" s="28">
        <f>IF($C55="","",Cadets!$B50)</f>
        <v/>
      </c>
      <c r="E55" s="28">
        <f>IF($C55="","",Cadets!$H50)</f>
        <v/>
      </c>
      <c r="F55" s="28">
        <f>IF($C55="","",_xlfn.LET(_xlpm.c,IFERROR(INDEX(rngEPcode,MATCH(cfgGradeSheetExam,IFERROR(rngEPseq+0,-1),0)),""),IF(COUNTIFS(nrES_PID,Cadets!$B50,nrES_Code,_xlpm.c,nrES_Att,1)=0,"",SUMIFS(nrES_Raw,nrES_PID,Cadets!$B50,nrES_Code,_xlpm.c,nrES_Att,1))))</f>
        <v/>
      </c>
      <c r="G55" s="28">
        <f>IF($C55="","",_xlfn.LET(_xlpm.c,IFERROR(INDEX(rngEPcode,MATCH(cfgGradeSheetExam,IFERROR(rngEPseq+0,-1),0)),""),IF(COUNTIFS(nrES_PID,Cadets!$B50,nrES_Code,_xlpm.c,nrES_Final,"Yes",nrES_Rec,"&lt;&gt;")=0,"",SUMIFS(nrES_Rec,nrES_PID,Cadets!$B50,nrES_Code,_xlpm.c,nrES_Final,"Yes"))))</f>
        <v/>
      </c>
      <c r="H55" s="28">
        <f>IF(OR($C55="",$G55=""),"",IF($G55&gt;=cfgPassingScore,"Pass","FAIL"))</f>
        <v/>
      </c>
      <c r="I55" s="28">
        <f>IF($C55="","",_xlfn.LET(_xlpm.c,IFERROR(INDEX(rngEPcode,MATCH(cfgGradeSheetExam,IFERROR(rngEPseq+0,-1),0)),""),IF(COUNTIFS(nrES_PID,Cadets!$B50,nrES_Code,_xlpm.c,nrES_Att,2)&gt;0,"Retested","")))</f>
        <v/>
      </c>
    </row>
    <row r="56">
      <c r="B56" s="28">
        <f>IF(Cadets!$B51="","",ROW()-10)</f>
        <v/>
      </c>
      <c r="C56" s="27">
        <f>IF(Cadets!$B51="","",Cadets!$F51)</f>
        <v/>
      </c>
      <c r="D56" s="28">
        <f>IF($C56="","",Cadets!$B51)</f>
        <v/>
      </c>
      <c r="E56" s="28">
        <f>IF($C56="","",Cadets!$H51)</f>
        <v/>
      </c>
      <c r="F56" s="28">
        <f>IF($C56="","",_xlfn.LET(_xlpm.c,IFERROR(INDEX(rngEPcode,MATCH(cfgGradeSheetExam,IFERROR(rngEPseq+0,-1),0)),""),IF(COUNTIFS(nrES_PID,Cadets!$B51,nrES_Code,_xlpm.c,nrES_Att,1)=0,"",SUMIFS(nrES_Raw,nrES_PID,Cadets!$B51,nrES_Code,_xlpm.c,nrES_Att,1))))</f>
        <v/>
      </c>
      <c r="G56" s="28">
        <f>IF($C56="","",_xlfn.LET(_xlpm.c,IFERROR(INDEX(rngEPcode,MATCH(cfgGradeSheetExam,IFERROR(rngEPseq+0,-1),0)),""),IF(COUNTIFS(nrES_PID,Cadets!$B51,nrES_Code,_xlpm.c,nrES_Final,"Yes",nrES_Rec,"&lt;&gt;")=0,"",SUMIFS(nrES_Rec,nrES_PID,Cadets!$B51,nrES_Code,_xlpm.c,nrES_Final,"Yes"))))</f>
        <v/>
      </c>
      <c r="H56" s="28">
        <f>IF(OR($C56="",$G56=""),"",IF($G56&gt;=cfgPassingScore,"Pass","FAIL"))</f>
        <v/>
      </c>
      <c r="I56" s="28">
        <f>IF($C56="","",_xlfn.LET(_xlpm.c,IFERROR(INDEX(rngEPcode,MATCH(cfgGradeSheetExam,IFERROR(rngEPseq+0,-1),0)),""),IF(COUNTIFS(nrES_PID,Cadets!$B51,nrES_Code,_xlpm.c,nrES_Att,2)&gt;0,"Retested","")))</f>
        <v/>
      </c>
    </row>
    <row r="57">
      <c r="B57" s="28">
        <f>IF(Cadets!$B52="","",ROW()-10)</f>
        <v/>
      </c>
      <c r="C57" s="27">
        <f>IF(Cadets!$B52="","",Cadets!$F52)</f>
        <v/>
      </c>
      <c r="D57" s="28">
        <f>IF($C57="","",Cadets!$B52)</f>
        <v/>
      </c>
      <c r="E57" s="28">
        <f>IF($C57="","",Cadets!$H52)</f>
        <v/>
      </c>
      <c r="F57" s="28">
        <f>IF($C57="","",_xlfn.LET(_xlpm.c,IFERROR(INDEX(rngEPcode,MATCH(cfgGradeSheetExam,IFERROR(rngEPseq+0,-1),0)),""),IF(COUNTIFS(nrES_PID,Cadets!$B52,nrES_Code,_xlpm.c,nrES_Att,1)=0,"",SUMIFS(nrES_Raw,nrES_PID,Cadets!$B52,nrES_Code,_xlpm.c,nrES_Att,1))))</f>
        <v/>
      </c>
      <c r="G57" s="28">
        <f>IF($C57="","",_xlfn.LET(_xlpm.c,IFERROR(INDEX(rngEPcode,MATCH(cfgGradeSheetExam,IFERROR(rngEPseq+0,-1),0)),""),IF(COUNTIFS(nrES_PID,Cadets!$B52,nrES_Code,_xlpm.c,nrES_Final,"Yes",nrES_Rec,"&lt;&gt;")=0,"",SUMIFS(nrES_Rec,nrES_PID,Cadets!$B52,nrES_Code,_xlpm.c,nrES_Final,"Yes"))))</f>
        <v/>
      </c>
      <c r="H57" s="28">
        <f>IF(OR($C57="",$G57=""),"",IF($G57&gt;=cfgPassingScore,"Pass","FAIL"))</f>
        <v/>
      </c>
      <c r="I57" s="28">
        <f>IF($C57="","",_xlfn.LET(_xlpm.c,IFERROR(INDEX(rngEPcode,MATCH(cfgGradeSheetExam,IFERROR(rngEPseq+0,-1),0)),""),IF(COUNTIFS(nrES_PID,Cadets!$B52,nrES_Code,_xlpm.c,nrES_Att,2)&gt;0,"Retested","")))</f>
        <v/>
      </c>
    </row>
    <row r="58">
      <c r="B58" s="28">
        <f>IF(Cadets!$B53="","",ROW()-10)</f>
        <v/>
      </c>
      <c r="C58" s="27">
        <f>IF(Cadets!$B53="","",Cadets!$F53)</f>
        <v/>
      </c>
      <c r="D58" s="28">
        <f>IF($C58="","",Cadets!$B53)</f>
        <v/>
      </c>
      <c r="E58" s="28">
        <f>IF($C58="","",Cadets!$H53)</f>
        <v/>
      </c>
      <c r="F58" s="28">
        <f>IF($C58="","",_xlfn.LET(_xlpm.c,IFERROR(INDEX(rngEPcode,MATCH(cfgGradeSheetExam,IFERROR(rngEPseq+0,-1),0)),""),IF(COUNTIFS(nrES_PID,Cadets!$B53,nrES_Code,_xlpm.c,nrES_Att,1)=0,"",SUMIFS(nrES_Raw,nrES_PID,Cadets!$B53,nrES_Code,_xlpm.c,nrES_Att,1))))</f>
        <v/>
      </c>
      <c r="G58" s="28">
        <f>IF($C58="","",_xlfn.LET(_xlpm.c,IFERROR(INDEX(rngEPcode,MATCH(cfgGradeSheetExam,IFERROR(rngEPseq+0,-1),0)),""),IF(COUNTIFS(nrES_PID,Cadets!$B53,nrES_Code,_xlpm.c,nrES_Final,"Yes",nrES_Rec,"&lt;&gt;")=0,"",SUMIFS(nrES_Rec,nrES_PID,Cadets!$B53,nrES_Code,_xlpm.c,nrES_Final,"Yes"))))</f>
        <v/>
      </c>
      <c r="H58" s="28">
        <f>IF(OR($C58="",$G58=""),"",IF($G58&gt;=cfgPassingScore,"Pass","FAIL"))</f>
        <v/>
      </c>
      <c r="I58" s="28">
        <f>IF($C58="","",_xlfn.LET(_xlpm.c,IFERROR(INDEX(rngEPcode,MATCH(cfgGradeSheetExam,IFERROR(rngEPseq+0,-1),0)),""),IF(COUNTIFS(nrES_PID,Cadets!$B53,nrES_Code,_xlpm.c,nrES_Att,2)&gt;0,"Retested","")))</f>
        <v/>
      </c>
    </row>
    <row r="59">
      <c r="B59" s="28">
        <f>IF(Cadets!$B54="","",ROW()-10)</f>
        <v/>
      </c>
      <c r="C59" s="27">
        <f>IF(Cadets!$B54="","",Cadets!$F54)</f>
        <v/>
      </c>
      <c r="D59" s="28">
        <f>IF($C59="","",Cadets!$B54)</f>
        <v/>
      </c>
      <c r="E59" s="28">
        <f>IF($C59="","",Cadets!$H54)</f>
        <v/>
      </c>
      <c r="F59" s="28">
        <f>IF($C59="","",_xlfn.LET(_xlpm.c,IFERROR(INDEX(rngEPcode,MATCH(cfgGradeSheetExam,IFERROR(rngEPseq+0,-1),0)),""),IF(COUNTIFS(nrES_PID,Cadets!$B54,nrES_Code,_xlpm.c,nrES_Att,1)=0,"",SUMIFS(nrES_Raw,nrES_PID,Cadets!$B54,nrES_Code,_xlpm.c,nrES_Att,1))))</f>
        <v/>
      </c>
      <c r="G59" s="28">
        <f>IF($C59="","",_xlfn.LET(_xlpm.c,IFERROR(INDEX(rngEPcode,MATCH(cfgGradeSheetExam,IFERROR(rngEPseq+0,-1),0)),""),IF(COUNTIFS(nrES_PID,Cadets!$B54,nrES_Code,_xlpm.c,nrES_Final,"Yes",nrES_Rec,"&lt;&gt;")=0,"",SUMIFS(nrES_Rec,nrES_PID,Cadets!$B54,nrES_Code,_xlpm.c,nrES_Final,"Yes"))))</f>
        <v/>
      </c>
      <c r="H59" s="28">
        <f>IF(OR($C59="",$G59=""),"",IF($G59&gt;=cfgPassingScore,"Pass","FAIL"))</f>
        <v/>
      </c>
      <c r="I59" s="28">
        <f>IF($C59="","",_xlfn.LET(_xlpm.c,IFERROR(INDEX(rngEPcode,MATCH(cfgGradeSheetExam,IFERROR(rngEPseq+0,-1),0)),""),IF(COUNTIFS(nrES_PID,Cadets!$B54,nrES_Code,_xlpm.c,nrES_Att,2)&gt;0,"Retested","")))</f>
        <v/>
      </c>
    </row>
    <row r="60">
      <c r="B60" s="28">
        <f>IF(Cadets!$B55="","",ROW()-10)</f>
        <v/>
      </c>
      <c r="C60" s="27">
        <f>IF(Cadets!$B55="","",Cadets!$F55)</f>
        <v/>
      </c>
      <c r="D60" s="28">
        <f>IF($C60="","",Cadets!$B55)</f>
        <v/>
      </c>
      <c r="E60" s="28">
        <f>IF($C60="","",Cadets!$H55)</f>
        <v/>
      </c>
      <c r="F60" s="28">
        <f>IF($C60="","",_xlfn.LET(_xlpm.c,IFERROR(INDEX(rngEPcode,MATCH(cfgGradeSheetExam,IFERROR(rngEPseq+0,-1),0)),""),IF(COUNTIFS(nrES_PID,Cadets!$B55,nrES_Code,_xlpm.c,nrES_Att,1)=0,"",SUMIFS(nrES_Raw,nrES_PID,Cadets!$B55,nrES_Code,_xlpm.c,nrES_Att,1))))</f>
        <v/>
      </c>
      <c r="G60" s="28">
        <f>IF($C60="","",_xlfn.LET(_xlpm.c,IFERROR(INDEX(rngEPcode,MATCH(cfgGradeSheetExam,IFERROR(rngEPseq+0,-1),0)),""),IF(COUNTIFS(nrES_PID,Cadets!$B55,nrES_Code,_xlpm.c,nrES_Final,"Yes",nrES_Rec,"&lt;&gt;")=0,"",SUMIFS(nrES_Rec,nrES_PID,Cadets!$B55,nrES_Code,_xlpm.c,nrES_Final,"Yes"))))</f>
        <v/>
      </c>
      <c r="H60" s="28">
        <f>IF(OR($C60="",$G60=""),"",IF($G60&gt;=cfgPassingScore,"Pass","FAIL"))</f>
        <v/>
      </c>
      <c r="I60" s="28">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original is scanned into the file (scans = originals per records policy) and the day is logged as one DailyLog row. Exceptions still go on Attendance.</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IFERROR(_xlfn.TAKE(_xlfn._xlws.FILTER(_xlfn.HSTACK(TEXT(nrSCH_Start,"h:mm AM/PM"),TEXT(nrSCH_End,"h:mm AM/PM"),nrSCH_Act,nrSCH_Instr,nrSCH_Loc),(nrSCH_Date&lt;&gt;"")*(nrSCH_Date=cfgSignInDate)),9),"—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8">
        <f>IF(C24="","",COUNTIF($C$24:C24,"?*"))</f>
        <v/>
      </c>
      <c r="C24" s="27">
        <f>IF(Cadets!$B6="","",IF(Cadets!$I6&lt;&gt;"Active","",Cadets!$F6))</f>
        <v/>
      </c>
      <c r="D24" s="27">
        <f>IF(C24="","",Cadets!$B6)</f>
        <v/>
      </c>
      <c r="E24" s="27">
        <f>IF(C24="","",Cadets!$H6)</f>
        <v/>
      </c>
      <c r="F24" s="32" t="n"/>
      <c r="G24" s="32" t="n"/>
      <c r="H24" s="32" t="n"/>
    </row>
    <row r="25" ht="20" customHeight="1">
      <c r="B25" s="28">
        <f>IF(C25="","",COUNTIF($C$24:C25,"?*"))</f>
        <v/>
      </c>
      <c r="C25" s="27">
        <f>IF(Cadets!$B7="","",IF(Cadets!$I7&lt;&gt;"Active","",Cadets!$F7))</f>
        <v/>
      </c>
      <c r="D25" s="27">
        <f>IF(C25="","",Cadets!$B7)</f>
        <v/>
      </c>
      <c r="E25" s="27">
        <f>IF(C25="","",Cadets!$H7)</f>
        <v/>
      </c>
      <c r="F25" s="32" t="n"/>
      <c r="G25" s="32" t="n"/>
      <c r="H25" s="32" t="n"/>
    </row>
    <row r="26" ht="20" customHeight="1">
      <c r="B26" s="28">
        <f>IF(C26="","",COUNTIF($C$24:C26,"?*"))</f>
        <v/>
      </c>
      <c r="C26" s="27">
        <f>IF(Cadets!$B8="","",IF(Cadets!$I8&lt;&gt;"Active","",Cadets!$F8))</f>
        <v/>
      </c>
      <c r="D26" s="27">
        <f>IF(C26="","",Cadets!$B8)</f>
        <v/>
      </c>
      <c r="E26" s="27">
        <f>IF(C26="","",Cadets!$H8)</f>
        <v/>
      </c>
      <c r="F26" s="32" t="n"/>
      <c r="G26" s="32" t="n"/>
      <c r="H26" s="32" t="n"/>
    </row>
    <row r="27" ht="20" customHeight="1">
      <c r="B27" s="28">
        <f>IF(C27="","",COUNTIF($C$24:C27,"?*"))</f>
        <v/>
      </c>
      <c r="C27" s="27">
        <f>IF(Cadets!$B9="","",IF(Cadets!$I9&lt;&gt;"Active","",Cadets!$F9))</f>
        <v/>
      </c>
      <c r="D27" s="27">
        <f>IF(C27="","",Cadets!$B9)</f>
        <v/>
      </c>
      <c r="E27" s="27">
        <f>IF(C27="","",Cadets!$H9)</f>
        <v/>
      </c>
      <c r="F27" s="32" t="n"/>
      <c r="G27" s="32" t="n"/>
      <c r="H27" s="32" t="n"/>
    </row>
    <row r="28" ht="20" customHeight="1">
      <c r="B28" s="28">
        <f>IF(C28="","",COUNTIF($C$24:C28,"?*"))</f>
        <v/>
      </c>
      <c r="C28" s="27">
        <f>IF(Cadets!$B10="","",IF(Cadets!$I10&lt;&gt;"Active","",Cadets!$F10))</f>
        <v/>
      </c>
      <c r="D28" s="27">
        <f>IF(C28="","",Cadets!$B10)</f>
        <v/>
      </c>
      <c r="E28" s="27">
        <f>IF(C28="","",Cadets!$H10)</f>
        <v/>
      </c>
      <c r="F28" s="32" t="n"/>
      <c r="G28" s="32" t="n"/>
      <c r="H28" s="32" t="n"/>
    </row>
    <row r="29" ht="20" customHeight="1">
      <c r="B29" s="28">
        <f>IF(C29="","",COUNTIF($C$24:C29,"?*"))</f>
        <v/>
      </c>
      <c r="C29" s="27">
        <f>IF(Cadets!$B11="","",IF(Cadets!$I11&lt;&gt;"Active","",Cadets!$F11))</f>
        <v/>
      </c>
      <c r="D29" s="27">
        <f>IF(C29="","",Cadets!$B11)</f>
        <v/>
      </c>
      <c r="E29" s="27">
        <f>IF(C29="","",Cadets!$H11)</f>
        <v/>
      </c>
      <c r="F29" s="32" t="n"/>
      <c r="G29" s="32" t="n"/>
      <c r="H29" s="32" t="n"/>
    </row>
    <row r="30" ht="20" customHeight="1">
      <c r="B30" s="28">
        <f>IF(C30="","",COUNTIF($C$24:C30,"?*"))</f>
        <v/>
      </c>
      <c r="C30" s="27">
        <f>IF(Cadets!$B12="","",IF(Cadets!$I12&lt;&gt;"Active","",Cadets!$F12))</f>
        <v/>
      </c>
      <c r="D30" s="27">
        <f>IF(C30="","",Cadets!$B12)</f>
        <v/>
      </c>
      <c r="E30" s="27">
        <f>IF(C30="","",Cadets!$H12)</f>
        <v/>
      </c>
      <c r="F30" s="32" t="n"/>
      <c r="G30" s="32" t="n"/>
      <c r="H30" s="32" t="n"/>
    </row>
    <row r="31" ht="20" customHeight="1">
      <c r="B31" s="28">
        <f>IF(C31="","",COUNTIF($C$24:C31,"?*"))</f>
        <v/>
      </c>
      <c r="C31" s="27">
        <f>IF(Cadets!$B13="","",IF(Cadets!$I13&lt;&gt;"Active","",Cadets!$F13))</f>
        <v/>
      </c>
      <c r="D31" s="27">
        <f>IF(C31="","",Cadets!$B13)</f>
        <v/>
      </c>
      <c r="E31" s="27">
        <f>IF(C31="","",Cadets!$H13)</f>
        <v/>
      </c>
      <c r="F31" s="32" t="n"/>
      <c r="G31" s="32" t="n"/>
      <c r="H31" s="32" t="n"/>
    </row>
    <row r="32" ht="20" customHeight="1">
      <c r="B32" s="28">
        <f>IF(C32="","",COUNTIF($C$24:C32,"?*"))</f>
        <v/>
      </c>
      <c r="C32" s="27">
        <f>IF(Cadets!$B14="","",IF(Cadets!$I14&lt;&gt;"Active","",Cadets!$F14))</f>
        <v/>
      </c>
      <c r="D32" s="27">
        <f>IF(C32="","",Cadets!$B14)</f>
        <v/>
      </c>
      <c r="E32" s="27">
        <f>IF(C32="","",Cadets!$H14)</f>
        <v/>
      </c>
      <c r="F32" s="32" t="n"/>
      <c r="G32" s="32" t="n"/>
      <c r="H32" s="32" t="n"/>
    </row>
    <row r="33" ht="20" customHeight="1">
      <c r="B33" s="28">
        <f>IF(C33="","",COUNTIF($C$24:C33,"?*"))</f>
        <v/>
      </c>
      <c r="C33" s="27">
        <f>IF(Cadets!$B15="","",IF(Cadets!$I15&lt;&gt;"Active","",Cadets!$F15))</f>
        <v/>
      </c>
      <c r="D33" s="27">
        <f>IF(C33="","",Cadets!$B15)</f>
        <v/>
      </c>
      <c r="E33" s="27">
        <f>IF(C33="","",Cadets!$H15)</f>
        <v/>
      </c>
      <c r="F33" s="32" t="n"/>
      <c r="G33" s="32" t="n"/>
      <c r="H33" s="32" t="n"/>
    </row>
    <row r="34" ht="20" customHeight="1">
      <c r="B34" s="28">
        <f>IF(C34="","",COUNTIF($C$24:C34,"?*"))</f>
        <v/>
      </c>
      <c r="C34" s="27">
        <f>IF(Cadets!$B16="","",IF(Cadets!$I16&lt;&gt;"Active","",Cadets!$F16))</f>
        <v/>
      </c>
      <c r="D34" s="27">
        <f>IF(C34="","",Cadets!$B16)</f>
        <v/>
      </c>
      <c r="E34" s="27">
        <f>IF(C34="","",Cadets!$H16)</f>
        <v/>
      </c>
      <c r="F34" s="32" t="n"/>
      <c r="G34" s="32" t="n"/>
      <c r="H34" s="32" t="n"/>
    </row>
    <row r="35" ht="20" customHeight="1">
      <c r="B35" s="28">
        <f>IF(C35="","",COUNTIF($C$24:C35,"?*"))</f>
        <v/>
      </c>
      <c r="C35" s="27">
        <f>IF(Cadets!$B17="","",IF(Cadets!$I17&lt;&gt;"Active","",Cadets!$F17))</f>
        <v/>
      </c>
      <c r="D35" s="27">
        <f>IF(C35="","",Cadets!$B17)</f>
        <v/>
      </c>
      <c r="E35" s="27">
        <f>IF(C35="","",Cadets!$H17)</f>
        <v/>
      </c>
      <c r="F35" s="32" t="n"/>
      <c r="G35" s="32" t="n"/>
      <c r="H35" s="32" t="n"/>
    </row>
    <row r="36" ht="20" customHeight="1">
      <c r="B36" s="28">
        <f>IF(C36="","",COUNTIF($C$24:C36,"?*"))</f>
        <v/>
      </c>
      <c r="C36" s="27">
        <f>IF(Cadets!$B18="","",IF(Cadets!$I18&lt;&gt;"Active","",Cadets!$F18))</f>
        <v/>
      </c>
      <c r="D36" s="27">
        <f>IF(C36="","",Cadets!$B18)</f>
        <v/>
      </c>
      <c r="E36" s="27">
        <f>IF(C36="","",Cadets!$H18)</f>
        <v/>
      </c>
      <c r="F36" s="32" t="n"/>
      <c r="G36" s="32" t="n"/>
      <c r="H36" s="32" t="n"/>
    </row>
    <row r="37" ht="20" customHeight="1">
      <c r="B37" s="28">
        <f>IF(C37="","",COUNTIF($C$24:C37,"?*"))</f>
        <v/>
      </c>
      <c r="C37" s="27">
        <f>IF(Cadets!$B19="","",IF(Cadets!$I19&lt;&gt;"Active","",Cadets!$F19))</f>
        <v/>
      </c>
      <c r="D37" s="27">
        <f>IF(C37="","",Cadets!$B19)</f>
        <v/>
      </c>
      <c r="E37" s="27">
        <f>IF(C37="","",Cadets!$H19)</f>
        <v/>
      </c>
      <c r="F37" s="32" t="n"/>
      <c r="G37" s="32" t="n"/>
      <c r="H37" s="32" t="n"/>
    </row>
    <row r="38" ht="20" customHeight="1">
      <c r="B38" s="28">
        <f>IF(C38="","",COUNTIF($C$24:C38,"?*"))</f>
        <v/>
      </c>
      <c r="C38" s="27">
        <f>IF(Cadets!$B20="","",IF(Cadets!$I20&lt;&gt;"Active","",Cadets!$F20))</f>
        <v/>
      </c>
      <c r="D38" s="27">
        <f>IF(C38="","",Cadets!$B20)</f>
        <v/>
      </c>
      <c r="E38" s="27">
        <f>IF(C38="","",Cadets!$H20)</f>
        <v/>
      </c>
      <c r="F38" s="32" t="n"/>
      <c r="G38" s="32" t="n"/>
      <c r="H38" s="32" t="n"/>
    </row>
    <row r="39" ht="20" customHeight="1">
      <c r="B39" s="28">
        <f>IF(C39="","",COUNTIF($C$24:C39,"?*"))</f>
        <v/>
      </c>
      <c r="C39" s="27">
        <f>IF(Cadets!$B21="","",IF(Cadets!$I21&lt;&gt;"Active","",Cadets!$F21))</f>
        <v/>
      </c>
      <c r="D39" s="27">
        <f>IF(C39="","",Cadets!$B21)</f>
        <v/>
      </c>
      <c r="E39" s="27">
        <f>IF(C39="","",Cadets!$H21)</f>
        <v/>
      </c>
      <c r="F39" s="32" t="n"/>
      <c r="G39" s="32" t="n"/>
      <c r="H39" s="32" t="n"/>
    </row>
    <row r="40" ht="20" customHeight="1">
      <c r="B40" s="28">
        <f>IF(C40="","",COUNTIF($C$24:C40,"?*"))</f>
        <v/>
      </c>
      <c r="C40" s="27">
        <f>IF(Cadets!$B22="","",IF(Cadets!$I22&lt;&gt;"Active","",Cadets!$F22))</f>
        <v/>
      </c>
      <c r="D40" s="27">
        <f>IF(C40="","",Cadets!$B22)</f>
        <v/>
      </c>
      <c r="E40" s="27">
        <f>IF(C40="","",Cadets!$H22)</f>
        <v/>
      </c>
      <c r="F40" s="32" t="n"/>
      <c r="G40" s="32" t="n"/>
      <c r="H40" s="32" t="n"/>
    </row>
    <row r="41" ht="20" customHeight="1">
      <c r="B41" s="28">
        <f>IF(C41="","",COUNTIF($C$24:C41,"?*"))</f>
        <v/>
      </c>
      <c r="C41" s="27">
        <f>IF(Cadets!$B23="","",IF(Cadets!$I23&lt;&gt;"Active","",Cadets!$F23))</f>
        <v/>
      </c>
      <c r="D41" s="27">
        <f>IF(C41="","",Cadets!$B23)</f>
        <v/>
      </c>
      <c r="E41" s="27">
        <f>IF(C41="","",Cadets!$H23)</f>
        <v/>
      </c>
      <c r="F41" s="32" t="n"/>
      <c r="G41" s="32" t="n"/>
      <c r="H41" s="32" t="n"/>
    </row>
    <row r="42" ht="20" customHeight="1">
      <c r="B42" s="28">
        <f>IF(C42="","",COUNTIF($C$24:C42,"?*"))</f>
        <v/>
      </c>
      <c r="C42" s="27">
        <f>IF(Cadets!$B24="","",IF(Cadets!$I24&lt;&gt;"Active","",Cadets!$F24))</f>
        <v/>
      </c>
      <c r="D42" s="27">
        <f>IF(C42="","",Cadets!$B24)</f>
        <v/>
      </c>
      <c r="E42" s="27">
        <f>IF(C42="","",Cadets!$H24)</f>
        <v/>
      </c>
      <c r="F42" s="32" t="n"/>
      <c r="G42" s="32" t="n"/>
      <c r="H42" s="32" t="n"/>
    </row>
    <row r="43" ht="20" customHeight="1">
      <c r="B43" s="28">
        <f>IF(C43="","",COUNTIF($C$24:C43,"?*"))</f>
        <v/>
      </c>
      <c r="C43" s="27">
        <f>IF(Cadets!$B25="","",IF(Cadets!$I25&lt;&gt;"Active","",Cadets!$F25))</f>
        <v/>
      </c>
      <c r="D43" s="27">
        <f>IF(C43="","",Cadets!$B25)</f>
        <v/>
      </c>
      <c r="E43" s="27">
        <f>IF(C43="","",Cadets!$H25)</f>
        <v/>
      </c>
      <c r="F43" s="32" t="n"/>
      <c r="G43" s="32" t="n"/>
      <c r="H43" s="32" t="n"/>
    </row>
    <row r="44" ht="20" customHeight="1">
      <c r="B44" s="28">
        <f>IF(C44="","",COUNTIF($C$24:C44,"?*"))</f>
        <v/>
      </c>
      <c r="C44" s="27">
        <f>IF(Cadets!$B26="","",IF(Cadets!$I26&lt;&gt;"Active","",Cadets!$F26))</f>
        <v/>
      </c>
      <c r="D44" s="27">
        <f>IF(C44="","",Cadets!$B26)</f>
        <v/>
      </c>
      <c r="E44" s="27">
        <f>IF(C44="","",Cadets!$H26)</f>
        <v/>
      </c>
      <c r="F44" s="32" t="n"/>
      <c r="G44" s="32" t="n"/>
      <c r="H44" s="32" t="n"/>
    </row>
    <row r="45" ht="20" customHeight="1">
      <c r="B45" s="28">
        <f>IF(C45="","",COUNTIF($C$24:C45,"?*"))</f>
        <v/>
      </c>
      <c r="C45" s="27">
        <f>IF(Cadets!$B27="","",IF(Cadets!$I27&lt;&gt;"Active","",Cadets!$F27))</f>
        <v/>
      </c>
      <c r="D45" s="27">
        <f>IF(C45="","",Cadets!$B27)</f>
        <v/>
      </c>
      <c r="E45" s="27">
        <f>IF(C45="","",Cadets!$H27)</f>
        <v/>
      </c>
      <c r="F45" s="32" t="n"/>
      <c r="G45" s="32" t="n"/>
      <c r="H45" s="32" t="n"/>
    </row>
    <row r="46" ht="20" customHeight="1">
      <c r="B46" s="28">
        <f>IF(C46="","",COUNTIF($C$24:C46,"?*"))</f>
        <v/>
      </c>
      <c r="C46" s="27">
        <f>IF(Cadets!$B28="","",IF(Cadets!$I28&lt;&gt;"Active","",Cadets!$F28))</f>
        <v/>
      </c>
      <c r="D46" s="27">
        <f>IF(C46="","",Cadets!$B28)</f>
        <v/>
      </c>
      <c r="E46" s="27">
        <f>IF(C46="","",Cadets!$H28)</f>
        <v/>
      </c>
      <c r="F46" s="32" t="n"/>
      <c r="G46" s="32" t="n"/>
      <c r="H46" s="32" t="n"/>
    </row>
    <row r="47" ht="20" customHeight="1">
      <c r="B47" s="28">
        <f>IF(C47="","",COUNTIF($C$24:C47,"?*"))</f>
        <v/>
      </c>
      <c r="C47" s="27">
        <f>IF(Cadets!$B29="","",IF(Cadets!$I29&lt;&gt;"Active","",Cadets!$F29))</f>
        <v/>
      </c>
      <c r="D47" s="27">
        <f>IF(C47="","",Cadets!$B29)</f>
        <v/>
      </c>
      <c r="E47" s="27">
        <f>IF(C47="","",Cadets!$H29)</f>
        <v/>
      </c>
      <c r="F47" s="32" t="n"/>
      <c r="G47" s="32" t="n"/>
      <c r="H47" s="32" t="n"/>
    </row>
    <row r="48" ht="20" customHeight="1">
      <c r="B48" s="28">
        <f>IF(C48="","",COUNTIF($C$24:C48,"?*"))</f>
        <v/>
      </c>
      <c r="C48" s="27">
        <f>IF(Cadets!$B30="","",IF(Cadets!$I30&lt;&gt;"Active","",Cadets!$F30))</f>
        <v/>
      </c>
      <c r="D48" s="27">
        <f>IF(C48="","",Cadets!$B30)</f>
        <v/>
      </c>
      <c r="E48" s="27">
        <f>IF(C48="","",Cadets!$H30)</f>
        <v/>
      </c>
      <c r="F48" s="32" t="n"/>
      <c r="G48" s="32" t="n"/>
      <c r="H48" s="32" t="n"/>
    </row>
    <row r="49" ht="20" customHeight="1">
      <c r="B49" s="28">
        <f>IF(C49="","",COUNTIF($C$24:C49,"?*"))</f>
        <v/>
      </c>
      <c r="C49" s="27">
        <f>IF(Cadets!$B31="","",IF(Cadets!$I31&lt;&gt;"Active","",Cadets!$F31))</f>
        <v/>
      </c>
      <c r="D49" s="27">
        <f>IF(C49="","",Cadets!$B31)</f>
        <v/>
      </c>
      <c r="E49" s="27">
        <f>IF(C49="","",Cadets!$H31)</f>
        <v/>
      </c>
      <c r="F49" s="32" t="n"/>
      <c r="G49" s="32" t="n"/>
      <c r="H49" s="32" t="n"/>
    </row>
    <row r="50" ht="20" customHeight="1">
      <c r="B50" s="28">
        <f>IF(C50="","",COUNTIF($C$24:C50,"?*"))</f>
        <v/>
      </c>
      <c r="C50" s="27">
        <f>IF(Cadets!$B32="","",IF(Cadets!$I32&lt;&gt;"Active","",Cadets!$F32))</f>
        <v/>
      </c>
      <c r="D50" s="27">
        <f>IF(C50="","",Cadets!$B32)</f>
        <v/>
      </c>
      <c r="E50" s="27">
        <f>IF(C50="","",Cadets!$H32)</f>
        <v/>
      </c>
      <c r="F50" s="32" t="n"/>
      <c r="G50" s="32" t="n"/>
      <c r="H50" s="32" t="n"/>
    </row>
    <row r="51" ht="20" customHeight="1">
      <c r="B51" s="28">
        <f>IF(C51="","",COUNTIF($C$24:C51,"?*"))</f>
        <v/>
      </c>
      <c r="C51" s="27">
        <f>IF(Cadets!$B33="","",IF(Cadets!$I33&lt;&gt;"Active","",Cadets!$F33))</f>
        <v/>
      </c>
      <c r="D51" s="27">
        <f>IF(C51="","",Cadets!$B33)</f>
        <v/>
      </c>
      <c r="E51" s="27">
        <f>IF(C51="","",Cadets!$H33)</f>
        <v/>
      </c>
      <c r="F51" s="32" t="n"/>
      <c r="G51" s="32" t="n"/>
      <c r="H51" s="32" t="n"/>
    </row>
    <row r="52" ht="20" customHeight="1">
      <c r="B52" s="28">
        <f>IF(C52="","",COUNTIF($C$24:C52,"?*"))</f>
        <v/>
      </c>
      <c r="C52" s="27">
        <f>IF(Cadets!$B34="","",IF(Cadets!$I34&lt;&gt;"Active","",Cadets!$F34))</f>
        <v/>
      </c>
      <c r="D52" s="27">
        <f>IF(C52="","",Cadets!$B34)</f>
        <v/>
      </c>
      <c r="E52" s="27">
        <f>IF(C52="","",Cadets!$H34)</f>
        <v/>
      </c>
      <c r="F52" s="32" t="n"/>
      <c r="G52" s="32" t="n"/>
      <c r="H52" s="32" t="n"/>
    </row>
    <row r="53" ht="20" customHeight="1">
      <c r="B53" s="28">
        <f>IF(C53="","",COUNTIF($C$24:C53,"?*"))</f>
        <v/>
      </c>
      <c r="C53" s="27">
        <f>IF(Cadets!$B35="","",IF(Cadets!$I35&lt;&gt;"Active","",Cadets!$F35))</f>
        <v/>
      </c>
      <c r="D53" s="27">
        <f>IF(C53="","",Cadets!$B35)</f>
        <v/>
      </c>
      <c r="E53" s="27">
        <f>IF(C53="","",Cadets!$H35)</f>
        <v/>
      </c>
      <c r="F53" s="32" t="n"/>
      <c r="G53" s="32" t="n"/>
      <c r="H53" s="32" t="n"/>
    </row>
    <row r="54" ht="20" customHeight="1">
      <c r="B54" s="28">
        <f>IF(C54="","",COUNTIF($C$24:C54,"?*"))</f>
        <v/>
      </c>
      <c r="C54" s="27">
        <f>IF(Cadets!$B36="","",IF(Cadets!$I36&lt;&gt;"Active","",Cadets!$F36))</f>
        <v/>
      </c>
      <c r="D54" s="27">
        <f>IF(C54="","",Cadets!$B36)</f>
        <v/>
      </c>
      <c r="E54" s="27">
        <f>IF(C54="","",Cadets!$H36)</f>
        <v/>
      </c>
      <c r="F54" s="32" t="n"/>
      <c r="G54" s="32" t="n"/>
      <c r="H54" s="32" t="n"/>
    </row>
    <row r="55" ht="20" customHeight="1">
      <c r="B55" s="28">
        <f>IF(C55="","",COUNTIF($C$24:C55,"?*"))</f>
        <v/>
      </c>
      <c r="C55" s="27">
        <f>IF(Cadets!$B37="","",IF(Cadets!$I37&lt;&gt;"Active","",Cadets!$F37))</f>
        <v/>
      </c>
      <c r="D55" s="27">
        <f>IF(C55="","",Cadets!$B37)</f>
        <v/>
      </c>
      <c r="E55" s="27">
        <f>IF(C55="","",Cadets!$H37)</f>
        <v/>
      </c>
      <c r="F55" s="32" t="n"/>
      <c r="G55" s="32" t="n"/>
      <c r="H55" s="32" t="n"/>
    </row>
    <row r="56" ht="20" customHeight="1">
      <c r="B56" s="28">
        <f>IF(C56="","",COUNTIF($C$24:C56,"?*"))</f>
        <v/>
      </c>
      <c r="C56" s="27">
        <f>IF(Cadets!$B38="","",IF(Cadets!$I38&lt;&gt;"Active","",Cadets!$F38))</f>
        <v/>
      </c>
      <c r="D56" s="27">
        <f>IF(C56="","",Cadets!$B38)</f>
        <v/>
      </c>
      <c r="E56" s="27">
        <f>IF(C56="","",Cadets!$H38)</f>
        <v/>
      </c>
      <c r="F56" s="32" t="n"/>
      <c r="G56" s="32" t="n"/>
      <c r="H56" s="32" t="n"/>
    </row>
    <row r="57" ht="20" customHeight="1">
      <c r="B57" s="28">
        <f>IF(C57="","",COUNTIF($C$24:C57,"?*"))</f>
        <v/>
      </c>
      <c r="C57" s="27">
        <f>IF(Cadets!$B39="","",IF(Cadets!$I39&lt;&gt;"Active","",Cadets!$F39))</f>
        <v/>
      </c>
      <c r="D57" s="27">
        <f>IF(C57="","",Cadets!$B39)</f>
        <v/>
      </c>
      <c r="E57" s="27">
        <f>IF(C57="","",Cadets!$H39)</f>
        <v/>
      </c>
      <c r="F57" s="32" t="n"/>
      <c r="G57" s="32" t="n"/>
      <c r="H57" s="32" t="n"/>
    </row>
    <row r="58" ht="20" customHeight="1">
      <c r="B58" s="28">
        <f>IF(C58="","",COUNTIF($C$24:C58,"?*"))</f>
        <v/>
      </c>
      <c r="C58" s="27">
        <f>IF(Cadets!$B40="","",IF(Cadets!$I40&lt;&gt;"Active","",Cadets!$F40))</f>
        <v/>
      </c>
      <c r="D58" s="27">
        <f>IF(C58="","",Cadets!$B40)</f>
        <v/>
      </c>
      <c r="E58" s="27">
        <f>IF(C58="","",Cadets!$H40)</f>
        <v/>
      </c>
      <c r="F58" s="32" t="n"/>
      <c r="G58" s="32" t="n"/>
      <c r="H58" s="32" t="n"/>
    </row>
    <row r="59" ht="20" customHeight="1">
      <c r="B59" s="28">
        <f>IF(C59="","",COUNTIF($C$24:C59,"?*"))</f>
        <v/>
      </c>
      <c r="C59" s="27">
        <f>IF(Cadets!$B41="","",IF(Cadets!$I41&lt;&gt;"Active","",Cadets!$F41))</f>
        <v/>
      </c>
      <c r="D59" s="27">
        <f>IF(C59="","",Cadets!$B41)</f>
        <v/>
      </c>
      <c r="E59" s="27">
        <f>IF(C59="","",Cadets!$H41)</f>
        <v/>
      </c>
      <c r="F59" s="32" t="n"/>
      <c r="G59" s="32" t="n"/>
      <c r="H59" s="32" t="n"/>
    </row>
    <row r="60" ht="20" customHeight="1">
      <c r="B60" s="28">
        <f>IF(C60="","",COUNTIF($C$24:C60,"?*"))</f>
        <v/>
      </c>
      <c r="C60" s="27">
        <f>IF(Cadets!$B42="","",IF(Cadets!$I42&lt;&gt;"Active","",Cadets!$F42))</f>
        <v/>
      </c>
      <c r="D60" s="27">
        <f>IF(C60="","",Cadets!$B42)</f>
        <v/>
      </c>
      <c r="E60" s="27">
        <f>IF(C60="","",Cadets!$H42)</f>
        <v/>
      </c>
      <c r="F60" s="32" t="n"/>
      <c r="G60" s="32" t="n"/>
      <c r="H60" s="32" t="n"/>
    </row>
    <row r="61" ht="20" customHeight="1">
      <c r="B61" s="28">
        <f>IF(C61="","",COUNTIF($C$24:C61,"?*"))</f>
        <v/>
      </c>
      <c r="C61" s="27">
        <f>IF(Cadets!$B43="","",IF(Cadets!$I43&lt;&gt;"Active","",Cadets!$F43))</f>
        <v/>
      </c>
      <c r="D61" s="27">
        <f>IF(C61="","",Cadets!$B43)</f>
        <v/>
      </c>
      <c r="E61" s="27">
        <f>IF(C61="","",Cadets!$H43)</f>
        <v/>
      </c>
      <c r="F61" s="32" t="n"/>
      <c r="G61" s="32" t="n"/>
      <c r="H61" s="32" t="n"/>
    </row>
    <row r="62" ht="20" customHeight="1">
      <c r="B62" s="28">
        <f>IF(C62="","",COUNTIF($C$24:C62,"?*"))</f>
        <v/>
      </c>
      <c r="C62" s="27">
        <f>IF(Cadets!$B44="","",IF(Cadets!$I44&lt;&gt;"Active","",Cadets!$F44))</f>
        <v/>
      </c>
      <c r="D62" s="27">
        <f>IF(C62="","",Cadets!$B44)</f>
        <v/>
      </c>
      <c r="E62" s="27">
        <f>IF(C62="","",Cadets!$H44)</f>
        <v/>
      </c>
      <c r="F62" s="32" t="n"/>
      <c r="G62" s="32" t="n"/>
      <c r="H62" s="32" t="n"/>
    </row>
    <row r="63" ht="20" customHeight="1">
      <c r="B63" s="28">
        <f>IF(C63="","",COUNTIF($C$24:C63,"?*"))</f>
        <v/>
      </c>
      <c r="C63" s="27">
        <f>IF(Cadets!$B45="","",IF(Cadets!$I45&lt;&gt;"Active","",Cadets!$F45))</f>
        <v/>
      </c>
      <c r="D63" s="27">
        <f>IF(C63="","",Cadets!$B45)</f>
        <v/>
      </c>
      <c r="E63" s="27">
        <f>IF(C63="","",Cadets!$H45)</f>
        <v/>
      </c>
      <c r="F63" s="32" t="n"/>
      <c r="G63" s="32" t="n"/>
      <c r="H63" s="32" t="n"/>
    </row>
    <row r="64" ht="20" customHeight="1">
      <c r="B64" s="28">
        <f>IF(C64="","",COUNTIF($C$24:C64,"?*"))</f>
        <v/>
      </c>
      <c r="C64" s="27">
        <f>IF(Cadets!$B46="","",IF(Cadets!$I46&lt;&gt;"Active","",Cadets!$F46))</f>
        <v/>
      </c>
      <c r="D64" s="27">
        <f>IF(C64="","",Cadets!$B46)</f>
        <v/>
      </c>
      <c r="E64" s="27">
        <f>IF(C64="","",Cadets!$H46)</f>
        <v/>
      </c>
      <c r="F64" s="32" t="n"/>
      <c r="G64" s="32" t="n"/>
      <c r="H64" s="32" t="n"/>
    </row>
    <row r="65" ht="20" customHeight="1">
      <c r="B65" s="28">
        <f>IF(C65="","",COUNTIF($C$24:C65,"?*"))</f>
        <v/>
      </c>
      <c r="C65" s="27">
        <f>IF(Cadets!$B47="","",IF(Cadets!$I47&lt;&gt;"Active","",Cadets!$F47))</f>
        <v/>
      </c>
      <c r="D65" s="27">
        <f>IF(C65="","",Cadets!$B47)</f>
        <v/>
      </c>
      <c r="E65" s="27">
        <f>IF(C65="","",Cadets!$H47)</f>
        <v/>
      </c>
      <c r="F65" s="32" t="n"/>
      <c r="G65" s="32" t="n"/>
      <c r="H65" s="32" t="n"/>
    </row>
    <row r="66" ht="20" customHeight="1">
      <c r="B66" s="28">
        <f>IF(C66="","",COUNTIF($C$24:C66,"?*"))</f>
        <v/>
      </c>
      <c r="C66" s="27">
        <f>IF(Cadets!$B48="","",IF(Cadets!$I48&lt;&gt;"Active","",Cadets!$F48))</f>
        <v/>
      </c>
      <c r="D66" s="27">
        <f>IF(C66="","",Cadets!$B48)</f>
        <v/>
      </c>
      <c r="E66" s="27">
        <f>IF(C66="","",Cadets!$H48)</f>
        <v/>
      </c>
      <c r="F66" s="32" t="n"/>
      <c r="G66" s="32" t="n"/>
      <c r="H66" s="32" t="n"/>
    </row>
    <row r="67" ht="20" customHeight="1">
      <c r="B67" s="28">
        <f>IF(C67="","",COUNTIF($C$24:C67,"?*"))</f>
        <v/>
      </c>
      <c r="C67" s="27">
        <f>IF(Cadets!$B49="","",IF(Cadets!$I49&lt;&gt;"Active","",Cadets!$F49))</f>
        <v/>
      </c>
      <c r="D67" s="27">
        <f>IF(C67="","",Cadets!$B49)</f>
        <v/>
      </c>
      <c r="E67" s="27">
        <f>IF(C67="","",Cadets!$H49)</f>
        <v/>
      </c>
      <c r="F67" s="32" t="n"/>
      <c r="G67" s="32" t="n"/>
      <c r="H67" s="32" t="n"/>
    </row>
    <row r="68" ht="20" customHeight="1">
      <c r="B68" s="28">
        <f>IF(C68="","",COUNTIF($C$24:C68,"?*"))</f>
        <v/>
      </c>
      <c r="C68" s="27">
        <f>IF(Cadets!$B50="","",IF(Cadets!$I50&lt;&gt;"Active","",Cadets!$F50))</f>
        <v/>
      </c>
      <c r="D68" s="27">
        <f>IF(C68="","",Cadets!$B50)</f>
        <v/>
      </c>
      <c r="E68" s="27">
        <f>IF(C68="","",Cadets!$H50)</f>
        <v/>
      </c>
      <c r="F68" s="32" t="n"/>
      <c r="G68" s="32" t="n"/>
      <c r="H68" s="32" t="n"/>
    </row>
    <row r="69" ht="20" customHeight="1">
      <c r="B69" s="28">
        <f>IF(C69="","",COUNTIF($C$24:C69,"?*"))</f>
        <v/>
      </c>
      <c r="C69" s="27">
        <f>IF(Cadets!$B51="","",IF(Cadets!$I51&lt;&gt;"Active","",Cadets!$F51))</f>
        <v/>
      </c>
      <c r="D69" s="27">
        <f>IF(C69="","",Cadets!$B51)</f>
        <v/>
      </c>
      <c r="E69" s="27">
        <f>IF(C69="","",Cadets!$H51)</f>
        <v/>
      </c>
      <c r="F69" s="32" t="n"/>
      <c r="G69" s="32" t="n"/>
      <c r="H69" s="32" t="n"/>
    </row>
    <row r="70" ht="20" customHeight="1">
      <c r="B70" s="28">
        <f>IF(C70="","",COUNTIF($C$24:C70,"?*"))</f>
        <v/>
      </c>
      <c r="C70" s="27">
        <f>IF(Cadets!$B52="","",IF(Cadets!$I52&lt;&gt;"Active","",Cadets!$F52))</f>
        <v/>
      </c>
      <c r="D70" s="27">
        <f>IF(C70="","",Cadets!$B52)</f>
        <v/>
      </c>
      <c r="E70" s="27">
        <f>IF(C70="","",Cadets!$H52)</f>
        <v/>
      </c>
      <c r="F70" s="32" t="n"/>
      <c r="G70" s="32" t="n"/>
      <c r="H70" s="32" t="n"/>
    </row>
    <row r="71" ht="20" customHeight="1">
      <c r="B71" s="28">
        <f>IF(C71="","",COUNTIF($C$24:C71,"?*"))</f>
        <v/>
      </c>
      <c r="C71" s="27">
        <f>IF(Cadets!$B53="","",IF(Cadets!$I53&lt;&gt;"Active","",Cadets!$F53))</f>
        <v/>
      </c>
      <c r="D71" s="27">
        <f>IF(C71="","",Cadets!$B53)</f>
        <v/>
      </c>
      <c r="E71" s="27">
        <f>IF(C71="","",Cadets!$H53)</f>
        <v/>
      </c>
      <c r="F71" s="32" t="n"/>
      <c r="G71" s="32" t="n"/>
      <c r="H71" s="32" t="n"/>
    </row>
    <row r="72" ht="20" customHeight="1">
      <c r="B72" s="28">
        <f>IF(C72="","",COUNTIF($C$24:C72,"?*"))</f>
        <v/>
      </c>
      <c r="C72" s="27">
        <f>IF(Cadets!$B54="","",IF(Cadets!$I54&lt;&gt;"Active","",Cadets!$F54))</f>
        <v/>
      </c>
      <c r="D72" s="27">
        <f>IF(C72="","",Cadets!$B54)</f>
        <v/>
      </c>
      <c r="E72" s="27">
        <f>IF(C72="","",Cadets!$H54)</f>
        <v/>
      </c>
      <c r="F72" s="32" t="n"/>
      <c r="G72" s="32" t="n"/>
      <c r="H72" s="32" t="n"/>
    </row>
    <row r="73" ht="20" customHeight="1">
      <c r="B73" s="28">
        <f>IF(C73="","",COUNTIF($C$24:C73,"?*"))</f>
        <v/>
      </c>
      <c r="C73" s="27">
        <f>IF(Cadets!$B55="","",IF(Cadets!$I55&lt;&gt;"Active","",Cadets!$F55))</f>
        <v/>
      </c>
      <c r="D73" s="27">
        <f>IF(C73="","",Cadets!$B55)</f>
        <v/>
      </c>
      <c r="E73" s="27">
        <f>IF(C73="","",Cadets!$H55)</f>
        <v/>
      </c>
      <c r="F73" s="32" t="n"/>
      <c r="G73" s="32" t="n"/>
      <c r="H73" s="32"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3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7" t="n">
        <v>1</v>
      </c>
      <c r="C17" s="33" t="inlineStr">
        <is>
          <t>Were the goals and objectives for the course provided at the beginning of the class?</t>
        </is>
      </c>
      <c r="D17" s="32" t="n"/>
      <c r="E17" s="32" t="n"/>
      <c r="F17" s="32" t="n"/>
      <c r="G17" s="32" t="n"/>
      <c r="H17" s="32" t="n"/>
    </row>
    <row r="18" ht="26" customHeight="1">
      <c r="B18" s="27" t="n">
        <v>2</v>
      </c>
      <c r="C18" s="33" t="inlineStr">
        <is>
          <t>Was the material presented in a logical order?</t>
        </is>
      </c>
      <c r="D18" s="32" t="n"/>
      <c r="E18" s="32" t="n"/>
      <c r="F18" s="32" t="n"/>
      <c r="G18" s="32" t="n"/>
      <c r="H18" s="32" t="n"/>
    </row>
    <row r="19" ht="26" customHeight="1">
      <c r="B19" s="27" t="n">
        <v>3</v>
      </c>
      <c r="C19" s="33" t="inlineStr">
        <is>
          <t>Was the course related to your job needs?</t>
        </is>
      </c>
      <c r="D19" s="32" t="n"/>
      <c r="E19" s="32" t="n"/>
      <c r="F19" s="32" t="n"/>
      <c r="G19" s="32" t="n"/>
      <c r="H19" s="32" t="n"/>
    </row>
    <row r="20" ht="26" customHeight="1">
      <c r="B20" s="27" t="n">
        <v>4</v>
      </c>
      <c r="C20" s="33" t="inlineStr">
        <is>
          <t>Were real-life examples or situations used to relate the material?</t>
        </is>
      </c>
      <c r="D20" s="32" t="n"/>
      <c r="E20" s="32" t="n"/>
      <c r="F20" s="32" t="n"/>
      <c r="G20" s="32" t="n"/>
      <c r="H20" s="32" t="n"/>
    </row>
    <row r="21" ht="26" customHeight="1">
      <c r="B21" s="27" t="n">
        <v>5</v>
      </c>
      <c r="C21" s="33" t="inlineStr">
        <is>
          <t>Will this course improve your job performance?</t>
        </is>
      </c>
      <c r="D21" s="32" t="n"/>
      <c r="E21" s="32" t="n"/>
      <c r="F21" s="32" t="n"/>
      <c r="G21" s="32" t="n"/>
      <c r="H21" s="32" t="n"/>
    </row>
    <row r="22" ht="26" customHeight="1">
      <c r="B22" s="27" t="n">
        <v>6</v>
      </c>
      <c r="C22" s="33" t="inlineStr">
        <is>
          <t>Were the teaching aids, demonstrations, and handout materials of adequate quality?</t>
        </is>
      </c>
      <c r="D22" s="32" t="n"/>
      <c r="E22" s="32" t="n"/>
      <c r="F22" s="32" t="n"/>
      <c r="G22" s="32" t="n"/>
      <c r="H22" s="32" t="n"/>
    </row>
    <row r="23" ht="26" customHeight="1">
      <c r="B23" s="27" t="n">
        <v>7</v>
      </c>
      <c r="C23" s="33" t="inlineStr">
        <is>
          <t>Was the instructor knowledgeable about the course material?</t>
        </is>
      </c>
      <c r="D23" s="32" t="n"/>
      <c r="E23" s="32" t="n"/>
      <c r="F23" s="32" t="n"/>
      <c r="G23" s="32" t="n"/>
      <c r="H23" s="32" t="n"/>
    </row>
    <row r="24" ht="26" customHeight="1">
      <c r="B24" s="27" t="n">
        <v>8</v>
      </c>
      <c r="C24" s="33" t="inlineStr">
        <is>
          <t>Did the instructor present the information in a clear and understandable way?</t>
        </is>
      </c>
      <c r="D24" s="32" t="n"/>
      <c r="E24" s="32" t="n"/>
      <c r="F24" s="32" t="n"/>
      <c r="G24" s="32" t="n"/>
      <c r="H24" s="32" t="n"/>
    </row>
    <row r="25" ht="26" customHeight="1">
      <c r="B25" s="27" t="n">
        <v>9</v>
      </c>
      <c r="C25" s="33" t="inlineStr">
        <is>
          <t>Did the instructor give you an opportunity to interact with the class or ask questions?</t>
        </is>
      </c>
      <c r="D25" s="32" t="n"/>
      <c r="E25" s="32" t="n"/>
      <c r="F25" s="32" t="n"/>
      <c r="G25" s="32" t="n"/>
      <c r="H25" s="32" t="n"/>
    </row>
    <row r="26" ht="26" customHeight="1">
      <c r="B26" s="27" t="n">
        <v>10</v>
      </c>
      <c r="C26" s="33" t="inlineStr">
        <is>
          <t>Did you get satisfactory answers to your questions about the material?</t>
        </is>
      </c>
      <c r="D26" s="32" t="n"/>
      <c r="E26" s="32" t="n"/>
      <c r="F26" s="32" t="n"/>
      <c r="G26" s="32" t="n"/>
      <c r="H26" s="32" t="n"/>
    </row>
    <row r="27" ht="26" customHeight="1">
      <c r="B27" s="27"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 t="inlineStr">
        <is>
          <t>Mode:</t>
        </is>
      </c>
      <c r="E5" s="25"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12" t="inlineStr">
        <is>
          <t>Due (1700)</t>
        </is>
      </c>
      <c r="F10" s="12" t="inlineStr">
        <is>
          <t>Prompt</t>
        </is>
      </c>
    </row>
    <row r="11" ht="60" customHeight="1">
      <c r="B11" s="35">
        <f>IFERROR(_xlfn._xlws.FILTER(_xlfn.HSTACK(rngWMnum,rngWMtitle,TEXT(rngWMassigned,"mm/dd"),TEXT(rngWMdue,"mm/dd"),rngWMprompt),IFERROR(_xlfn.XLOOKUP(rngWMassigned,nrCDdate,nrCDweek),0)=cfgHandoutWeek),"— no assignments start this week —")</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IF($B9="","",sysFlags!$S6)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IF($B10="","",sysFlags!$S7)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IF($B11="","",sysFlags!$S8)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IF($B12="","",sysFlags!$S9)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IF($B13="","",sysFlags!$S10)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IF($B14="","",sysFlags!$S11)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IF($B15="","",sysFlags!$S12)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IF($B16="","",sysFlags!$S13)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IF($B17="","",sysFlags!$S14)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IF($B18="","",sysFlags!$S15)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IF($B19="","",sysFlags!$S16)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IF($B20="","",sysFlags!$S17)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IF($B21="","",sysFlags!$S18)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IF($B22="","",sysFlags!$S19)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IF($B23="","",sysFlags!$S20)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IF($B24="","",sysFlags!$S21)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IF($B25="","",sysFlags!$S22)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IF($B26="","",sysFlags!$S23)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IF($B27="","",sysFlags!$S24)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IF($B28="","",sysFlags!$S25)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IF($B29="","",sysFlags!$S26)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IF($B30="","",sysFlags!$S27)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IF($B31="","",sysFlags!$S28)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IF($B32="","",sysFlags!$S29)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IF($B33="","",sysFlags!$S30)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IF($B34="","",sysFlags!$S31)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IF($B35="","",sysFlags!$S32)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IF($B36="","",sysFlags!$S33)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IF($B37="","",sysFlags!$S34)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IF($B38="","",sysFlags!$S35)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IF($B39="","",sysFlags!$S36)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IF($B40="","",sysFlags!$S37)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IF($B41="","",sysFlags!$S38)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IF($B42="","",sysFlags!$S39)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IF($B43="","",sysFlags!$S40)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IF($B44="","",sysFlags!$S41)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IF($B45="","",sysFlags!$S42)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IF($B46="","",sysFlags!$S43)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IF($B47="","",sysFlags!$S44)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IF($B48="","",sysFlags!$S45)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IF($B49="","",sysFlags!$S46)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IF($B50="","",sysFlags!$S47)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IF($B51="","",sysFlags!$S48)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IF($B52="","",sysFlags!$S49)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IF($B53="","",sysFlags!$S50)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IF($B54="","",sysFlags!$S51)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IF($B55="","",sysFlags!$S52)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IF($B56="","",sysFlags!$S53)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IF($B57="","",sysFlags!$S54)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IF($B58="","",sysFlags!$S55)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nothing marked for this agency since last email —")</f>
        <v/>
      </c>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row>
    <row r="8">
      <c r="B8" s="3" t="inlineStr">
        <is>
          <t>End Date</t>
        </is>
      </c>
      <c r="C8" s="18" t="n">
        <v>46332</v>
      </c>
      <c r="D8" s="2" t="inlineStr">
        <is>
          <t>Scheduled graduation date</t>
        </is>
      </c>
      <c r="E8" s="2" t="inlineStr">
        <is>
          <t>cfgEndDate</t>
        </is>
      </c>
    </row>
    <row r="9">
      <c r="B9" s="3" t="inlineStr">
        <is>
          <t>Total Scheduled Minutes</t>
        </is>
      </c>
      <c r="C9" s="36" t="n">
        <v>145800</v>
      </c>
      <c r="D9" s="2" t="inlineStr">
        <is>
          <t>Academy length in minutes</t>
        </is>
      </c>
      <c r="E9" s="2" t="inlineStr">
        <is>
          <t>cfgTotalScheduledMinutes</t>
        </is>
      </c>
      <c r="F9" s="20">
        <f>IFERROR(ROUND(SUM(nrSCH_Hrs)*60,0),0)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 cap would be "&amp;TEXT(ROUND($F$9*cfgClassroomCapPct,0),"#,##0")&amp;" min")))</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7" t="n">
        <v>0.4</v>
      </c>
      <c r="D16" s="2" t="inlineStr">
        <is>
          <t>Major exams weight</t>
        </is>
      </c>
      <c r="E16" s="2" t="inlineStr">
        <is>
          <t>cfgWeightMajor</t>
        </is>
      </c>
    </row>
    <row r="17">
      <c r="B17" s="3" t="inlineStr">
        <is>
          <t>Weight: Minor</t>
        </is>
      </c>
      <c r="C17" s="37" t="n">
        <v>0.3</v>
      </c>
      <c r="D17" s="2" t="inlineStr">
        <is>
          <t>Minor exams weight</t>
        </is>
      </c>
      <c r="E17" s="2" t="inlineStr">
        <is>
          <t>cfgWeightMinor</t>
        </is>
      </c>
    </row>
    <row r="18">
      <c r="B18" s="3" t="inlineStr">
        <is>
          <t>Weight: Spelling</t>
        </is>
      </c>
      <c r="C18" s="37" t="n">
        <v>0.1</v>
      </c>
      <c r="D18" s="2" t="inlineStr">
        <is>
          <t>Spelling weight</t>
        </is>
      </c>
      <c r="E18" s="2" t="inlineStr">
        <is>
          <t>cfgWeightSpelling</t>
        </is>
      </c>
    </row>
    <row r="19">
      <c r="B19" s="3" t="inlineStr">
        <is>
          <t>Weight: Final</t>
        </is>
      </c>
      <c r="C19" s="37"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38"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7" t="n">
        <v>0.6</v>
      </c>
      <c r="D23" s="2" t="inlineStr">
        <is>
          <t>Tier 1 warning at this % of cap</t>
        </is>
      </c>
      <c r="E23" s="2" t="inlineStr">
        <is>
          <t>cfgAttendanceAdvisoryPct</t>
        </is>
      </c>
    </row>
    <row r="24">
      <c r="B24" s="3" t="inlineStr">
        <is>
          <t>Attendance Critical %</t>
        </is>
      </c>
      <c r="C24" s="37"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7"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39">
        <f>ROUND(cfgTotalScheduledMinutes*cfgClassroomCapPct,0)</f>
        <v/>
      </c>
      <c r="D36" s="2" t="inlineStr">
        <is>
          <t>CALCULATED</t>
        </is>
      </c>
      <c r="E36" s="2" t="inlineStr">
        <is>
          <t>cfgClassroomCapMinutes</t>
        </is>
      </c>
    </row>
    <row r="37">
      <c r="B37" s="3" t="inlineStr">
        <is>
          <t>Weights total (must = 100%)</t>
        </is>
      </c>
      <c r="C37" s="40">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Personal</t>
        </is>
      </c>
      <c r="G8" s="16" t="inlineStr">
        <is>
          <t>Received</t>
        </is>
      </c>
      <c r="I8" s="16" t="inlineStr">
        <is>
          <t>Skills</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Medical</t>
        </is>
      </c>
      <c r="I9" s="16" t="inlineStr">
        <is>
          <t>Admin Approved</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Military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Disciplinary</t>
        </is>
      </c>
      <c r="R11" s="16" t="inlineStr">
        <is>
          <t>Equipment</t>
        </is>
      </c>
      <c r="S11" s="16" t="inlineStr">
        <is>
          <t>Performance Plan</t>
        </is>
      </c>
    </row>
    <row r="12">
      <c r="E12" s="16" t="inlineStr">
        <is>
          <t>PT Missed</t>
        </is>
      </c>
      <c r="F12" s="16" t="inlineStr">
        <is>
          <t>Other</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IF($B13="","",IFERROR(_xlfn.MAXIFS(nrELdate,nrELagency,$B13),""))</f>
        <v/>
      </c>
    </row>
    <row r="14">
      <c r="B14" s="16" t="n"/>
      <c r="C14" s="16" t="n"/>
      <c r="D14" s="16" t="n"/>
      <c r="E14" s="16" t="n"/>
      <c r="F14" s="16" t="n"/>
      <c r="G14" s="16" t="n"/>
      <c r="H14" s="16" t="n"/>
      <c r="I14" s="19">
        <f>IF($B14="","",IFERROR(_xlfn.MAXIFS(nrELdate,nrELagency,$B14),""))</f>
        <v/>
      </c>
    </row>
    <row r="15">
      <c r="B15" s="16" t="n"/>
      <c r="C15" s="16" t="n"/>
      <c r="D15" s="16" t="n"/>
      <c r="E15" s="16" t="n"/>
      <c r="F15" s="16" t="n"/>
      <c r="G15" s="16" t="n"/>
      <c r="H15" s="16" t="n"/>
      <c r="I15" s="19">
        <f>IF($B15="","",IFERROR(_xlfn.MAXIFS(nrELdate,nrELagency,$B15),""))</f>
        <v/>
      </c>
    </row>
    <row r="16">
      <c r="B16" s="16" t="n"/>
      <c r="C16" s="16" t="n"/>
      <c r="D16" s="16" t="n"/>
      <c r="E16" s="16" t="n"/>
      <c r="F16" s="16" t="n"/>
      <c r="G16" s="16" t="n"/>
      <c r="H16" s="16" t="n"/>
      <c r="I16" s="19">
        <f>IF($B16="","",IFERROR(_xlfn.MAXIFS(nrELdate,nrELagency,$B16),""))</f>
        <v/>
      </c>
    </row>
    <row r="17">
      <c r="B17" s="16" t="n"/>
      <c r="C17" s="16" t="n"/>
      <c r="D17" s="16" t="n"/>
      <c r="E17" s="16" t="n"/>
      <c r="F17" s="16" t="n"/>
      <c r="G17" s="16" t="n"/>
      <c r="H17" s="16" t="n"/>
      <c r="I17" s="19">
        <f>IF($B17="","",IFERROR(_xlfn.MAXIFS(nrELdate,nrELagency,$B17),""))</f>
        <v/>
      </c>
    </row>
    <row r="18">
      <c r="B18" s="16" t="n"/>
      <c r="C18" s="16" t="n"/>
      <c r="D18" s="16" t="n"/>
      <c r="E18" s="16" t="n"/>
      <c r="F18" s="16" t="n"/>
      <c r="G18" s="16" t="n"/>
      <c r="H18" s="16" t="n"/>
      <c r="I18" s="19">
        <f>IF($B18="","",IFERROR(_xlfn.MAXIFS(nrELdate,nrELagency,$B18),""))</f>
        <v/>
      </c>
    </row>
    <row r="19">
      <c r="B19" s="16" t="n"/>
      <c r="C19" s="16" t="n"/>
      <c r="D19" s="16" t="n"/>
      <c r="E19" s="16" t="n"/>
      <c r="F19" s="16" t="n"/>
      <c r="G19" s="16" t="n"/>
      <c r="H19" s="16" t="n"/>
      <c r="I19" s="19">
        <f>IF($B19="","",IFERROR(_xlfn.MAXIFS(nrELdate,nrELagency,$B19),""))</f>
        <v/>
      </c>
    </row>
    <row r="20">
      <c r="B20" s="16" t="n"/>
      <c r="C20" s="16" t="n"/>
      <c r="D20" s="16" t="n"/>
      <c r="E20" s="16" t="n"/>
      <c r="F20" s="16" t="n"/>
      <c r="G20" s="16" t="n"/>
      <c r="H20" s="16" t="n"/>
      <c r="I20" s="19">
        <f>IF($B20="","",IFERROR(_xlfn.MAXIFS(nrELdate,nrELagency,$B20),""))</f>
        <v/>
      </c>
    </row>
    <row r="21">
      <c r="B21" s="16" t="n"/>
      <c r="C21" s="16" t="n"/>
      <c r="D21" s="16" t="n"/>
      <c r="E21" s="16" t="n"/>
      <c r="F21" s="16" t="n"/>
      <c r="G21" s="16" t="n"/>
      <c r="H21" s="16" t="n"/>
      <c r="I21" s="19">
        <f>IF($B21="","",IFERROR(_xlfn.MAXIFS(nrELdate,nrELagency,$B21),""))</f>
        <v/>
      </c>
    </row>
    <row r="22">
      <c r="B22" s="16" t="n"/>
      <c r="C22" s="16" t="n"/>
      <c r="D22" s="16" t="n"/>
      <c r="E22" s="16" t="n"/>
      <c r="F22" s="16" t="n"/>
      <c r="G22" s="16" t="n"/>
      <c r="H22" s="16" t="n"/>
      <c r="I22" s="19">
        <f>IF($B22="","",IFERROR(_xlfn.MAXIFS(nrELdate,nrELagency,$B22),""))</f>
        <v/>
      </c>
    </row>
    <row r="23">
      <c r="B23" s="16" t="n"/>
      <c r="C23" s="16" t="n"/>
      <c r="D23" s="16" t="n"/>
      <c r="E23" s="16" t="n"/>
      <c r="F23" s="16" t="n"/>
      <c r="G23" s="16" t="n"/>
      <c r="H23" s="16" t="n"/>
      <c r="I23" s="19">
        <f>IF($B23="","",IFERROR(_xlfn.MAXIFS(nrELdate,nrELagency,$B23),""))</f>
        <v/>
      </c>
    </row>
    <row r="24">
      <c r="B24" s="16" t="n"/>
      <c r="C24" s="16" t="n"/>
      <c r="D24" s="16" t="n"/>
      <c r="E24" s="16" t="n"/>
      <c r="F24" s="16" t="n"/>
      <c r="G24" s="16" t="n"/>
      <c r="H24" s="16" t="n"/>
      <c r="I24" s="19">
        <f>IF($B24="","",IFERROR(_xlfn.MAXIFS(nrELdate,nrELagency,$B24),""))</f>
        <v/>
      </c>
    </row>
    <row r="25">
      <c r="B25" s="16" t="n"/>
      <c r="C25" s="16" t="n"/>
      <c r="D25" s="16" t="n"/>
      <c r="E25" s="16" t="n"/>
      <c r="F25" s="16" t="n"/>
      <c r="G25" s="16" t="n"/>
      <c r="H25" s="16" t="n"/>
      <c r="I25" s="19">
        <f>IF($B25="","",IFERROR(_xlfn.MAXIFS(nrELdate,nrELagency,$B25),""))</f>
        <v/>
      </c>
    </row>
    <row r="26">
      <c r="B26" s="16" t="n"/>
      <c r="C26" s="16" t="n"/>
      <c r="D26" s="16" t="n"/>
      <c r="E26" s="16" t="n"/>
      <c r="F26" s="16" t="n"/>
      <c r="G26" s="16" t="n"/>
      <c r="H26" s="16" t="n"/>
      <c r="I26" s="19">
        <f>IF($B26="","",IFERROR(_xlfn.MAXIFS(nrELdate,nrELagency,$B26),""))</f>
        <v/>
      </c>
    </row>
    <row r="27">
      <c r="B27" s="16" t="n"/>
      <c r="C27" s="16" t="n"/>
      <c r="D27" s="16" t="n"/>
      <c r="E27" s="16" t="n"/>
      <c r="F27" s="16" t="n"/>
      <c r="G27" s="16" t="n"/>
      <c r="H27" s="16" t="n"/>
      <c r="I27" s="19">
        <f>IF($B27="","",IFERROR(_xlfn.MAXIFS(nrELdate,nrELagency,$B27),""))</f>
        <v/>
      </c>
    </row>
    <row r="28">
      <c r="B28" s="16" t="n"/>
      <c r="C28" s="16" t="n"/>
      <c r="D28" s="16" t="n"/>
      <c r="E28" s="16" t="n"/>
      <c r="F28" s="16" t="n"/>
      <c r="G28" s="16" t="n"/>
      <c r="H28" s="16" t="n"/>
      <c r="I28" s="19">
        <f>IF($B28="","",IFERROR(_xlfn.MAXIFS(nrELdate,nrELagency,$B28),""))</f>
        <v/>
      </c>
    </row>
    <row r="29">
      <c r="B29" s="16" t="n"/>
      <c r="C29" s="16" t="n"/>
      <c r="D29" s="16" t="n"/>
      <c r="E29" s="16" t="n"/>
      <c r="F29" s="16" t="n"/>
      <c r="G29" s="16" t="n"/>
      <c r="H29" s="16" t="n"/>
      <c r="I29" s="19">
        <f>IF($B29="","",IFERROR(_xlfn.MAXIFS(nrELdate,nrELagency,$B29),""))</f>
        <v/>
      </c>
    </row>
    <row r="30">
      <c r="B30" s="16" t="n"/>
      <c r="C30" s="16" t="n"/>
      <c r="D30" s="16" t="n"/>
      <c r="E30" s="16" t="n"/>
      <c r="F30" s="16" t="n"/>
      <c r="G30" s="16" t="n"/>
      <c r="H30" s="16" t="n"/>
      <c r="I30" s="19">
        <f>IF($B30="","",IFERROR(_xlfn.MAXIFS(nrELdate,nrELagency,$B30),""))</f>
        <v/>
      </c>
    </row>
    <row r="31">
      <c r="B31" s="16" t="n"/>
      <c r="C31" s="16" t="n"/>
      <c r="D31" s="16" t="n"/>
      <c r="E31" s="16" t="n"/>
      <c r="F31" s="16" t="n"/>
      <c r="G31" s="16" t="n"/>
      <c r="H31" s="16" t="n"/>
      <c r="I31" s="19">
        <f>IF($B31="","",IFERROR(_xlfn.MAXIFS(nrELdate,nrELagency,$B31),""))</f>
        <v/>
      </c>
    </row>
    <row r="32">
      <c r="B32" s="16" t="n"/>
      <c r="C32" s="16" t="n"/>
      <c r="D32" s="16" t="n"/>
      <c r="E32" s="16" t="n"/>
      <c r="F32" s="16" t="n"/>
      <c r="G32" s="16" t="n"/>
      <c r="H32" s="16" t="n"/>
      <c r="I32" s="19">
        <f>IF($B32="","",IFERROR(_xlfn.MAXIFS(nrELdate,nrELagency,$B32),""))</f>
        <v/>
      </c>
    </row>
    <row r="33">
      <c r="B33" s="16" t="n"/>
      <c r="C33" s="16" t="n"/>
      <c r="D33" s="16" t="n"/>
      <c r="E33" s="16" t="n"/>
      <c r="F33" s="16" t="n"/>
      <c r="G33" s="16" t="n"/>
      <c r="H33" s="16" t="n"/>
      <c r="I33" s="19">
        <f>IF($B33="","",IFERROR(_xlfn.MAXIFS(nrELdate,nrELagency,$B33),""))</f>
        <v/>
      </c>
    </row>
    <row r="34">
      <c r="B34" s="16" t="n"/>
      <c r="C34" s="16" t="n"/>
      <c r="D34" s="16" t="n"/>
      <c r="E34" s="16" t="n"/>
      <c r="F34" s="16" t="n"/>
      <c r="G34" s="16" t="n"/>
      <c r="H34" s="16" t="n"/>
      <c r="I34" s="19">
        <f>IF($B34="","",IFERROR(_xlfn.MAXIFS(nrELdate,nrELagency,$B34),""))</f>
        <v/>
      </c>
    </row>
    <row r="35">
      <c r="B35" s="16" t="n"/>
      <c r="C35" s="16" t="n"/>
      <c r="D35" s="16" t="n"/>
      <c r="E35" s="16" t="n"/>
      <c r="F35" s="16" t="n"/>
      <c r="G35" s="16" t="n"/>
      <c r="H35" s="16" t="n"/>
      <c r="I35" s="19">
        <f>IF($B35="","",IFERROR(_xlfn.MAXIFS(nrELdate,nrELagency,$B35),""))</f>
        <v/>
      </c>
    </row>
    <row r="36">
      <c r="B36" s="16" t="n"/>
      <c r="C36" s="16" t="n"/>
      <c r="D36" s="16" t="n"/>
      <c r="E36" s="16" t="n"/>
      <c r="F36" s="16" t="n"/>
      <c r="G36" s="16" t="n"/>
      <c r="H36" s="16" t="n"/>
      <c r="I36" s="19">
        <f>IF($B36="","",IFERROR(_xlfn.MAXIFS(nrELdate,nrELagency,$B36),""))</f>
        <v/>
      </c>
    </row>
    <row r="37">
      <c r="B37" s="16" t="n"/>
      <c r="C37" s="16" t="n"/>
      <c r="D37" s="16" t="n"/>
      <c r="E37" s="16" t="n"/>
      <c r="F37" s="16" t="n"/>
      <c r="G37" s="16" t="n"/>
      <c r="H37" s="16" t="n"/>
      <c r="I37" s="19">
        <f>IF($B37="","",IFERROR(_xlfn.MAXIFS(nrELdate,nrELagency,$B37),""))</f>
        <v/>
      </c>
    </row>
    <row r="38">
      <c r="B38" s="16" t="n"/>
      <c r="C38" s="16" t="n"/>
      <c r="D38" s="16" t="n"/>
      <c r="E38" s="16" t="n"/>
      <c r="F38" s="16" t="n"/>
      <c r="G38" s="16" t="n"/>
      <c r="H38" s="16" t="n"/>
      <c r="I38" s="19">
        <f>IF($B38="","",IFERROR(_xlfn.MAXIFS(nrELdate,nrELagency,$B38),""))</f>
        <v/>
      </c>
    </row>
    <row r="39">
      <c r="B39" s="16" t="n"/>
      <c r="C39" s="16" t="n"/>
      <c r="D39" s="16" t="n"/>
      <c r="E39" s="16" t="n"/>
      <c r="F39" s="16" t="n"/>
      <c r="G39" s="16" t="n"/>
      <c r="H39" s="16" t="n"/>
      <c r="I39" s="19">
        <f>IF($B39="","",IFERROR(_xlfn.MAXIFS(nrELdate,nrELagency,$B39),""))</f>
        <v/>
      </c>
    </row>
    <row r="40">
      <c r="B40" s="16" t="n"/>
      <c r="C40" s="16" t="n"/>
      <c r="D40" s="16" t="n"/>
      <c r="E40" s="16" t="n"/>
      <c r="F40" s="16" t="n"/>
      <c r="G40" s="16" t="n"/>
      <c r="H40" s="16" t="n"/>
      <c r="I40" s="19">
        <f>IF($B40="","",IFERROR(_xlfn.MAXIFS(nrELdate,nrELagency,$B40),""))</f>
        <v/>
      </c>
    </row>
    <row r="41">
      <c r="B41" s="16" t="n"/>
      <c r="C41" s="16" t="n"/>
      <c r="D41" s="16" t="n"/>
      <c r="E41" s="16" t="n"/>
      <c r="F41" s="16" t="n"/>
      <c r="G41" s="16" t="n"/>
      <c r="H41" s="16" t="n"/>
      <c r="I41" s="19">
        <f>IF($B41="","",IFERROR(_xlfn.MAXIFS(nrELdate,nrELagency,$B41),""))</f>
        <v/>
      </c>
    </row>
    <row r="42">
      <c r="B42" s="16" t="n"/>
      <c r="C42" s="16" t="n"/>
      <c r="D42" s="16" t="n"/>
      <c r="E42" s="16" t="n"/>
      <c r="F42" s="16" t="n"/>
      <c r="G42" s="16" t="n"/>
      <c r="H42" s="16" t="n"/>
      <c r="I42" s="19">
        <f>IF($B42="","",IFERROR(_xlfn.MAXIFS(nrELdate,nrELagency,$B42),""))</f>
        <v/>
      </c>
    </row>
    <row r="43">
      <c r="B43" s="16" t="n"/>
      <c r="C43" s="16" t="n"/>
      <c r="D43" s="16" t="n"/>
      <c r="E43" s="16" t="n"/>
      <c r="F43" s="16" t="n"/>
      <c r="G43" s="16" t="n"/>
      <c r="H43" s="16" t="n"/>
      <c r="I43" s="19">
        <f>IF($B43="","",IFERROR(_xlfn.MAXIFS(nrELdate,nrELagency,$B43),""))</f>
        <v/>
      </c>
    </row>
    <row r="44">
      <c r="B44" s="16" t="n"/>
      <c r="C44" s="16" t="n"/>
      <c r="D44" s="16" t="n"/>
      <c r="E44" s="16" t="n"/>
      <c r="F44" s="16" t="n"/>
      <c r="G44" s="16" t="n"/>
      <c r="H44" s="16" t="n"/>
      <c r="I44" s="19">
        <f>IF($B44="","",IFERROR(_xlfn.MAXIFS(nrELdate,nrELagency,$B44),""))</f>
        <v/>
      </c>
    </row>
    <row r="45">
      <c r="B45" s="16" t="n"/>
      <c r="C45" s="16" t="n"/>
      <c r="D45" s="16" t="n"/>
      <c r="E45" s="16" t="n"/>
      <c r="F45" s="16" t="n"/>
      <c r="G45" s="16" t="n"/>
      <c r="H45" s="16" t="n"/>
      <c r="I45" s="19">
        <f>IF($B45="","",IFERROR(_xlfn.MAXIFS(nrELdate,nrELagency,$B45),""))</f>
        <v/>
      </c>
    </row>
    <row r="46">
      <c r="B46" s="16" t="n"/>
      <c r="C46" s="16" t="n"/>
      <c r="D46" s="16" t="n"/>
      <c r="E46" s="16" t="n"/>
      <c r="F46" s="16" t="n"/>
      <c r="G46" s="16" t="n"/>
      <c r="H46" s="16" t="n"/>
      <c r="I46" s="19">
        <f>IF($B46="","",IFERROR(_xlfn.MAXIFS(nrELdate,nrELagency,$B46),""))</f>
        <v/>
      </c>
    </row>
    <row r="47">
      <c r="B47" s="16" t="n"/>
      <c r="C47" s="16" t="n"/>
      <c r="D47" s="16" t="n"/>
      <c r="E47" s="16" t="n"/>
      <c r="F47" s="16" t="n"/>
      <c r="G47" s="16" t="n"/>
      <c r="H47" s="16" t="n"/>
      <c r="I47" s="19">
        <f>IF($B47="","",IFERROR(_xlfn.MAXIFS(nrELdate,nrELagency,$B47),""))</f>
        <v/>
      </c>
    </row>
    <row r="48">
      <c r="B48" s="16" t="n"/>
      <c r="C48" s="16" t="n"/>
      <c r="D48" s="16" t="n"/>
      <c r="E48" s="16" t="n"/>
      <c r="F48" s="16" t="n"/>
      <c r="G48" s="16" t="n"/>
      <c r="H48" s="16" t="n"/>
      <c r="I48" s="19">
        <f>IF($B48="","",IFERROR(_xlfn.MAXIFS(nrELdate,nrELagency,$B48),""))</f>
        <v/>
      </c>
    </row>
    <row r="49">
      <c r="B49" s="16" t="n"/>
      <c r="C49" s="16" t="n"/>
      <c r="D49" s="16" t="n"/>
      <c r="E49" s="16" t="n"/>
      <c r="F49" s="16" t="n"/>
      <c r="G49" s="16" t="n"/>
      <c r="H49" s="16" t="n"/>
      <c r="I49" s="19">
        <f>IF($B49="","",IFERROR(_xlfn.MAXIFS(nrELdate,nrELagency,$B49),""))</f>
        <v/>
      </c>
    </row>
    <row r="50">
      <c r="B50" s="16" t="n"/>
      <c r="C50" s="16" t="n"/>
      <c r="D50" s="16" t="n"/>
      <c r="E50" s="16" t="n"/>
      <c r="F50" s="16" t="n"/>
      <c r="G50" s="16" t="n"/>
      <c r="H50" s="16" t="n"/>
      <c r="I50" s="19">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IF($B6="","",IFERROR(_xlfn.TEXTJOIN(", ",TRUE,_xlfn._xlws.SORT(_xlfn.UNIQUE(_xlfn._xlws.FILTER(nrSCH_ChNum,ISNUMBER(SEARCH($B6,nrSCH_Instr))*(nrSCH_ChNum&lt;&gt;""))))),""))</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IF($B7="","",IFERROR(_xlfn.TEXTJOIN(", ",TRUE,_xlfn._xlws.SORT(_xlfn.UNIQUE(_xlfn._xlws.FILTER(nrSCH_ChNum,ISNUMBER(SEARCH($B7,nrSCH_Instr))*(nrSCH_ChNum&lt;&gt;""))))),""))</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IF($B8="","",IFERROR(_xlfn.TEXTJOIN(", ",TRUE,_xlfn._xlws.SORT(_xlfn.UNIQUE(_xlfn._xlws.FILTER(nrSCH_ChNum,ISNUMBER(SEARCH($B8,nrSCH_Instr))*(nrSCH_ChNum&lt;&gt;""))))),""))</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IF($B9="","",IFERROR(_xlfn.TEXTJOIN(", ",TRUE,_xlfn._xlws.SORT(_xlfn.UNIQUE(_xlfn._xlws.FILTER(nrSCH_ChNum,ISNUMBER(SEARCH($B9,nrSCH_Instr))*(nrSCH_ChNum&lt;&gt;""))))),""))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IF($B10="","",IFERROR(_xlfn.TEXTJOIN(", ",TRUE,_xlfn._xlws.SORT(_xlfn.UNIQUE(_xlfn._xlws.FILTER(nrSCH_ChNum,ISNUMBER(SEARCH($B10,nrSCH_Instr))*(nrSCH_ChNum&lt;&gt;""))))),""))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IF($B11="","",IFERROR(_xlfn.TEXTJOIN(", ",TRUE,_xlfn._xlws.SORT(_xlfn.UNIQUE(_xlfn._xlws.FILTER(nrSCH_ChNum,ISNUMBER(SEARCH($B11,nrSCH_Instr))*(nrSCH_ChNum&lt;&gt;""))))),""))</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IF($B12="","",IFERROR(_xlfn.TEXTJOIN(", ",TRUE,_xlfn._xlws.SORT(_xlfn.UNIQUE(_xlfn._xlws.FILTER(nrSCH_ChNum,ISNUMBER(SEARCH($B12,nrSCH_Instr))*(nrSCH_ChNum&lt;&gt;""))))),""))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IF($B13="","",IFERROR(_xlfn.TEXTJOIN(", ",TRUE,_xlfn._xlws.SORT(_xlfn.UNIQUE(_xlfn._xlws.FILTER(nrSCH_ChNum,ISNUMBER(SEARCH($B13,nrSCH_Instr))*(nrSCH_ChNum&lt;&gt;""))))),""))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IF($B14="","",IFERROR(_xlfn.TEXTJOIN(", ",TRUE,_xlfn._xlws.SORT(_xlfn.UNIQUE(_xlfn._xlws.FILTER(nrSCH_ChNum,ISNUMBER(SEARCH($B14,nrSCH_Instr))*(nrSCH_ChNum&lt;&gt;""))))),""))</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IF($B15="","",IFERROR(_xlfn.TEXTJOIN(", ",TRUE,_xlfn._xlws.SORT(_xlfn.UNIQUE(_xlfn._xlws.FILTER(nrSCH_ChNum,ISNUMBER(SEARCH($B15,nrSCH_Instr))*(nrSCH_ChNum&lt;&gt;""))))),""))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IF($B16="","",IFERROR(_xlfn.TEXTJOIN(", ",TRUE,_xlfn._xlws.SORT(_xlfn.UNIQUE(_xlfn._xlws.FILTER(nrSCH_ChNum,ISNUMBER(SEARCH($B16,nrSCH_Instr))*(nrSCH_ChNum&lt;&gt;""))))),""))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IF($B17="","",IFERROR(_xlfn.TEXTJOIN(", ",TRUE,_xlfn._xlws.SORT(_xlfn.UNIQUE(_xlfn._xlws.FILTER(nrSCH_ChNum,ISNUMBER(SEARCH($B17,nrSCH_Instr))*(nrSCH_ChNum&lt;&gt;""))))),""))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IF($B18="","",IFERROR(_xlfn.TEXTJOIN(", ",TRUE,_xlfn._xlws.SORT(_xlfn.UNIQUE(_xlfn._xlws.FILTER(nrSCH_ChNum,ISNUMBER(SEARCH($B18,nrSCH_Instr))*(nrSCH_ChNum&lt;&gt;""))))),""))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IF($B19="","",IFERROR(_xlfn.TEXTJOIN(", ",TRUE,_xlfn._xlws.SORT(_xlfn.UNIQUE(_xlfn._xlws.FILTER(nrSCH_ChNum,ISNUMBER(SEARCH($B19,nrSCH_Instr))*(nrSCH_ChNum&lt;&gt;""))))),""))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IF($B20="","",IFERROR(_xlfn.TEXTJOIN(", ",TRUE,_xlfn._xlws.SORT(_xlfn.UNIQUE(_xlfn._xlws.FILTER(nrSCH_ChNum,ISNUMBER(SEARCH($B20,nrSCH_Instr))*(nrSCH_ChNum&lt;&gt;""))))),""))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IF($B21="","",IFERROR(_xlfn.TEXTJOIN(", ",TRUE,_xlfn._xlws.SORT(_xlfn.UNIQUE(_xlfn._xlws.FILTER(nrSCH_ChNum,ISNUMBER(SEARCH($B21,nrSCH_Instr))*(nrSCH_ChNum&lt;&gt;""))))),""))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IF($B22="","",IFERROR(_xlfn.TEXTJOIN(", ",TRUE,_xlfn._xlws.SORT(_xlfn.UNIQUE(_xlfn._xlws.FILTER(nrSCH_ChNum,ISNUMBER(SEARCH($B22,nrSCH_Instr))*(nrSCH_ChNum&lt;&gt;""))))),""))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IF($B23="","",IFERROR(_xlfn.TEXTJOIN(", ",TRUE,_xlfn._xlws.SORT(_xlfn.UNIQUE(_xlfn._xlws.FILTER(nrSCH_ChNum,ISNUMBER(SEARCH($B23,nrSCH_Instr))*(nrSCH_ChNum&lt;&gt;""))))),""))</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IF($B24="","",IFERROR(_xlfn.TEXTJOIN(", ",TRUE,_xlfn._xlws.SORT(_xlfn.UNIQUE(_xlfn._xlws.FILTER(nrSCH_ChNum,ISNUMBER(SEARCH($B24,nrSCH_Instr))*(nrSCH_ChNum&lt;&gt;""))))),""))</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IF($B25="","",IFERROR(_xlfn.TEXTJOIN(", ",TRUE,_xlfn._xlws.SORT(_xlfn.UNIQUE(_xlfn._xlws.FILTER(nrSCH_ChNum,ISNUMBER(SEARCH($B25,nrSCH_Instr))*(nrSCH_ChNum&lt;&gt;""))))),""))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IF($B26="","",IFERROR(_xlfn.TEXTJOIN(", ",TRUE,_xlfn._xlws.SORT(_xlfn.UNIQUE(_xlfn._xlws.FILTER(nrSCH_ChNum,ISNUMBER(SEARCH($B26,nrSCH_Instr))*(nrSCH_ChNum&lt;&gt;""))))),""))</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IF($B27="","",IFERROR(_xlfn.TEXTJOIN(", ",TRUE,_xlfn._xlws.SORT(_xlfn.UNIQUE(_xlfn._xlws.FILTER(nrSCH_ChNum,ISNUMBER(SEARCH($B27,nrSCH_Instr))*(nrSCH_ChNum&lt;&gt;""))))),""))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IF($B28="","",IFERROR(_xlfn.TEXTJOIN(", ",TRUE,_xlfn._xlws.SORT(_xlfn.UNIQUE(_xlfn._xlws.FILTER(nrSCH_ChNum,ISNUMBER(SEARCH($B28,nrSCH_Instr))*(nrSCH_ChNum&lt;&gt;""))))),""))</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IF($B29="","",IFERROR(_xlfn.TEXTJOIN(", ",TRUE,_xlfn._xlws.SORT(_xlfn.UNIQUE(_xlfn._xlws.FILTER(nrSCH_ChNum,ISNUMBER(SEARCH($B29,nrSCH_Instr))*(nrSCH_ChNum&lt;&gt;""))))),""))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IF($B30="","",IFERROR(_xlfn.TEXTJOIN(", ",TRUE,_xlfn._xlws.SORT(_xlfn.UNIQUE(_xlfn._xlws.FILTER(nrSCH_ChNum,ISNUMBER(SEARCH($B30,nrSCH_Instr))*(nrSCH_ChNum&lt;&gt;""))))),""))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IF($B31="","",IFERROR(_xlfn.TEXTJOIN(", ",TRUE,_xlfn._xlws.SORT(_xlfn.UNIQUE(_xlfn._xlws.FILTER(nrSCH_ChNum,ISNUMBER(SEARCH($B31,nrSCH_Instr))*(nrSCH_ChNum&lt;&gt;""))))),""))</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IF($B32="","",IFERROR(_xlfn.TEXTJOIN(", ",TRUE,_xlfn._xlws.SORT(_xlfn.UNIQUE(_xlfn._xlws.FILTER(nrSCH_ChNum,ISNUMBER(SEARCH($B32,nrSCH_Instr))*(nrSCH_ChNum&lt;&gt;""))))),""))</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IF($B33="","",IFERROR(_xlfn.TEXTJOIN(", ",TRUE,_xlfn._xlws.SORT(_xlfn.UNIQUE(_xlfn._xlws.FILTER(nrSCH_ChNum,ISNUMBER(SEARCH($B33,nrSCH_Instr))*(nrSCH_ChNum&lt;&gt;""))))),""))</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IF($B34="","",IFERROR(_xlfn.TEXTJOIN(", ",TRUE,_xlfn._xlws.SORT(_xlfn.UNIQUE(_xlfn._xlws.FILTER(nrSCH_ChNum,ISNUMBER(SEARCH($B34,nrSCH_Instr))*(nrSCH_ChNum&lt;&gt;""))))),""))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IF($B35="","",IFERROR(_xlfn.TEXTJOIN(", ",TRUE,_xlfn._xlws.SORT(_xlfn.UNIQUE(_xlfn._xlws.FILTER(nrSCH_ChNum,ISNUMBER(SEARCH($B35,nrSCH_Instr))*(nrSCH_ChNum&lt;&gt;""))))),""))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IF($B36="","",IFERROR(_xlfn.TEXTJOIN(", ",TRUE,_xlfn._xlws.SORT(_xlfn.UNIQUE(_xlfn._xlws.FILTER(nrSCH_ChNum,ISNUMBER(SEARCH($B36,nrSCH_Instr))*(nrSCH_ChNum&lt;&gt;""))))),""))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IF($B37="","",IFERROR(_xlfn.TEXTJOIN(", ",TRUE,_xlfn._xlws.SORT(_xlfn.UNIQUE(_xlfn._xlws.FILTER(nrSCH_ChNum,ISNUMBER(SEARCH($B37,nrSCH_Instr))*(nrSCH_ChNum&lt;&gt;""))))),""))</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IF($B38="","",IFERROR(_xlfn.TEXTJOIN(", ",TRUE,_xlfn._xlws.SORT(_xlfn.UNIQUE(_xlfn._xlws.FILTER(nrSCH_ChNum,ISNUMBER(SEARCH($B38,nrSCH_Instr))*(nrSCH_ChNum&lt;&gt;""))))),""))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IF($B39="","",IFERROR(_xlfn.TEXTJOIN(", ",TRUE,_xlfn._xlws.SORT(_xlfn.UNIQUE(_xlfn._xlws.FILTER(nrSCH_ChNum,ISNUMBER(SEARCH($B39,nrSCH_Instr))*(nrSCH_ChNum&lt;&gt;""))))),""))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IF($B40="","",IFERROR(_xlfn.TEXTJOIN(", ",TRUE,_xlfn._xlws.SORT(_xlfn.UNIQUE(_xlfn._xlws.FILTER(nrSCH_ChNum,ISNUMBER(SEARCH($B40,nrSCH_Instr))*(nrSCH_ChNum&lt;&gt;""))))),""))</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IF($B41="","",IFERROR(_xlfn.TEXTJOIN(", ",TRUE,_xlfn._xlws.SORT(_xlfn.UNIQUE(_xlfn._xlws.FILTER(nrSCH_ChNum,ISNUMBER(SEARCH($B41,nrSCH_Instr))*(nrSCH_ChNum&lt;&gt;""))))),""))</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IF($B42="","",IFERROR(_xlfn.TEXTJOIN(", ",TRUE,_xlfn._xlws.SORT(_xlfn.UNIQUE(_xlfn._xlws.FILTER(nrSCH_ChNum,ISNUMBER(SEARCH($B42,nrSCH_Instr))*(nrSCH_ChNum&lt;&gt;""))))),""))</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IF($B43="","",IFERROR(_xlfn.TEXTJOIN(", ",TRUE,_xlfn._xlws.SORT(_xlfn.UNIQUE(_xlfn._xlws.FILTER(nrSCH_ChNum,ISNUMBER(SEARCH($B43,nrSCH_Instr))*(nrSCH_ChNum&lt;&gt;""))))),""))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IF($B44="","",IFERROR(_xlfn.TEXTJOIN(", ",TRUE,_xlfn._xlws.SORT(_xlfn.UNIQUE(_xlfn._xlws.FILTER(nrSCH_ChNum,ISNUMBER(SEARCH($B44,nrSCH_Instr))*(nrSCH_ChNum&lt;&gt;""))))),""))</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IF($B45="","",IFERROR(_xlfn.TEXTJOIN(", ",TRUE,_xlfn._xlws.SORT(_xlfn.UNIQUE(_xlfn._xlws.FILTER(nrSCH_ChNum,ISNUMBER(SEARCH($B45,nrSCH_Instr))*(nrSCH_ChNum&lt;&gt;""))))),""))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IF($B46="","",IFERROR(_xlfn.TEXTJOIN(", ",TRUE,_xlfn._xlws.SORT(_xlfn.UNIQUE(_xlfn._xlws.FILTER(nrSCH_ChNum,ISNUMBER(SEARCH($B46,nrSCH_Instr))*(nrSCH_ChNum&lt;&gt;""))))),""))</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IF($B47="","",IFERROR(_xlfn.TEXTJOIN(", ",TRUE,_xlfn._xlws.SORT(_xlfn.UNIQUE(_xlfn._xlws.FILTER(nrSCH_ChNum,ISNUMBER(SEARCH($B47,nrSCH_Instr))*(nrSCH_ChNum&lt;&gt;""))))),""))</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IF($B48="","",IFERROR(_xlfn.TEXTJOIN(", ",TRUE,_xlfn._xlws.SORT(_xlfn.UNIQUE(_xlfn._xlws.FILTER(nrSCH_ChNum,ISNUMBER(SEARCH($B48,nrSCH_Instr))*(nrSCH_ChNum&lt;&gt;""))))),""))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IF($B49="","",IFERROR(_xlfn.TEXTJOIN(", ",TRUE,_xlfn._xlws.SORT(_xlfn.UNIQUE(_xlfn._xlws.FILTER(nrSCH_ChNum,ISNUMBER(SEARCH($B49,nrSCH_Instr))*(nrSCH_ChNum&lt;&gt;""))))),""))</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IF($B50="","",IFERROR(_xlfn.TEXTJOIN(", ",TRUE,_xlfn._xlws.SORT(_xlfn.UNIQUE(_xlfn._xlws.FILTER(nrSCH_ChNum,ISNUMBER(SEARCH($B50,nrSCH_Instr))*(nrSCH_ChNum&lt;&gt;""))))),""))</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IF($B51="","",IFERROR(_xlfn.TEXTJOIN(", ",TRUE,_xlfn._xlws.SORT(_xlfn.UNIQUE(_xlfn._xlws.FILTER(nrSCH_ChNum,ISNUMBER(SEARCH($B51,nrSCH_Instr))*(nrSCH_ChNum&lt;&gt;""))))),""))</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IF($B52="","",IFERROR(_xlfn.TEXTJOIN(", ",TRUE,_xlfn._xlws.SORT(_xlfn.UNIQUE(_xlfn._xlws.FILTER(nrSCH_ChNum,ISNUMBER(SEARCH($B52,nrSCH_Instr))*(nrSCH_ChNum&lt;&gt;""))))),""))</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IF($B53="","",IFERROR(_xlfn.TEXTJOIN(", ",TRUE,_xlfn._xlws.SORT(_xlfn.UNIQUE(_xlfn._xlws.FILTER(nrSCH_ChNum,ISNUMBER(SEARCH($B53,nrSCH_Instr))*(nrSCH_ChNum&lt;&gt;""))))),""))</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IF($B54="","",IFERROR(_xlfn.TEXTJOIN(", ",TRUE,_xlfn._xlws.SORT(_xlfn.UNIQUE(_xlfn._xlws.FILTER(nrSCH_ChNum,ISNUMBER(SEARCH($B54,nrSCH_Instr))*(nrSCH_ChNum&lt;&gt;""))))),""))</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IF($B55="","",IFERROR(_xlfn.TEXTJOIN(", ",TRUE,_xlfn._xlws.SORT(_xlfn.UNIQUE(_xlfn._xlws.FILTER(nrSCH_ChNum,ISNUMBER(SEARCH($B55,nrSCH_Instr))*(nrSCH_ChNum&lt;&gt;""))))),""))</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IF($B56="","",IFERROR(_xlfn.TEXTJOIN(", ",TRUE,_xlfn._xlws.SORT(_xlfn.UNIQUE(_xlfn._xlws.FILTER(nrSCH_ChNum,ISNUMBER(SEARCH($B56,nrSCH_Instr))*(nrSCH_ChNum&lt;&gt;""))))),""))</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IF($B57="","",IFERROR(_xlfn.TEXTJOIN(", ",TRUE,_xlfn._xlws.SORT(_xlfn.UNIQUE(_xlfn._xlws.FILTER(nrSCH_ChNum,ISNUMBER(SEARCH($B57,nrSCH_Instr))*(nrSCH_ChNum&lt;&gt;""))))),""))</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IF($B58="","",IFERROR(_xlfn.TEXTJOIN(", ",TRUE,_xlfn._xlws.SORT(_xlfn.UNIQUE(_xlfn._xlws.FILTER(nrSCH_ChNum,ISNUMBER(SEARCH($B58,nrSCH_Instr))*(nrSCH_ChNum&lt;&gt;""))))),""))</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IF($B59="","",IFERROR(_xlfn.TEXTJOIN(", ",TRUE,_xlfn._xlws.SORT(_xlfn.UNIQUE(_xlfn._xlws.FILTER(nrSCH_ChNum,ISNUMBER(SEARCH($B59,nrSCH_Instr))*(nrSCH_ChNum&lt;&gt;""))))),""))</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IF($B60="","",IFERROR(_xlfn.TEXTJOIN(", ",TRUE,_xlfn._xlws.SORT(_xlfn.UNIQUE(_xlfn._xlws.FILTER(nrSCH_ChNum,ISNUMBER(SEARCH($B60,nrSCH_Instr))*(nrSCH_ChNum&lt;&gt;""))))),""))</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IF($B61="","",IFERROR(_xlfn.TEXTJOIN(", ",TRUE,_xlfn._xlws.SORT(_xlfn.UNIQUE(_xlfn._xlws.FILTER(nrSCH_ChNum,ISNUMBER(SEARCH($B61,nrSCH_Instr))*(nrSCH_ChNum&lt;&gt;""))))),""))</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IF($B62="","",IFERROR(_xlfn.TEXTJOIN(", ",TRUE,_xlfn._xlws.SORT(_xlfn.UNIQUE(_xlfn._xlws.FILTER(nrSCH_ChNum,ISNUMBER(SEARCH($B62,nrSCH_Instr))*(nrSCH_ChNum&lt;&gt;""))))),""))</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IF($B63="","",IFERROR(_xlfn.TEXTJOIN(", ",TRUE,_xlfn._xlws.SORT(_xlfn.UNIQUE(_xlfn._xlws.FILTER(nrSCH_ChNum,ISNUMBER(SEARCH($B63,nrSCH_Instr))*(nrSCH_ChNum&lt;&gt;""))))),""))</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IF($B64="","",IFERROR(_xlfn.TEXTJOIN(", ",TRUE,_xlfn._xlws.SORT(_xlfn.UNIQUE(_xlfn._xlws.FILTER(nrSCH_ChNum,ISNUMBER(SEARCH($B64,nrSCH_Instr))*(nrSCH_ChNum&lt;&gt;""))))),""))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IF($B65="","",IFERROR(_xlfn.TEXTJOIN(", ",TRUE,_xlfn._xlws.SORT(_xlfn.UNIQUE(_xlfn._xlws.FILTER(nrSCH_ChNum,ISNUMBER(SEARCH($B65,nrSCH_Instr))*(nrSCH_ChNum&lt;&gt;""))))),""))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IF($B66="","",IFERROR(_xlfn.TEXTJOIN(", ",TRUE,_xlfn._xlws.SORT(_xlfn.UNIQUE(_xlfn._xlws.FILTER(nrSCH_ChNum,ISNUMBER(SEARCH($B66,nrSCH_Instr))*(nrSCH_ChNum&lt;&gt;""))))),""))</f>
        <v/>
      </c>
    </row>
    <row r="67">
      <c r="B67" s="16" t="inlineStr">
        <is>
          <t>Pedro Maya</t>
        </is>
      </c>
      <c r="C67" s="16" t="n"/>
      <c r="D67" s="16" t="n"/>
      <c r="E67" s="16" t="n"/>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IF($B67="","",IFERROR(_xlfn.TEXTJOIN(", ",TRUE,_xlfn._xlws.SORT(_xlfn.UNIQUE(_xlfn._xlws.FILTER(nrSCH_ChNum,ISNUMBER(SEARCH($B67,nrSCH_Instr))*(nrSCH_ChNum&lt;&gt;""))))),""))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IF($B68="","",IFERROR(_xlfn.TEXTJOIN(", ",TRUE,_xlfn._xlws.SORT(_xlfn.UNIQUE(_xlfn._xlws.FILTER(nrSCH_ChNum,ISNUMBER(SEARCH($B68,nrSCH_Instr))*(nrSCH_ChNum&lt;&gt;""))))),""))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IF($B69="","",IFERROR(_xlfn.TEXTJOIN(", ",TRUE,_xlfn._xlws.SORT(_xlfn.UNIQUE(_xlfn._xlws.FILTER(nrSCH_ChNum,ISNUMBER(SEARCH($B69,nrSCH_Instr))*(nrSCH_ChNum&lt;&gt;""))))),""))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IF($B70="","",IFERROR(_xlfn.TEXTJOIN(", ",TRUE,_xlfn._xlws.SORT(_xlfn.UNIQUE(_xlfn._xlws.FILTER(nrSCH_ChNum,ISNUMBER(SEARCH($B70,nrSCH_Instr))*(nrSCH_ChNum&lt;&gt;""))))),""))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IF($B71="","",IFERROR(_xlfn.TEXTJOIN(", ",TRUE,_xlfn._xlws.SORT(_xlfn.UNIQUE(_xlfn._xlws.FILTER(nrSCH_ChNum,ISNUMBER(SEARCH($B71,nrSCH_Instr))*(nrSCH_ChNum&lt;&gt;""))))),""))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IF($B72="","",IFERROR(_xlfn.TEXTJOIN(", ",TRUE,_xlfn._xlws.SORT(_xlfn.UNIQUE(_xlfn._xlws.FILTER(nrSCH_ChNum,ISNUMBER(SEARCH($B72,nrSCH_Instr))*(nrSCH_ChNum&lt;&gt;""))))),""))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IF($B73="","",IFERROR(_xlfn.TEXTJOIN(", ",TRUE,_xlfn._xlws.SORT(_xlfn.UNIQUE(_xlfn._xlws.FILTER(nrSCH_ChNum,ISNUMBER(SEARCH($B73,nrSCH_Instr))*(nrSCH_ChNum&lt;&gt;""))))),""))</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IF($B74="","",IFERROR(_xlfn.TEXTJOIN(", ",TRUE,_xlfn._xlws.SORT(_xlfn.UNIQUE(_xlfn._xlws.FILTER(nrSCH_ChNum,ISNUMBER(SEARCH($B74,nrSCH_Instr))*(nrSCH_ChNum&lt;&gt;""))))),""))</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IF($B75="","",IFERROR(_xlfn.TEXTJOIN(", ",TRUE,_xlfn._xlws.SORT(_xlfn.UNIQUE(_xlfn._xlws.FILTER(nrSCH_ChNum,ISNUMBER(SEARCH($B75,nrSCH_Instr))*(nrSCH_ChNum&lt;&gt;""))))),""))</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IF($B76="","",IFERROR(_xlfn.TEXTJOIN(", ",TRUE,_xlfn._xlws.SORT(_xlfn.UNIQUE(_xlfn._xlws.FILTER(nrSCH_ChNum,ISNUMBER(SEARCH($B76,nrSCH_Instr))*(nrSCH_ChNum&lt;&gt;""))))),""))</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IF($B77="","",IFERROR(_xlfn.TEXTJOIN(", ",TRUE,_xlfn._xlws.SORT(_xlfn.UNIQUE(_xlfn._xlws.FILTER(nrSCH_ChNum,ISNUMBER(SEARCH($B77,nrSCH_Instr))*(nrSCH_ChNum&lt;&gt;""))))),""))</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IF($B78="","",IFERROR(_xlfn.TEXTJOIN(", ",TRUE,_xlfn._xlws.SORT(_xlfn.UNIQUE(_xlfn._xlws.FILTER(nrSCH_ChNum,ISNUMBER(SEARCH($B78,nrSCH_Instr))*(nrSCH_ChNum&lt;&gt;""))))),""))</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IF($B79="","",IFERROR(_xlfn.TEXTJOIN(", ",TRUE,_xlfn._xlws.SORT(_xlfn.UNIQUE(_xlfn._xlws.FILTER(nrSCH_ChNum,ISNUMBER(SEARCH($B79,nrSCH_Instr))*(nrSCH_ChNum&lt;&gt;""))))),""))</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IF($B80="","",IFERROR(_xlfn.TEXTJOIN(", ",TRUE,_xlfn._xlws.SORT(_xlfn.UNIQUE(_xlfn._xlws.FILTER(nrSCH_ChNum,ISNUMBER(SEARCH($B80,nrSCH_Instr))*(nrSCH_ChNum&lt;&gt;""))))),""))</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IF($B81="","",IFERROR(_xlfn.TEXTJOIN(", ",TRUE,_xlfn._xlws.SORT(_xlfn.UNIQUE(_xlfn._xlws.FILTER(nrSCH_ChNum,ISNUMBER(SEARCH($B81,nrSCH_Instr))*(nrSCH_ChNum&lt;&gt;""))))),""))</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IF($B82="","",IFERROR(_xlfn.TEXTJOIN(", ",TRUE,_xlfn._xlws.SORT(_xlfn.UNIQUE(_xlfn._xlws.FILTER(nrSCH_ChNum,ISNUMBER(SEARCH($B82,nrSCH_Instr))*(nrSCH_ChNum&lt;&gt;""))))),""))</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IF($B83="","",IFERROR(_xlfn.TEXTJOIN(", ",TRUE,_xlfn._xlws.SORT(_xlfn.UNIQUE(_xlfn._xlws.FILTER(nrSCH_ChNum,ISNUMBER(SEARCH($B83,nrSCH_Instr))*(nrSCH_ChNum&lt;&gt;""))))),""))</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IF($B84="","",IFERROR(_xlfn.TEXTJOIN(", ",TRUE,_xlfn._xlws.SORT(_xlfn.UNIQUE(_xlfn._xlws.FILTER(nrSCH_ChNum,ISNUMBER(SEARCH($B84,nrSCH_Instr))*(nrSCH_ChNum&lt;&gt;""))))),""))</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IF($B85="","",IFERROR(_xlfn.TEXTJOIN(", ",TRUE,_xlfn._xlws.SORT(_xlfn.UNIQUE(_xlfn._xlws.FILTER(nrSCH_ChNum,ISNUMBER(SEARCH($B85,nrSCH_Instr))*(nrSCH_ChNum&lt;&gt;""))))),""))</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IF($B86="","",IFERROR(_xlfn.TEXTJOIN(", ",TRUE,_xlfn._xlws.SORT(_xlfn.UNIQUE(_xlfn._xlws.FILTER(nrSCH_ChNum,ISNUMBER(SEARCH($B86,nrSCH_Instr))*(nrSCH_ChNum&lt;&gt;""))))),""))</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IF($B87="","",IFERROR(_xlfn.TEXTJOIN(", ",TRUE,_xlfn._xlws.SORT(_xlfn.UNIQUE(_xlfn._xlws.FILTER(nrSCH_ChNum,ISNUMBER(SEARCH($B87,nrSCH_Instr))*(nrSCH_ChNum&lt;&gt;""))))),""))</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IF($B88="","",IFERROR(_xlfn.TEXTJOIN(", ",TRUE,_xlfn._xlws.SORT(_xlfn.UNIQUE(_xlfn._xlws.FILTER(nrSCH_ChNum,ISNUMBER(SEARCH($B88,nrSCH_Instr))*(nrSCH_ChNum&lt;&gt;""))))),""))</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IF($B89="","",IFERROR(_xlfn.TEXTJOIN(", ",TRUE,_xlfn._xlws.SORT(_xlfn.UNIQUE(_xlfn._xlws.FILTER(nrSCH_ChNum,ISNUMBER(SEARCH($B89,nrSCH_Instr))*(nrSCH_ChNum&lt;&gt;""))))),""))</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IF($B90="","",IFERROR(_xlfn.TEXTJOIN(", ",TRUE,_xlfn._xlws.SORT(_xlfn.UNIQUE(_xlfn._xlws.FILTER(nrSCH_ChNum,ISNUMBER(SEARCH($B90,nrSCH_Instr))*(nrSCH_ChNum&lt;&gt;""))))),""))</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IF($B91="","",IFERROR(_xlfn.TEXTJOIN(", ",TRUE,_xlfn._xlws.SORT(_xlfn.UNIQUE(_xlfn._xlws.FILTER(nrSCH_ChNum,ISNUMBER(SEARCH($B91,nrSCH_Instr))*(nrSCH_ChNum&lt;&gt;""))))),""))</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IF($B92="","",IFERROR(_xlfn.TEXTJOIN(", ",TRUE,_xlfn._xlws.SORT(_xlfn.UNIQUE(_xlfn._xlws.FILTER(nrSCH_ChNum,ISNUMBER(SEARCH($B92,nrSCH_Instr))*(nrSCH_ChNum&lt;&gt;""))))),""))</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IF($B93="","",IFERROR(_xlfn.TEXTJOIN(", ",TRUE,_xlfn._xlws.SORT(_xlfn.UNIQUE(_xlfn._xlws.FILTER(nrSCH_ChNum,ISNUMBER(SEARCH($B93,nrSCH_Instr))*(nrSCH_ChNum&lt;&gt;""))))),""))</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IF($B94="","",IFERROR(_xlfn.TEXTJOIN(", ",TRUE,_xlfn._xlws.SORT(_xlfn.UNIQUE(_xlfn._xlws.FILTER(nrSCH_ChNum,ISNUMBER(SEARCH($B94,nrSCH_Instr))*(nrSCH_ChNum&lt;&gt;""))))),""))</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0">
      <formula>"No"</formula>
    </cfRule>
  </conditionalFormatting>
  <conditionalFormatting sqref="L6:L95">
    <cfRule type="expression" priority="3" dxfId="0">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sheetData>
  <dataValidations count="2">
    <dataValidation sqref="C6:L80" showDropDown="0" showInputMessage="0" showErrorMessage="1" allowBlank="1" type="list">
      <formula1>=nrInstrNames</formula1>
    </dataValidation>
    <dataValidation sqref="M6:V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1"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41"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41"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41"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41"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41"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41"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41"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41"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41"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41"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41"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41"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41"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41"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41"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41"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41"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41"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41"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41"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41"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41"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41"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1"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41"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41"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41"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41"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41"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41"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41"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41"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41"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41"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41"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41"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41"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41"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41"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41"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41"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41"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41"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3" t="n"/>
      <c r="E55" s="12" t="inlineStr">
        <is>
          <t>Parent Ch #</t>
        </is>
      </c>
      <c r="F55" s="12" t="inlineStr">
        <is>
          <t>TPD Target Hrs</t>
        </is>
      </c>
      <c r="G55" s="12" t="inlineStr">
        <is>
          <t>Delivered Hrs</t>
        </is>
      </c>
      <c r="H55" s="12" t="inlineStr">
        <is>
          <t>vs Target</t>
        </is>
      </c>
    </row>
    <row r="56">
      <c r="B56" s="16" t="inlineStr">
        <is>
          <t>Traffic Code</t>
        </is>
      </c>
      <c r="E56" s="41" t="inlineStr">
        <is>
          <t>22</t>
        </is>
      </c>
      <c r="F56" s="16" t="n">
        <v>50</v>
      </c>
      <c r="G56" s="17">
        <f>IF($B56="","",ROUND(SUMIFS(nrSCH_Hrs,nrSCH_Act,$B56),2))</f>
        <v/>
      </c>
      <c r="H56" s="28">
        <f>IF(OR($B56="",$G56=0),"",ROUND($G56-$F56,2))</f>
        <v/>
      </c>
    </row>
    <row r="57">
      <c r="B57" s="16" t="inlineStr">
        <is>
          <t>Crash Investigation</t>
        </is>
      </c>
      <c r="E57" s="41" t="inlineStr">
        <is>
          <t>22</t>
        </is>
      </c>
      <c r="F57" s="16" t="n">
        <v>12</v>
      </c>
      <c r="G57" s="17">
        <f>IF($B57="","",ROUND(SUMIFS(nrSCH_Hrs,nrSCH_Act,$B57),2))</f>
        <v/>
      </c>
      <c r="H57" s="28">
        <f>IF(OR($B57="",$G57=0),"",ROUND($G57-$F57,2))</f>
        <v/>
      </c>
    </row>
    <row r="58">
      <c r="B58" s="16" t="inlineStr">
        <is>
          <t>TIM</t>
        </is>
      </c>
      <c r="E58" s="41" t="inlineStr">
        <is>
          <t>22</t>
        </is>
      </c>
      <c r="F58" s="16" t="n">
        <v>12</v>
      </c>
      <c r="G58" s="17">
        <f>IF($B58="","",ROUND(SUMIFS(nrSCH_Hrs,nrSCH_Act,$B58),2))</f>
        <v/>
      </c>
      <c r="H58" s="28">
        <f>IF(OR($B58="",$G58=0),"",ROUND($G58-$F58,2))</f>
        <v/>
      </c>
    </row>
    <row r="59">
      <c r="B59" s="16" t="inlineStr">
        <is>
          <t>Criminal Investigations - General Investigations</t>
        </is>
      </c>
      <c r="E59" s="41" t="inlineStr">
        <is>
          <t>32</t>
        </is>
      </c>
      <c r="F59" s="16" t="n">
        <v>16</v>
      </c>
      <c r="G59" s="17">
        <f>IF($B59="","",ROUND(SUMIFS(nrSCH_Hrs,nrSCH_Act,$B59),2))</f>
        <v/>
      </c>
      <c r="H59" s="28">
        <f>IF(OR($B59="",$G59=0),"",ROUND($G59-$F59,2))</f>
        <v/>
      </c>
    </row>
    <row r="60">
      <c r="B60" s="16" t="inlineStr">
        <is>
          <t>Criminal Investigations - Auto Theft</t>
        </is>
      </c>
      <c r="E60" s="41" t="inlineStr">
        <is>
          <t>32</t>
        </is>
      </c>
      <c r="F60" s="16" t="n">
        <v>4</v>
      </c>
      <c r="G60" s="17">
        <f>IF($B60="","",ROUND(SUMIFS(nrSCH_Hrs,nrSCH_Act,$B60),2))</f>
        <v/>
      </c>
      <c r="H60" s="28">
        <f>IF(OR($B60="",$G60=0),"",ROUND($G60-$F60,2))</f>
        <v/>
      </c>
    </row>
    <row r="61">
      <c r="B61" s="16" t="inlineStr">
        <is>
          <t>Criminal Investigations - Crime Scene</t>
        </is>
      </c>
      <c r="E61" s="41" t="inlineStr">
        <is>
          <t>32</t>
        </is>
      </c>
      <c r="F61" s="16" t="n">
        <v>8</v>
      </c>
      <c r="G61" s="17">
        <f>IF($B61="","",ROUND(SUMIFS(nrSCH_Hrs,nrSCH_Act,$B61),2))</f>
        <v/>
      </c>
      <c r="H61" s="28">
        <f>IF(OR($B61="",$G61=0),"",ROUND($G61-$F61,2))</f>
        <v/>
      </c>
    </row>
    <row r="62">
      <c r="B62" s="16" t="inlineStr">
        <is>
          <t>Criminal Investigations - Booking Operations</t>
        </is>
      </c>
      <c r="E62" s="41" t="inlineStr">
        <is>
          <t>32</t>
        </is>
      </c>
      <c r="F62" s="16" t="n">
        <v>8</v>
      </c>
      <c r="G62" s="17">
        <f>IF($B62="","",ROUND(SUMIFS(nrSCH_Hrs,nrSCH_Act,$B62),2))</f>
        <v/>
      </c>
      <c r="H62" s="28">
        <f>IF(OR($B62="",$G62=0),"",ROUND($G62-$F62,2))</f>
        <v/>
      </c>
    </row>
    <row r="63">
      <c r="B63" s="16" t="inlineStr">
        <is>
          <t>Criminal Investigations - Interview Techniques</t>
        </is>
      </c>
      <c r="E63" s="41" t="inlineStr">
        <is>
          <t>32</t>
        </is>
      </c>
      <c r="F63" s="16" t="n">
        <v>4</v>
      </c>
      <c r="G63" s="17">
        <f>IF($B63="","",ROUND(SUMIFS(nrSCH_Hrs,nrSCH_Act,$B63),2))</f>
        <v/>
      </c>
      <c r="H63" s="28">
        <f>IF(OR($B63="",$G63=0),"",ROUND($G63-$F63,2))</f>
        <v/>
      </c>
    </row>
    <row r="64">
      <c r="B64" s="16" t="inlineStr">
        <is>
          <t>Criminal Investigations - Case Management</t>
        </is>
      </c>
      <c r="E64" s="41" t="inlineStr">
        <is>
          <t>32</t>
        </is>
      </c>
      <c r="F64" s="16" t="n">
        <v>4</v>
      </c>
      <c r="G64" s="17">
        <f>IF($B64="","",ROUND(SUMIFS(nrSCH_Hrs,nrSCH_Act,$B64),2))</f>
        <v/>
      </c>
      <c r="H64" s="28">
        <f>IF(OR($B64="",$G64=0),"",ROUND($G64-$F64,2))</f>
        <v/>
      </c>
    </row>
    <row r="65">
      <c r="B65" s="16" t="inlineStr">
        <is>
          <t>Criminal Investigations - Media Relations</t>
        </is>
      </c>
      <c r="E65" s="41" t="inlineStr">
        <is>
          <t>32</t>
        </is>
      </c>
      <c r="F65" s="16" t="n">
        <v>4</v>
      </c>
      <c r="G65" s="17">
        <f>IF($B65="","",ROUND(SUMIFS(nrSCH_Hrs,nrSCH_Act,$B65),2))</f>
        <v/>
      </c>
      <c r="H65" s="28">
        <f>IF(OR($B65="",$G65=0),"",ROUND($G65-$F65,2))</f>
        <v/>
      </c>
    </row>
    <row r="66">
      <c r="B66" s="16" t="n"/>
      <c r="E66" s="41" t="n"/>
      <c r="F66" s="16" t="n"/>
      <c r="G66" s="20">
        <f>IF($B66="","",ROUND(SUMIFS(nrSCH_Hrs,nrSCH_Act,$B66),2))</f>
        <v/>
      </c>
      <c r="H66" s="20">
        <f>IF(OR($B66="",$G66=0),"",ROUND($G66-$F66,2))</f>
        <v/>
      </c>
    </row>
    <row r="67">
      <c r="B67" s="16" t="n"/>
      <c r="E67" s="41" t="n"/>
      <c r="F67" s="16" t="n"/>
      <c r="G67" s="20">
        <f>IF($B67="","",ROUND(SUMIFS(nrSCH_Hrs,nrSCH_Act,$B67),2))</f>
        <v/>
      </c>
      <c r="H67" s="20">
        <f>IF(OR($B67="",$G67=0),"",ROUND($G67-$F67,2))</f>
        <v/>
      </c>
    </row>
    <row r="68">
      <c r="B68" s="16" t="n"/>
      <c r="E68" s="41" t="n"/>
      <c r="F68" s="16" t="n"/>
      <c r="G68" s="20">
        <f>IF($B68="","",ROUND(SUMIFS(nrSCH_Hrs,nrSCH_Act,$B68),2))</f>
        <v/>
      </c>
      <c r="H68" s="20">
        <f>IF(OR($B68="",$G68=0),"",ROUND($G68-$F68,2))</f>
        <v/>
      </c>
    </row>
    <row r="69">
      <c r="B69" s="16" t="n"/>
      <c r="E69" s="41" t="n"/>
      <c r="F69" s="16" t="n"/>
      <c r="G69" s="20">
        <f>IF($B69="","",ROUND(SUMIFS(nrSCH_Hrs,nrSCH_Act,$B69),2))</f>
        <v/>
      </c>
      <c r="H69" s="20">
        <f>IF(OR($B69="",$G69=0),"",ROUND($G69-$F69,2))</f>
        <v/>
      </c>
    </row>
    <row r="70">
      <c r="B70" s="16" t="n"/>
      <c r="E70" s="41" t="n"/>
      <c r="F70" s="16" t="n"/>
      <c r="G70" s="20">
        <f>IF($B70="","",ROUND(SUMIFS(nrSCH_Hrs,nrSCH_Act,$B70),2))</f>
        <v/>
      </c>
      <c r="H70" s="20">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0">
      <formula>AND($H6&lt;&gt;"",$H6&lt;0)</formula>
    </cfRule>
  </conditionalFormatting>
  <conditionalFormatting sqref="U6:U49">
    <cfRule type="cellIs" priority="2" operator="equal" dxfId="2">
      <formula>"Yes"</formula>
    </cfRule>
    <cfRule type="cellIs" priority="3" operator="equal" dxfId="0">
      <formula>"No"</formula>
    </cfRule>
  </conditionalFormatting>
  <conditionalFormatting sqref="H56:H70">
    <cfRule type="expression" priority="4" dxfId="0">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estimates from the last scheduled day of that chapter (informational — retest deadlines run off actual score dates).</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1" t="inlineStr">
        <is>
          <t>1</t>
        </is>
      </c>
      <c r="I6" s="19">
        <f>IF(OR($C6="",$H6=""),"",IFERROR(IF(_xlfn.MAXIFS(nrSCH_Date,nrSCH_ChNum,$H6)=0,"",_xlfn.MAXIFS(nrSCH_Date,nrSCH_ChNum,$H6)),""))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1" t="inlineStr">
        <is>
          <t>7</t>
        </is>
      </c>
      <c r="I7" s="19">
        <f>IF(OR($C7="",$H7=""),"",IFERROR(IF(_xlfn.MAXIFS(nrSCH_Date,nrSCH_ChNum,$H7)=0,"",_xlfn.MAXIFS(nrSCH_Date,nrSCH_ChNum,$H7)),""))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1" t="inlineStr">
        <is>
          <t>8</t>
        </is>
      </c>
      <c r="I8" s="19">
        <f>IF(OR($C8="",$H8=""),"",IFERROR(IF(_xlfn.MAXIFS(nrSCH_Date,nrSCH_ChNum,$H8)=0,"",_xlfn.MAXIFS(nrSCH_Date,nrSCH_ChNum,$H8)),""))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1" t="inlineStr">
        <is>
          <t>9</t>
        </is>
      </c>
      <c r="I9" s="19">
        <f>IF(OR($C9="",$H9=""),"",IFERROR(IF(_xlfn.MAXIFS(nrSCH_Date,nrSCH_ChNum,$H9)=0,"",_xlfn.MAXIFS(nrSCH_Date,nrSCH_ChNum,$H9)),""))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1" t="inlineStr">
        <is>
          <t>10</t>
        </is>
      </c>
      <c r="I10" s="19">
        <f>IF(OR($C10="",$H10=""),"",IFERROR(IF(_xlfn.MAXIFS(nrSCH_Date,nrSCH_ChNum,$H10)=0,"",_xlfn.MAXIFS(nrSCH_Date,nrSCH_ChNum,$H10)),""))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1" t="inlineStr">
        <is>
          <t>15</t>
        </is>
      </c>
      <c r="I11" s="19">
        <f>IF(OR($C11="",$H11=""),"",IFERROR(IF(_xlfn.MAXIFS(nrSCH_Date,nrSCH_ChNum,$H11)=0,"",_xlfn.MAXIFS(nrSCH_Date,nrSCH_ChNum,$H11)),""))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1" t="inlineStr">
        <is>
          <t>17</t>
        </is>
      </c>
      <c r="I12" s="19">
        <f>IF(OR($C12="",$H12=""),"",IFERROR(IF(_xlfn.MAXIFS(nrSCH_Date,nrSCH_ChNum,$H12)=0,"",_xlfn.MAXIFS(nrSCH_Date,nrSCH_ChNum,$H12)),""))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1" t="inlineStr">
        <is>
          <t>20</t>
        </is>
      </c>
      <c r="I13" s="19">
        <f>IF(OR($C13="",$H13=""),"",IFERROR(IF(_xlfn.MAXIFS(nrSCH_Date,nrSCH_ChNum,$H13)=0,"",_xlfn.MAXIFS(nrSCH_Date,nrSCH_ChNum,$H13)),""))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1" t="inlineStr">
        <is>
          <t>22</t>
        </is>
      </c>
      <c r="I14" s="19">
        <f>IF(OR($C14="",$H14=""),"",IFERROR(IF(_xlfn.MAXIFS(nrSCH_Date,nrSCH_ChNum,$H14)=0,"",_xlfn.MAXIFS(nrSCH_Date,nrSCH_ChNum,$H14)),""))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1" t="inlineStr">
        <is>
          <t>23</t>
        </is>
      </c>
      <c r="I15" s="19">
        <f>IF(OR($C15="",$H15=""),"",IFERROR(IF(_xlfn.MAXIFS(nrSCH_Date,nrSCH_ChNum,$H15)=0,"",_xlfn.MAXIFS(nrSCH_Date,nrSCH_ChNum,$H15)),""))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1" t="inlineStr">
        <is>
          <t>25</t>
        </is>
      </c>
      <c r="I16" s="19">
        <f>IF(OR($C16="",$H16=""),"",IFERROR(IF(_xlfn.MAXIFS(nrSCH_Date,nrSCH_ChNum,$H16)=0,"",_xlfn.MAXIFS(nrSCH_Date,nrSCH_ChNum,$H16)),""))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1" t="inlineStr">
        <is>
          <t>26</t>
        </is>
      </c>
      <c r="I17" s="19">
        <f>IF(OR($C17="",$H17=""),"",IFERROR(IF(_xlfn.MAXIFS(nrSCH_Date,nrSCH_ChNum,$H17)=0,"",_xlfn.MAXIFS(nrSCH_Date,nrSCH_ChNum,$H17)),""))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1" t="inlineStr">
        <is>
          <t>28</t>
        </is>
      </c>
      <c r="I18" s="19">
        <f>IF(OR($C18="",$H18=""),"",IFERROR(IF(_xlfn.MAXIFS(nrSCH_Date,nrSCH_ChNum,$H18)=0,"",_xlfn.MAXIFS(nrSCH_Date,nrSCH_ChNum,$H18)),""))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1" t="inlineStr">
        <is>
          <t>29</t>
        </is>
      </c>
      <c r="I19" s="19">
        <f>IF(OR($C19="",$H19=""),"",IFERROR(IF(_xlfn.MAXIFS(nrSCH_Date,nrSCH_ChNum,$H19)=0,"",_xlfn.MAXIFS(nrSCH_Date,nrSCH_ChNum,$H19)),""))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1" t="inlineStr">
        <is>
          <t>32</t>
        </is>
      </c>
      <c r="I20" s="19">
        <f>IF(OR($C20="",$H20=""),"",IFERROR(IF(_xlfn.MAXIFS(nrSCH_Date,nrSCH_ChNum,$H20)=0,"",_xlfn.MAXIFS(nrSCH_Date,nrSCH_ChNum,$H20)),""))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1" t="inlineStr">
        <is>
          <t>34</t>
        </is>
      </c>
      <c r="I21" s="19">
        <f>IF(OR($C21="",$H21=""),"",IFERROR(IF(_xlfn.MAXIFS(nrSCH_Date,nrSCH_ChNum,$H21)=0,"",_xlfn.MAXIFS(nrSCH_Date,nrSCH_ChNum,$H21)),""))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1" t="inlineStr">
        <is>
          <t>40</t>
        </is>
      </c>
      <c r="I22" s="19">
        <f>IF(OR($C22="",$H22=""),"",IFERROR(IF(_xlfn.MAXIFS(nrSCH_Date,nrSCH_ChNum,$H22)=0,"",_xlfn.MAXIFS(nrSCH_Date,nrSCH_ChNum,$H22)),""))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1" t="inlineStr"/>
      <c r="I23" s="19">
        <f>IF(OR($C23="",$H23=""),"",IFERROR(IF(_xlfn.MAXIFS(nrSCH_Date,nrSCH_ChNum,$H23)=0,"",_xlfn.MAXIFS(nrSCH_Date,nrSCH_ChNum,$H23)),""))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1" t="n"/>
      <c r="I24" s="19">
        <f>IF(OR($C24="",$H24=""),"",IFERROR(IF(_xlfn.MAXIFS(nrSCH_Date,nrSCH_ChNum,$H24)=0,"",_xlfn.MAXIFS(nrSCH_Date,nrSCH_ChNum,$H24)),""))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1" t="n"/>
      <c r="I25" s="19">
        <f>IF(OR($C25="",$H25=""),"",IFERROR(IF(_xlfn.MAXIFS(nrSCH_Date,nrSCH_ChNum,$H25)=0,"",_xlfn.MAXIFS(nrSCH_Date,nrSCH_ChNum,$H25)),""))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1" t="n"/>
      <c r="I26" s="19">
        <f>IF(OR($C26="",$H26=""),"",IFERROR(IF(_xlfn.MAXIFS(nrSCH_Date,nrSCH_ChNum,$H26)=0,"",_xlfn.MAXIFS(nrSCH_Date,nrSCH_ChNum,$H26)),""))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1" t="n"/>
      <c r="I27" s="19">
        <f>IF(OR($C27="",$H27=""),"",IFERROR(IF(_xlfn.MAXIFS(nrSCH_Date,nrSCH_ChNum,$H27)=0,"",_xlfn.MAXIFS(nrSCH_Date,nrSCH_ChNum,$H27)),""))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1" t="n"/>
      <c r="I28" s="19">
        <f>IF(OR($C28="",$H28=""),"",IFERROR(IF(_xlfn.MAXIFS(nrSCH_Date,nrSCH_ChNum,$H28)=0,"",_xlfn.MAXIFS(nrSCH_Date,nrSCH_ChNum,$H28)),""))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1" t="n"/>
      <c r="I29" s="19">
        <f>IF(OR($C29="",$H29=""),"",IFERROR(IF(_xlfn.MAXIFS(nrSCH_Date,nrSCH_ChNum,$H29)=0,"",_xlfn.MAXIFS(nrSCH_Date,nrSCH_ChNum,$H29)),""))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1" t="n"/>
      <c r="I30" s="19">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1" t="inlineStr">
        <is>
          <t>1</t>
        </is>
      </c>
      <c r="E6" s="16" t="n">
        <v>0</v>
      </c>
      <c r="F6" s="16" t="n">
        <v>0</v>
      </c>
      <c r="G6" s="19">
        <f>IF($D6="","",_xlfn.LET(_xlpm.f,IFERROR(_xlfn.XLOOKUP($D6,nrCHnum,nrCHfirst),""),IF(OR(_xlpm.f="",_xlpm.f=0),"",_xlfn.LET(_xlpm.wkstart,_xlpm.f-WEEKDAY(_xlpm.f,2)+1+$E6*7,IFERROR(_xlfn.MINIFS(nrCDdate,nrCDdate,"&gt;="&amp;_xlpm.wkstart),"")))))</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41" t="inlineStr">
        <is>
          <t>2</t>
        </is>
      </c>
      <c r="E7" s="16" t="n">
        <v>0</v>
      </c>
      <c r="F7" s="16" t="n">
        <v>0</v>
      </c>
      <c r="G7" s="19">
        <f>IF($D7="","",_xlfn.LET(_xlpm.f,IFERROR(_xlfn.XLOOKUP($D7,nrCHnum,nrCHfirst),""),IF(OR(_xlpm.f="",_xlpm.f=0),"",_xlfn.LET(_xlpm.wkstart,_xlpm.f-WEEKDAY(_xlpm.f,2)+1+$E7*7,IFERROR(_xlfn.MINIFS(nrCDdate,nrCDdate,"&gt;="&amp;_xlpm.wkstart),"")))))</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41" t="inlineStr">
        <is>
          <t>4</t>
        </is>
      </c>
      <c r="E8" s="16" t="n">
        <v>0</v>
      </c>
      <c r="F8" s="16" t="n">
        <v>0</v>
      </c>
      <c r="G8" s="19">
        <f>IF($D8="","",_xlfn.LET(_xlpm.f,IFERROR(_xlfn.XLOOKUP($D8,nrCHnum,nrCHfirst),""),IF(OR(_xlpm.f="",_xlpm.f=0),"",_xlfn.LET(_xlpm.wkstart,_xlpm.f-WEEKDAY(_xlpm.f,2)+1+$E8*7,IFERROR(_xlfn.MINIFS(nrCDdate,nrCDdate,"&gt;="&amp;_xlpm.wkstart),"")))))</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41" t="inlineStr">
        <is>
          <t>6</t>
        </is>
      </c>
      <c r="E9" s="16" t="n">
        <v>0</v>
      </c>
      <c r="F9" s="16" t="n">
        <v>0</v>
      </c>
      <c r="G9" s="19">
        <f>IF($D9="","",_xlfn.LET(_xlpm.f,IFERROR(_xlfn.XLOOKUP($D9,nrCHnum,nrCHfirst),""),IF(OR(_xlpm.f="",_xlpm.f=0),"",_xlfn.LET(_xlpm.wkstart,_xlpm.f-WEEKDAY(_xlpm.f,2)+1+$E9*7,IFERROR(_xlfn.MINIFS(nrCDdate,nrCDdate,"&gt;="&amp;_xlpm.wkstart),"")))))</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1" t="inlineStr">
        <is>
          <t>7</t>
        </is>
      </c>
      <c r="E10" s="16" t="n">
        <v>0</v>
      </c>
      <c r="F10" s="16" t="n">
        <v>0</v>
      </c>
      <c r="G10" s="19">
        <f>IF($D10="","",_xlfn.LET(_xlpm.f,IFERROR(_xlfn.XLOOKUP($D10,nrCHnum,nrCHfirst),""),IF(OR(_xlpm.f="",_xlpm.f=0),"",_xlfn.LET(_xlpm.wkstart,_xlpm.f-WEEKDAY(_xlpm.f,2)+1+$E10*7,IFERROR(_xlfn.MINIFS(nrCDdate,nrCDdate,"&gt;="&amp;_xlpm.wkstart),"")))))</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41" t="inlineStr">
        <is>
          <t>8</t>
        </is>
      </c>
      <c r="E11" s="16" t="n">
        <v>0</v>
      </c>
      <c r="F11" s="16" t="n">
        <v>0</v>
      </c>
      <c r="G11" s="19">
        <f>IF($D11="","",_xlfn.LET(_xlpm.f,IFERROR(_xlfn.XLOOKUP($D11,nrCHnum,nrCHfirst),""),IF(OR(_xlpm.f="",_xlpm.f=0),"",_xlfn.LET(_xlpm.wkstart,_xlpm.f-WEEKDAY(_xlpm.f,2)+1+$E11*7,IFERROR(_xlfn.MINIFS(nrCDdate,nrCDdate,"&gt;="&amp;_xlpm.wkstart),"")))))</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1" t="inlineStr">
        <is>
          <t>8</t>
        </is>
      </c>
      <c r="E12" s="16" t="n">
        <v>1</v>
      </c>
      <c r="F12" s="16" t="n">
        <v>0</v>
      </c>
      <c r="G12" s="19">
        <f>IF($D12="","",_xlfn.LET(_xlpm.f,IFERROR(_xlfn.XLOOKUP($D12,nrCHnum,nrCHfirst),""),IF(OR(_xlpm.f="",_xlpm.f=0),"",_xlfn.LET(_xlpm.wkstart,_xlpm.f-WEEKDAY(_xlpm.f,2)+1+$E12*7,IFERROR(_xlfn.MINIFS(nrCDdate,nrCDdate,"&gt;="&amp;_xlpm.wkstart),"")))))</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1" t="inlineStr">
        <is>
          <t>8</t>
        </is>
      </c>
      <c r="E13" s="16" t="n">
        <v>1</v>
      </c>
      <c r="F13" s="16" t="n">
        <v>0</v>
      </c>
      <c r="G13" s="19">
        <f>IF($D13="","",_xlfn.LET(_xlpm.f,IFERROR(_xlfn.XLOOKUP($D13,nrCHnum,nrCHfirst),""),IF(OR(_xlpm.f="",_xlpm.f=0),"",_xlfn.LET(_xlpm.wkstart,_xlpm.f-WEEKDAY(_xlpm.f,2)+1+$E13*7,IFERROR(_xlfn.MINIFS(nrCDdate,nrCDdate,"&gt;="&amp;_xlpm.wkstart),"")))))</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1" t="inlineStr">
        <is>
          <t>10</t>
        </is>
      </c>
      <c r="E14" s="16" t="n">
        <v>0</v>
      </c>
      <c r="F14" s="16" t="n">
        <v>0</v>
      </c>
      <c r="G14" s="19">
        <f>IF($D14="","",_xlfn.LET(_xlpm.f,IFERROR(_xlfn.XLOOKUP($D14,nrCHnum,nrCHfirst),""),IF(OR(_xlpm.f="",_xlpm.f=0),"",_xlfn.LET(_xlpm.wkstart,_xlpm.f-WEEKDAY(_xlpm.f,2)+1+$E14*7,IFERROR(_xlfn.MINIFS(nrCDdate,nrCDdate,"&gt;="&amp;_xlpm.wkstart),"")))))</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1" t="inlineStr">
        <is>
          <t>10</t>
        </is>
      </c>
      <c r="E15" s="16" t="n">
        <v>0</v>
      </c>
      <c r="F15" s="16" t="n">
        <v>0</v>
      </c>
      <c r="G15" s="19">
        <f>IF($D15="","",_xlfn.LET(_xlpm.f,IFERROR(_xlfn.XLOOKUP($D15,nrCHnum,nrCHfirst),""),IF(OR(_xlpm.f="",_xlpm.f=0),"",_xlfn.LET(_xlpm.wkstart,_xlpm.f-WEEKDAY(_xlpm.f,2)+1+$E15*7,IFERROR(_xlfn.MINIFS(nrCDdate,nrCDdate,"&gt;="&amp;_xlpm.wkstart),"")))))</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1" t="inlineStr">
        <is>
          <t>10</t>
        </is>
      </c>
      <c r="E16" s="16" t="n">
        <v>1</v>
      </c>
      <c r="F16" s="16" t="n">
        <v>0</v>
      </c>
      <c r="G16" s="19">
        <f>IF($D16="","",_xlfn.LET(_xlpm.f,IFERROR(_xlfn.XLOOKUP($D16,nrCHnum,nrCHfirst),""),IF(OR(_xlpm.f="",_xlpm.f=0),"",_xlfn.LET(_xlpm.wkstart,_xlpm.f-WEEKDAY(_xlpm.f,2)+1+$E16*7,IFERROR(_xlfn.MINIFS(nrCDdate,nrCDdate,"&gt;="&amp;_xlpm.wkstart),"")))))</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1" t="inlineStr">
        <is>
          <t>10</t>
        </is>
      </c>
      <c r="E17" s="16" t="n">
        <v>1</v>
      </c>
      <c r="F17" s="16" t="n">
        <v>0</v>
      </c>
      <c r="G17" s="19">
        <f>IF($D17="","",_xlfn.LET(_xlpm.f,IFERROR(_xlfn.XLOOKUP($D17,nrCHnum,nrCHfirst),""),IF(OR(_xlpm.f="",_xlpm.f=0),"",_xlfn.LET(_xlpm.wkstart,_xlpm.f-WEEKDAY(_xlpm.f,2)+1+$E17*7,IFERROR(_xlfn.MINIFS(nrCDdate,nrCDdate,"&gt;="&amp;_xlpm.wkstart),"")))))</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1" t="inlineStr">
        <is>
          <t>10</t>
        </is>
      </c>
      <c r="E18" s="16" t="n">
        <v>2</v>
      </c>
      <c r="F18" s="16" t="n">
        <v>0</v>
      </c>
      <c r="G18" s="19">
        <f>IF($D18="","",_xlfn.LET(_xlpm.f,IFERROR(_xlfn.XLOOKUP($D18,nrCHnum,nrCHfirst),""),IF(OR(_xlpm.f="",_xlpm.f=0),"",_xlfn.LET(_xlpm.wkstart,_xlpm.f-WEEKDAY(_xlpm.f,2)+1+$E18*7,IFERROR(_xlfn.MINIFS(nrCDdate,nrCDdate,"&gt;="&amp;_xlpm.wkstart),"")))))</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1" t="inlineStr">
        <is>
          <t>10</t>
        </is>
      </c>
      <c r="E19" s="16" t="n">
        <v>2</v>
      </c>
      <c r="F19" s="16" t="n">
        <v>0</v>
      </c>
      <c r="G19" s="19">
        <f>IF($D19="","",_xlfn.LET(_xlpm.f,IFERROR(_xlfn.XLOOKUP($D19,nrCHnum,nrCHfirst),""),IF(OR(_xlpm.f="",_xlpm.f=0),"",_xlfn.LET(_xlpm.wkstart,_xlpm.f-WEEKDAY(_xlpm.f,2)+1+$E19*7,IFERROR(_xlfn.MINIFS(nrCDdate,nrCDdate,"&gt;="&amp;_xlpm.wkstart),"")))))</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1" t="inlineStr">
        <is>
          <t>22</t>
        </is>
      </c>
      <c r="E20" s="16" t="n">
        <v>0</v>
      </c>
      <c r="F20" s="16" t="n">
        <v>0</v>
      </c>
      <c r="G20" s="19">
        <f>IF($D20="","",_xlfn.LET(_xlpm.f,IFERROR(_xlfn.XLOOKUP($D20,nrCHnum,nrCHfirst),""),IF(OR(_xlpm.f="",_xlpm.f=0),"",_xlfn.LET(_xlpm.wkstart,_xlpm.f-WEEKDAY(_xlpm.f,2)+1+$E20*7,IFERROR(_xlfn.MINIFS(nrCDdate,nrCDdate,"&gt;="&amp;_xlpm.wkstart),"")))))</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41" t="inlineStr">
        <is>
          <t>22</t>
        </is>
      </c>
      <c r="E21" s="16" t="n">
        <v>0</v>
      </c>
      <c r="F21" s="16" t="n">
        <v>0</v>
      </c>
      <c r="G21" s="19">
        <f>IF($D21="","",_xlfn.LET(_xlpm.f,IFERROR(_xlfn.XLOOKUP($D21,nrCHnum,nrCHfirst),""),IF(OR(_xlpm.f="",_xlpm.f=0),"",_xlfn.LET(_xlpm.wkstart,_xlpm.f-WEEKDAY(_xlpm.f,2)+1+$E21*7,IFERROR(_xlfn.MINIFS(nrCDdate,nrCDdate,"&gt;="&amp;_xlpm.wkstart),"")))))</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41" t="inlineStr">
        <is>
          <t>22</t>
        </is>
      </c>
      <c r="E22" s="16" t="n">
        <v>0</v>
      </c>
      <c r="F22" s="16" t="n">
        <v>0</v>
      </c>
      <c r="G22" s="19">
        <f>IF($D22="","",_xlfn.LET(_xlpm.f,IFERROR(_xlfn.XLOOKUP($D22,nrCHnum,nrCHfirst),""),IF(OR(_xlpm.f="",_xlpm.f=0),"",_xlfn.LET(_xlpm.wkstart,_xlpm.f-WEEKDAY(_xlpm.f,2)+1+$E22*7,IFERROR(_xlfn.MINIFS(nrCDdate,nrCDdate,"&gt;="&amp;_xlpm.wkstart),"")))))</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41" t="inlineStr">
        <is>
          <t>22</t>
        </is>
      </c>
      <c r="E23" s="16" t="n">
        <v>0</v>
      </c>
      <c r="F23" s="16" t="n">
        <v>0</v>
      </c>
      <c r="G23" s="19">
        <f>IF($D23="","",_xlfn.LET(_xlpm.f,IFERROR(_xlfn.XLOOKUP($D23,nrCHnum,nrCHfirst),""),IF(OR(_xlpm.f="",_xlpm.f=0),"",_xlfn.LET(_xlpm.wkstart,_xlpm.f-WEEKDAY(_xlpm.f,2)+1+$E23*7,IFERROR(_xlfn.MINIFS(nrCDdate,nrCDdate,"&gt;="&amp;_xlpm.wkstart),"")))))</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41" t="inlineStr">
        <is>
          <t>23</t>
        </is>
      </c>
      <c r="E24" s="16" t="n">
        <v>0</v>
      </c>
      <c r="F24" s="16" t="n">
        <v>1</v>
      </c>
      <c r="G24" s="19">
        <f>IF($D24="","",_xlfn.LET(_xlpm.f,IFERROR(_xlfn.XLOOKUP($D24,nrCHnum,nrCHfirst),""),IF(OR(_xlpm.f="",_xlpm.f=0),"",_xlfn.LET(_xlpm.wkstart,_xlpm.f-WEEKDAY(_xlpm.f,2)+1+$E24*7,IFERROR(_xlfn.MINIFS(nrCDdate,nrCDdate,"&gt;="&amp;_xlpm.wkstart),"")))))</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1" t="inlineStr">
        <is>
          <t>24</t>
        </is>
      </c>
      <c r="E25" s="16" t="n">
        <v>0</v>
      </c>
      <c r="F25" s="16" t="n">
        <v>1</v>
      </c>
      <c r="G25" s="19">
        <f>IF($D25="","",_xlfn.LET(_xlpm.f,IFERROR(_xlfn.XLOOKUP($D25,nrCHnum,nrCHfirst),""),IF(OR(_xlpm.f="",_xlpm.f=0),"",_xlfn.LET(_xlpm.wkstart,_xlpm.f-WEEKDAY(_xlpm.f,2)+1+$E25*7,IFERROR(_xlfn.MINIFS(nrCDdate,nrCDdate,"&gt;="&amp;_xlpm.wkstart),"")))))</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41" t="inlineStr">
        <is>
          <t>24</t>
        </is>
      </c>
      <c r="E26" s="16" t="n">
        <v>0</v>
      </c>
      <c r="F26" s="16" t="n">
        <v>1</v>
      </c>
      <c r="G26" s="19">
        <f>IF($D26="","",_xlfn.LET(_xlpm.f,IFERROR(_xlfn.XLOOKUP($D26,nrCHnum,nrCHfirst),""),IF(OR(_xlpm.f="",_xlpm.f=0),"",_xlfn.LET(_xlpm.wkstart,_xlpm.f-WEEKDAY(_xlpm.f,2)+1+$E26*7,IFERROR(_xlfn.MINIFS(nrCDdate,nrCDdate,"&gt;="&amp;_xlpm.wkstart),"")))))</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41" t="inlineStr">
        <is>
          <t>24</t>
        </is>
      </c>
      <c r="E27" s="16" t="n">
        <v>0</v>
      </c>
      <c r="F27" s="16" t="n">
        <v>1</v>
      </c>
      <c r="G27" s="19">
        <f>IF($D27="","",_xlfn.LET(_xlpm.f,IFERROR(_xlfn.XLOOKUP($D27,nrCHnum,nrCHfirst),""),IF(OR(_xlpm.f="",_xlpm.f=0),"",_xlfn.LET(_xlpm.wkstart,_xlpm.f-WEEKDAY(_xlpm.f,2)+1+$E27*7,IFERROR(_xlfn.MINIFS(nrCDdate,nrCDdate,"&gt;="&amp;_xlpm.wkstart),"")))))</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41" t="inlineStr">
        <is>
          <t>26</t>
        </is>
      </c>
      <c r="E28" s="16" t="n">
        <v>0</v>
      </c>
      <c r="F28" s="16" t="n">
        <v>1</v>
      </c>
      <c r="G28" s="19">
        <f>IF($D28="","",_xlfn.LET(_xlpm.f,IFERROR(_xlfn.XLOOKUP($D28,nrCHnum,nrCHfirst),""),IF(OR(_xlpm.f="",_xlpm.f=0),"",_xlfn.LET(_xlpm.wkstart,_xlpm.f-WEEKDAY(_xlpm.f,2)+1+$E28*7,IFERROR(_xlfn.MINIFS(nrCDdate,nrCDdate,"&gt;="&amp;_xlpm.wkstart),"")))))</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41" t="inlineStr">
        <is>
          <t>27</t>
        </is>
      </c>
      <c r="E29" s="16" t="n">
        <v>0</v>
      </c>
      <c r="F29" s="16" t="n">
        <v>1</v>
      </c>
      <c r="G29" s="19">
        <f>IF($D29="","",_xlfn.LET(_xlpm.f,IFERROR(_xlfn.XLOOKUP($D29,nrCHnum,nrCHfirst),""),IF(OR(_xlpm.f="",_xlpm.f=0),"",_xlfn.LET(_xlpm.wkstart,_xlpm.f-WEEKDAY(_xlpm.f,2)+1+$E29*7,IFERROR(_xlfn.MINIFS(nrCDdate,nrCDdate,"&gt;="&amp;_xlpm.wkstart),"")))))</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1" t="inlineStr">
        <is>
          <t>28</t>
        </is>
      </c>
      <c r="E30" s="16" t="n">
        <v>0</v>
      </c>
      <c r="F30" s="16" t="n">
        <v>1</v>
      </c>
      <c r="G30" s="19">
        <f>IF($D30="","",_xlfn.LET(_xlpm.f,IFERROR(_xlfn.XLOOKUP($D30,nrCHnum,nrCHfirst),""),IF(OR(_xlpm.f="",_xlpm.f=0),"",_xlfn.LET(_xlpm.wkstart,_xlpm.f-WEEKDAY(_xlpm.f,2)+1+$E30*7,IFERROR(_xlfn.MINIFS(nrCDdate,nrCDdate,"&gt;="&amp;_xlpm.wkstart),"")))))</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41" t="inlineStr">
        <is>
          <t>28</t>
        </is>
      </c>
      <c r="E31" s="16" t="n">
        <v>0</v>
      </c>
      <c r="F31" s="16" t="n">
        <v>1</v>
      </c>
      <c r="G31" s="19">
        <f>IF($D31="","",_xlfn.LET(_xlpm.f,IFERROR(_xlfn.XLOOKUP($D31,nrCHnum,nrCHfirst),""),IF(OR(_xlpm.f="",_xlpm.f=0),"",_xlfn.LET(_xlpm.wkstart,_xlpm.f-WEEKDAY(_xlpm.f,2)+1+$E31*7,IFERROR(_xlfn.MINIFS(nrCDdate,nrCDdate,"&gt;="&amp;_xlpm.wkstart),"")))))</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1" t="inlineStr">
        <is>
          <t>29</t>
        </is>
      </c>
      <c r="E32" s="16" t="n">
        <v>0</v>
      </c>
      <c r="F32" s="16" t="n">
        <v>1</v>
      </c>
      <c r="G32" s="19">
        <f>IF($D32="","",_xlfn.LET(_xlpm.f,IFERROR(_xlfn.XLOOKUP($D32,nrCHnum,nrCHfirst),""),IF(OR(_xlpm.f="",_xlpm.f=0),"",_xlfn.LET(_xlpm.wkstart,_xlpm.f-WEEKDAY(_xlpm.f,2)+1+$E32*7,IFERROR(_xlfn.MINIFS(nrCDdate,nrCDdate,"&gt;="&amp;_xlpm.wkstart),"")))))</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41" t="inlineStr">
        <is>
          <t>31</t>
        </is>
      </c>
      <c r="E33" s="16" t="n">
        <v>0</v>
      </c>
      <c r="F33" s="16" t="n">
        <v>1</v>
      </c>
      <c r="G33" s="19">
        <f>IF($D33="","",_xlfn.LET(_xlpm.f,IFERROR(_xlfn.XLOOKUP($D33,nrCHnum,nrCHfirst),""),IF(OR(_xlpm.f="",_xlpm.f=0),"",_xlfn.LET(_xlpm.wkstart,_xlpm.f-WEEKDAY(_xlpm.f,2)+1+$E33*7,IFERROR(_xlfn.MINIFS(nrCDdate,nrCDdate,"&gt;="&amp;_xlpm.wkstart),"")))))</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41" t="inlineStr">
        <is>
          <t>31</t>
        </is>
      </c>
      <c r="E34" s="16" t="n">
        <v>1</v>
      </c>
      <c r="F34" s="16" t="n">
        <v>1</v>
      </c>
      <c r="G34" s="19">
        <f>IF($D34="","",_xlfn.LET(_xlpm.f,IFERROR(_xlfn.XLOOKUP($D34,nrCHnum,nrCHfirst),""),IF(OR(_xlpm.f="",_xlpm.f=0),"",_xlfn.LET(_xlpm.wkstart,_xlpm.f-WEEKDAY(_xlpm.f,2)+1+$E34*7,IFERROR(_xlfn.MINIFS(nrCDdate,nrCDdate,"&gt;="&amp;_xlpm.wkstart),"")))))</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41" t="inlineStr">
        <is>
          <t>32</t>
        </is>
      </c>
      <c r="E35" s="16" t="n">
        <v>0</v>
      </c>
      <c r="F35" s="16" t="n">
        <v>1</v>
      </c>
      <c r="G35" s="19">
        <f>IF($D35="","",_xlfn.LET(_xlpm.f,IFERROR(_xlfn.XLOOKUP($D35,nrCHnum,nrCHfirst),""),IF(OR(_xlpm.f="",_xlpm.f=0),"",_xlfn.LET(_xlpm.wkstart,_xlpm.f-WEEKDAY(_xlpm.f,2)+1+$E35*7,IFERROR(_xlfn.MINIFS(nrCDdate,nrCDdate,"&gt;="&amp;_xlpm.wkstart),"")))))</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41" t="inlineStr">
        <is>
          <t>32</t>
        </is>
      </c>
      <c r="E36" s="16" t="n">
        <v>1</v>
      </c>
      <c r="F36" s="16" t="n">
        <v>2</v>
      </c>
      <c r="G36" s="19">
        <f>IF($D36="","",_xlfn.LET(_xlpm.f,IFERROR(_xlfn.XLOOKUP($D36,nrCHnum,nrCHfirst),""),IF(OR(_xlpm.f="",_xlpm.f=0),"",_xlfn.LET(_xlpm.wkstart,_xlpm.f-WEEKDAY(_xlpm.f,2)+1+$E36*7,IFERROR(_xlfn.MINIFS(nrCDdate,nrCDdate,"&gt;="&amp;_xlpm.wkstart),"")))))</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1" t="inlineStr">
        <is>
          <t>32</t>
        </is>
      </c>
      <c r="E37" s="16" t="n">
        <v>1</v>
      </c>
      <c r="F37" s="16" t="n">
        <v>2</v>
      </c>
      <c r="G37" s="19">
        <f>IF($D37="","",_xlfn.LET(_xlpm.f,IFERROR(_xlfn.XLOOKUP($D37,nrCHnum,nrCHfirst),""),IF(OR(_xlpm.f="",_xlpm.f=0),"",_xlfn.LET(_xlpm.wkstart,_xlpm.f-WEEKDAY(_xlpm.f,2)+1+$E37*7,IFERROR(_xlfn.MINIFS(nrCDdate,nrCDdate,"&gt;="&amp;_xlpm.wkstart),"")))))</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1" t="inlineStr">
        <is>
          <t>32</t>
        </is>
      </c>
      <c r="E38" s="16" t="n">
        <v>2</v>
      </c>
      <c r="F38" s="16" t="n">
        <v>1</v>
      </c>
      <c r="G38" s="19">
        <f>IF($D38="","",_xlfn.LET(_xlpm.f,IFERROR(_xlfn.XLOOKUP($D38,nrCHnum,nrCHfirst),""),IF(OR(_xlpm.f="",_xlpm.f=0),"",_xlfn.LET(_xlpm.wkstart,_xlpm.f-WEEKDAY(_xlpm.f,2)+1+$E38*7,IFERROR(_xlfn.MINIFS(nrCDdate,nrCDdate,"&gt;="&amp;_xlpm.wkstart),"")))))</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41" t="inlineStr">
        <is>
          <t>34</t>
        </is>
      </c>
      <c r="E39" s="16" t="n">
        <v>0</v>
      </c>
      <c r="F39" s="16" t="n">
        <v>3</v>
      </c>
      <c r="G39" s="19">
        <f>IF($D39="","",_xlfn.LET(_xlpm.f,IFERROR(_xlfn.XLOOKUP($D39,nrCHnum,nrCHfirst),""),IF(OR(_xlpm.f="",_xlpm.f=0),"",_xlfn.LET(_xlpm.wkstart,_xlpm.f-WEEKDAY(_xlpm.f,2)+1+$E39*7,IFERROR(_xlfn.MINIFS(nrCDdate,nrCDdate,"&gt;="&amp;_xlpm.wkstart),"")))))</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1" t="inlineStr">
        <is>
          <t>34</t>
        </is>
      </c>
      <c r="E40" s="16" t="n">
        <v>1</v>
      </c>
      <c r="F40" s="16" t="n">
        <v>2</v>
      </c>
      <c r="G40" s="19">
        <f>IF($D40="","",_xlfn.LET(_xlpm.f,IFERROR(_xlfn.XLOOKUP($D40,nrCHnum,nrCHfirst),""),IF(OR(_xlpm.f="",_xlpm.f=0),"",_xlfn.LET(_xlpm.wkstart,_xlpm.f-WEEKDAY(_xlpm.f,2)+1+$E40*7,IFERROR(_xlfn.MINIFS(nrCDdate,nrCDdate,"&gt;="&amp;_xlpm.wkstart),"")))))</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1" t="inlineStr">
        <is>
          <t>35</t>
        </is>
      </c>
      <c r="E41" s="16" t="n">
        <v>0</v>
      </c>
      <c r="F41" s="16" t="n">
        <v>2</v>
      </c>
      <c r="G41" s="19">
        <f>IF($D41="","",_xlfn.LET(_xlpm.f,IFERROR(_xlfn.XLOOKUP($D41,nrCHnum,nrCHfirst),""),IF(OR(_xlpm.f="",_xlpm.f=0),"",_xlfn.LET(_xlpm.wkstart,_xlpm.f-WEEKDAY(_xlpm.f,2)+1+$E41*7,IFERROR(_xlfn.MINIFS(nrCDdate,nrCDdate,"&gt;="&amp;_xlpm.wkstart),"")))))</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1" t="inlineStr">
        <is>
          <t>35</t>
        </is>
      </c>
      <c r="E42" s="16" t="n">
        <v>1</v>
      </c>
      <c r="F42" s="16" t="n">
        <v>1</v>
      </c>
      <c r="G42" s="19">
        <f>IF($D42="","",_xlfn.LET(_xlpm.f,IFERROR(_xlfn.XLOOKUP($D42,nrCHnum,nrCHfirst),""),IF(OR(_xlpm.f="",_xlpm.f=0),"",_xlfn.LET(_xlpm.wkstart,_xlpm.f-WEEKDAY(_xlpm.f,2)+1+$E42*7,IFERROR(_xlfn.MINIFS(nrCDdate,nrCDdate,"&gt;="&amp;_xlpm.wkstart),"")))))</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41" t="inlineStr">
        <is>
          <t>36</t>
        </is>
      </c>
      <c r="E43" s="16" t="n">
        <v>0</v>
      </c>
      <c r="F43" s="16" t="n">
        <v>1</v>
      </c>
      <c r="G43" s="19">
        <f>IF($D43="","",_xlfn.LET(_xlpm.f,IFERROR(_xlfn.XLOOKUP($D43,nrCHnum,nrCHfirst),""),IF(OR(_xlpm.f="",_xlpm.f=0),"",_xlfn.LET(_xlpm.wkstart,_xlpm.f-WEEKDAY(_xlpm.f,2)+1+$E43*7,IFERROR(_xlfn.MINIFS(nrCDdate,nrCDdate,"&gt;="&amp;_xlpm.wkstart),"")))))</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41" t="inlineStr">
        <is>
          <t>40</t>
        </is>
      </c>
      <c r="E44" s="16" t="n">
        <v>0</v>
      </c>
      <c r="F44" s="16" t="n">
        <v>3</v>
      </c>
      <c r="G44" s="19">
        <f>IF($D44="","",_xlfn.LET(_xlpm.f,IFERROR(_xlfn.XLOOKUP($D44,nrCHnum,nrCHfirst),""),IF(OR(_xlpm.f="",_xlpm.f=0),"",_xlfn.LET(_xlpm.wkstart,_xlpm.f-WEEKDAY(_xlpm.f,2)+1+$E44*7,IFERROR(_xlfn.MINIFS(nrCDdate,nrCDdate,"&gt;="&amp;_xlpm.wkstart),"")))))</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41" t="inlineStr">
        <is>
          <t>41</t>
        </is>
      </c>
      <c r="E45" s="16" t="n">
        <v>0</v>
      </c>
      <c r="F45" s="16" t="n">
        <v>3</v>
      </c>
      <c r="G45" s="19">
        <f>IF($D45="","",_xlfn.LET(_xlpm.f,IFERROR(_xlfn.XLOOKUP($D45,nrCHnum,nrCHfirst),""),IF(OR(_xlpm.f="",_xlpm.f=0),"",_xlfn.LET(_xlpm.wkstart,_xlpm.f-WEEKDAY(_xlpm.f,2)+1+$E45*7,IFERROR(_xlfn.MINIFS(nrCDdate,nrCDdate,"&gt;="&amp;_xlpm.wkstart),"")))))</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row r="4">
      <c r="B4" s="11" t="inlineStr">
        <is>
          <t>Class days = Mon-Fri from Start Date, skipping observed holidays and any Extra Closure Dates you add. Retest deadlines, writing dates and sign-in sheets all key off this calendar.</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n"/>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H6" s="17" t="n">
        <v>1</v>
      </c>
      <c r="I6" s="19">
        <f>IF($H6="","",WORKDAY.INTL(cfgStartDate-1,$H6,"0000011",nrAllClosures))</f>
        <v/>
      </c>
      <c r="J6" s="17">
        <f>IF($H6="","",INT(($I6-(cfgStartDate-WEEKDAY(cfgStartDate,2)+1))/7)+1)</f>
        <v/>
      </c>
      <c r="K6" s="17">
        <f>IF($H6="","",IF($I6&lt;=cfgEndDate,"Yes","No"))</f>
        <v/>
      </c>
      <c r="M6" s="42">
        <f>IFERROR(N(C6)+0,DATE(1900,1,1))</f>
        <v/>
      </c>
      <c r="P6" s="43">
        <f>YEAR(cfgStartDate)</f>
        <v/>
      </c>
      <c r="Q6" s="43">
        <f>MOD($P6,19)</f>
        <v/>
      </c>
      <c r="R6" s="43">
        <f>INT($P6/100)</f>
        <v/>
      </c>
      <c r="S6" s="43">
        <f>MOD($P6,100)</f>
        <v/>
      </c>
      <c r="T6" s="43">
        <f>INT($R6/4)</f>
        <v/>
      </c>
      <c r="U6" s="43">
        <f>MOD($R6,4)</f>
        <v/>
      </c>
      <c r="V6" s="43">
        <f>INT(($R6+8)/25)</f>
        <v/>
      </c>
      <c r="W6" s="43">
        <f>INT(($R6-$V6+1)/3)</f>
        <v/>
      </c>
      <c r="X6" s="43">
        <f>MOD(19*$Q6+$R6-$T6-$W6+15,30)</f>
        <v/>
      </c>
      <c r="Y6" s="43">
        <f>INT($S6/4)</f>
        <v/>
      </c>
      <c r="Z6" s="43">
        <f>MOD($S6,4)</f>
        <v/>
      </c>
      <c r="AA6" s="43">
        <f>MOD(32+2*$U6+2*$Y6-$X6-$Z6,7)</f>
        <v/>
      </c>
      <c r="AB6" s="43">
        <f>INT(($Q6+11*$X6+22*$AA6)/451)</f>
        <v/>
      </c>
      <c r="AC6" s="43">
        <f>INT(($X6+$AA6-7*$AB6+114)/31)</f>
        <v/>
      </c>
      <c r="AD6" s="43">
        <f>MOD($X6+$AA6-7*$AB6+114,31)+1</f>
        <v/>
      </c>
      <c r="AE6" s="44">
        <f>DATE($P6,$AC6,$AD6)</f>
        <v/>
      </c>
      <c r="AF6" s="44">
        <f>$AE6-2</f>
        <v/>
      </c>
    </row>
    <row r="7">
      <c r="B7" s="3" t="inlineStr">
        <is>
          <t>Martin Luther King Jr. Day</t>
        </is>
      </c>
      <c r="C7" s="19">
        <f>DATE(YEAR(cfgStartDate),1,1)+MOD(8-WEEKDAY(DATE(YEAR(cfgStartDate),1,1),2),7)+14</f>
        <v/>
      </c>
      <c r="D7" s="19">
        <f>DATE(YEAR(cfgStartDate)+1,1,1)+MOD(8-WEEKDAY(DATE(YEAR(cfgStartDate)+1,1,1),2),7)+14</f>
        <v/>
      </c>
      <c r="F7" s="18" t="n"/>
      <c r="H7" s="17" t="n">
        <v>2</v>
      </c>
      <c r="I7" s="19">
        <f>IF($H7="","",WORKDAY.INTL(cfgStartDate-1,$H7,"0000011",nrAllClosures))</f>
        <v/>
      </c>
      <c r="J7" s="17">
        <f>IF($H7="","",INT(($I7-(cfgStartDate-WEEKDAY(cfgStartDate,2)+1))/7)+1)</f>
        <v/>
      </c>
      <c r="K7" s="17">
        <f>IF($H7="","",IF($I7&lt;=cfgEndDate,"Yes","No"))</f>
        <v/>
      </c>
      <c r="M7" s="42">
        <f>IFERROR(N(C7)+0,DATE(1900,1,1))</f>
        <v/>
      </c>
      <c r="P7" s="43">
        <f>YEAR(cfgStartDate)+1</f>
        <v/>
      </c>
      <c r="Q7" s="43">
        <f>MOD($P7,19)</f>
        <v/>
      </c>
      <c r="R7" s="43">
        <f>INT($P7/100)</f>
        <v/>
      </c>
      <c r="S7" s="43">
        <f>MOD($P7,100)</f>
        <v/>
      </c>
      <c r="T7" s="43">
        <f>INT($R7/4)</f>
        <v/>
      </c>
      <c r="U7" s="43">
        <f>MOD($R7,4)</f>
        <v/>
      </c>
      <c r="V7" s="43">
        <f>INT(($R7+8)/25)</f>
        <v/>
      </c>
      <c r="W7" s="43">
        <f>INT(($R7-$V7+1)/3)</f>
        <v/>
      </c>
      <c r="X7" s="43">
        <f>MOD(19*$Q7+$R7-$T7-$W7+15,30)</f>
        <v/>
      </c>
      <c r="Y7" s="43">
        <f>INT($S7/4)</f>
        <v/>
      </c>
      <c r="Z7" s="43">
        <f>MOD($S7,4)</f>
        <v/>
      </c>
      <c r="AA7" s="43">
        <f>MOD(32+2*$U7+2*$Y7-$X7-$Z7,7)</f>
        <v/>
      </c>
      <c r="AB7" s="43">
        <f>INT(($Q7+11*$X7+22*$AA7)/451)</f>
        <v/>
      </c>
      <c r="AC7" s="43">
        <f>INT(($X7+$AA7-7*$AB7+114)/31)</f>
        <v/>
      </c>
      <c r="AD7" s="43">
        <f>MOD($X7+$AA7-7*$AB7+114,31)+1</f>
        <v/>
      </c>
      <c r="AE7" s="44">
        <f>DATE($P7,$AC7,$AD7)</f>
        <v/>
      </c>
      <c r="AF7" s="44">
        <f>$AE7-2</f>
        <v/>
      </c>
    </row>
    <row r="8">
      <c r="B8" s="3" t="inlineStr">
        <is>
          <t>Good Friday</t>
        </is>
      </c>
      <c r="C8" s="19">
        <f>$AF$6</f>
        <v/>
      </c>
      <c r="D8" s="19">
        <f>$AF$7</f>
        <v/>
      </c>
      <c r="F8" s="18" t="n"/>
      <c r="H8" s="17" t="n">
        <v>3</v>
      </c>
      <c r="I8" s="19">
        <f>IF($H8="","",WORKDAY.INTL(cfgStartDate-1,$H8,"0000011",nrAllClosures))</f>
        <v/>
      </c>
      <c r="J8" s="17">
        <f>IF($H8="","",INT(($I8-(cfgStartDate-WEEKDAY(cfgStartDate,2)+1))/7)+1)</f>
        <v/>
      </c>
      <c r="K8" s="17">
        <f>IF($H8="","",IF($I8&lt;=cfgEndDate,"Yes","No"))</f>
        <v/>
      </c>
      <c r="M8" s="42">
        <f>IFERROR(N(C8)+0,DATE(1900,1,1))</f>
        <v/>
      </c>
    </row>
    <row r="9">
      <c r="B9" s="3" t="inlineStr">
        <is>
          <t>Memorial Day</t>
        </is>
      </c>
      <c r="C9" s="19">
        <f>DATE(YEAR(cfgStartDate),6,0)-MOD(WEEKDAY(DATE(YEAR(cfgStartDate),6,0),2)-1,7)</f>
        <v/>
      </c>
      <c r="D9" s="19">
        <f>DATE(YEAR(cfgStartDate)+1,6,0)-MOD(WEEKDAY(DATE(YEAR(cfgStartDate)+1,6,0),2)-1,7)</f>
        <v/>
      </c>
      <c r="F9" s="18" t="n"/>
      <c r="H9" s="17" t="n">
        <v>4</v>
      </c>
      <c r="I9" s="19">
        <f>IF($H9="","",WORKDAY.INTL(cfgStartDate-1,$H9,"0000011",nrAllClosures))</f>
        <v/>
      </c>
      <c r="J9" s="17">
        <f>IF($H9="","",INT(($I9-(cfgStartDate-WEEKDAY(cfgStartDate,2)+1))/7)+1)</f>
        <v/>
      </c>
      <c r="K9" s="17">
        <f>IF($H9="","",IF($I9&lt;=cfgEndDate,"Yes","No"))</f>
        <v/>
      </c>
      <c r="M9" s="42">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H10" s="17" t="n">
        <v>5</v>
      </c>
      <c r="I10" s="19">
        <f>IF($H10="","",WORKDAY.INTL(cfgStartDate-1,$H10,"0000011",nrAllClosures))</f>
        <v/>
      </c>
      <c r="J10" s="17">
        <f>IF($H10="","",INT(($I10-(cfgStartDate-WEEKDAY(cfgStartDate,2)+1))/7)+1)</f>
        <v/>
      </c>
      <c r="K10" s="17">
        <f>IF($H10="","",IF($I10&lt;=cfgEndDate,"Yes","No"))</f>
        <v/>
      </c>
      <c r="M10" s="42">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H11" s="17" t="n">
        <v>6</v>
      </c>
      <c r="I11" s="19">
        <f>IF($H11="","",WORKDAY.INTL(cfgStartDate-1,$H11,"0000011",nrAllClosures))</f>
        <v/>
      </c>
      <c r="J11" s="17">
        <f>IF($H11="","",INT(($I11-(cfgStartDate-WEEKDAY(cfgStartDate,2)+1))/7)+1)</f>
        <v/>
      </c>
      <c r="K11" s="17">
        <f>IF($H11="","",IF($I11&lt;=cfgEndDate,"Yes","No"))</f>
        <v/>
      </c>
      <c r="M11" s="42">
        <f>IFERROR(N(C11)+0,DATE(1900,1,1))</f>
        <v/>
      </c>
    </row>
    <row r="12">
      <c r="B12" s="3" t="inlineStr">
        <is>
          <t>Labor Day</t>
        </is>
      </c>
      <c r="C12" s="19">
        <f>DATE(YEAR(cfgStartDate),9,1)+MOD(8-WEEKDAY(DATE(YEAR(cfgStartDate),9,1),2),7)</f>
        <v/>
      </c>
      <c r="D12" s="19">
        <f>DATE(YEAR(cfgStartDate)+1,9,1)+MOD(8-WEEKDAY(DATE(YEAR(cfgStartDate)+1,9,1),2),7)</f>
        <v/>
      </c>
      <c r="F12" s="18" t="n"/>
      <c r="H12" s="17" t="n">
        <v>7</v>
      </c>
      <c r="I12" s="19">
        <f>IF($H12="","",WORKDAY.INTL(cfgStartDate-1,$H12,"0000011",nrAllClosures))</f>
        <v/>
      </c>
      <c r="J12" s="17">
        <f>IF($H12="","",INT(($I12-(cfgStartDate-WEEKDAY(cfgStartDate,2)+1))/7)+1)</f>
        <v/>
      </c>
      <c r="K12" s="17">
        <f>IF($H12="","",IF($I12&lt;=cfgEndDate,"Yes","No"))</f>
        <v/>
      </c>
      <c r="M12" s="42">
        <f>IFERROR(N(C12)+0,DATE(1900,1,1))</f>
        <v/>
      </c>
    </row>
    <row r="13">
      <c r="B13" s="3" t="inlineStr">
        <is>
          <t>Thanksgiving</t>
        </is>
      </c>
      <c r="C13" s="19">
        <f>DATE(YEAR(cfgStartDate),11,1)+MOD(11-WEEKDAY(DATE(YEAR(cfgStartDate),11,1),2),7)+21</f>
        <v/>
      </c>
      <c r="D13" s="19">
        <f>DATE(YEAR(cfgStartDate)+1,11,1)+MOD(11-WEEKDAY(DATE(YEAR(cfgStartDate)+1,11,1),2),7)+21</f>
        <v/>
      </c>
      <c r="F13" s="18" t="n"/>
      <c r="H13" s="17" t="n">
        <v>8</v>
      </c>
      <c r="I13" s="19">
        <f>IF($H13="","",WORKDAY.INTL(cfgStartDate-1,$H13,"0000011",nrAllClosures))</f>
        <v/>
      </c>
      <c r="J13" s="17">
        <f>IF($H13="","",INT(($I13-(cfgStartDate-WEEKDAY(cfgStartDate,2)+1))/7)+1)</f>
        <v/>
      </c>
      <c r="K13" s="17">
        <f>IF($H13="","",IF($I13&lt;=cfgEndDate,"Yes","No"))</f>
        <v/>
      </c>
      <c r="M13" s="42">
        <f>IFERROR(N(C13)+0,DATE(1900,1,1))</f>
        <v/>
      </c>
    </row>
    <row r="14">
      <c r="B14" s="3" t="inlineStr">
        <is>
          <t>Black Friday</t>
        </is>
      </c>
      <c r="C14" s="19">
        <f>DATE(YEAR(cfgStartDate),11,1)+MOD(11-WEEKDAY(DATE(YEAR(cfgStartDate),11,1),2),7)+22</f>
        <v/>
      </c>
      <c r="D14" s="19">
        <f>DATE(YEAR(cfgStartDate)+1,11,1)+MOD(11-WEEKDAY(DATE(YEAR(cfgStartDate)+1,11,1),2),7)+22</f>
        <v/>
      </c>
      <c r="F14" s="18" t="n"/>
      <c r="H14" s="17" t="n">
        <v>9</v>
      </c>
      <c r="I14" s="19">
        <f>IF($H14="","",WORKDAY.INTL(cfgStartDate-1,$H14,"0000011",nrAllClosures))</f>
        <v/>
      </c>
      <c r="J14" s="17">
        <f>IF($H14="","",INT(($I14-(cfgStartDate-WEEKDAY(cfgStartDate,2)+1))/7)+1)</f>
        <v/>
      </c>
      <c r="K14" s="17">
        <f>IF($H14="","",IF($I14&lt;=cfgEndDate,"Yes","No"))</f>
        <v/>
      </c>
      <c r="M14" s="42">
        <f>IFERROR(N(C14)+0,DATE(1900,1,1))</f>
        <v/>
      </c>
    </row>
    <row r="15">
      <c r="B15" s="3" t="inlineStr">
        <is>
          <t>Christmas Eve</t>
        </is>
      </c>
      <c r="C15" s="19">
        <f>IF(WEEKDAY(DATE(YEAR(cfgStartDate),12,24),2)=6,DATE(YEAR(cfgStartDate),12,24)-1,IF(WEEKDAY(DATE(YEAR(cfgStartDate),12,24),2)=7,DATE(YEAR(cfgStartDate),12,24)+1,DATE(YEAR(cfgStartDate),12,24)))</f>
        <v/>
      </c>
      <c r="D15" s="19">
        <f>IF(WEEKDAY(DATE(YEAR(cfgStartDate)+1,12,24),2)=6,DATE(YEAR(cfgStartDate)+1,12,24)-1,IF(WEEKDAY(DATE(YEAR(cfgStartDate)+1,12,24),2)=7,DATE(YEAR(cfgStartDate)+1,12,24)+1,DATE(YEAR(cfgStartDate)+1,12,24)))</f>
        <v/>
      </c>
      <c r="F15" s="18" t="n"/>
      <c r="H15" s="17" t="n">
        <v>10</v>
      </c>
      <c r="I15" s="19">
        <f>IF($H15="","",WORKDAY.INTL(cfgStartDate-1,$H15,"0000011",nrAllClosures))</f>
        <v/>
      </c>
      <c r="J15" s="17">
        <f>IF($H15="","",INT(($I15-(cfgStartDate-WEEKDAY(cfgStartDate,2)+1))/7)+1)</f>
        <v/>
      </c>
      <c r="K15" s="17">
        <f>IF($H15="","",IF($I15&lt;=cfgEndDate,"Yes","No"))</f>
        <v/>
      </c>
      <c r="M15" s="42">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H16" s="17" t="n">
        <v>11</v>
      </c>
      <c r="I16" s="19">
        <f>IF($H16="","",WORKDAY.INTL(cfgStartDate-1,$H16,"0000011",nrAllClosures))</f>
        <v/>
      </c>
      <c r="J16" s="17">
        <f>IF($H16="","",INT(($I16-(cfgStartDate-WEEKDAY(cfgStartDate,2)+1))/7)+1)</f>
        <v/>
      </c>
      <c r="K16" s="17">
        <f>IF($H16="","",IF($I16&lt;=cfgEndDate,"Yes","No"))</f>
        <v/>
      </c>
      <c r="M16" s="42">
        <f>IFERROR(N(C16)+0,DATE(1900,1,1))</f>
        <v/>
      </c>
    </row>
    <row r="17">
      <c r="F17" s="18" t="n"/>
      <c r="H17" s="17" t="n">
        <v>12</v>
      </c>
      <c r="I17" s="19">
        <f>IF($H17="","",WORKDAY.INTL(cfgStartDate-1,$H17,"0000011",nrAllClosures))</f>
        <v/>
      </c>
      <c r="J17" s="17">
        <f>IF($H17="","",INT(($I17-(cfgStartDate-WEEKDAY(cfgStartDate,2)+1))/7)+1)</f>
        <v/>
      </c>
      <c r="K17" s="17">
        <f>IF($H17="","",IF($I17&lt;=cfgEndDate,"Yes","No"))</f>
        <v/>
      </c>
      <c r="M17" s="42">
        <f>IFERROR(N(D6)+0,DATE(1900,1,1))</f>
        <v/>
      </c>
    </row>
    <row r="18">
      <c r="F18" s="18" t="n"/>
      <c r="H18" s="17" t="n">
        <v>13</v>
      </c>
      <c r="I18" s="19">
        <f>IF($H18="","",WORKDAY.INTL(cfgStartDate-1,$H18,"0000011",nrAllClosures))</f>
        <v/>
      </c>
      <c r="J18" s="17">
        <f>IF($H18="","",INT(($I18-(cfgStartDate-WEEKDAY(cfgStartDate,2)+1))/7)+1)</f>
        <v/>
      </c>
      <c r="K18" s="17">
        <f>IF($H18="","",IF($I18&lt;=cfgEndDate,"Yes","No"))</f>
        <v/>
      </c>
      <c r="M18" s="42">
        <f>IFERROR(N(D7)+0,DATE(1900,1,1))</f>
        <v/>
      </c>
    </row>
    <row r="19">
      <c r="F19" s="18" t="n"/>
      <c r="H19" s="17" t="n">
        <v>14</v>
      </c>
      <c r="I19" s="19">
        <f>IF($H19="","",WORKDAY.INTL(cfgStartDate-1,$H19,"0000011",nrAllClosures))</f>
        <v/>
      </c>
      <c r="J19" s="17">
        <f>IF($H19="","",INT(($I19-(cfgStartDate-WEEKDAY(cfgStartDate,2)+1))/7)+1)</f>
        <v/>
      </c>
      <c r="K19" s="17">
        <f>IF($H19="","",IF($I19&lt;=cfgEndDate,"Yes","No"))</f>
        <v/>
      </c>
      <c r="M19" s="42">
        <f>IFERROR(N(D8)+0,DATE(1900,1,1))</f>
        <v/>
      </c>
    </row>
    <row r="20">
      <c r="F20" s="18" t="n"/>
      <c r="H20" s="17" t="n">
        <v>15</v>
      </c>
      <c r="I20" s="19">
        <f>IF($H20="","",WORKDAY.INTL(cfgStartDate-1,$H20,"0000011",nrAllClosures))</f>
        <v/>
      </c>
      <c r="J20" s="17">
        <f>IF($H20="","",INT(($I20-(cfgStartDate-WEEKDAY(cfgStartDate,2)+1))/7)+1)</f>
        <v/>
      </c>
      <c r="K20" s="17">
        <f>IF($H20="","",IF($I20&lt;=cfgEndDate,"Yes","No"))</f>
        <v/>
      </c>
      <c r="M20" s="42">
        <f>IFERROR(N(D9)+0,DATE(1900,1,1))</f>
        <v/>
      </c>
    </row>
    <row r="21">
      <c r="H21" s="17" t="n">
        <v>16</v>
      </c>
      <c r="I21" s="19">
        <f>IF($H21="","",WORKDAY.INTL(cfgStartDate-1,$H21,"0000011",nrAllClosures))</f>
        <v/>
      </c>
      <c r="J21" s="17">
        <f>IF($H21="","",INT(($I21-(cfgStartDate-WEEKDAY(cfgStartDate,2)+1))/7)+1)</f>
        <v/>
      </c>
      <c r="K21" s="17">
        <f>IF($H21="","",IF($I21&lt;=cfgEndDate,"Yes","No"))</f>
        <v/>
      </c>
      <c r="M21" s="42">
        <f>IFERROR(N(D10)+0,DATE(1900,1,1))</f>
        <v/>
      </c>
    </row>
    <row r="22">
      <c r="H22" s="17" t="n">
        <v>17</v>
      </c>
      <c r="I22" s="19">
        <f>IF($H22="","",WORKDAY.INTL(cfgStartDate-1,$H22,"0000011",nrAllClosures))</f>
        <v/>
      </c>
      <c r="J22" s="17">
        <f>IF($H22="","",INT(($I22-(cfgStartDate-WEEKDAY(cfgStartDate,2)+1))/7)+1)</f>
        <v/>
      </c>
      <c r="K22" s="17">
        <f>IF($H22="","",IF($I22&lt;=cfgEndDate,"Yes","No"))</f>
        <v/>
      </c>
      <c r="M22" s="42">
        <f>IFERROR(N(D11)+0,DATE(1900,1,1))</f>
        <v/>
      </c>
    </row>
    <row r="23">
      <c r="H23" s="17" t="n">
        <v>18</v>
      </c>
      <c r="I23" s="19">
        <f>IF($H23="","",WORKDAY.INTL(cfgStartDate-1,$H23,"0000011",nrAllClosures))</f>
        <v/>
      </c>
      <c r="J23" s="17">
        <f>IF($H23="","",INT(($I23-(cfgStartDate-WEEKDAY(cfgStartDate,2)+1))/7)+1)</f>
        <v/>
      </c>
      <c r="K23" s="17">
        <f>IF($H23="","",IF($I23&lt;=cfgEndDate,"Yes","No"))</f>
        <v/>
      </c>
      <c r="M23" s="42">
        <f>IFERROR(N(D12)+0,DATE(1900,1,1))</f>
        <v/>
      </c>
    </row>
    <row r="24">
      <c r="H24" s="17" t="n">
        <v>19</v>
      </c>
      <c r="I24" s="19">
        <f>IF($H24="","",WORKDAY.INTL(cfgStartDate-1,$H24,"0000011",nrAllClosures))</f>
        <v/>
      </c>
      <c r="J24" s="17">
        <f>IF($H24="","",INT(($I24-(cfgStartDate-WEEKDAY(cfgStartDate,2)+1))/7)+1)</f>
        <v/>
      </c>
      <c r="K24" s="17">
        <f>IF($H24="","",IF($I24&lt;=cfgEndDate,"Yes","No"))</f>
        <v/>
      </c>
      <c r="M24" s="42">
        <f>IFERROR(N(D13)+0,DATE(1900,1,1))</f>
        <v/>
      </c>
    </row>
    <row r="25">
      <c r="H25" s="17" t="n">
        <v>20</v>
      </c>
      <c r="I25" s="19">
        <f>IF($H25="","",WORKDAY.INTL(cfgStartDate-1,$H25,"0000011",nrAllClosures))</f>
        <v/>
      </c>
      <c r="J25" s="17">
        <f>IF($H25="","",INT(($I25-(cfgStartDate-WEEKDAY(cfgStartDate,2)+1))/7)+1)</f>
        <v/>
      </c>
      <c r="K25" s="17">
        <f>IF($H25="","",IF($I25&lt;=cfgEndDate,"Yes","No"))</f>
        <v/>
      </c>
      <c r="M25" s="42">
        <f>IFERROR(N(D14)+0,DATE(1900,1,1))</f>
        <v/>
      </c>
    </row>
    <row r="26">
      <c r="H26" s="17" t="n">
        <v>21</v>
      </c>
      <c r="I26" s="19">
        <f>IF($H26="","",WORKDAY.INTL(cfgStartDate-1,$H26,"0000011",nrAllClosures))</f>
        <v/>
      </c>
      <c r="J26" s="17">
        <f>IF($H26="","",INT(($I26-(cfgStartDate-WEEKDAY(cfgStartDate,2)+1))/7)+1)</f>
        <v/>
      </c>
      <c r="K26" s="17">
        <f>IF($H26="","",IF($I26&lt;=cfgEndDate,"Yes","No"))</f>
        <v/>
      </c>
      <c r="M26" s="42">
        <f>IFERROR(N(D15)+0,DATE(1900,1,1))</f>
        <v/>
      </c>
    </row>
    <row r="27">
      <c r="H27" s="17" t="n">
        <v>22</v>
      </c>
      <c r="I27" s="19">
        <f>IF($H27="","",WORKDAY.INTL(cfgStartDate-1,$H27,"0000011",nrAllClosures))</f>
        <v/>
      </c>
      <c r="J27" s="17">
        <f>IF($H27="","",INT(($I27-(cfgStartDate-WEEKDAY(cfgStartDate,2)+1))/7)+1)</f>
        <v/>
      </c>
      <c r="K27" s="17">
        <f>IF($H27="","",IF($I27&lt;=cfgEndDate,"Yes","No"))</f>
        <v/>
      </c>
      <c r="M27" s="42">
        <f>IFERROR(N(D16)+0,DATE(1900,1,1))</f>
        <v/>
      </c>
    </row>
    <row r="28">
      <c r="H28" s="17" t="n">
        <v>23</v>
      </c>
      <c r="I28" s="19">
        <f>IF($H28="","",WORKDAY.INTL(cfgStartDate-1,$H28,"0000011",nrAllClosures))</f>
        <v/>
      </c>
      <c r="J28" s="17">
        <f>IF($H28="","",INT(($I28-(cfgStartDate-WEEKDAY(cfgStartDate,2)+1))/7)+1)</f>
        <v/>
      </c>
      <c r="K28" s="17">
        <f>IF($H28="","",IF($I28&lt;=cfgEndDate,"Yes","No"))</f>
        <v/>
      </c>
      <c r="M28" s="42">
        <f>IFERROR(IF(F6="",DATE(1900,1,1),N(F6)+0),DATE(1900,1,1))</f>
        <v/>
      </c>
    </row>
    <row r="29">
      <c r="H29" s="17" t="n">
        <v>24</v>
      </c>
      <c r="I29" s="19">
        <f>IF($H29="","",WORKDAY.INTL(cfgStartDate-1,$H29,"0000011",nrAllClosures))</f>
        <v/>
      </c>
      <c r="J29" s="17">
        <f>IF($H29="","",INT(($I29-(cfgStartDate-WEEKDAY(cfgStartDate,2)+1))/7)+1)</f>
        <v/>
      </c>
      <c r="K29" s="17">
        <f>IF($H29="","",IF($I29&lt;=cfgEndDate,"Yes","No"))</f>
        <v/>
      </c>
      <c r="M29" s="42">
        <f>IFERROR(IF(F7="",DATE(1900,1,1),N(F7)+0),DATE(1900,1,1))</f>
        <v/>
      </c>
    </row>
    <row r="30">
      <c r="H30" s="17" t="n">
        <v>25</v>
      </c>
      <c r="I30" s="19">
        <f>IF($H30="","",WORKDAY.INTL(cfgStartDate-1,$H30,"0000011",nrAllClosures))</f>
        <v/>
      </c>
      <c r="J30" s="17">
        <f>IF($H30="","",INT(($I30-(cfgStartDate-WEEKDAY(cfgStartDate,2)+1))/7)+1)</f>
        <v/>
      </c>
      <c r="K30" s="17">
        <f>IF($H30="","",IF($I30&lt;=cfgEndDate,"Yes","No"))</f>
        <v/>
      </c>
      <c r="M30" s="42">
        <f>IFERROR(IF(F8="",DATE(1900,1,1),N(F8)+0),DATE(1900,1,1))</f>
        <v/>
      </c>
    </row>
    <row r="31">
      <c r="H31" s="17" t="n">
        <v>26</v>
      </c>
      <c r="I31" s="19">
        <f>IF($H31="","",WORKDAY.INTL(cfgStartDate-1,$H31,"0000011",nrAllClosures))</f>
        <v/>
      </c>
      <c r="J31" s="17">
        <f>IF($H31="","",INT(($I31-(cfgStartDate-WEEKDAY(cfgStartDate,2)+1))/7)+1)</f>
        <v/>
      </c>
      <c r="K31" s="17">
        <f>IF($H31="","",IF($I31&lt;=cfgEndDate,"Yes","No"))</f>
        <v/>
      </c>
      <c r="M31" s="42">
        <f>IFERROR(IF(F9="",DATE(1900,1,1),N(F9)+0),DATE(1900,1,1))</f>
        <v/>
      </c>
    </row>
    <row r="32">
      <c r="H32" s="17" t="n">
        <v>27</v>
      </c>
      <c r="I32" s="19">
        <f>IF($H32="","",WORKDAY.INTL(cfgStartDate-1,$H32,"0000011",nrAllClosures))</f>
        <v/>
      </c>
      <c r="J32" s="17">
        <f>IF($H32="","",INT(($I32-(cfgStartDate-WEEKDAY(cfgStartDate,2)+1))/7)+1)</f>
        <v/>
      </c>
      <c r="K32" s="17">
        <f>IF($H32="","",IF($I32&lt;=cfgEndDate,"Yes","No"))</f>
        <v/>
      </c>
      <c r="M32" s="42">
        <f>IFERROR(IF(F10="",DATE(1900,1,1),N(F10)+0),DATE(1900,1,1))</f>
        <v/>
      </c>
    </row>
    <row r="33">
      <c r="H33" s="17" t="n">
        <v>28</v>
      </c>
      <c r="I33" s="19">
        <f>IF($H33="","",WORKDAY.INTL(cfgStartDate-1,$H33,"0000011",nrAllClosures))</f>
        <v/>
      </c>
      <c r="J33" s="17">
        <f>IF($H33="","",INT(($I33-(cfgStartDate-WEEKDAY(cfgStartDate,2)+1))/7)+1)</f>
        <v/>
      </c>
      <c r="K33" s="17">
        <f>IF($H33="","",IF($I33&lt;=cfgEndDate,"Yes","No"))</f>
        <v/>
      </c>
      <c r="M33" s="42">
        <f>IFERROR(IF(F11="",DATE(1900,1,1),N(F11)+0),DATE(1900,1,1))</f>
        <v/>
      </c>
    </row>
    <row r="34">
      <c r="H34" s="17" t="n">
        <v>29</v>
      </c>
      <c r="I34" s="19">
        <f>IF($H34="","",WORKDAY.INTL(cfgStartDate-1,$H34,"0000011",nrAllClosures))</f>
        <v/>
      </c>
      <c r="J34" s="17">
        <f>IF($H34="","",INT(($I34-(cfgStartDate-WEEKDAY(cfgStartDate,2)+1))/7)+1)</f>
        <v/>
      </c>
      <c r="K34" s="17">
        <f>IF($H34="","",IF($I34&lt;=cfgEndDate,"Yes","No"))</f>
        <v/>
      </c>
      <c r="M34" s="42">
        <f>IFERROR(IF(F12="",DATE(1900,1,1),N(F12)+0),DATE(1900,1,1))</f>
        <v/>
      </c>
    </row>
    <row r="35">
      <c r="H35" s="17" t="n">
        <v>30</v>
      </c>
      <c r="I35" s="19">
        <f>IF($H35="","",WORKDAY.INTL(cfgStartDate-1,$H35,"0000011",nrAllClosures))</f>
        <v/>
      </c>
      <c r="J35" s="17">
        <f>IF($H35="","",INT(($I35-(cfgStartDate-WEEKDAY(cfgStartDate,2)+1))/7)+1)</f>
        <v/>
      </c>
      <c r="K35" s="17">
        <f>IF($H35="","",IF($I35&lt;=cfgEndDate,"Yes","No"))</f>
        <v/>
      </c>
      <c r="M35" s="42">
        <f>IFERROR(IF(F13="",DATE(1900,1,1),N(F13)+0),DATE(1900,1,1))</f>
        <v/>
      </c>
    </row>
    <row r="36">
      <c r="H36" s="17" t="n">
        <v>31</v>
      </c>
      <c r="I36" s="19">
        <f>IF($H36="","",WORKDAY.INTL(cfgStartDate-1,$H36,"0000011",nrAllClosures))</f>
        <v/>
      </c>
      <c r="J36" s="17">
        <f>IF($H36="","",INT(($I36-(cfgStartDate-WEEKDAY(cfgStartDate,2)+1))/7)+1)</f>
        <v/>
      </c>
      <c r="K36" s="17">
        <f>IF($H36="","",IF($I36&lt;=cfgEndDate,"Yes","No"))</f>
        <v/>
      </c>
      <c r="M36" s="42">
        <f>IFERROR(IF(F14="",DATE(1900,1,1),N(F14)+0),DATE(1900,1,1))</f>
        <v/>
      </c>
    </row>
    <row r="37">
      <c r="H37" s="17" t="n">
        <v>32</v>
      </c>
      <c r="I37" s="19">
        <f>IF($H37="","",WORKDAY.INTL(cfgStartDate-1,$H37,"0000011",nrAllClosures))</f>
        <v/>
      </c>
      <c r="J37" s="17">
        <f>IF($H37="","",INT(($I37-(cfgStartDate-WEEKDAY(cfgStartDate,2)+1))/7)+1)</f>
        <v/>
      </c>
      <c r="K37" s="17">
        <f>IF($H37="","",IF($I37&lt;=cfgEndDate,"Yes","No"))</f>
        <v/>
      </c>
      <c r="M37" s="42">
        <f>IFERROR(IF(F15="",DATE(1900,1,1),N(F15)+0),DATE(1900,1,1))</f>
        <v/>
      </c>
    </row>
    <row r="38">
      <c r="H38" s="17" t="n">
        <v>33</v>
      </c>
      <c r="I38" s="19">
        <f>IF($H38="","",WORKDAY.INTL(cfgStartDate-1,$H38,"0000011",nrAllClosures))</f>
        <v/>
      </c>
      <c r="J38" s="17">
        <f>IF($H38="","",INT(($I38-(cfgStartDate-WEEKDAY(cfgStartDate,2)+1))/7)+1)</f>
        <v/>
      </c>
      <c r="K38" s="17">
        <f>IF($H38="","",IF($I38&lt;=cfgEndDate,"Yes","No"))</f>
        <v/>
      </c>
      <c r="M38" s="42">
        <f>IFERROR(IF(F16="",DATE(1900,1,1),N(F16)+0),DATE(1900,1,1))</f>
        <v/>
      </c>
    </row>
    <row r="39">
      <c r="H39" s="17" t="n">
        <v>34</v>
      </c>
      <c r="I39" s="19">
        <f>IF($H39="","",WORKDAY.INTL(cfgStartDate-1,$H39,"0000011",nrAllClosures))</f>
        <v/>
      </c>
      <c r="J39" s="17">
        <f>IF($H39="","",INT(($I39-(cfgStartDate-WEEKDAY(cfgStartDate,2)+1))/7)+1)</f>
        <v/>
      </c>
      <c r="K39" s="17">
        <f>IF($H39="","",IF($I39&lt;=cfgEndDate,"Yes","No"))</f>
        <v/>
      </c>
      <c r="M39" s="42">
        <f>IFERROR(IF(F17="",DATE(1900,1,1),N(F17)+0),DATE(1900,1,1))</f>
        <v/>
      </c>
    </row>
    <row r="40">
      <c r="H40" s="17" t="n">
        <v>35</v>
      </c>
      <c r="I40" s="19">
        <f>IF($H40="","",WORKDAY.INTL(cfgStartDate-1,$H40,"0000011",nrAllClosures))</f>
        <v/>
      </c>
      <c r="J40" s="17">
        <f>IF($H40="","",INT(($I40-(cfgStartDate-WEEKDAY(cfgStartDate,2)+1))/7)+1)</f>
        <v/>
      </c>
      <c r="K40" s="17">
        <f>IF($H40="","",IF($I40&lt;=cfgEndDate,"Yes","No"))</f>
        <v/>
      </c>
      <c r="M40" s="42">
        <f>IFERROR(IF(F18="",DATE(1900,1,1),N(F18)+0),DATE(1900,1,1))</f>
        <v/>
      </c>
    </row>
    <row r="41">
      <c r="H41" s="17" t="n">
        <v>36</v>
      </c>
      <c r="I41" s="19">
        <f>IF($H41="","",WORKDAY.INTL(cfgStartDate-1,$H41,"0000011",nrAllClosures))</f>
        <v/>
      </c>
      <c r="J41" s="17">
        <f>IF($H41="","",INT(($I41-(cfgStartDate-WEEKDAY(cfgStartDate,2)+1))/7)+1)</f>
        <v/>
      </c>
      <c r="K41" s="17">
        <f>IF($H41="","",IF($I41&lt;=cfgEndDate,"Yes","No"))</f>
        <v/>
      </c>
      <c r="M41" s="42">
        <f>IFERROR(IF(F19="",DATE(1900,1,1),N(F19)+0),DATE(1900,1,1))</f>
        <v/>
      </c>
    </row>
    <row r="42">
      <c r="H42" s="17" t="n">
        <v>37</v>
      </c>
      <c r="I42" s="19">
        <f>IF($H42="","",WORKDAY.INTL(cfgStartDate-1,$H42,"0000011",nrAllClosures))</f>
        <v/>
      </c>
      <c r="J42" s="17">
        <f>IF($H42="","",INT(($I42-(cfgStartDate-WEEKDAY(cfgStartDate,2)+1))/7)+1)</f>
        <v/>
      </c>
      <c r="K42" s="17">
        <f>IF($H42="","",IF($I42&lt;=cfgEndDate,"Yes","No"))</f>
        <v/>
      </c>
      <c r="M42" s="42">
        <f>IFERROR(IF(F20="",DATE(1900,1,1),N(F20)+0),DATE(1900,1,1))</f>
        <v/>
      </c>
    </row>
    <row r="43">
      <c r="H43" s="17" t="n">
        <v>38</v>
      </c>
      <c r="I43" s="19">
        <f>IF($H43="","",WORKDAY.INTL(cfgStartDate-1,$H43,"0000011",nrAllClosures))</f>
        <v/>
      </c>
      <c r="J43" s="17">
        <f>IF($H43="","",INT(($I43-(cfgStartDate-WEEKDAY(cfgStartDate,2)+1))/7)+1)</f>
        <v/>
      </c>
      <c r="K43" s="17">
        <f>IF($H43="","",IF($I43&lt;=cfgEndDate,"Yes","No"))</f>
        <v/>
      </c>
    </row>
    <row r="44">
      <c r="H44" s="17" t="n">
        <v>39</v>
      </c>
      <c r="I44" s="19">
        <f>IF($H44="","",WORKDAY.INTL(cfgStartDate-1,$H44,"0000011",nrAllClosures))</f>
        <v/>
      </c>
      <c r="J44" s="17">
        <f>IF($H44="","",INT(($I44-(cfgStartDate-WEEKDAY(cfgStartDate,2)+1))/7)+1)</f>
        <v/>
      </c>
      <c r="K44" s="17">
        <f>IF($H44="","",IF($I44&lt;=cfgEndDate,"Yes","No"))</f>
        <v/>
      </c>
    </row>
    <row r="45">
      <c r="H45" s="17" t="n">
        <v>40</v>
      </c>
      <c r="I45" s="19">
        <f>IF($H45="","",WORKDAY.INTL(cfgStartDate-1,$H45,"0000011",nrAllClosures))</f>
        <v/>
      </c>
      <c r="J45" s="17">
        <f>IF($H45="","",INT(($I45-(cfgStartDate-WEEKDAY(cfgStartDate,2)+1))/7)+1)</f>
        <v/>
      </c>
      <c r="K45" s="17">
        <f>IF($H45="","",IF($I45&lt;=cfgEndDate,"Yes","No"))</f>
        <v/>
      </c>
    </row>
    <row r="46">
      <c r="H46" s="17" t="n">
        <v>41</v>
      </c>
      <c r="I46" s="19">
        <f>IF($H46="","",WORKDAY.INTL(cfgStartDate-1,$H46,"0000011",nrAllClosures))</f>
        <v/>
      </c>
      <c r="J46" s="17">
        <f>IF($H46="","",INT(($I46-(cfgStartDate-WEEKDAY(cfgStartDate,2)+1))/7)+1)</f>
        <v/>
      </c>
      <c r="K46" s="17">
        <f>IF($H46="","",IF($I46&lt;=cfgEndDate,"Yes","No"))</f>
        <v/>
      </c>
    </row>
    <row r="47">
      <c r="H47" s="17" t="n">
        <v>42</v>
      </c>
      <c r="I47" s="19">
        <f>IF($H47="","",WORKDAY.INTL(cfgStartDate-1,$H47,"0000011",nrAllClosures))</f>
        <v/>
      </c>
      <c r="J47" s="17">
        <f>IF($H47="","",INT(($I47-(cfgStartDate-WEEKDAY(cfgStartDate,2)+1))/7)+1)</f>
        <v/>
      </c>
      <c r="K47" s="17">
        <f>IF($H47="","",IF($I47&lt;=cfgEndDate,"Yes","No"))</f>
        <v/>
      </c>
    </row>
    <row r="48">
      <c r="H48" s="17" t="n">
        <v>43</v>
      </c>
      <c r="I48" s="19">
        <f>IF($H48="","",WORKDAY.INTL(cfgStartDate-1,$H48,"0000011",nrAllClosures))</f>
        <v/>
      </c>
      <c r="J48" s="17">
        <f>IF($H48="","",INT(($I48-(cfgStartDate-WEEKDAY(cfgStartDate,2)+1))/7)+1)</f>
        <v/>
      </c>
      <c r="K48" s="17">
        <f>IF($H48="","",IF($I48&lt;=cfgEndDate,"Yes","No"))</f>
        <v/>
      </c>
    </row>
    <row r="49">
      <c r="H49" s="17" t="n">
        <v>44</v>
      </c>
      <c r="I49" s="19">
        <f>IF($H49="","",WORKDAY.INTL(cfgStartDate-1,$H49,"0000011",nrAllClosures))</f>
        <v/>
      </c>
      <c r="J49" s="17">
        <f>IF($H49="","",INT(($I49-(cfgStartDate-WEEKDAY(cfgStartDate,2)+1))/7)+1)</f>
        <v/>
      </c>
      <c r="K49" s="17">
        <f>IF($H49="","",IF($I49&lt;=cfgEndDate,"Yes","No"))</f>
        <v/>
      </c>
    </row>
    <row r="50">
      <c r="H50" s="17" t="n">
        <v>45</v>
      </c>
      <c r="I50" s="19">
        <f>IF($H50="","",WORKDAY.INTL(cfgStartDate-1,$H50,"0000011",nrAllClosures))</f>
        <v/>
      </c>
      <c r="J50" s="17">
        <f>IF($H50="","",INT(($I50-(cfgStartDate-WEEKDAY(cfgStartDate,2)+1))/7)+1)</f>
        <v/>
      </c>
      <c r="K50" s="17">
        <f>IF($H50="","",IF($I50&lt;=cfgEndDate,"Yes","No"))</f>
        <v/>
      </c>
    </row>
    <row r="51">
      <c r="H51" s="17" t="n">
        <v>46</v>
      </c>
      <c r="I51" s="19">
        <f>IF($H51="","",WORKDAY.INTL(cfgStartDate-1,$H51,"0000011",nrAllClosures))</f>
        <v/>
      </c>
      <c r="J51" s="17">
        <f>IF($H51="","",INT(($I51-(cfgStartDate-WEEKDAY(cfgStartDate,2)+1))/7)+1)</f>
        <v/>
      </c>
      <c r="K51" s="17">
        <f>IF($H51="","",IF($I51&lt;=cfgEndDate,"Yes","No"))</f>
        <v/>
      </c>
    </row>
    <row r="52">
      <c r="H52" s="17" t="n">
        <v>47</v>
      </c>
      <c r="I52" s="19">
        <f>IF($H52="","",WORKDAY.INTL(cfgStartDate-1,$H52,"0000011",nrAllClosures))</f>
        <v/>
      </c>
      <c r="J52" s="17">
        <f>IF($H52="","",INT(($I52-(cfgStartDate-WEEKDAY(cfgStartDate,2)+1))/7)+1)</f>
        <v/>
      </c>
      <c r="K52" s="17">
        <f>IF($H52="","",IF($I52&lt;=cfgEndDate,"Yes","No"))</f>
        <v/>
      </c>
    </row>
    <row r="53">
      <c r="H53" s="17" t="n">
        <v>48</v>
      </c>
      <c r="I53" s="19">
        <f>IF($H53="","",WORKDAY.INTL(cfgStartDate-1,$H53,"0000011",nrAllClosures))</f>
        <v/>
      </c>
      <c r="J53" s="17">
        <f>IF($H53="","",INT(($I53-(cfgStartDate-WEEKDAY(cfgStartDate,2)+1))/7)+1)</f>
        <v/>
      </c>
      <c r="K53" s="17">
        <f>IF($H53="","",IF($I53&lt;=cfgEndDate,"Yes","No"))</f>
        <v/>
      </c>
    </row>
    <row r="54">
      <c r="H54" s="17" t="n">
        <v>49</v>
      </c>
      <c r="I54" s="19">
        <f>IF($H54="","",WORKDAY.INTL(cfgStartDate-1,$H54,"0000011",nrAllClosures))</f>
        <v/>
      </c>
      <c r="J54" s="17">
        <f>IF($H54="","",INT(($I54-(cfgStartDate-WEEKDAY(cfgStartDate,2)+1))/7)+1)</f>
        <v/>
      </c>
      <c r="K54" s="17">
        <f>IF($H54="","",IF($I54&lt;=cfgEndDate,"Yes","No"))</f>
        <v/>
      </c>
    </row>
    <row r="55">
      <c r="H55" s="17" t="n">
        <v>50</v>
      </c>
      <c r="I55" s="19">
        <f>IF($H55="","",WORKDAY.INTL(cfgStartDate-1,$H55,"0000011",nrAllClosures))</f>
        <v/>
      </c>
      <c r="J55" s="17">
        <f>IF($H55="","",INT(($I55-(cfgStartDate-WEEKDAY(cfgStartDate,2)+1))/7)+1)</f>
        <v/>
      </c>
      <c r="K55" s="17">
        <f>IF($H55="","",IF($I55&lt;=cfgEndDate,"Yes","No"))</f>
        <v/>
      </c>
    </row>
    <row r="56">
      <c r="H56" s="17" t="n">
        <v>51</v>
      </c>
      <c r="I56" s="19">
        <f>IF($H56="","",WORKDAY.INTL(cfgStartDate-1,$H56,"0000011",nrAllClosures))</f>
        <v/>
      </c>
      <c r="J56" s="17">
        <f>IF($H56="","",INT(($I56-(cfgStartDate-WEEKDAY(cfgStartDate,2)+1))/7)+1)</f>
        <v/>
      </c>
      <c r="K56" s="17">
        <f>IF($H56="","",IF($I56&lt;=cfgEndDate,"Yes","No"))</f>
        <v/>
      </c>
    </row>
    <row r="57">
      <c r="H57" s="17" t="n">
        <v>52</v>
      </c>
      <c r="I57" s="19">
        <f>IF($H57="","",WORKDAY.INTL(cfgStartDate-1,$H57,"0000011",nrAllClosures))</f>
        <v/>
      </c>
      <c r="J57" s="17">
        <f>IF($H57="","",INT(($I57-(cfgStartDate-WEEKDAY(cfgStartDate,2)+1))/7)+1)</f>
        <v/>
      </c>
      <c r="K57" s="17">
        <f>IF($H57="","",IF($I57&lt;=cfgEndDate,"Yes","No"))</f>
        <v/>
      </c>
    </row>
    <row r="58">
      <c r="H58" s="17" t="n">
        <v>53</v>
      </c>
      <c r="I58" s="19">
        <f>IF($H58="","",WORKDAY.INTL(cfgStartDate-1,$H58,"0000011",nrAllClosures))</f>
        <v/>
      </c>
      <c r="J58" s="17">
        <f>IF($H58="","",INT(($I58-(cfgStartDate-WEEKDAY(cfgStartDate,2)+1))/7)+1)</f>
        <v/>
      </c>
      <c r="K58" s="17">
        <f>IF($H58="","",IF($I58&lt;=cfgEndDate,"Yes","No"))</f>
        <v/>
      </c>
    </row>
    <row r="59">
      <c r="H59" s="17" t="n">
        <v>54</v>
      </c>
      <c r="I59" s="19">
        <f>IF($H59="","",WORKDAY.INTL(cfgStartDate-1,$H59,"0000011",nrAllClosures))</f>
        <v/>
      </c>
      <c r="J59" s="17">
        <f>IF($H59="","",INT(($I59-(cfgStartDate-WEEKDAY(cfgStartDate,2)+1))/7)+1)</f>
        <v/>
      </c>
      <c r="K59" s="17">
        <f>IF($H59="","",IF($I59&lt;=cfgEndDate,"Yes","No"))</f>
        <v/>
      </c>
    </row>
    <row r="60">
      <c r="H60" s="17" t="n">
        <v>55</v>
      </c>
      <c r="I60" s="19">
        <f>IF($H60="","",WORKDAY.INTL(cfgStartDate-1,$H60,"0000011",nrAllClosures))</f>
        <v/>
      </c>
      <c r="J60" s="17">
        <f>IF($H60="","",INT(($I60-(cfgStartDate-WEEKDAY(cfgStartDate,2)+1))/7)+1)</f>
        <v/>
      </c>
      <c r="K60" s="17">
        <f>IF($H60="","",IF($I60&lt;=cfgEndDate,"Yes","No"))</f>
        <v/>
      </c>
    </row>
    <row r="61">
      <c r="H61" s="17" t="n">
        <v>56</v>
      </c>
      <c r="I61" s="19">
        <f>IF($H61="","",WORKDAY.INTL(cfgStartDate-1,$H61,"0000011",nrAllClosures))</f>
        <v/>
      </c>
      <c r="J61" s="17">
        <f>IF($H61="","",INT(($I61-(cfgStartDate-WEEKDAY(cfgStartDate,2)+1))/7)+1)</f>
        <v/>
      </c>
      <c r="K61" s="17">
        <f>IF($H61="","",IF($I61&lt;=cfgEndDate,"Yes","No"))</f>
        <v/>
      </c>
    </row>
    <row r="62">
      <c r="H62" s="17" t="n">
        <v>57</v>
      </c>
      <c r="I62" s="19">
        <f>IF($H62="","",WORKDAY.INTL(cfgStartDate-1,$H62,"0000011",nrAllClosures))</f>
        <v/>
      </c>
      <c r="J62" s="17">
        <f>IF($H62="","",INT(($I62-(cfgStartDate-WEEKDAY(cfgStartDate,2)+1))/7)+1)</f>
        <v/>
      </c>
      <c r="K62" s="17">
        <f>IF($H62="","",IF($I62&lt;=cfgEndDate,"Yes","No"))</f>
        <v/>
      </c>
    </row>
    <row r="63">
      <c r="H63" s="17" t="n">
        <v>58</v>
      </c>
      <c r="I63" s="19">
        <f>IF($H63="","",WORKDAY.INTL(cfgStartDate-1,$H63,"0000011",nrAllClosures))</f>
        <v/>
      </c>
      <c r="J63" s="17">
        <f>IF($H63="","",INT(($I63-(cfgStartDate-WEEKDAY(cfgStartDate,2)+1))/7)+1)</f>
        <v/>
      </c>
      <c r="K63" s="17">
        <f>IF($H63="","",IF($I63&lt;=cfgEndDate,"Yes","No"))</f>
        <v/>
      </c>
    </row>
    <row r="64">
      <c r="H64" s="17" t="n">
        <v>59</v>
      </c>
      <c r="I64" s="19">
        <f>IF($H64="","",WORKDAY.INTL(cfgStartDate-1,$H64,"0000011",nrAllClosures))</f>
        <v/>
      </c>
      <c r="J64" s="17">
        <f>IF($H64="","",INT(($I64-(cfgStartDate-WEEKDAY(cfgStartDate,2)+1))/7)+1)</f>
        <v/>
      </c>
      <c r="K64" s="17">
        <f>IF($H64="","",IF($I64&lt;=cfgEndDate,"Yes","No"))</f>
        <v/>
      </c>
    </row>
    <row r="65">
      <c r="H65" s="17" t="n">
        <v>60</v>
      </c>
      <c r="I65" s="19">
        <f>IF($H65="","",WORKDAY.INTL(cfgStartDate-1,$H65,"0000011",nrAllClosures))</f>
        <v/>
      </c>
      <c r="J65" s="17">
        <f>IF($H65="","",INT(($I65-(cfgStartDate-WEEKDAY(cfgStartDate,2)+1))/7)+1)</f>
        <v/>
      </c>
      <c r="K65" s="17">
        <f>IF($H65="","",IF($I65&lt;=cfgEndDate,"Yes","No"))</f>
        <v/>
      </c>
    </row>
    <row r="66">
      <c r="H66" s="17" t="n">
        <v>61</v>
      </c>
      <c r="I66" s="19">
        <f>IF($H66="","",WORKDAY.INTL(cfgStartDate-1,$H66,"0000011",nrAllClosures))</f>
        <v/>
      </c>
      <c r="J66" s="17">
        <f>IF($H66="","",INT(($I66-(cfgStartDate-WEEKDAY(cfgStartDate,2)+1))/7)+1)</f>
        <v/>
      </c>
      <c r="K66" s="17">
        <f>IF($H66="","",IF($I66&lt;=cfgEndDate,"Yes","No"))</f>
        <v/>
      </c>
    </row>
    <row r="67">
      <c r="H67" s="17" t="n">
        <v>62</v>
      </c>
      <c r="I67" s="19">
        <f>IF($H67="","",WORKDAY.INTL(cfgStartDate-1,$H67,"0000011",nrAllClosures))</f>
        <v/>
      </c>
      <c r="J67" s="17">
        <f>IF($H67="","",INT(($I67-(cfgStartDate-WEEKDAY(cfgStartDate,2)+1))/7)+1)</f>
        <v/>
      </c>
      <c r="K67" s="17">
        <f>IF($H67="","",IF($I67&lt;=cfgEndDate,"Yes","No"))</f>
        <v/>
      </c>
    </row>
    <row r="68">
      <c r="H68" s="17" t="n">
        <v>63</v>
      </c>
      <c r="I68" s="19">
        <f>IF($H68="","",WORKDAY.INTL(cfgStartDate-1,$H68,"0000011",nrAllClosures))</f>
        <v/>
      </c>
      <c r="J68" s="17">
        <f>IF($H68="","",INT(($I68-(cfgStartDate-WEEKDAY(cfgStartDate,2)+1))/7)+1)</f>
        <v/>
      </c>
      <c r="K68" s="17">
        <f>IF($H68="","",IF($I68&lt;=cfgEndDate,"Yes","No"))</f>
        <v/>
      </c>
    </row>
    <row r="69">
      <c r="H69" s="17" t="n">
        <v>64</v>
      </c>
      <c r="I69" s="19">
        <f>IF($H69="","",WORKDAY.INTL(cfgStartDate-1,$H69,"0000011",nrAllClosures))</f>
        <v/>
      </c>
      <c r="J69" s="17">
        <f>IF($H69="","",INT(($I69-(cfgStartDate-WEEKDAY(cfgStartDate,2)+1))/7)+1)</f>
        <v/>
      </c>
      <c r="K69" s="17">
        <f>IF($H69="","",IF($I69&lt;=cfgEndDate,"Yes","No"))</f>
        <v/>
      </c>
    </row>
    <row r="70">
      <c r="H70" s="17" t="n">
        <v>65</v>
      </c>
      <c r="I70" s="19">
        <f>IF($H70="","",WORKDAY.INTL(cfgStartDate-1,$H70,"0000011",nrAllClosures))</f>
        <v/>
      </c>
      <c r="J70" s="17">
        <f>IF($H70="","",INT(($I70-(cfgStartDate-WEEKDAY(cfgStartDate,2)+1))/7)+1)</f>
        <v/>
      </c>
      <c r="K70" s="17">
        <f>IF($H70="","",IF($I70&lt;=cfgEndDate,"Yes","No"))</f>
        <v/>
      </c>
    </row>
    <row r="71">
      <c r="H71" s="17" t="n">
        <v>66</v>
      </c>
      <c r="I71" s="19">
        <f>IF($H71="","",WORKDAY.INTL(cfgStartDate-1,$H71,"0000011",nrAllClosures))</f>
        <v/>
      </c>
      <c r="J71" s="17">
        <f>IF($H71="","",INT(($I71-(cfgStartDate-WEEKDAY(cfgStartDate,2)+1))/7)+1)</f>
        <v/>
      </c>
      <c r="K71" s="17">
        <f>IF($H71="","",IF($I71&lt;=cfgEndDate,"Yes","No"))</f>
        <v/>
      </c>
    </row>
    <row r="72">
      <c r="H72" s="17" t="n">
        <v>67</v>
      </c>
      <c r="I72" s="19">
        <f>IF($H72="","",WORKDAY.INTL(cfgStartDate-1,$H72,"0000011",nrAllClosures))</f>
        <v/>
      </c>
      <c r="J72" s="17">
        <f>IF($H72="","",INT(($I72-(cfgStartDate-WEEKDAY(cfgStartDate,2)+1))/7)+1)</f>
        <v/>
      </c>
      <c r="K72" s="17">
        <f>IF($H72="","",IF($I72&lt;=cfgEndDate,"Yes","No"))</f>
        <v/>
      </c>
    </row>
    <row r="73">
      <c r="H73" s="17" t="n">
        <v>68</v>
      </c>
      <c r="I73" s="19">
        <f>IF($H73="","",WORKDAY.INTL(cfgStartDate-1,$H73,"0000011",nrAllClosures))</f>
        <v/>
      </c>
      <c r="J73" s="17">
        <f>IF($H73="","",INT(($I73-(cfgStartDate-WEEKDAY(cfgStartDate,2)+1))/7)+1)</f>
        <v/>
      </c>
      <c r="K73" s="17">
        <f>IF($H73="","",IF($I73&lt;=cfgEndDate,"Yes","No"))</f>
        <v/>
      </c>
    </row>
    <row r="74">
      <c r="H74" s="17" t="n">
        <v>69</v>
      </c>
      <c r="I74" s="19">
        <f>IF($H74="","",WORKDAY.INTL(cfgStartDate-1,$H74,"0000011",nrAllClosures))</f>
        <v/>
      </c>
      <c r="J74" s="17">
        <f>IF($H74="","",INT(($I74-(cfgStartDate-WEEKDAY(cfgStartDate,2)+1))/7)+1)</f>
        <v/>
      </c>
      <c r="K74" s="17">
        <f>IF($H74="","",IF($I74&lt;=cfgEndDate,"Yes","No"))</f>
        <v/>
      </c>
    </row>
    <row r="75">
      <c r="H75" s="17" t="n">
        <v>70</v>
      </c>
      <c r="I75" s="19">
        <f>IF($H75="","",WORKDAY.INTL(cfgStartDate-1,$H75,"0000011",nrAllClosures))</f>
        <v/>
      </c>
      <c r="J75" s="17">
        <f>IF($H75="","",INT(($I75-(cfgStartDate-WEEKDAY(cfgStartDate,2)+1))/7)+1)</f>
        <v/>
      </c>
      <c r="K75" s="17">
        <f>IF($H75="","",IF($I75&lt;=cfgEndDate,"Yes","No"))</f>
        <v/>
      </c>
    </row>
    <row r="76">
      <c r="H76" s="17" t="n">
        <v>71</v>
      </c>
      <c r="I76" s="19">
        <f>IF($H76="","",WORKDAY.INTL(cfgStartDate-1,$H76,"0000011",nrAllClosures))</f>
        <v/>
      </c>
      <c r="J76" s="17">
        <f>IF($H76="","",INT(($I76-(cfgStartDate-WEEKDAY(cfgStartDate,2)+1))/7)+1)</f>
        <v/>
      </c>
      <c r="K76" s="17">
        <f>IF($H76="","",IF($I76&lt;=cfgEndDate,"Yes","No"))</f>
        <v/>
      </c>
    </row>
    <row r="77">
      <c r="H77" s="17" t="n">
        <v>72</v>
      </c>
      <c r="I77" s="19">
        <f>IF($H77="","",WORKDAY.INTL(cfgStartDate-1,$H77,"0000011",nrAllClosures))</f>
        <v/>
      </c>
      <c r="J77" s="17">
        <f>IF($H77="","",INT(($I77-(cfgStartDate-WEEKDAY(cfgStartDate,2)+1))/7)+1)</f>
        <v/>
      </c>
      <c r="K77" s="17">
        <f>IF($H77="","",IF($I77&lt;=cfgEndDate,"Yes","No"))</f>
        <v/>
      </c>
    </row>
    <row r="78">
      <c r="H78" s="17" t="n">
        <v>73</v>
      </c>
      <c r="I78" s="19">
        <f>IF($H78="","",WORKDAY.INTL(cfgStartDate-1,$H78,"0000011",nrAllClosures))</f>
        <v/>
      </c>
      <c r="J78" s="17">
        <f>IF($H78="","",INT(($I78-(cfgStartDate-WEEKDAY(cfgStartDate,2)+1))/7)+1)</f>
        <v/>
      </c>
      <c r="K78" s="17">
        <f>IF($H78="","",IF($I78&lt;=cfgEndDate,"Yes","No"))</f>
        <v/>
      </c>
    </row>
    <row r="79">
      <c r="H79" s="17" t="n">
        <v>74</v>
      </c>
      <c r="I79" s="19">
        <f>IF($H79="","",WORKDAY.INTL(cfgStartDate-1,$H79,"0000011",nrAllClosures))</f>
        <v/>
      </c>
      <c r="J79" s="17">
        <f>IF($H79="","",INT(($I79-(cfgStartDate-WEEKDAY(cfgStartDate,2)+1))/7)+1)</f>
        <v/>
      </c>
      <c r="K79" s="17">
        <f>IF($H79="","",IF($I79&lt;=cfgEndDate,"Yes","No"))</f>
        <v/>
      </c>
    </row>
    <row r="80">
      <c r="H80" s="17" t="n">
        <v>75</v>
      </c>
      <c r="I80" s="19">
        <f>IF($H80="","",WORKDAY.INTL(cfgStartDate-1,$H80,"0000011",nrAllClosures))</f>
        <v/>
      </c>
      <c r="J80" s="17">
        <f>IF($H80="","",INT(($I80-(cfgStartDate-WEEKDAY(cfgStartDate,2)+1))/7)+1)</f>
        <v/>
      </c>
      <c r="K80" s="17">
        <f>IF($H80="","",IF($I80&lt;=cfgEndDate,"Yes","No"))</f>
        <v/>
      </c>
    </row>
    <row r="81">
      <c r="H81" s="17" t="n">
        <v>76</v>
      </c>
      <c r="I81" s="19">
        <f>IF($H81="","",WORKDAY.INTL(cfgStartDate-1,$H81,"0000011",nrAllClosures))</f>
        <v/>
      </c>
      <c r="J81" s="17">
        <f>IF($H81="","",INT(($I81-(cfgStartDate-WEEKDAY(cfgStartDate,2)+1))/7)+1)</f>
        <v/>
      </c>
      <c r="K81" s="17">
        <f>IF($H81="","",IF($I81&lt;=cfgEndDate,"Yes","No"))</f>
        <v/>
      </c>
    </row>
    <row r="82">
      <c r="H82" s="17" t="n">
        <v>77</v>
      </c>
      <c r="I82" s="19">
        <f>IF($H82="","",WORKDAY.INTL(cfgStartDate-1,$H82,"0000011",nrAllClosures))</f>
        <v/>
      </c>
      <c r="J82" s="17">
        <f>IF($H82="","",INT(($I82-(cfgStartDate-WEEKDAY(cfgStartDate,2)+1))/7)+1)</f>
        <v/>
      </c>
      <c r="K82" s="17">
        <f>IF($H82="","",IF($I82&lt;=cfgEndDate,"Yes","No"))</f>
        <v/>
      </c>
    </row>
    <row r="83">
      <c r="H83" s="17" t="n">
        <v>78</v>
      </c>
      <c r="I83" s="19">
        <f>IF($H83="","",WORKDAY.INTL(cfgStartDate-1,$H83,"0000011",nrAllClosures))</f>
        <v/>
      </c>
      <c r="J83" s="17">
        <f>IF($H83="","",INT(($I83-(cfgStartDate-WEEKDAY(cfgStartDate,2)+1))/7)+1)</f>
        <v/>
      </c>
      <c r="K83" s="17">
        <f>IF($H83="","",IF($I83&lt;=cfgEndDate,"Yes","No"))</f>
        <v/>
      </c>
    </row>
    <row r="84">
      <c r="H84" s="17" t="n">
        <v>79</v>
      </c>
      <c r="I84" s="19">
        <f>IF($H84="","",WORKDAY.INTL(cfgStartDate-1,$H84,"0000011",nrAllClosures))</f>
        <v/>
      </c>
      <c r="J84" s="17">
        <f>IF($H84="","",INT(($I84-(cfgStartDate-WEEKDAY(cfgStartDate,2)+1))/7)+1)</f>
        <v/>
      </c>
      <c r="K84" s="17">
        <f>IF($H84="","",IF($I84&lt;=cfgEndDate,"Yes","No"))</f>
        <v/>
      </c>
    </row>
    <row r="85">
      <c r="H85" s="17" t="n">
        <v>80</v>
      </c>
      <c r="I85" s="19">
        <f>IF($H85="","",WORKDAY.INTL(cfgStartDate-1,$H85,"0000011",nrAllClosures))</f>
        <v/>
      </c>
      <c r="J85" s="17">
        <f>IF($H85="","",INT(($I85-(cfgStartDate-WEEKDAY(cfgStartDate,2)+1))/7)+1)</f>
        <v/>
      </c>
      <c r="K85" s="17">
        <f>IF($H85="","",IF($I85&lt;=cfgEndDate,"Yes","No"))</f>
        <v/>
      </c>
    </row>
    <row r="86">
      <c r="H86" s="17" t="n">
        <v>81</v>
      </c>
      <c r="I86" s="19">
        <f>IF($H86="","",WORKDAY.INTL(cfgStartDate-1,$H86,"0000011",nrAllClosures))</f>
        <v/>
      </c>
      <c r="J86" s="17">
        <f>IF($H86="","",INT(($I86-(cfgStartDate-WEEKDAY(cfgStartDate,2)+1))/7)+1)</f>
        <v/>
      </c>
      <c r="K86" s="17">
        <f>IF($H86="","",IF($I86&lt;=cfgEndDate,"Yes","No"))</f>
        <v/>
      </c>
    </row>
    <row r="87">
      <c r="H87" s="17" t="n">
        <v>82</v>
      </c>
      <c r="I87" s="19">
        <f>IF($H87="","",WORKDAY.INTL(cfgStartDate-1,$H87,"0000011",nrAllClosures))</f>
        <v/>
      </c>
      <c r="J87" s="17">
        <f>IF($H87="","",INT(($I87-(cfgStartDate-WEEKDAY(cfgStartDate,2)+1))/7)+1)</f>
        <v/>
      </c>
      <c r="K87" s="17">
        <f>IF($H87="","",IF($I87&lt;=cfgEndDate,"Yes","No"))</f>
        <v/>
      </c>
    </row>
    <row r="88">
      <c r="H88" s="17" t="n">
        <v>83</v>
      </c>
      <c r="I88" s="19">
        <f>IF($H88="","",WORKDAY.INTL(cfgStartDate-1,$H88,"0000011",nrAllClosures))</f>
        <v/>
      </c>
      <c r="J88" s="17">
        <f>IF($H88="","",INT(($I88-(cfgStartDate-WEEKDAY(cfgStartDate,2)+1))/7)+1)</f>
        <v/>
      </c>
      <c r="K88" s="17">
        <f>IF($H88="","",IF($I88&lt;=cfgEndDate,"Yes","No"))</f>
        <v/>
      </c>
    </row>
    <row r="89">
      <c r="H89" s="17" t="n">
        <v>84</v>
      </c>
      <c r="I89" s="19">
        <f>IF($H89="","",WORKDAY.INTL(cfgStartDate-1,$H89,"0000011",nrAllClosures))</f>
        <v/>
      </c>
      <c r="J89" s="17">
        <f>IF($H89="","",INT(($I89-(cfgStartDate-WEEKDAY(cfgStartDate,2)+1))/7)+1)</f>
        <v/>
      </c>
      <c r="K89" s="17">
        <f>IF($H89="","",IF($I89&lt;=cfgEndDate,"Yes","No"))</f>
        <v/>
      </c>
    </row>
    <row r="90">
      <c r="H90" s="17" t="n">
        <v>85</v>
      </c>
      <c r="I90" s="19">
        <f>IF($H90="","",WORKDAY.INTL(cfgStartDate-1,$H90,"0000011",nrAllClosures))</f>
        <v/>
      </c>
      <c r="J90" s="17">
        <f>IF($H90="","",INT(($I90-(cfgStartDate-WEEKDAY(cfgStartDate,2)+1))/7)+1)</f>
        <v/>
      </c>
      <c r="K90" s="17">
        <f>IF($H90="","",IF($I90&lt;=cfgEndDate,"Yes","No"))</f>
        <v/>
      </c>
    </row>
    <row r="91">
      <c r="H91" s="17" t="n">
        <v>86</v>
      </c>
      <c r="I91" s="19">
        <f>IF($H91="","",WORKDAY.INTL(cfgStartDate-1,$H91,"0000011",nrAllClosures))</f>
        <v/>
      </c>
      <c r="J91" s="17">
        <f>IF($H91="","",INT(($I91-(cfgStartDate-WEEKDAY(cfgStartDate,2)+1))/7)+1)</f>
        <v/>
      </c>
      <c r="K91" s="17">
        <f>IF($H91="","",IF($I91&lt;=cfgEndDate,"Yes","No"))</f>
        <v/>
      </c>
    </row>
    <row r="92">
      <c r="H92" s="17" t="n">
        <v>87</v>
      </c>
      <c r="I92" s="19">
        <f>IF($H92="","",WORKDAY.INTL(cfgStartDate-1,$H92,"0000011",nrAllClosures))</f>
        <v/>
      </c>
      <c r="J92" s="17">
        <f>IF($H92="","",INT(($I92-(cfgStartDate-WEEKDAY(cfgStartDate,2)+1))/7)+1)</f>
        <v/>
      </c>
      <c r="K92" s="17">
        <f>IF($H92="","",IF($I92&lt;=cfgEndDate,"Yes","No"))</f>
        <v/>
      </c>
    </row>
    <row r="93">
      <c r="H93" s="17" t="n">
        <v>88</v>
      </c>
      <c r="I93" s="19">
        <f>IF($H93="","",WORKDAY.INTL(cfgStartDate-1,$H93,"0000011",nrAllClosures))</f>
        <v/>
      </c>
      <c r="J93" s="17">
        <f>IF($H93="","",INT(($I93-(cfgStartDate-WEEKDAY(cfgStartDate,2)+1))/7)+1)</f>
        <v/>
      </c>
      <c r="K93" s="17">
        <f>IF($H93="","",IF($I93&lt;=cfgEndDate,"Yes","No"))</f>
        <v/>
      </c>
    </row>
    <row r="94">
      <c r="H94" s="17" t="n">
        <v>89</v>
      </c>
      <c r="I94" s="19">
        <f>IF($H94="","",WORKDAY.INTL(cfgStartDate-1,$H94,"0000011",nrAllClosures))</f>
        <v/>
      </c>
      <c r="J94" s="17">
        <f>IF($H94="","",INT(($I94-(cfgStartDate-WEEKDAY(cfgStartDate,2)+1))/7)+1)</f>
        <v/>
      </c>
      <c r="K94" s="17">
        <f>IF($H94="","",IF($I94&lt;=cfgEndDate,"Yes","No"))</f>
        <v/>
      </c>
    </row>
    <row r="95">
      <c r="H95" s="17" t="n">
        <v>90</v>
      </c>
      <c r="I95" s="19">
        <f>IF($H95="","",WORKDAY.INTL(cfgStartDate-1,$H95,"0000011",nrAllClosures))</f>
        <v/>
      </c>
      <c r="J95" s="17">
        <f>IF($H95="","",INT(($I95-(cfgStartDate-WEEKDAY(cfgStartDate,2)+1))/7)+1)</f>
        <v/>
      </c>
      <c r="K95" s="17">
        <f>IF($H95="","",IF($I95&lt;=cfgEndDate,"Yes","No"))</f>
        <v/>
      </c>
    </row>
    <row r="96">
      <c r="H96" s="17" t="n">
        <v>91</v>
      </c>
      <c r="I96" s="19">
        <f>IF($H96="","",WORKDAY.INTL(cfgStartDate-1,$H96,"0000011",nrAllClosures))</f>
        <v/>
      </c>
      <c r="J96" s="17">
        <f>IF($H96="","",INT(($I96-(cfgStartDate-WEEKDAY(cfgStartDate,2)+1))/7)+1)</f>
        <v/>
      </c>
      <c r="K96" s="17">
        <f>IF($H96="","",IF($I96&lt;=cfgEndDate,"Yes","No"))</f>
        <v/>
      </c>
    </row>
    <row r="97">
      <c r="H97" s="17" t="n">
        <v>92</v>
      </c>
      <c r="I97" s="19">
        <f>IF($H97="","",WORKDAY.INTL(cfgStartDate-1,$H97,"0000011",nrAllClosures))</f>
        <v/>
      </c>
      <c r="J97" s="17">
        <f>IF($H97="","",INT(($I97-(cfgStartDate-WEEKDAY(cfgStartDate,2)+1))/7)+1)</f>
        <v/>
      </c>
      <c r="K97" s="17">
        <f>IF($H97="","",IF($I97&lt;=cfgEndDate,"Yes","No"))</f>
        <v/>
      </c>
    </row>
    <row r="98">
      <c r="H98" s="17" t="n">
        <v>93</v>
      </c>
      <c r="I98" s="19">
        <f>IF($H98="","",WORKDAY.INTL(cfgStartDate-1,$H98,"0000011",nrAllClosures))</f>
        <v/>
      </c>
      <c r="J98" s="17">
        <f>IF($H98="","",INT(($I98-(cfgStartDate-WEEKDAY(cfgStartDate,2)+1))/7)+1)</f>
        <v/>
      </c>
      <c r="K98" s="17">
        <f>IF($H98="","",IF($I98&lt;=cfgEndDate,"Yes","No"))</f>
        <v/>
      </c>
    </row>
    <row r="99">
      <c r="H99" s="17" t="n">
        <v>94</v>
      </c>
      <c r="I99" s="19">
        <f>IF($H99="","",WORKDAY.INTL(cfgStartDate-1,$H99,"0000011",nrAllClosures))</f>
        <v/>
      </c>
      <c r="J99" s="17">
        <f>IF($H99="","",INT(($I99-(cfgStartDate-WEEKDAY(cfgStartDate,2)+1))/7)+1)</f>
        <v/>
      </c>
      <c r="K99" s="17">
        <f>IF($H99="","",IF($I99&lt;=cfgEndDate,"Yes","No"))</f>
        <v/>
      </c>
    </row>
    <row r="100">
      <c r="H100" s="17" t="n">
        <v>95</v>
      </c>
      <c r="I100" s="19">
        <f>IF($H100="","",WORKDAY.INTL(cfgStartDate-1,$H100,"0000011",nrAllClosures))</f>
        <v/>
      </c>
      <c r="J100" s="17">
        <f>IF($H100="","",INT(($I100-(cfgStartDate-WEEKDAY(cfgStartDate,2)+1))/7)+1)</f>
        <v/>
      </c>
      <c r="K100" s="17">
        <f>IF($H100="","",IF($I100&lt;=cfgEndDate,"Yes","No"))</f>
        <v/>
      </c>
    </row>
    <row r="101">
      <c r="H101" s="17" t="n">
        <v>96</v>
      </c>
      <c r="I101" s="19">
        <f>IF($H101="","",WORKDAY.INTL(cfgStartDate-1,$H101,"0000011",nrAllClosures))</f>
        <v/>
      </c>
      <c r="J101" s="17">
        <f>IF($H101="","",INT(($I101-(cfgStartDate-WEEKDAY(cfgStartDate,2)+1))/7)+1)</f>
        <v/>
      </c>
      <c r="K101" s="17">
        <f>IF($H101="","",IF($I101&lt;=cfgEndDate,"Yes","No"))</f>
        <v/>
      </c>
    </row>
    <row r="102">
      <c r="H102" s="17" t="n">
        <v>97</v>
      </c>
      <c r="I102" s="19">
        <f>IF($H102="","",WORKDAY.INTL(cfgStartDate-1,$H102,"0000011",nrAllClosures))</f>
        <v/>
      </c>
      <c r="J102" s="17">
        <f>IF($H102="","",INT(($I102-(cfgStartDate-WEEKDAY(cfgStartDate,2)+1))/7)+1)</f>
        <v/>
      </c>
      <c r="K102" s="17">
        <f>IF($H102="","",IF($I102&lt;=cfgEndDate,"Yes","No"))</f>
        <v/>
      </c>
    </row>
    <row r="103">
      <c r="H103" s="17" t="n">
        <v>98</v>
      </c>
      <c r="I103" s="19">
        <f>IF($H103="","",WORKDAY.INTL(cfgStartDate-1,$H103,"0000011",nrAllClosures))</f>
        <v/>
      </c>
      <c r="J103" s="17">
        <f>IF($H103="","",INT(($I103-(cfgStartDate-WEEKDAY(cfgStartDate,2)+1))/7)+1)</f>
        <v/>
      </c>
      <c r="K103" s="17">
        <f>IF($H103="","",IF($I103&lt;=cfgEndDate,"Yes","No"))</f>
        <v/>
      </c>
    </row>
    <row r="104">
      <c r="H104" s="17" t="n">
        <v>99</v>
      </c>
      <c r="I104" s="19">
        <f>IF($H104="","",WORKDAY.INTL(cfgStartDate-1,$H104,"0000011",nrAllClosures))</f>
        <v/>
      </c>
      <c r="J104" s="17">
        <f>IF($H104="","",INT(($I104-(cfgStartDate-WEEKDAY(cfgStartDate,2)+1))/7)+1)</f>
        <v/>
      </c>
      <c r="K104" s="17">
        <f>IF($H104="","",IF($I104&lt;=cfgEndDate,"Yes","No"))</f>
        <v/>
      </c>
    </row>
    <row r="105">
      <c r="H105" s="17" t="n">
        <v>100</v>
      </c>
      <c r="I105" s="19">
        <f>IF($H105="","",WORKDAY.INTL(cfgStartDate-1,$H105,"0000011",nrAllClosures))</f>
        <v/>
      </c>
      <c r="J105" s="17">
        <f>IF($H105="","",INT(($I105-(cfgStartDate-WEEKDAY(cfgStartDate,2)+1))/7)+1)</f>
        <v/>
      </c>
      <c r="K105" s="17">
        <f>IF($H105="","",IF($I105&lt;=cfgEndDate,"Yes","No"))</f>
        <v/>
      </c>
    </row>
    <row r="106">
      <c r="H106" s="17" t="n">
        <v>101</v>
      </c>
      <c r="I106" s="19">
        <f>IF($H106="","",WORKDAY.INTL(cfgStartDate-1,$H106,"0000011",nrAllClosures))</f>
        <v/>
      </c>
      <c r="J106" s="17">
        <f>IF($H106="","",INT(($I106-(cfgStartDate-WEEKDAY(cfgStartDate,2)+1))/7)+1)</f>
        <v/>
      </c>
      <c r="K106" s="17">
        <f>IF($H106="","",IF($I106&lt;=cfgEndDate,"Yes","No"))</f>
        <v/>
      </c>
    </row>
    <row r="107">
      <c r="H107" s="17" t="n">
        <v>102</v>
      </c>
      <c r="I107" s="19">
        <f>IF($H107="","",WORKDAY.INTL(cfgStartDate-1,$H107,"0000011",nrAllClosures))</f>
        <v/>
      </c>
      <c r="J107" s="17">
        <f>IF($H107="","",INT(($I107-(cfgStartDate-WEEKDAY(cfgStartDate,2)+1))/7)+1)</f>
        <v/>
      </c>
      <c r="K107" s="17">
        <f>IF($H107="","",IF($I107&lt;=cfgEndDate,"Yes","No"))</f>
        <v/>
      </c>
    </row>
    <row r="108">
      <c r="H108" s="17" t="n">
        <v>103</v>
      </c>
      <c r="I108" s="19">
        <f>IF($H108="","",WORKDAY.INTL(cfgStartDate-1,$H108,"0000011",nrAllClosures))</f>
        <v/>
      </c>
      <c r="J108" s="17">
        <f>IF($H108="","",INT(($I108-(cfgStartDate-WEEKDAY(cfgStartDate,2)+1))/7)+1)</f>
        <v/>
      </c>
      <c r="K108" s="17">
        <f>IF($H108="","",IF($I108&lt;=cfgEndDate,"Yes","No"))</f>
        <v/>
      </c>
    </row>
    <row r="109">
      <c r="H109" s="17" t="n">
        <v>104</v>
      </c>
      <c r="I109" s="19">
        <f>IF($H109="","",WORKDAY.INTL(cfgStartDate-1,$H109,"0000011",nrAllClosures))</f>
        <v/>
      </c>
      <c r="J109" s="17">
        <f>IF($H109="","",INT(($I109-(cfgStartDate-WEEKDAY(cfgStartDate,2)+1))/7)+1)</f>
        <v/>
      </c>
      <c r="K109" s="17">
        <f>IF($H109="","",IF($I109&lt;=cfgEndDate,"Yes","No"))</f>
        <v/>
      </c>
    </row>
    <row r="110">
      <c r="H110" s="17" t="n">
        <v>105</v>
      </c>
      <c r="I110" s="19">
        <f>IF($H110="","",WORKDAY.INTL(cfgStartDate-1,$H110,"0000011",nrAllClosures))</f>
        <v/>
      </c>
      <c r="J110" s="17">
        <f>IF($H110="","",INT(($I110-(cfgStartDate-WEEKDAY(cfgStartDate,2)+1))/7)+1)</f>
        <v/>
      </c>
      <c r="K110" s="17">
        <f>IF($H110="","",IF($I110&lt;=cfgEndDate,"Yes","No"))</f>
        <v/>
      </c>
    </row>
    <row r="111">
      <c r="H111" s="17" t="n">
        <v>106</v>
      </c>
      <c r="I111" s="19">
        <f>IF($H111="","",WORKDAY.INTL(cfgStartDate-1,$H111,"0000011",nrAllClosures))</f>
        <v/>
      </c>
      <c r="J111" s="17">
        <f>IF($H111="","",INT(($I111-(cfgStartDate-WEEKDAY(cfgStartDate,2)+1))/7)+1)</f>
        <v/>
      </c>
      <c r="K111" s="17">
        <f>IF($H111="","",IF($I111&lt;=cfgEndDate,"Yes","No"))</f>
        <v/>
      </c>
    </row>
    <row r="112">
      <c r="H112" s="17" t="n">
        <v>107</v>
      </c>
      <c r="I112" s="19">
        <f>IF($H112="","",WORKDAY.INTL(cfgStartDate-1,$H112,"0000011",nrAllClosures))</f>
        <v/>
      </c>
      <c r="J112" s="17">
        <f>IF($H112="","",INT(($I112-(cfgStartDate-WEEKDAY(cfgStartDate,2)+1))/7)+1)</f>
        <v/>
      </c>
      <c r="K112" s="17">
        <f>IF($H112="","",IF($I112&lt;=cfgEndDate,"Yes","No"))</f>
        <v/>
      </c>
    </row>
    <row r="113">
      <c r="H113" s="17" t="n">
        <v>108</v>
      </c>
      <c r="I113" s="19">
        <f>IF($H113="","",WORKDAY.INTL(cfgStartDate-1,$H113,"0000011",nrAllClosures))</f>
        <v/>
      </c>
      <c r="J113" s="17">
        <f>IF($H113="","",INT(($I113-(cfgStartDate-WEEKDAY(cfgStartDate,2)+1))/7)+1)</f>
        <v/>
      </c>
      <c r="K113" s="17">
        <f>IF($H113="","",IF($I113&lt;=cfgEndDate,"Yes","No"))</f>
        <v/>
      </c>
    </row>
    <row r="114">
      <c r="H114" s="17" t="n">
        <v>109</v>
      </c>
      <c r="I114" s="19">
        <f>IF($H114="","",WORKDAY.INTL(cfgStartDate-1,$H114,"0000011",nrAllClosures))</f>
        <v/>
      </c>
      <c r="J114" s="17">
        <f>IF($H114="","",INT(($I114-(cfgStartDate-WEEKDAY(cfgStartDate,2)+1))/7)+1)</f>
        <v/>
      </c>
      <c r="K114" s="17">
        <f>IF($H114="","",IF($I114&lt;=cfgEndDate,"Yes","No"))</f>
        <v/>
      </c>
    </row>
    <row r="115">
      <c r="H115" s="17" t="n">
        <v>110</v>
      </c>
      <c r="I115" s="19">
        <f>IF($H115="","",WORKDAY.INTL(cfgStartDate-1,$H115,"0000011",nrAllClosures))</f>
        <v/>
      </c>
      <c r="J115" s="17">
        <f>IF($H115="","",INT(($I115-(cfgStartDate-WEEKDAY(cfgStartDate,2)+1))/7)+1)</f>
        <v/>
      </c>
      <c r="K115" s="17">
        <f>IF($H115="","",IF($I115&lt;=cfgEndDate,"Yes","No"))</f>
        <v/>
      </c>
    </row>
    <row r="116">
      <c r="H116" s="17" t="n">
        <v>111</v>
      </c>
      <c r="I116" s="19">
        <f>IF($H116="","",WORKDAY.INTL(cfgStartDate-1,$H116,"0000011",nrAllClosures))</f>
        <v/>
      </c>
      <c r="J116" s="17">
        <f>IF($H116="","",INT(($I116-(cfgStartDate-WEEKDAY(cfgStartDate,2)+1))/7)+1)</f>
        <v/>
      </c>
      <c r="K116" s="17">
        <f>IF($H116="","",IF($I116&lt;=cfgEndDate,"Yes","No"))</f>
        <v/>
      </c>
    </row>
    <row r="117">
      <c r="H117" s="17" t="n">
        <v>112</v>
      </c>
      <c r="I117" s="19">
        <f>IF($H117="","",WORKDAY.INTL(cfgStartDate-1,$H117,"0000011",nrAllClosures))</f>
        <v/>
      </c>
      <c r="J117" s="17">
        <f>IF($H117="","",INT(($I117-(cfgStartDate-WEEKDAY(cfgStartDate,2)+1))/7)+1)</f>
        <v/>
      </c>
      <c r="K117" s="17">
        <f>IF($H117="","",IF($I117&lt;=cfgEndDate,"Yes","No"))</f>
        <v/>
      </c>
    </row>
    <row r="118">
      <c r="H118" s="17" t="n">
        <v>113</v>
      </c>
      <c r="I118" s="19">
        <f>IF($H118="","",WORKDAY.INTL(cfgStartDate-1,$H118,"0000011",nrAllClosures))</f>
        <v/>
      </c>
      <c r="J118" s="17">
        <f>IF($H118="","",INT(($I118-(cfgStartDate-WEEKDAY(cfgStartDate,2)+1))/7)+1)</f>
        <v/>
      </c>
      <c r="K118" s="17">
        <f>IF($H118="","",IF($I118&lt;=cfgEndDate,"Yes","No"))</f>
        <v/>
      </c>
    </row>
    <row r="119">
      <c r="H119" s="17" t="n">
        <v>114</v>
      </c>
      <c r="I119" s="19">
        <f>IF($H119="","",WORKDAY.INTL(cfgStartDate-1,$H119,"0000011",nrAllClosures))</f>
        <v/>
      </c>
      <c r="J119" s="17">
        <f>IF($H119="","",INT(($I119-(cfgStartDate-WEEKDAY(cfgStartDate,2)+1))/7)+1)</f>
        <v/>
      </c>
      <c r="K119" s="17">
        <f>IF($H119="","",IF($I119&lt;=cfgEndDate,"Yes","No"))</f>
        <v/>
      </c>
    </row>
    <row r="120">
      <c r="H120" s="17" t="n">
        <v>115</v>
      </c>
      <c r="I120" s="19">
        <f>IF($H120="","",WORKDAY.INTL(cfgStartDate-1,$H120,"0000011",nrAllClosures))</f>
        <v/>
      </c>
      <c r="J120" s="17">
        <f>IF($H120="","",INT(($I120-(cfgStartDate-WEEKDAY(cfgStartDate,2)+1))/7)+1)</f>
        <v/>
      </c>
      <c r="K120" s="17">
        <f>IF($H120="","",IF($I120&lt;=cfgEndDate,"Yes","No"))</f>
        <v/>
      </c>
    </row>
    <row r="121">
      <c r="H121" s="17" t="n">
        <v>116</v>
      </c>
      <c r="I121" s="19">
        <f>IF($H121="","",WORKDAY.INTL(cfgStartDate-1,$H121,"0000011",nrAllClosures))</f>
        <v/>
      </c>
      <c r="J121" s="17">
        <f>IF($H121="","",INT(($I121-(cfgStartDate-WEEKDAY(cfgStartDate,2)+1))/7)+1)</f>
        <v/>
      </c>
      <c r="K121" s="17">
        <f>IF($H121="","",IF($I121&lt;=cfgEndDate,"Yes","No"))</f>
        <v/>
      </c>
    </row>
    <row r="122">
      <c r="H122" s="17" t="n">
        <v>117</v>
      </c>
      <c r="I122" s="19">
        <f>IF($H122="","",WORKDAY.INTL(cfgStartDate-1,$H122,"0000011",nrAllClosures))</f>
        <v/>
      </c>
      <c r="J122" s="17">
        <f>IF($H122="","",INT(($I122-(cfgStartDate-WEEKDAY(cfgStartDate,2)+1))/7)+1)</f>
        <v/>
      </c>
      <c r="K122" s="17">
        <f>IF($H122="","",IF($I122&lt;=cfgEndDate,"Yes","No"))</f>
        <v/>
      </c>
    </row>
    <row r="123">
      <c r="H123" s="17" t="n">
        <v>118</v>
      </c>
      <c r="I123" s="19">
        <f>IF($H123="","",WORKDAY.INTL(cfgStartDate-1,$H123,"0000011",nrAllClosures))</f>
        <v/>
      </c>
      <c r="J123" s="17">
        <f>IF($H123="","",INT(($I123-(cfgStartDate-WEEKDAY(cfgStartDate,2)+1))/7)+1)</f>
        <v/>
      </c>
      <c r="K123" s="17">
        <f>IF($H123="","",IF($I123&lt;=cfgEndDate,"Yes","No"))</f>
        <v/>
      </c>
    </row>
    <row r="124">
      <c r="H124" s="17" t="n">
        <v>119</v>
      </c>
      <c r="I124" s="19">
        <f>IF($H124="","",WORKDAY.INTL(cfgStartDate-1,$H124,"0000011",nrAllClosures))</f>
        <v/>
      </c>
      <c r="J124" s="17">
        <f>IF($H124="","",INT(($I124-(cfgStartDate-WEEKDAY(cfgStartDate,2)+1))/7)+1)</f>
        <v/>
      </c>
      <c r="K124" s="17">
        <f>IF($H124="","",IF($I124&lt;=cfgEndDate,"Yes","No"))</f>
        <v/>
      </c>
    </row>
    <row r="125">
      <c r="H125" s="17" t="n">
        <v>120</v>
      </c>
      <c r="I125" s="19">
        <f>IF($H125="","",WORKDAY.INTL(cfgStartDate-1,$H125,"0000011",nrAllClosures))</f>
        <v/>
      </c>
      <c r="J125" s="17">
        <f>IF($H125="","",INT(($I125-(cfgStartDate-WEEKDAY(cfgStartDate,2)+1))/7)+1)</f>
        <v/>
      </c>
      <c r="K125" s="17">
        <f>IF($H125="","",IF($I125&lt;=cfgEndDate,"Yes","No"))</f>
        <v/>
      </c>
    </row>
    <row r="126">
      <c r="H126" s="17" t="n">
        <v>121</v>
      </c>
      <c r="I126" s="19">
        <f>IF($H126="","",WORKDAY.INTL(cfgStartDate-1,$H126,"0000011",nrAllClosures))</f>
        <v/>
      </c>
      <c r="J126" s="17">
        <f>IF($H126="","",INT(($I126-(cfgStartDate-WEEKDAY(cfgStartDate,2)+1))/7)+1)</f>
        <v/>
      </c>
      <c r="K126" s="17">
        <f>IF($H126="","",IF($I126&lt;=cfgEndDate,"Yes","No"))</f>
        <v/>
      </c>
    </row>
    <row r="127">
      <c r="H127" s="17" t="n">
        <v>122</v>
      </c>
      <c r="I127" s="19">
        <f>IF($H127="","",WORKDAY.INTL(cfgStartDate-1,$H127,"0000011",nrAllClosures))</f>
        <v/>
      </c>
      <c r="J127" s="17">
        <f>IF($H127="","",INT(($I127-(cfgStartDate-WEEKDAY(cfgStartDate,2)+1))/7)+1)</f>
        <v/>
      </c>
      <c r="K127" s="17">
        <f>IF($H127="","",IF($I127&lt;=cfgEndDate,"Yes","No"))</f>
        <v/>
      </c>
    </row>
    <row r="128">
      <c r="H128" s="17" t="n">
        <v>123</v>
      </c>
      <c r="I128" s="19">
        <f>IF($H128="","",WORKDAY.INTL(cfgStartDate-1,$H128,"0000011",nrAllClosures))</f>
        <v/>
      </c>
      <c r="J128" s="17">
        <f>IF($H128="","",INT(($I128-(cfgStartDate-WEEKDAY(cfgStartDate,2)+1))/7)+1)</f>
        <v/>
      </c>
      <c r="K128" s="17">
        <f>IF($H128="","",IF($I128&lt;=cfgEndDate,"Yes","No"))</f>
        <v/>
      </c>
    </row>
    <row r="129">
      <c r="H129" s="17" t="n">
        <v>124</v>
      </c>
      <c r="I129" s="19">
        <f>IF($H129="","",WORKDAY.INTL(cfgStartDate-1,$H129,"0000011",nrAllClosures))</f>
        <v/>
      </c>
      <c r="J129" s="17">
        <f>IF($H129="","",INT(($I129-(cfgStartDate-WEEKDAY(cfgStartDate,2)+1))/7)+1)</f>
        <v/>
      </c>
      <c r="K129" s="17">
        <f>IF($H129="","",IF($I129&lt;=cfgEndDate,"Yes","No"))</f>
        <v/>
      </c>
    </row>
    <row r="130">
      <c r="H130" s="17" t="n">
        <v>125</v>
      </c>
      <c r="I130" s="19">
        <f>IF($H130="","",WORKDAY.INTL(cfgStartDate-1,$H130,"0000011",nrAllClosures))</f>
        <v/>
      </c>
      <c r="J130" s="17">
        <f>IF($H130="","",INT(($I130-(cfgStartDate-WEEKDAY(cfgStartDate,2)+1))/7)+1)</f>
        <v/>
      </c>
      <c r="K130" s="17">
        <f>IF($H130="","",IF($I130&lt;=cfgEndDate,"Yes","No"))</f>
        <v/>
      </c>
    </row>
    <row r="131">
      <c r="H131" s="17" t="n">
        <v>126</v>
      </c>
      <c r="I131" s="19">
        <f>IF($H131="","",WORKDAY.INTL(cfgStartDate-1,$H131,"0000011",nrAllClosures))</f>
        <v/>
      </c>
      <c r="J131" s="17">
        <f>IF($H131="","",INT(($I131-(cfgStartDate-WEEKDAY(cfgStartDate,2)+1))/7)+1)</f>
        <v/>
      </c>
      <c r="K131" s="17">
        <f>IF($H131="","",IF($I131&lt;=cfgEndDate,"Yes","No"))</f>
        <v/>
      </c>
    </row>
    <row r="132">
      <c r="H132" s="17" t="n">
        <v>127</v>
      </c>
      <c r="I132" s="19">
        <f>IF($H132="","",WORKDAY.INTL(cfgStartDate-1,$H132,"0000011",nrAllClosures))</f>
        <v/>
      </c>
      <c r="J132" s="17">
        <f>IF($H132="","",INT(($I132-(cfgStartDate-WEEKDAY(cfgStartDate,2)+1))/7)+1)</f>
        <v/>
      </c>
      <c r="K132" s="17">
        <f>IF($H132="","",IF($I132&lt;=cfgEndDate,"Yes","No"))</f>
        <v/>
      </c>
    </row>
    <row r="133">
      <c r="H133" s="17" t="n">
        <v>128</v>
      </c>
      <c r="I133" s="19">
        <f>IF($H133="","",WORKDAY.INTL(cfgStartDate-1,$H133,"0000011",nrAllClosures))</f>
        <v/>
      </c>
      <c r="J133" s="17">
        <f>IF($H133="","",INT(($I133-(cfgStartDate-WEEKDAY(cfgStartDate,2)+1))/7)+1)</f>
        <v/>
      </c>
      <c r="K133" s="17">
        <f>IF($H133="","",IF($I133&lt;=cfgEndDate,"Yes","No"))</f>
        <v/>
      </c>
    </row>
    <row r="134">
      <c r="H134" s="17" t="n">
        <v>129</v>
      </c>
      <c r="I134" s="19">
        <f>IF($H134="","",WORKDAY.INTL(cfgStartDate-1,$H134,"0000011",nrAllClosures))</f>
        <v/>
      </c>
      <c r="J134" s="17">
        <f>IF($H134="","",INT(($I134-(cfgStartDate-WEEKDAY(cfgStartDate,2)+1))/7)+1)</f>
        <v/>
      </c>
      <c r="K134" s="17">
        <f>IF($H134="","",IF($I134&lt;=cfgEndDate,"Yes","No"))</f>
        <v/>
      </c>
    </row>
    <row r="135">
      <c r="H135" s="17" t="n">
        <v>130</v>
      </c>
      <c r="I135" s="19">
        <f>IF($H135="","",WORKDAY.INTL(cfgStartDate-1,$H135,"0000011",nrAllClosures))</f>
        <v/>
      </c>
      <c r="J135" s="17">
        <f>IF($H135="","",INT(($I135-(cfgStartDate-WEEKDAY(cfgStartDate,2)+1))/7)+1)</f>
        <v/>
      </c>
      <c r="K135" s="17">
        <f>IF($H135="","",IF($I135&lt;=cfgEndDate,"Yes","No"))</f>
        <v/>
      </c>
    </row>
    <row r="136">
      <c r="H136" s="17" t="n">
        <v>131</v>
      </c>
      <c r="I136" s="19">
        <f>IF($H136="","",WORKDAY.INTL(cfgStartDate-1,$H136,"0000011",nrAllClosures))</f>
        <v/>
      </c>
      <c r="J136" s="17">
        <f>IF($H136="","",INT(($I136-(cfgStartDate-WEEKDAY(cfgStartDate,2)+1))/7)+1)</f>
        <v/>
      </c>
      <c r="K136" s="17">
        <f>IF($H136="","",IF($I136&lt;=cfgEndDate,"Yes","No"))</f>
        <v/>
      </c>
    </row>
    <row r="137">
      <c r="H137" s="17" t="n">
        <v>132</v>
      </c>
      <c r="I137" s="19">
        <f>IF($H137="","",WORKDAY.INTL(cfgStartDate-1,$H137,"0000011",nrAllClosures))</f>
        <v/>
      </c>
      <c r="J137" s="17">
        <f>IF($H137="","",INT(($I137-(cfgStartDate-WEEKDAY(cfgStartDate,2)+1))/7)+1)</f>
        <v/>
      </c>
      <c r="K137" s="17">
        <f>IF($H137="","",IF($I137&lt;=cfgEndDate,"Yes","No"))</f>
        <v/>
      </c>
    </row>
    <row r="138">
      <c r="H138" s="17" t="n">
        <v>133</v>
      </c>
      <c r="I138" s="19">
        <f>IF($H138="","",WORKDAY.INTL(cfgStartDate-1,$H138,"0000011",nrAllClosures))</f>
        <v/>
      </c>
      <c r="J138" s="17">
        <f>IF($H138="","",INT(($I138-(cfgStartDate-WEEKDAY(cfgStartDate,2)+1))/7)+1)</f>
        <v/>
      </c>
      <c r="K138" s="17">
        <f>IF($H138="","",IF($I138&lt;=cfgEndDate,"Yes","No"))</f>
        <v/>
      </c>
    </row>
    <row r="139">
      <c r="H139" s="17" t="n">
        <v>134</v>
      </c>
      <c r="I139" s="19">
        <f>IF($H139="","",WORKDAY.INTL(cfgStartDate-1,$H139,"0000011",nrAllClosures))</f>
        <v/>
      </c>
      <c r="J139" s="17">
        <f>IF($H139="","",INT(($I139-(cfgStartDate-WEEKDAY(cfgStartDate,2)+1))/7)+1)</f>
        <v/>
      </c>
      <c r="K139" s="17">
        <f>IF($H139="","",IF($I139&lt;=cfgEndDate,"Yes","No"))</f>
        <v/>
      </c>
    </row>
    <row r="140">
      <c r="H140" s="17" t="n">
        <v>135</v>
      </c>
      <c r="I140" s="19">
        <f>IF($H140="","",WORKDAY.INTL(cfgStartDate-1,$H140,"0000011",nrAllClosures))</f>
        <v/>
      </c>
      <c r="J140" s="17">
        <f>IF($H140="","",INT(($I140-(cfgStartDate-WEEKDAY(cfgStartDate,2)+1))/7)+1)</f>
        <v/>
      </c>
      <c r="K140" s="17">
        <f>IF($H140="","",IF($I140&lt;=cfgEndDate,"Yes","No"))</f>
        <v/>
      </c>
    </row>
    <row r="141">
      <c r="H141" s="17" t="n">
        <v>136</v>
      </c>
      <c r="I141" s="19">
        <f>IF($H141="","",WORKDAY.INTL(cfgStartDate-1,$H141,"0000011",nrAllClosures))</f>
        <v/>
      </c>
      <c r="J141" s="17">
        <f>IF($H141="","",INT(($I141-(cfgStartDate-WEEKDAY(cfgStartDate,2)+1))/7)+1)</f>
        <v/>
      </c>
      <c r="K141" s="17">
        <f>IF($H141="","",IF($I141&lt;=cfgEndDate,"Yes","No"))</f>
        <v/>
      </c>
    </row>
    <row r="142">
      <c r="H142" s="17" t="n">
        <v>137</v>
      </c>
      <c r="I142" s="19">
        <f>IF($H142="","",WORKDAY.INTL(cfgStartDate-1,$H142,"0000011",nrAllClosures))</f>
        <v/>
      </c>
      <c r="J142" s="17">
        <f>IF($H142="","",INT(($I142-(cfgStartDate-WEEKDAY(cfgStartDate,2)+1))/7)+1)</f>
        <v/>
      </c>
      <c r="K142" s="17">
        <f>IF($H142="","",IF($I142&lt;=cfgEndDate,"Yes","No"))</f>
        <v/>
      </c>
    </row>
    <row r="143">
      <c r="H143" s="17" t="n">
        <v>138</v>
      </c>
      <c r="I143" s="19">
        <f>IF($H143="","",WORKDAY.INTL(cfgStartDate-1,$H143,"0000011",nrAllClosures))</f>
        <v/>
      </c>
      <c r="J143" s="17">
        <f>IF($H143="","",INT(($I143-(cfgStartDate-WEEKDAY(cfgStartDate,2)+1))/7)+1)</f>
        <v/>
      </c>
      <c r="K143" s="17">
        <f>IF($H143="","",IF($I143&lt;=cfgEndDate,"Yes","No"))</f>
        <v/>
      </c>
    </row>
    <row r="144">
      <c r="H144" s="17" t="n">
        <v>139</v>
      </c>
      <c r="I144" s="19">
        <f>IF($H144="","",WORKDAY.INTL(cfgStartDate-1,$H144,"0000011",nrAllClosures))</f>
        <v/>
      </c>
      <c r="J144" s="17">
        <f>IF($H144="","",INT(($I144-(cfgStartDate-WEEKDAY(cfgStartDate,2)+1))/7)+1)</f>
        <v/>
      </c>
      <c r="K144" s="17">
        <f>IF($H144="","",IF($I144&lt;=cfgEndDate,"Yes","No"))</f>
        <v/>
      </c>
    </row>
    <row r="145">
      <c r="H145" s="17" t="n">
        <v>140</v>
      </c>
      <c r="I145" s="19">
        <f>IF($H145="","",WORKDAY.INTL(cfgStartDate-1,$H145,"0000011",nrAllClosures))</f>
        <v/>
      </c>
      <c r="J145" s="17">
        <f>IF($H145="","",INT(($I145-(cfgStartDate-WEEKDAY(cfgStartDate,2)+1))/7)+1)</f>
        <v/>
      </c>
      <c r="K145" s="17">
        <f>IF($H145="","",IF($I145&lt;=cfgEndDate,"Yes","No"))</f>
        <v/>
      </c>
    </row>
    <row r="146">
      <c r="H146" s="17" t="n">
        <v>141</v>
      </c>
      <c r="I146" s="19">
        <f>IF($H146="","",WORKDAY.INTL(cfgStartDate-1,$H146,"0000011",nrAllClosures))</f>
        <v/>
      </c>
      <c r="J146" s="17">
        <f>IF($H146="","",INT(($I146-(cfgStartDate-WEEKDAY(cfgStartDate,2)+1))/7)+1)</f>
        <v/>
      </c>
      <c r="K146" s="17">
        <f>IF($H146="","",IF($I146&lt;=cfgEndDate,"Yes","No"))</f>
        <v/>
      </c>
    </row>
    <row r="147">
      <c r="H147" s="17" t="n">
        <v>142</v>
      </c>
      <c r="I147" s="19">
        <f>IF($H147="","",WORKDAY.INTL(cfgStartDate-1,$H147,"0000011",nrAllClosures))</f>
        <v/>
      </c>
      <c r="J147" s="17">
        <f>IF($H147="","",INT(($I147-(cfgStartDate-WEEKDAY(cfgStartDate,2)+1))/7)+1)</f>
        <v/>
      </c>
      <c r="K147" s="17">
        <f>IF($H147="","",IF($I147&lt;=cfgEndDate,"Yes","No"))</f>
        <v/>
      </c>
    </row>
    <row r="148">
      <c r="H148" s="17" t="n">
        <v>143</v>
      </c>
      <c r="I148" s="19">
        <f>IF($H148="","",WORKDAY.INTL(cfgStartDate-1,$H148,"0000011",nrAllClosures))</f>
        <v/>
      </c>
      <c r="J148" s="17">
        <f>IF($H148="","",INT(($I148-(cfgStartDate-WEEKDAY(cfgStartDate,2)+1))/7)+1)</f>
        <v/>
      </c>
      <c r="K148" s="17">
        <f>IF($H148="","",IF($I148&lt;=cfgEndDate,"Yes","No"))</f>
        <v/>
      </c>
    </row>
    <row r="149">
      <c r="H149" s="17" t="n">
        <v>144</v>
      </c>
      <c r="I149" s="19">
        <f>IF($H149="","",WORKDAY.INTL(cfgStartDate-1,$H149,"0000011",nrAllClosures))</f>
        <v/>
      </c>
      <c r="J149" s="17">
        <f>IF($H149="","",INT(($I149-(cfgStartDate-WEEKDAY(cfgStartDate,2)+1))/7)+1)</f>
        <v/>
      </c>
      <c r="K149" s="17">
        <f>IF($H149="","",IF($I149&lt;=cfgEndDate,"Yes","No"))</f>
        <v/>
      </c>
    </row>
    <row r="150">
      <c r="H150" s="17" t="n">
        <v>145</v>
      </c>
      <c r="I150" s="19">
        <f>IF($H150="","",WORKDAY.INTL(cfgStartDate-1,$H150,"0000011",nrAllClosures))</f>
        <v/>
      </c>
      <c r="J150" s="17">
        <f>IF($H150="","",INT(($I150-(cfgStartDate-WEEKDAY(cfgStartDate,2)+1))/7)+1)</f>
        <v/>
      </c>
      <c r="K150" s="17">
        <f>IF($H150="","",IF($I150&lt;=cfgEndDate,"Yes","No"))</f>
        <v/>
      </c>
    </row>
    <row r="151">
      <c r="H151" s="17" t="n">
        <v>146</v>
      </c>
      <c r="I151" s="19">
        <f>IF($H151="","",WORKDAY.INTL(cfgStartDate-1,$H151,"0000011",nrAllClosures))</f>
        <v/>
      </c>
      <c r="J151" s="17">
        <f>IF($H151="","",INT(($I151-(cfgStartDate-WEEKDAY(cfgStartDate,2)+1))/7)+1)</f>
        <v/>
      </c>
      <c r="K151" s="17">
        <f>IF($H151="","",IF($I151&lt;=cfgEndDate,"Yes","No"))</f>
        <v/>
      </c>
    </row>
    <row r="152">
      <c r="H152" s="17" t="n">
        <v>147</v>
      </c>
      <c r="I152" s="19">
        <f>IF($H152="","",WORKDAY.INTL(cfgStartDate-1,$H152,"0000011",nrAllClosures))</f>
        <v/>
      </c>
      <c r="J152" s="17">
        <f>IF($H152="","",INT(($I152-(cfgStartDate-WEEKDAY(cfgStartDate,2)+1))/7)+1)</f>
        <v/>
      </c>
      <c r="K152" s="17">
        <f>IF($H152="","",IF($I152&lt;=cfgEndDate,"Yes","No"))</f>
        <v/>
      </c>
    </row>
    <row r="153">
      <c r="H153" s="17" t="n">
        <v>148</v>
      </c>
      <c r="I153" s="19">
        <f>IF($H153="","",WORKDAY.INTL(cfgStartDate-1,$H153,"0000011",nrAllClosures))</f>
        <v/>
      </c>
      <c r="J153" s="17">
        <f>IF($H153="","",INT(($I153-(cfgStartDate-WEEKDAY(cfgStartDate,2)+1))/7)+1)</f>
        <v/>
      </c>
      <c r="K153" s="17">
        <f>IF($H153="","",IF($I153&lt;=cfgEndDate,"Yes","No"))</f>
        <v/>
      </c>
    </row>
    <row r="154">
      <c r="H154" s="17" t="n">
        <v>149</v>
      </c>
      <c r="I154" s="19">
        <f>IF($H154="","",WORKDAY.INTL(cfgStartDate-1,$H154,"0000011",nrAllClosures))</f>
        <v/>
      </c>
      <c r="J154" s="17">
        <f>IF($H154="","",INT(($I154-(cfgStartDate-WEEKDAY(cfgStartDate,2)+1))/7)+1)</f>
        <v/>
      </c>
      <c r="K154" s="17">
        <f>IF($H154="","",IF($I154&lt;=cfgEndDate,"Yes","No"))</f>
        <v/>
      </c>
    </row>
    <row r="155">
      <c r="H155" s="17" t="n">
        <v>150</v>
      </c>
      <c r="I155" s="19">
        <f>IF($H155="","",WORKDAY.INTL(cfgStartDate-1,$H155,"0000011",nrAllClosures))</f>
        <v/>
      </c>
      <c r="J155" s="17">
        <f>IF($H155="","",INT(($I155-(cfgStartDate-WEEKDAY(cfgStartDate,2)+1))/7)+1)</f>
        <v/>
      </c>
      <c r="K155" s="17">
        <f>IF($H155="","",IF($I155&lt;=cfgEndDate,"Yes","No"))</f>
        <v/>
      </c>
    </row>
    <row r="156">
      <c r="H156" s="17" t="n">
        <v>151</v>
      </c>
      <c r="I156" s="19">
        <f>IF($H156="","",WORKDAY.INTL(cfgStartDate-1,$H156,"0000011",nrAllClosures))</f>
        <v/>
      </c>
      <c r="J156" s="17">
        <f>IF($H156="","",INT(($I156-(cfgStartDate-WEEKDAY(cfgStartDate,2)+1))/7)+1)</f>
        <v/>
      </c>
      <c r="K156" s="17">
        <f>IF($H156="","",IF($I156&lt;=cfgEndDate,"Yes","No"))</f>
        <v/>
      </c>
    </row>
    <row r="157">
      <c r="H157" s="17" t="n">
        <v>152</v>
      </c>
      <c r="I157" s="19">
        <f>IF($H157="","",WORKDAY.INTL(cfgStartDate-1,$H157,"0000011",nrAllClosures))</f>
        <v/>
      </c>
      <c r="J157" s="17">
        <f>IF($H157="","",INT(($I157-(cfgStartDate-WEEKDAY(cfgStartDate,2)+1))/7)+1)</f>
        <v/>
      </c>
      <c r="K157" s="17">
        <f>IF($H157="","",IF($I157&lt;=cfgEndDate,"Yes","No"))</f>
        <v/>
      </c>
    </row>
    <row r="158">
      <c r="H158" s="17" t="n">
        <v>153</v>
      </c>
      <c r="I158" s="19">
        <f>IF($H158="","",WORKDAY.INTL(cfgStartDate-1,$H158,"0000011",nrAllClosures))</f>
        <v/>
      </c>
      <c r="J158" s="17">
        <f>IF($H158="","",INT(($I158-(cfgStartDate-WEEKDAY(cfgStartDate,2)+1))/7)+1)</f>
        <v/>
      </c>
      <c r="K158" s="17">
        <f>IF($H158="","",IF($I158&lt;=cfgEndDate,"Yes","No"))</f>
        <v/>
      </c>
    </row>
    <row r="159">
      <c r="H159" s="17" t="n">
        <v>154</v>
      </c>
      <c r="I159" s="19">
        <f>IF($H159="","",WORKDAY.INTL(cfgStartDate-1,$H159,"0000011",nrAllClosures))</f>
        <v/>
      </c>
      <c r="J159" s="17">
        <f>IF($H159="","",INT(($I159-(cfgStartDate-WEEKDAY(cfgStartDate,2)+1))/7)+1)</f>
        <v/>
      </c>
      <c r="K159" s="17">
        <f>IF($H159="","",IF($I159&lt;=cfgEndDate,"Yes","No"))</f>
        <v/>
      </c>
    </row>
    <row r="160">
      <c r="H160" s="17" t="n">
        <v>155</v>
      </c>
      <c r="I160" s="19">
        <f>IF($H160="","",WORKDAY.INTL(cfgStartDate-1,$H160,"0000011",nrAllClosures))</f>
        <v/>
      </c>
      <c r="J160" s="17">
        <f>IF($H160="","",INT(($I160-(cfgStartDate-WEEKDAY(cfgStartDate,2)+1))/7)+1)</f>
        <v/>
      </c>
      <c r="K160" s="17">
        <f>IF($H160="","",IF($I160&lt;=cfgEndDate,"Yes","No"))</f>
        <v/>
      </c>
    </row>
    <row r="161">
      <c r="H161" s="17" t="n">
        <v>156</v>
      </c>
      <c r="I161" s="19">
        <f>IF($H161="","",WORKDAY.INTL(cfgStartDate-1,$H161,"0000011",nrAllClosures))</f>
        <v/>
      </c>
      <c r="J161" s="17">
        <f>IF($H161="","",INT(($I161-(cfgStartDate-WEEKDAY(cfgStartDate,2)+1))/7)+1)</f>
        <v/>
      </c>
      <c r="K161" s="17">
        <f>IF($H161="","",IF($I161&lt;=cfgEndDate,"Yes","No"))</f>
        <v/>
      </c>
    </row>
    <row r="162">
      <c r="H162" s="17" t="n">
        <v>157</v>
      </c>
      <c r="I162" s="19">
        <f>IF($H162="","",WORKDAY.INTL(cfgStartDate-1,$H162,"0000011",nrAllClosures))</f>
        <v/>
      </c>
      <c r="J162" s="17">
        <f>IF($H162="","",INT(($I162-(cfgStartDate-WEEKDAY(cfgStartDate,2)+1))/7)+1)</f>
        <v/>
      </c>
      <c r="K162" s="17">
        <f>IF($H162="","",IF($I162&lt;=cfgEndDate,"Yes","No"))</f>
        <v/>
      </c>
    </row>
    <row r="163">
      <c r="H163" s="17" t="n">
        <v>158</v>
      </c>
      <c r="I163" s="19">
        <f>IF($H163="","",WORKDAY.INTL(cfgStartDate-1,$H163,"0000011",nrAllClosures))</f>
        <v/>
      </c>
      <c r="J163" s="17">
        <f>IF($H163="","",INT(($I163-(cfgStartDate-WEEKDAY(cfgStartDate,2)+1))/7)+1)</f>
        <v/>
      </c>
      <c r="K163" s="17">
        <f>IF($H163="","",IF($I163&lt;=cfgEndDate,"Yes","No"))</f>
        <v/>
      </c>
    </row>
    <row r="164">
      <c r="H164" s="17" t="n">
        <v>159</v>
      </c>
      <c r="I164" s="19">
        <f>IF($H164="","",WORKDAY.INTL(cfgStartDate-1,$H164,"0000011",nrAllClosures))</f>
        <v/>
      </c>
      <c r="J164" s="17">
        <f>IF($H164="","",INT(($I164-(cfgStartDate-WEEKDAY(cfgStartDate,2)+1))/7)+1)</f>
        <v/>
      </c>
      <c r="K164" s="17">
        <f>IF($H164="","",IF($I164&lt;=cfgEndDate,"Yes","No"))</f>
        <v/>
      </c>
    </row>
    <row r="165">
      <c r="H165" s="17" t="n">
        <v>160</v>
      </c>
      <c r="I165" s="19">
        <f>IF($H165="","",WORKDAY.INTL(cfgStartDate-1,$H165,"0000011",nrAllClosures))</f>
        <v/>
      </c>
      <c r="J165" s="17">
        <f>IF($H165="","",INT(($I165-(cfgStartDate-WEEKDAY(cfgStartDate,2)+1))/7)+1)</f>
        <v/>
      </c>
      <c r="K165" s="17">
        <f>IF($H165="","",IF($I165&lt;=cfgEndDate,"Yes","No"))</f>
        <v/>
      </c>
    </row>
    <row r="166">
      <c r="H166" s="17" t="n">
        <v>161</v>
      </c>
      <c r="I166" s="19">
        <f>IF($H166="","",WORKDAY.INTL(cfgStartDate-1,$H166,"0000011",nrAllClosures))</f>
        <v/>
      </c>
      <c r="J166" s="17">
        <f>IF($H166="","",INT(($I166-(cfgStartDate-WEEKDAY(cfgStartDate,2)+1))/7)+1)</f>
        <v/>
      </c>
      <c r="K166" s="17">
        <f>IF($H166="","",IF($I166&lt;=cfgEndDate,"Yes","No"))</f>
        <v/>
      </c>
    </row>
    <row r="167">
      <c r="H167" s="17" t="n">
        <v>162</v>
      </c>
      <c r="I167" s="19">
        <f>IF($H167="","",WORKDAY.INTL(cfgStartDate-1,$H167,"0000011",nrAllClosures))</f>
        <v/>
      </c>
      <c r="J167" s="17">
        <f>IF($H167="","",INT(($I167-(cfgStartDate-WEEKDAY(cfgStartDate,2)+1))/7)+1)</f>
        <v/>
      </c>
      <c r="K167" s="17">
        <f>IF($H167="","",IF($I167&lt;=cfgEndDate,"Yes","No"))</f>
        <v/>
      </c>
    </row>
    <row r="168">
      <c r="H168" s="17" t="n">
        <v>163</v>
      </c>
      <c r="I168" s="19">
        <f>IF($H168="","",WORKDAY.INTL(cfgStartDate-1,$H168,"0000011",nrAllClosures))</f>
        <v/>
      </c>
      <c r="J168" s="17">
        <f>IF($H168="","",INT(($I168-(cfgStartDate-WEEKDAY(cfgStartDate,2)+1))/7)+1)</f>
        <v/>
      </c>
      <c r="K168" s="17">
        <f>IF($H168="","",IF($I168&lt;=cfgEndDate,"Yes","No"))</f>
        <v/>
      </c>
    </row>
    <row r="169">
      <c r="H169" s="17" t="n">
        <v>164</v>
      </c>
      <c r="I169" s="19">
        <f>IF($H169="","",WORKDAY.INTL(cfgStartDate-1,$H169,"0000011",nrAllClosures))</f>
        <v/>
      </c>
      <c r="J169" s="17">
        <f>IF($H169="","",INT(($I169-(cfgStartDate-WEEKDAY(cfgStartDate,2)+1))/7)+1)</f>
        <v/>
      </c>
      <c r="K169" s="17">
        <f>IF($H169="","",IF($I169&lt;=cfgEndDate,"Yes","No"))</f>
        <v/>
      </c>
    </row>
    <row r="170">
      <c r="H170" s="17" t="n">
        <v>165</v>
      </c>
      <c r="I170" s="19">
        <f>IF($H170="","",WORKDAY.INTL(cfgStartDate-1,$H170,"0000011",nrAllClosures))</f>
        <v/>
      </c>
      <c r="J170" s="17">
        <f>IF($H170="","",INT(($I170-(cfgStartDate-WEEKDAY(cfgStartDate,2)+1))/7)+1)</f>
        <v/>
      </c>
      <c r="K170" s="17">
        <f>IF($H170="","",IF($I170&lt;=cfgEndDate,"Yes","No"))</f>
        <v/>
      </c>
    </row>
    <row r="171">
      <c r="H171" s="17" t="n">
        <v>166</v>
      </c>
      <c r="I171" s="19">
        <f>IF($H171="","",WORKDAY.INTL(cfgStartDate-1,$H171,"0000011",nrAllClosures))</f>
        <v/>
      </c>
      <c r="J171" s="17">
        <f>IF($H171="","",INT(($I171-(cfgStartDate-WEEKDAY(cfgStartDate,2)+1))/7)+1)</f>
        <v/>
      </c>
      <c r="K171" s="17">
        <f>IF($H171="","",IF($I171&lt;=cfgEndDate,"Yes","No"))</f>
        <v/>
      </c>
    </row>
    <row r="172">
      <c r="H172" s="17" t="n">
        <v>167</v>
      </c>
      <c r="I172" s="19">
        <f>IF($H172="","",WORKDAY.INTL(cfgStartDate-1,$H172,"0000011",nrAllClosures))</f>
        <v/>
      </c>
      <c r="J172" s="17">
        <f>IF($H172="","",INT(($I172-(cfgStartDate-WEEKDAY(cfgStartDate,2)+1))/7)+1)</f>
        <v/>
      </c>
      <c r="K172" s="17">
        <f>IF($H172="","",IF($I172&lt;=cfgEndDate,"Yes","No"))</f>
        <v/>
      </c>
    </row>
    <row r="173">
      <c r="H173" s="17" t="n">
        <v>168</v>
      </c>
      <c r="I173" s="19">
        <f>IF($H173="","",WORKDAY.INTL(cfgStartDate-1,$H173,"0000011",nrAllClosures))</f>
        <v/>
      </c>
      <c r="J173" s="17">
        <f>IF($H173="","",INT(($I173-(cfgStartDate-WEEKDAY(cfgStartDate,2)+1))/7)+1)</f>
        <v/>
      </c>
      <c r="K173" s="17">
        <f>IF($H173="","",IF($I173&lt;=cfgEndDate,"Yes","No"))</f>
        <v/>
      </c>
    </row>
    <row r="174">
      <c r="H174" s="17" t="n">
        <v>169</v>
      </c>
      <c r="I174" s="19">
        <f>IF($H174="","",WORKDAY.INTL(cfgStartDate-1,$H174,"0000011",nrAllClosures))</f>
        <v/>
      </c>
      <c r="J174" s="17">
        <f>IF($H174="","",INT(($I174-(cfgStartDate-WEEKDAY(cfgStartDate,2)+1))/7)+1)</f>
        <v/>
      </c>
      <c r="K174" s="17">
        <f>IF($H174="","",IF($I174&lt;=cfgEndDate,"Yes","No"))</f>
        <v/>
      </c>
    </row>
    <row r="175">
      <c r="H175" s="17" t="n">
        <v>170</v>
      </c>
      <c r="I175" s="19">
        <f>IF($H175="","",WORKDAY.INTL(cfgStartDate-1,$H175,"0000011",nrAllClosures))</f>
        <v/>
      </c>
      <c r="J175" s="17">
        <f>IF($H175="","",INT(($I175-(cfgStartDate-WEEKDAY(cfgStartDate,2)+1))/7)+1)</f>
        <v/>
      </c>
      <c r="K175" s="17">
        <f>IF($H175="","",IF($I175&lt;=cfgEndDate,"Yes","No"))</f>
        <v/>
      </c>
    </row>
  </sheetData>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O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 width="30" customWidth="1" min="15" max="15"/>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5% attendance cap.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row>
    <row r="6">
      <c r="B6" s="18" t="n"/>
      <c r="C6" s="17">
        <f>IF($B6="","",TEXT($B6,"ddd"))</f>
        <v/>
      </c>
      <c r="D6" s="45" t="n"/>
      <c r="E6" s="45"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IF(OR($B6="",$I6=""),"",IF(SUMPRODUCT((nrInstrNames&lt;&gt;"")*ISNUMBER(SEARCH(nrInstrNames,$I6)))&gt;0,"OK","UNRECOGNIZED"))</f>
        <v/>
      </c>
      <c r="O6" s="17">
        <f>IF(OR($B6="",$D6="",$E6=""),"",IF($E6=$D6,"CHECK TIMES (start = end)",IF($F6&gt;12,"CHECK TIMES (End is before Start?)","OK")))</f>
        <v/>
      </c>
    </row>
    <row r="7">
      <c r="B7" s="18" t="n"/>
      <c r="C7" s="17">
        <f>IF($B7="","",TEXT($B7,"ddd"))</f>
        <v/>
      </c>
      <c r="D7" s="45" t="n"/>
      <c r="E7" s="45"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IF(OR($B7="",$I7=""),"",IF(SUMPRODUCT((nrInstrNames&lt;&gt;"")*ISNUMBER(SEARCH(nrInstrNames,$I7)))&gt;0,"OK","UNRECOGNIZED"))</f>
        <v/>
      </c>
      <c r="O7" s="17">
        <f>IF(OR($B7="",$D7="",$E7=""),"",IF($E7=$D7,"CHECK TIMES (start = end)",IF($F7&gt;12,"CHECK TIMES (End is before Start?)","OK")))</f>
        <v/>
      </c>
    </row>
    <row r="8">
      <c r="B8" s="18" t="n"/>
      <c r="C8" s="17">
        <f>IF($B8="","",TEXT($B8,"ddd"))</f>
        <v/>
      </c>
      <c r="D8" s="45" t="n"/>
      <c r="E8" s="45"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IF(OR($B8="",$I8=""),"",IF(SUMPRODUCT((nrInstrNames&lt;&gt;"")*ISNUMBER(SEARCH(nrInstrNames,$I8)))&gt;0,"OK","UNRECOGNIZED"))</f>
        <v/>
      </c>
      <c r="O8" s="17">
        <f>IF(OR($B8="",$D8="",$E8=""),"",IF($E8=$D8,"CHECK TIMES (start = end)",IF($F8&gt;12,"CHECK TIMES (End is before Start?)","OK")))</f>
        <v/>
      </c>
    </row>
    <row r="9">
      <c r="B9" s="18" t="n"/>
      <c r="C9" s="17">
        <f>IF($B9="","",TEXT($B9,"ddd"))</f>
        <v/>
      </c>
      <c r="D9" s="45" t="n"/>
      <c r="E9" s="45"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IF(OR($B9="",$I9=""),"",IF(SUMPRODUCT((nrInstrNames&lt;&gt;"")*ISNUMBER(SEARCH(nrInstrNames,$I9)))&gt;0,"OK","UNRECOGNIZED"))</f>
        <v/>
      </c>
      <c r="O9" s="17">
        <f>IF(OR($B9="",$D9="",$E9=""),"",IF($E9=$D9,"CHECK TIMES (start = end)",IF($F9&gt;12,"CHECK TIMES (End is before Start?)","OK")))</f>
        <v/>
      </c>
    </row>
    <row r="10">
      <c r="B10" s="18" t="n"/>
      <c r="C10" s="17">
        <f>IF($B10="","",TEXT($B10,"ddd"))</f>
        <v/>
      </c>
      <c r="D10" s="45" t="n"/>
      <c r="E10" s="45"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IF(OR($B10="",$I10=""),"",IF(SUMPRODUCT((nrInstrNames&lt;&gt;"")*ISNUMBER(SEARCH(nrInstrNames,$I10)))&gt;0,"OK","UNRECOGNIZED"))</f>
        <v/>
      </c>
      <c r="O10" s="17">
        <f>IF(OR($B10="",$D10="",$E10=""),"",IF($E10=$D10,"CHECK TIMES (start = end)",IF($F10&gt;12,"CHECK TIMES (End is before Start?)","OK")))</f>
        <v/>
      </c>
    </row>
    <row r="11">
      <c r="B11" s="18" t="n"/>
      <c r="C11" s="17">
        <f>IF($B11="","",TEXT($B11,"ddd"))</f>
        <v/>
      </c>
      <c r="D11" s="45" t="n"/>
      <c r="E11" s="45"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IF(OR($B11="",$I11=""),"",IF(SUMPRODUCT((nrInstrNames&lt;&gt;"")*ISNUMBER(SEARCH(nrInstrNames,$I11)))&gt;0,"OK","UNRECOGNIZED"))</f>
        <v/>
      </c>
      <c r="O11" s="17">
        <f>IF(OR($B11="",$D11="",$E11=""),"",IF($E11=$D11,"CHECK TIMES (start = end)",IF($F11&gt;12,"CHECK TIMES (End is before Start?)","OK")))</f>
        <v/>
      </c>
    </row>
    <row r="12">
      <c r="B12" s="18" t="n"/>
      <c r="C12" s="17">
        <f>IF($B12="","",TEXT($B12,"ddd"))</f>
        <v/>
      </c>
      <c r="D12" s="45" t="n"/>
      <c r="E12" s="45"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IF(OR($B12="",$I12=""),"",IF(SUMPRODUCT((nrInstrNames&lt;&gt;"")*ISNUMBER(SEARCH(nrInstrNames,$I12)))&gt;0,"OK","UNRECOGNIZED"))</f>
        <v/>
      </c>
      <c r="O12" s="17">
        <f>IF(OR($B12="",$D12="",$E12=""),"",IF($E12=$D12,"CHECK TIMES (start = end)",IF($F12&gt;12,"CHECK TIMES (End is before Start?)","OK")))</f>
        <v/>
      </c>
    </row>
    <row r="13">
      <c r="B13" s="18" t="n"/>
      <c r="C13" s="17">
        <f>IF($B13="","",TEXT($B13,"ddd"))</f>
        <v/>
      </c>
      <c r="D13" s="45" t="n"/>
      <c r="E13" s="45"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IF(OR($B13="",$I13=""),"",IF(SUMPRODUCT((nrInstrNames&lt;&gt;"")*ISNUMBER(SEARCH(nrInstrNames,$I13)))&gt;0,"OK","UNRECOGNIZED"))</f>
        <v/>
      </c>
      <c r="O13" s="17">
        <f>IF(OR($B13="",$D13="",$E13=""),"",IF($E13=$D13,"CHECK TIMES (start = end)",IF($F13&gt;12,"CHECK TIMES (End is before Start?)","OK")))</f>
        <v/>
      </c>
    </row>
    <row r="14">
      <c r="B14" s="18" t="n"/>
      <c r="C14" s="17">
        <f>IF($B14="","",TEXT($B14,"ddd"))</f>
        <v/>
      </c>
      <c r="D14" s="45" t="n"/>
      <c r="E14" s="45"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IF(OR($B14="",$I14=""),"",IF(SUMPRODUCT((nrInstrNames&lt;&gt;"")*ISNUMBER(SEARCH(nrInstrNames,$I14)))&gt;0,"OK","UNRECOGNIZED"))</f>
        <v/>
      </c>
      <c r="O14" s="17">
        <f>IF(OR($B14="",$D14="",$E14=""),"",IF($E14=$D14,"CHECK TIMES (start = end)",IF($F14&gt;12,"CHECK TIMES (End is before Start?)","OK")))</f>
        <v/>
      </c>
    </row>
    <row r="15">
      <c r="B15" s="18" t="n"/>
      <c r="C15" s="17">
        <f>IF($B15="","",TEXT($B15,"ddd"))</f>
        <v/>
      </c>
      <c r="D15" s="45" t="n"/>
      <c r="E15" s="45"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IF(OR($B15="",$I15=""),"",IF(SUMPRODUCT((nrInstrNames&lt;&gt;"")*ISNUMBER(SEARCH(nrInstrNames,$I15)))&gt;0,"OK","UNRECOGNIZED"))</f>
        <v/>
      </c>
      <c r="O15" s="17">
        <f>IF(OR($B15="",$D15="",$E15=""),"",IF($E15=$D15,"CHECK TIMES (start = end)",IF($F15&gt;12,"CHECK TIMES (End is before Start?)","OK")))</f>
        <v/>
      </c>
    </row>
    <row r="16">
      <c r="B16" s="18" t="n"/>
      <c r="C16" s="17">
        <f>IF($B16="","",TEXT($B16,"ddd"))</f>
        <v/>
      </c>
      <c r="D16" s="45" t="n"/>
      <c r="E16" s="45"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IF(OR($B16="",$I16=""),"",IF(SUMPRODUCT((nrInstrNames&lt;&gt;"")*ISNUMBER(SEARCH(nrInstrNames,$I16)))&gt;0,"OK","UNRECOGNIZED"))</f>
        <v/>
      </c>
      <c r="O16" s="17">
        <f>IF(OR($B16="",$D16="",$E16=""),"",IF($E16=$D16,"CHECK TIMES (start = end)",IF($F16&gt;12,"CHECK TIMES (End is before Start?)","OK")))</f>
        <v/>
      </c>
    </row>
    <row r="17">
      <c r="B17" s="18" t="n"/>
      <c r="C17" s="17">
        <f>IF($B17="","",TEXT($B17,"ddd"))</f>
        <v/>
      </c>
      <c r="D17" s="45" t="n"/>
      <c r="E17" s="45"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IF(OR($B17="",$I17=""),"",IF(SUMPRODUCT((nrInstrNames&lt;&gt;"")*ISNUMBER(SEARCH(nrInstrNames,$I17)))&gt;0,"OK","UNRECOGNIZED"))</f>
        <v/>
      </c>
      <c r="O17" s="17">
        <f>IF(OR($B17="",$D17="",$E17=""),"",IF($E17=$D17,"CHECK TIMES (start = end)",IF($F17&gt;12,"CHECK TIMES (End is before Start?)","OK")))</f>
        <v/>
      </c>
    </row>
    <row r="18">
      <c r="B18" s="18" t="n"/>
      <c r="C18" s="17">
        <f>IF($B18="","",TEXT($B18,"ddd"))</f>
        <v/>
      </c>
      <c r="D18" s="45" t="n"/>
      <c r="E18" s="45"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IF(OR($B18="",$I18=""),"",IF(SUMPRODUCT((nrInstrNames&lt;&gt;"")*ISNUMBER(SEARCH(nrInstrNames,$I18)))&gt;0,"OK","UNRECOGNIZED"))</f>
        <v/>
      </c>
      <c r="O18" s="17">
        <f>IF(OR($B18="",$D18="",$E18=""),"",IF($E18=$D18,"CHECK TIMES (start = end)",IF($F18&gt;12,"CHECK TIMES (End is before Start?)","OK")))</f>
        <v/>
      </c>
    </row>
    <row r="19">
      <c r="B19" s="18" t="n"/>
      <c r="C19" s="17">
        <f>IF($B19="","",TEXT($B19,"ddd"))</f>
        <v/>
      </c>
      <c r="D19" s="45" t="n"/>
      <c r="E19" s="45"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IF(OR($B19="",$I19=""),"",IF(SUMPRODUCT((nrInstrNames&lt;&gt;"")*ISNUMBER(SEARCH(nrInstrNames,$I19)))&gt;0,"OK","UNRECOGNIZED"))</f>
        <v/>
      </c>
      <c r="O19" s="17">
        <f>IF(OR($B19="",$D19="",$E19=""),"",IF($E19=$D19,"CHECK TIMES (start = end)",IF($F19&gt;12,"CHECK TIMES (End is before Start?)","OK")))</f>
        <v/>
      </c>
    </row>
    <row r="20">
      <c r="B20" s="18" t="n"/>
      <c r="C20" s="17">
        <f>IF($B20="","",TEXT($B20,"ddd"))</f>
        <v/>
      </c>
      <c r="D20" s="45" t="n"/>
      <c r="E20" s="45"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IF(OR($B20="",$I20=""),"",IF(SUMPRODUCT((nrInstrNames&lt;&gt;"")*ISNUMBER(SEARCH(nrInstrNames,$I20)))&gt;0,"OK","UNRECOGNIZED"))</f>
        <v/>
      </c>
      <c r="O20" s="17">
        <f>IF(OR($B20="",$D20="",$E20=""),"",IF($E20=$D20,"CHECK TIMES (start = end)",IF($F20&gt;12,"CHECK TIMES (End is before Start?)","OK")))</f>
        <v/>
      </c>
    </row>
    <row r="21">
      <c r="B21" s="18" t="n"/>
      <c r="C21" s="17">
        <f>IF($B21="","",TEXT($B21,"ddd"))</f>
        <v/>
      </c>
      <c r="D21" s="45" t="n"/>
      <c r="E21" s="45"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IF(OR($B21="",$I21=""),"",IF(SUMPRODUCT((nrInstrNames&lt;&gt;"")*ISNUMBER(SEARCH(nrInstrNames,$I21)))&gt;0,"OK","UNRECOGNIZED"))</f>
        <v/>
      </c>
      <c r="O21" s="17">
        <f>IF(OR($B21="",$D21="",$E21=""),"",IF($E21=$D21,"CHECK TIMES (start = end)",IF($F21&gt;12,"CHECK TIMES (End is before Start?)","OK")))</f>
        <v/>
      </c>
    </row>
    <row r="22">
      <c r="B22" s="18" t="n"/>
      <c r="C22" s="17">
        <f>IF($B22="","",TEXT($B22,"ddd"))</f>
        <v/>
      </c>
      <c r="D22" s="45" t="n"/>
      <c r="E22" s="45"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IF(OR($B22="",$I22=""),"",IF(SUMPRODUCT((nrInstrNames&lt;&gt;"")*ISNUMBER(SEARCH(nrInstrNames,$I22)))&gt;0,"OK","UNRECOGNIZED"))</f>
        <v/>
      </c>
      <c r="O22" s="17">
        <f>IF(OR($B22="",$D22="",$E22=""),"",IF($E22=$D22,"CHECK TIMES (start = end)",IF($F22&gt;12,"CHECK TIMES (End is before Start?)","OK")))</f>
        <v/>
      </c>
    </row>
    <row r="23">
      <c r="B23" s="18" t="n"/>
      <c r="C23" s="17">
        <f>IF($B23="","",TEXT($B23,"ddd"))</f>
        <v/>
      </c>
      <c r="D23" s="45" t="n"/>
      <c r="E23" s="45"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IF(OR($B23="",$I23=""),"",IF(SUMPRODUCT((nrInstrNames&lt;&gt;"")*ISNUMBER(SEARCH(nrInstrNames,$I23)))&gt;0,"OK","UNRECOGNIZED"))</f>
        <v/>
      </c>
      <c r="O23" s="17">
        <f>IF(OR($B23="",$D23="",$E23=""),"",IF($E23=$D23,"CHECK TIMES (start = end)",IF($F23&gt;12,"CHECK TIMES (End is before Start?)","OK")))</f>
        <v/>
      </c>
    </row>
    <row r="24">
      <c r="B24" s="18" t="n"/>
      <c r="C24" s="17">
        <f>IF($B24="","",TEXT($B24,"ddd"))</f>
        <v/>
      </c>
      <c r="D24" s="45" t="n"/>
      <c r="E24" s="45"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IF(OR($B24="",$I24=""),"",IF(SUMPRODUCT((nrInstrNames&lt;&gt;"")*ISNUMBER(SEARCH(nrInstrNames,$I24)))&gt;0,"OK","UNRECOGNIZED"))</f>
        <v/>
      </c>
      <c r="O24" s="17">
        <f>IF(OR($B24="",$D24="",$E24=""),"",IF($E24=$D24,"CHECK TIMES (start = end)",IF($F24&gt;12,"CHECK TIMES (End is before Start?)","OK")))</f>
        <v/>
      </c>
    </row>
    <row r="25">
      <c r="B25" s="18" t="n"/>
      <c r="C25" s="17">
        <f>IF($B25="","",TEXT($B25,"ddd"))</f>
        <v/>
      </c>
      <c r="D25" s="45" t="n"/>
      <c r="E25" s="45"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IF(OR($B25="",$I25=""),"",IF(SUMPRODUCT((nrInstrNames&lt;&gt;"")*ISNUMBER(SEARCH(nrInstrNames,$I25)))&gt;0,"OK","UNRECOGNIZED"))</f>
        <v/>
      </c>
      <c r="O25" s="17">
        <f>IF(OR($B25="",$D25="",$E25=""),"",IF($E25=$D25,"CHECK TIMES (start = end)",IF($F25&gt;12,"CHECK TIMES (End is before Start?)","OK")))</f>
        <v/>
      </c>
    </row>
    <row r="26">
      <c r="B26" s="18" t="n"/>
      <c r="C26" s="17">
        <f>IF($B26="","",TEXT($B26,"ddd"))</f>
        <v/>
      </c>
      <c r="D26" s="45" t="n"/>
      <c r="E26" s="45"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IF(OR($B26="",$I26=""),"",IF(SUMPRODUCT((nrInstrNames&lt;&gt;"")*ISNUMBER(SEARCH(nrInstrNames,$I26)))&gt;0,"OK","UNRECOGNIZED"))</f>
        <v/>
      </c>
      <c r="O26" s="17">
        <f>IF(OR($B26="",$D26="",$E26=""),"",IF($E26=$D26,"CHECK TIMES (start = end)",IF($F26&gt;12,"CHECK TIMES (End is before Start?)","OK")))</f>
        <v/>
      </c>
    </row>
    <row r="27">
      <c r="B27" s="18" t="n"/>
      <c r="C27" s="17">
        <f>IF($B27="","",TEXT($B27,"ddd"))</f>
        <v/>
      </c>
      <c r="D27" s="45" t="n"/>
      <c r="E27" s="45"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IF(OR($B27="",$I27=""),"",IF(SUMPRODUCT((nrInstrNames&lt;&gt;"")*ISNUMBER(SEARCH(nrInstrNames,$I27)))&gt;0,"OK","UNRECOGNIZED"))</f>
        <v/>
      </c>
      <c r="O27" s="17">
        <f>IF(OR($B27="",$D27="",$E27=""),"",IF($E27=$D27,"CHECK TIMES (start = end)",IF($F27&gt;12,"CHECK TIMES (End is before Start?)","OK")))</f>
        <v/>
      </c>
    </row>
    <row r="28">
      <c r="B28" s="18" t="n"/>
      <c r="C28" s="17">
        <f>IF($B28="","",TEXT($B28,"ddd"))</f>
        <v/>
      </c>
      <c r="D28" s="45" t="n"/>
      <c r="E28" s="45"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IF(OR($B28="",$I28=""),"",IF(SUMPRODUCT((nrInstrNames&lt;&gt;"")*ISNUMBER(SEARCH(nrInstrNames,$I28)))&gt;0,"OK","UNRECOGNIZED"))</f>
        <v/>
      </c>
      <c r="O28" s="17">
        <f>IF(OR($B28="",$D28="",$E28=""),"",IF($E28=$D28,"CHECK TIMES (start = end)",IF($F28&gt;12,"CHECK TIMES (End is before Start?)","OK")))</f>
        <v/>
      </c>
    </row>
    <row r="29">
      <c r="B29" s="18" t="n"/>
      <c r="C29" s="17">
        <f>IF($B29="","",TEXT($B29,"ddd"))</f>
        <v/>
      </c>
      <c r="D29" s="45" t="n"/>
      <c r="E29" s="45"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IF(OR($B29="",$I29=""),"",IF(SUMPRODUCT((nrInstrNames&lt;&gt;"")*ISNUMBER(SEARCH(nrInstrNames,$I29)))&gt;0,"OK","UNRECOGNIZED"))</f>
        <v/>
      </c>
      <c r="O29" s="17">
        <f>IF(OR($B29="",$D29="",$E29=""),"",IF($E29=$D29,"CHECK TIMES (start = end)",IF($F29&gt;12,"CHECK TIMES (End is before Start?)","OK")))</f>
        <v/>
      </c>
    </row>
    <row r="30">
      <c r="B30" s="18" t="n"/>
      <c r="C30" s="17">
        <f>IF($B30="","",TEXT($B30,"ddd"))</f>
        <v/>
      </c>
      <c r="D30" s="45" t="n"/>
      <c r="E30" s="45"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IF(OR($B30="",$I30=""),"",IF(SUMPRODUCT((nrInstrNames&lt;&gt;"")*ISNUMBER(SEARCH(nrInstrNames,$I30)))&gt;0,"OK","UNRECOGNIZED"))</f>
        <v/>
      </c>
      <c r="O30" s="17">
        <f>IF(OR($B30="",$D30="",$E30=""),"",IF($E30=$D30,"CHECK TIMES (start = end)",IF($F30&gt;12,"CHECK TIMES (End is before Start?)","OK")))</f>
        <v/>
      </c>
    </row>
    <row r="31">
      <c r="B31" s="18" t="n"/>
      <c r="C31" s="17">
        <f>IF($B31="","",TEXT($B31,"ddd"))</f>
        <v/>
      </c>
      <c r="D31" s="45" t="n"/>
      <c r="E31" s="45"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IF(OR($B31="",$I31=""),"",IF(SUMPRODUCT((nrInstrNames&lt;&gt;"")*ISNUMBER(SEARCH(nrInstrNames,$I31)))&gt;0,"OK","UNRECOGNIZED"))</f>
        <v/>
      </c>
      <c r="O31" s="17">
        <f>IF(OR($B31="",$D31="",$E31=""),"",IF($E31=$D31,"CHECK TIMES (start = end)",IF($F31&gt;12,"CHECK TIMES (End is before Start?)","OK")))</f>
        <v/>
      </c>
    </row>
    <row r="32">
      <c r="B32" s="18" t="n"/>
      <c r="C32" s="17">
        <f>IF($B32="","",TEXT($B32,"ddd"))</f>
        <v/>
      </c>
      <c r="D32" s="45" t="n"/>
      <c r="E32" s="45"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IF(OR($B32="",$I32=""),"",IF(SUMPRODUCT((nrInstrNames&lt;&gt;"")*ISNUMBER(SEARCH(nrInstrNames,$I32)))&gt;0,"OK","UNRECOGNIZED"))</f>
        <v/>
      </c>
      <c r="O32" s="17">
        <f>IF(OR($B32="",$D32="",$E32=""),"",IF($E32=$D32,"CHECK TIMES (start = end)",IF($F32&gt;12,"CHECK TIMES (End is before Start?)","OK")))</f>
        <v/>
      </c>
    </row>
    <row r="33">
      <c r="B33" s="18" t="n"/>
      <c r="C33" s="17">
        <f>IF($B33="","",TEXT($B33,"ddd"))</f>
        <v/>
      </c>
      <c r="D33" s="45" t="n"/>
      <c r="E33" s="45"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IF(OR($B33="",$I33=""),"",IF(SUMPRODUCT((nrInstrNames&lt;&gt;"")*ISNUMBER(SEARCH(nrInstrNames,$I33)))&gt;0,"OK","UNRECOGNIZED"))</f>
        <v/>
      </c>
      <c r="O33" s="17">
        <f>IF(OR($B33="",$D33="",$E33=""),"",IF($E33=$D33,"CHECK TIMES (start = end)",IF($F33&gt;12,"CHECK TIMES (End is before Start?)","OK")))</f>
        <v/>
      </c>
    </row>
    <row r="34">
      <c r="B34" s="18" t="n"/>
      <c r="C34" s="17">
        <f>IF($B34="","",TEXT($B34,"ddd"))</f>
        <v/>
      </c>
      <c r="D34" s="45" t="n"/>
      <c r="E34" s="45"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IF(OR($B34="",$I34=""),"",IF(SUMPRODUCT((nrInstrNames&lt;&gt;"")*ISNUMBER(SEARCH(nrInstrNames,$I34)))&gt;0,"OK","UNRECOGNIZED"))</f>
        <v/>
      </c>
      <c r="O34" s="17">
        <f>IF(OR($B34="",$D34="",$E34=""),"",IF($E34=$D34,"CHECK TIMES (start = end)",IF($F34&gt;12,"CHECK TIMES (End is before Start?)","OK")))</f>
        <v/>
      </c>
    </row>
    <row r="35">
      <c r="B35" s="18" t="n"/>
      <c r="C35" s="17">
        <f>IF($B35="","",TEXT($B35,"ddd"))</f>
        <v/>
      </c>
      <c r="D35" s="45" t="n"/>
      <c r="E35" s="45"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IF(OR($B35="",$I35=""),"",IF(SUMPRODUCT((nrInstrNames&lt;&gt;"")*ISNUMBER(SEARCH(nrInstrNames,$I35)))&gt;0,"OK","UNRECOGNIZED"))</f>
        <v/>
      </c>
      <c r="O35" s="17">
        <f>IF(OR($B35="",$D35="",$E35=""),"",IF($E35=$D35,"CHECK TIMES (start = end)",IF($F35&gt;12,"CHECK TIMES (End is before Start?)","OK")))</f>
        <v/>
      </c>
    </row>
    <row r="36">
      <c r="B36" s="18" t="n"/>
      <c r="C36" s="17">
        <f>IF($B36="","",TEXT($B36,"ddd"))</f>
        <v/>
      </c>
      <c r="D36" s="45" t="n"/>
      <c r="E36" s="45"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IF(OR($B36="",$I36=""),"",IF(SUMPRODUCT((nrInstrNames&lt;&gt;"")*ISNUMBER(SEARCH(nrInstrNames,$I36)))&gt;0,"OK","UNRECOGNIZED"))</f>
        <v/>
      </c>
      <c r="O36" s="17">
        <f>IF(OR($B36="",$D36="",$E36=""),"",IF($E36=$D36,"CHECK TIMES (start = end)",IF($F36&gt;12,"CHECK TIMES (End is before Start?)","OK")))</f>
        <v/>
      </c>
    </row>
    <row r="37">
      <c r="B37" s="18" t="n"/>
      <c r="C37" s="17">
        <f>IF($B37="","",TEXT($B37,"ddd"))</f>
        <v/>
      </c>
      <c r="D37" s="45" t="n"/>
      <c r="E37" s="45"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IF(OR($B37="",$I37=""),"",IF(SUMPRODUCT((nrInstrNames&lt;&gt;"")*ISNUMBER(SEARCH(nrInstrNames,$I37)))&gt;0,"OK","UNRECOGNIZED"))</f>
        <v/>
      </c>
      <c r="O37" s="17">
        <f>IF(OR($B37="",$D37="",$E37=""),"",IF($E37=$D37,"CHECK TIMES (start = end)",IF($F37&gt;12,"CHECK TIMES (End is before Start?)","OK")))</f>
        <v/>
      </c>
    </row>
    <row r="38">
      <c r="B38" s="18" t="n"/>
      <c r="C38" s="17">
        <f>IF($B38="","",TEXT($B38,"ddd"))</f>
        <v/>
      </c>
      <c r="D38" s="45" t="n"/>
      <c r="E38" s="45"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IF(OR($B38="",$I38=""),"",IF(SUMPRODUCT((nrInstrNames&lt;&gt;"")*ISNUMBER(SEARCH(nrInstrNames,$I38)))&gt;0,"OK","UNRECOGNIZED"))</f>
        <v/>
      </c>
      <c r="O38" s="17">
        <f>IF(OR($B38="",$D38="",$E38=""),"",IF($E38=$D38,"CHECK TIMES (start = end)",IF($F38&gt;12,"CHECK TIMES (End is before Start?)","OK")))</f>
        <v/>
      </c>
    </row>
    <row r="39">
      <c r="B39" s="18" t="n"/>
      <c r="C39" s="17">
        <f>IF($B39="","",TEXT($B39,"ddd"))</f>
        <v/>
      </c>
      <c r="D39" s="45" t="n"/>
      <c r="E39" s="45"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IF(OR($B39="",$I39=""),"",IF(SUMPRODUCT((nrInstrNames&lt;&gt;"")*ISNUMBER(SEARCH(nrInstrNames,$I39)))&gt;0,"OK","UNRECOGNIZED"))</f>
        <v/>
      </c>
      <c r="O39" s="17">
        <f>IF(OR($B39="",$D39="",$E39=""),"",IF($E39=$D39,"CHECK TIMES (start = end)",IF($F39&gt;12,"CHECK TIMES (End is before Start?)","OK")))</f>
        <v/>
      </c>
    </row>
    <row r="40">
      <c r="B40" s="18" t="n"/>
      <c r="C40" s="17">
        <f>IF($B40="","",TEXT($B40,"ddd"))</f>
        <v/>
      </c>
      <c r="D40" s="45" t="n"/>
      <c r="E40" s="45"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IF(OR($B40="",$I40=""),"",IF(SUMPRODUCT((nrInstrNames&lt;&gt;"")*ISNUMBER(SEARCH(nrInstrNames,$I40)))&gt;0,"OK","UNRECOGNIZED"))</f>
        <v/>
      </c>
      <c r="O40" s="17">
        <f>IF(OR($B40="",$D40="",$E40=""),"",IF($E40=$D40,"CHECK TIMES (start = end)",IF($F40&gt;12,"CHECK TIMES (End is before Start?)","OK")))</f>
        <v/>
      </c>
    </row>
    <row r="41">
      <c r="B41" s="18" t="n"/>
      <c r="C41" s="17">
        <f>IF($B41="","",TEXT($B41,"ddd"))</f>
        <v/>
      </c>
      <c r="D41" s="45" t="n"/>
      <c r="E41" s="45"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IF(OR($B41="",$I41=""),"",IF(SUMPRODUCT((nrInstrNames&lt;&gt;"")*ISNUMBER(SEARCH(nrInstrNames,$I41)))&gt;0,"OK","UNRECOGNIZED"))</f>
        <v/>
      </c>
      <c r="O41" s="17">
        <f>IF(OR($B41="",$D41="",$E41=""),"",IF($E41=$D41,"CHECK TIMES (start = end)",IF($F41&gt;12,"CHECK TIMES (End is before Start?)","OK")))</f>
        <v/>
      </c>
    </row>
    <row r="42">
      <c r="B42" s="18" t="n"/>
      <c r="C42" s="17">
        <f>IF($B42="","",TEXT($B42,"ddd"))</f>
        <v/>
      </c>
      <c r="D42" s="45" t="n"/>
      <c r="E42" s="45"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IF(OR($B42="",$I42=""),"",IF(SUMPRODUCT((nrInstrNames&lt;&gt;"")*ISNUMBER(SEARCH(nrInstrNames,$I42)))&gt;0,"OK","UNRECOGNIZED"))</f>
        <v/>
      </c>
      <c r="O42" s="17">
        <f>IF(OR($B42="",$D42="",$E42=""),"",IF($E42=$D42,"CHECK TIMES (start = end)",IF($F42&gt;12,"CHECK TIMES (End is before Start?)","OK")))</f>
        <v/>
      </c>
    </row>
    <row r="43">
      <c r="B43" s="18" t="n"/>
      <c r="C43" s="17">
        <f>IF($B43="","",TEXT($B43,"ddd"))</f>
        <v/>
      </c>
      <c r="D43" s="45" t="n"/>
      <c r="E43" s="45"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IF(OR($B43="",$I43=""),"",IF(SUMPRODUCT((nrInstrNames&lt;&gt;"")*ISNUMBER(SEARCH(nrInstrNames,$I43)))&gt;0,"OK","UNRECOGNIZED"))</f>
        <v/>
      </c>
      <c r="O43" s="17">
        <f>IF(OR($B43="",$D43="",$E43=""),"",IF($E43=$D43,"CHECK TIMES (start = end)",IF($F43&gt;12,"CHECK TIMES (End is before Start?)","OK")))</f>
        <v/>
      </c>
    </row>
    <row r="44">
      <c r="B44" s="18" t="n"/>
      <c r="C44" s="17">
        <f>IF($B44="","",TEXT($B44,"ddd"))</f>
        <v/>
      </c>
      <c r="D44" s="45" t="n"/>
      <c r="E44" s="45"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IF(OR($B44="",$I44=""),"",IF(SUMPRODUCT((nrInstrNames&lt;&gt;"")*ISNUMBER(SEARCH(nrInstrNames,$I44)))&gt;0,"OK","UNRECOGNIZED"))</f>
        <v/>
      </c>
      <c r="O44" s="17">
        <f>IF(OR($B44="",$D44="",$E44=""),"",IF($E44=$D44,"CHECK TIMES (start = end)",IF($F44&gt;12,"CHECK TIMES (End is before Start?)","OK")))</f>
        <v/>
      </c>
    </row>
    <row r="45">
      <c r="B45" s="18" t="n"/>
      <c r="C45" s="17">
        <f>IF($B45="","",TEXT($B45,"ddd"))</f>
        <v/>
      </c>
      <c r="D45" s="45" t="n"/>
      <c r="E45" s="45"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IF(OR($B45="",$I45=""),"",IF(SUMPRODUCT((nrInstrNames&lt;&gt;"")*ISNUMBER(SEARCH(nrInstrNames,$I45)))&gt;0,"OK","UNRECOGNIZED"))</f>
        <v/>
      </c>
      <c r="O45" s="17">
        <f>IF(OR($B45="",$D45="",$E45=""),"",IF($E45=$D45,"CHECK TIMES (start = end)",IF($F45&gt;12,"CHECK TIMES (End is before Start?)","OK")))</f>
        <v/>
      </c>
    </row>
    <row r="46">
      <c r="B46" s="18" t="n"/>
      <c r="C46" s="17">
        <f>IF($B46="","",TEXT($B46,"ddd"))</f>
        <v/>
      </c>
      <c r="D46" s="45" t="n"/>
      <c r="E46" s="45"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IF(OR($B46="",$I46=""),"",IF(SUMPRODUCT((nrInstrNames&lt;&gt;"")*ISNUMBER(SEARCH(nrInstrNames,$I46)))&gt;0,"OK","UNRECOGNIZED"))</f>
        <v/>
      </c>
      <c r="O46" s="17">
        <f>IF(OR($B46="",$D46="",$E46=""),"",IF($E46=$D46,"CHECK TIMES (start = end)",IF($F46&gt;12,"CHECK TIMES (End is before Start?)","OK")))</f>
        <v/>
      </c>
    </row>
    <row r="47">
      <c r="B47" s="18" t="n"/>
      <c r="C47" s="17">
        <f>IF($B47="","",TEXT($B47,"ddd"))</f>
        <v/>
      </c>
      <c r="D47" s="45" t="n"/>
      <c r="E47" s="45"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IF(OR($B47="",$I47=""),"",IF(SUMPRODUCT((nrInstrNames&lt;&gt;"")*ISNUMBER(SEARCH(nrInstrNames,$I47)))&gt;0,"OK","UNRECOGNIZED"))</f>
        <v/>
      </c>
      <c r="O47" s="17">
        <f>IF(OR($B47="",$D47="",$E47=""),"",IF($E47=$D47,"CHECK TIMES (start = end)",IF($F47&gt;12,"CHECK TIMES (End is before Start?)","OK")))</f>
        <v/>
      </c>
    </row>
    <row r="48">
      <c r="B48" s="18" t="n"/>
      <c r="C48" s="17">
        <f>IF($B48="","",TEXT($B48,"ddd"))</f>
        <v/>
      </c>
      <c r="D48" s="45" t="n"/>
      <c r="E48" s="45"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IF(OR($B48="",$I48=""),"",IF(SUMPRODUCT((nrInstrNames&lt;&gt;"")*ISNUMBER(SEARCH(nrInstrNames,$I48)))&gt;0,"OK","UNRECOGNIZED"))</f>
        <v/>
      </c>
      <c r="O48" s="17">
        <f>IF(OR($B48="",$D48="",$E48=""),"",IF($E48=$D48,"CHECK TIMES (start = end)",IF($F48&gt;12,"CHECK TIMES (End is before Start?)","OK")))</f>
        <v/>
      </c>
    </row>
    <row r="49">
      <c r="B49" s="18" t="n"/>
      <c r="C49" s="17">
        <f>IF($B49="","",TEXT($B49,"ddd"))</f>
        <v/>
      </c>
      <c r="D49" s="45" t="n"/>
      <c r="E49" s="45"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IF(OR($B49="",$I49=""),"",IF(SUMPRODUCT((nrInstrNames&lt;&gt;"")*ISNUMBER(SEARCH(nrInstrNames,$I49)))&gt;0,"OK","UNRECOGNIZED"))</f>
        <v/>
      </c>
      <c r="O49" s="17">
        <f>IF(OR($B49="",$D49="",$E49=""),"",IF($E49=$D49,"CHECK TIMES (start = end)",IF($F49&gt;12,"CHECK TIMES (End is before Start?)","OK")))</f>
        <v/>
      </c>
    </row>
    <row r="50">
      <c r="B50" s="18" t="n"/>
      <c r="C50" s="17">
        <f>IF($B50="","",TEXT($B50,"ddd"))</f>
        <v/>
      </c>
      <c r="D50" s="45" t="n"/>
      <c r="E50" s="45"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IF(OR($B50="",$I50=""),"",IF(SUMPRODUCT((nrInstrNames&lt;&gt;"")*ISNUMBER(SEARCH(nrInstrNames,$I50)))&gt;0,"OK","UNRECOGNIZED"))</f>
        <v/>
      </c>
      <c r="O50" s="17">
        <f>IF(OR($B50="",$D50="",$E50=""),"",IF($E50=$D50,"CHECK TIMES (start = end)",IF($F50&gt;12,"CHECK TIMES (End is before Start?)","OK")))</f>
        <v/>
      </c>
    </row>
    <row r="51">
      <c r="B51" s="18" t="n"/>
      <c r="C51" s="17">
        <f>IF($B51="","",TEXT($B51,"ddd"))</f>
        <v/>
      </c>
      <c r="D51" s="45" t="n"/>
      <c r="E51" s="45"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IF(OR($B51="",$I51=""),"",IF(SUMPRODUCT((nrInstrNames&lt;&gt;"")*ISNUMBER(SEARCH(nrInstrNames,$I51)))&gt;0,"OK","UNRECOGNIZED"))</f>
        <v/>
      </c>
      <c r="O51" s="17">
        <f>IF(OR($B51="",$D51="",$E51=""),"",IF($E51=$D51,"CHECK TIMES (start = end)",IF($F51&gt;12,"CHECK TIMES (End is before Start?)","OK")))</f>
        <v/>
      </c>
    </row>
    <row r="52">
      <c r="B52" s="18" t="n"/>
      <c r="C52" s="17">
        <f>IF($B52="","",TEXT($B52,"ddd"))</f>
        <v/>
      </c>
      <c r="D52" s="45" t="n"/>
      <c r="E52" s="45"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IF(OR($B52="",$I52=""),"",IF(SUMPRODUCT((nrInstrNames&lt;&gt;"")*ISNUMBER(SEARCH(nrInstrNames,$I52)))&gt;0,"OK","UNRECOGNIZED"))</f>
        <v/>
      </c>
      <c r="O52" s="17">
        <f>IF(OR($B52="",$D52="",$E52=""),"",IF($E52=$D52,"CHECK TIMES (start = end)",IF($F52&gt;12,"CHECK TIMES (End is before Start?)","OK")))</f>
        <v/>
      </c>
    </row>
    <row r="53">
      <c r="B53" s="18" t="n"/>
      <c r="C53" s="17">
        <f>IF($B53="","",TEXT($B53,"ddd"))</f>
        <v/>
      </c>
      <c r="D53" s="45" t="n"/>
      <c r="E53" s="45"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IF(OR($B53="",$I53=""),"",IF(SUMPRODUCT((nrInstrNames&lt;&gt;"")*ISNUMBER(SEARCH(nrInstrNames,$I53)))&gt;0,"OK","UNRECOGNIZED"))</f>
        <v/>
      </c>
      <c r="O53" s="17">
        <f>IF(OR($B53="",$D53="",$E53=""),"",IF($E53=$D53,"CHECK TIMES (start = end)",IF($F53&gt;12,"CHECK TIMES (End is before Start?)","OK")))</f>
        <v/>
      </c>
    </row>
    <row r="54">
      <c r="B54" s="18" t="n"/>
      <c r="C54" s="17">
        <f>IF($B54="","",TEXT($B54,"ddd"))</f>
        <v/>
      </c>
      <c r="D54" s="45" t="n"/>
      <c r="E54" s="45"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IF(OR($B54="",$I54=""),"",IF(SUMPRODUCT((nrInstrNames&lt;&gt;"")*ISNUMBER(SEARCH(nrInstrNames,$I54)))&gt;0,"OK","UNRECOGNIZED"))</f>
        <v/>
      </c>
      <c r="O54" s="17">
        <f>IF(OR($B54="",$D54="",$E54=""),"",IF($E54=$D54,"CHECK TIMES (start = end)",IF($F54&gt;12,"CHECK TIMES (End is before Start?)","OK")))</f>
        <v/>
      </c>
    </row>
    <row r="55">
      <c r="B55" s="18" t="n"/>
      <c r="C55" s="17">
        <f>IF($B55="","",TEXT($B55,"ddd"))</f>
        <v/>
      </c>
      <c r="D55" s="45" t="n"/>
      <c r="E55" s="45"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IF(OR($B55="",$I55=""),"",IF(SUMPRODUCT((nrInstrNames&lt;&gt;"")*ISNUMBER(SEARCH(nrInstrNames,$I55)))&gt;0,"OK","UNRECOGNIZED"))</f>
        <v/>
      </c>
      <c r="O55" s="17">
        <f>IF(OR($B55="",$D55="",$E55=""),"",IF($E55=$D55,"CHECK TIMES (start = end)",IF($F55&gt;12,"CHECK TIMES (End is before Start?)","OK")))</f>
        <v/>
      </c>
    </row>
    <row r="56">
      <c r="B56" s="18" t="n"/>
      <c r="C56" s="17">
        <f>IF($B56="","",TEXT($B56,"ddd"))</f>
        <v/>
      </c>
      <c r="D56" s="45" t="n"/>
      <c r="E56" s="45"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IF(OR($B56="",$I56=""),"",IF(SUMPRODUCT((nrInstrNames&lt;&gt;"")*ISNUMBER(SEARCH(nrInstrNames,$I56)))&gt;0,"OK","UNRECOGNIZED"))</f>
        <v/>
      </c>
      <c r="O56" s="17">
        <f>IF(OR($B56="",$D56="",$E56=""),"",IF($E56=$D56,"CHECK TIMES (start = end)",IF($F56&gt;12,"CHECK TIMES (End is before Start?)","OK")))</f>
        <v/>
      </c>
    </row>
    <row r="57">
      <c r="B57" s="18" t="n"/>
      <c r="C57" s="17">
        <f>IF($B57="","",TEXT($B57,"ddd"))</f>
        <v/>
      </c>
      <c r="D57" s="45" t="n"/>
      <c r="E57" s="45"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IF(OR($B57="",$I57=""),"",IF(SUMPRODUCT((nrInstrNames&lt;&gt;"")*ISNUMBER(SEARCH(nrInstrNames,$I57)))&gt;0,"OK","UNRECOGNIZED"))</f>
        <v/>
      </c>
      <c r="O57" s="17">
        <f>IF(OR($B57="",$D57="",$E57=""),"",IF($E57=$D57,"CHECK TIMES (start = end)",IF($F57&gt;12,"CHECK TIMES (End is before Start?)","OK")))</f>
        <v/>
      </c>
    </row>
    <row r="58">
      <c r="B58" s="18" t="n"/>
      <c r="C58" s="17">
        <f>IF($B58="","",TEXT($B58,"ddd"))</f>
        <v/>
      </c>
      <c r="D58" s="45" t="n"/>
      <c r="E58" s="45"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IF(OR($B58="",$I58=""),"",IF(SUMPRODUCT((nrInstrNames&lt;&gt;"")*ISNUMBER(SEARCH(nrInstrNames,$I58)))&gt;0,"OK","UNRECOGNIZED"))</f>
        <v/>
      </c>
      <c r="O58" s="17">
        <f>IF(OR($B58="",$D58="",$E58=""),"",IF($E58=$D58,"CHECK TIMES (start = end)",IF($F58&gt;12,"CHECK TIMES (End is before Start?)","OK")))</f>
        <v/>
      </c>
    </row>
    <row r="59">
      <c r="B59" s="18" t="n"/>
      <c r="C59" s="17">
        <f>IF($B59="","",TEXT($B59,"ddd"))</f>
        <v/>
      </c>
      <c r="D59" s="45" t="n"/>
      <c r="E59" s="45"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IF(OR($B59="",$I59=""),"",IF(SUMPRODUCT((nrInstrNames&lt;&gt;"")*ISNUMBER(SEARCH(nrInstrNames,$I59)))&gt;0,"OK","UNRECOGNIZED"))</f>
        <v/>
      </c>
      <c r="O59" s="17">
        <f>IF(OR($B59="",$D59="",$E59=""),"",IF($E59=$D59,"CHECK TIMES (start = end)",IF($F59&gt;12,"CHECK TIMES (End is before Start?)","OK")))</f>
        <v/>
      </c>
    </row>
    <row r="60">
      <c r="B60" s="18" t="n"/>
      <c r="C60" s="17">
        <f>IF($B60="","",TEXT($B60,"ddd"))</f>
        <v/>
      </c>
      <c r="D60" s="45" t="n"/>
      <c r="E60" s="45"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IF(OR($B60="",$I60=""),"",IF(SUMPRODUCT((nrInstrNames&lt;&gt;"")*ISNUMBER(SEARCH(nrInstrNames,$I60)))&gt;0,"OK","UNRECOGNIZED"))</f>
        <v/>
      </c>
      <c r="O60" s="17">
        <f>IF(OR($B60="",$D60="",$E60=""),"",IF($E60=$D60,"CHECK TIMES (start = end)",IF($F60&gt;12,"CHECK TIMES (End is before Start?)","OK")))</f>
        <v/>
      </c>
    </row>
    <row r="61">
      <c r="B61" s="18" t="n"/>
      <c r="C61" s="17">
        <f>IF($B61="","",TEXT($B61,"ddd"))</f>
        <v/>
      </c>
      <c r="D61" s="45" t="n"/>
      <c r="E61" s="45"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IF(OR($B61="",$I61=""),"",IF(SUMPRODUCT((nrInstrNames&lt;&gt;"")*ISNUMBER(SEARCH(nrInstrNames,$I61)))&gt;0,"OK","UNRECOGNIZED"))</f>
        <v/>
      </c>
      <c r="O61" s="17">
        <f>IF(OR($B61="",$D61="",$E61=""),"",IF($E61=$D61,"CHECK TIMES (start = end)",IF($F61&gt;12,"CHECK TIMES (End is before Start?)","OK")))</f>
        <v/>
      </c>
    </row>
    <row r="62">
      <c r="B62" s="18" t="n"/>
      <c r="C62" s="17">
        <f>IF($B62="","",TEXT($B62,"ddd"))</f>
        <v/>
      </c>
      <c r="D62" s="45" t="n"/>
      <c r="E62" s="45"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IF(OR($B62="",$I62=""),"",IF(SUMPRODUCT((nrInstrNames&lt;&gt;"")*ISNUMBER(SEARCH(nrInstrNames,$I62)))&gt;0,"OK","UNRECOGNIZED"))</f>
        <v/>
      </c>
      <c r="O62" s="17">
        <f>IF(OR($B62="",$D62="",$E62=""),"",IF($E62=$D62,"CHECK TIMES (start = end)",IF($F62&gt;12,"CHECK TIMES (End is before Start?)","OK")))</f>
        <v/>
      </c>
    </row>
    <row r="63">
      <c r="B63" s="18" t="n"/>
      <c r="C63" s="17">
        <f>IF($B63="","",TEXT($B63,"ddd"))</f>
        <v/>
      </c>
      <c r="D63" s="45" t="n"/>
      <c r="E63" s="45"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IF(OR($B63="",$I63=""),"",IF(SUMPRODUCT((nrInstrNames&lt;&gt;"")*ISNUMBER(SEARCH(nrInstrNames,$I63)))&gt;0,"OK","UNRECOGNIZED"))</f>
        <v/>
      </c>
      <c r="O63" s="17">
        <f>IF(OR($B63="",$D63="",$E63=""),"",IF($E63=$D63,"CHECK TIMES (start = end)",IF($F63&gt;12,"CHECK TIMES (End is before Start?)","OK")))</f>
        <v/>
      </c>
    </row>
    <row r="64">
      <c r="B64" s="18" t="n"/>
      <c r="C64" s="17">
        <f>IF($B64="","",TEXT($B64,"ddd"))</f>
        <v/>
      </c>
      <c r="D64" s="45" t="n"/>
      <c r="E64" s="45"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IF(OR($B64="",$I64=""),"",IF(SUMPRODUCT((nrInstrNames&lt;&gt;"")*ISNUMBER(SEARCH(nrInstrNames,$I64)))&gt;0,"OK","UNRECOGNIZED"))</f>
        <v/>
      </c>
      <c r="O64" s="17">
        <f>IF(OR($B64="",$D64="",$E64=""),"",IF($E64=$D64,"CHECK TIMES (start = end)",IF($F64&gt;12,"CHECK TIMES (End is before Start?)","OK")))</f>
        <v/>
      </c>
    </row>
    <row r="65">
      <c r="B65" s="18" t="n"/>
      <c r="C65" s="17">
        <f>IF($B65="","",TEXT($B65,"ddd"))</f>
        <v/>
      </c>
      <c r="D65" s="45" t="n"/>
      <c r="E65" s="45"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IF(OR($B65="",$I65=""),"",IF(SUMPRODUCT((nrInstrNames&lt;&gt;"")*ISNUMBER(SEARCH(nrInstrNames,$I65)))&gt;0,"OK","UNRECOGNIZED"))</f>
        <v/>
      </c>
      <c r="O65" s="17">
        <f>IF(OR($B65="",$D65="",$E65=""),"",IF($E65=$D65,"CHECK TIMES (start = end)",IF($F65&gt;12,"CHECK TIMES (End is before Start?)","OK")))</f>
        <v/>
      </c>
    </row>
    <row r="66">
      <c r="B66" s="18" t="n"/>
      <c r="C66" s="17">
        <f>IF($B66="","",TEXT($B66,"ddd"))</f>
        <v/>
      </c>
      <c r="D66" s="45" t="n"/>
      <c r="E66" s="45"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IF(OR($B66="",$I66=""),"",IF(SUMPRODUCT((nrInstrNames&lt;&gt;"")*ISNUMBER(SEARCH(nrInstrNames,$I66)))&gt;0,"OK","UNRECOGNIZED"))</f>
        <v/>
      </c>
      <c r="O66" s="17">
        <f>IF(OR($B66="",$D66="",$E66=""),"",IF($E66=$D66,"CHECK TIMES (start = end)",IF($F66&gt;12,"CHECK TIMES (End is before Start?)","OK")))</f>
        <v/>
      </c>
    </row>
    <row r="67">
      <c r="B67" s="18" t="n"/>
      <c r="C67" s="17">
        <f>IF($B67="","",TEXT($B67,"ddd"))</f>
        <v/>
      </c>
      <c r="D67" s="45" t="n"/>
      <c r="E67" s="45"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IF(OR($B67="",$I67=""),"",IF(SUMPRODUCT((nrInstrNames&lt;&gt;"")*ISNUMBER(SEARCH(nrInstrNames,$I67)))&gt;0,"OK","UNRECOGNIZED"))</f>
        <v/>
      </c>
      <c r="O67" s="17">
        <f>IF(OR($B67="",$D67="",$E67=""),"",IF($E67=$D67,"CHECK TIMES (start = end)",IF($F67&gt;12,"CHECK TIMES (End is before Start?)","OK")))</f>
        <v/>
      </c>
    </row>
    <row r="68">
      <c r="B68" s="18" t="n"/>
      <c r="C68" s="17">
        <f>IF($B68="","",TEXT($B68,"ddd"))</f>
        <v/>
      </c>
      <c r="D68" s="45" t="n"/>
      <c r="E68" s="45"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IF(OR($B68="",$I68=""),"",IF(SUMPRODUCT((nrInstrNames&lt;&gt;"")*ISNUMBER(SEARCH(nrInstrNames,$I68)))&gt;0,"OK","UNRECOGNIZED"))</f>
        <v/>
      </c>
      <c r="O68" s="17">
        <f>IF(OR($B68="",$D68="",$E68=""),"",IF($E68=$D68,"CHECK TIMES (start = end)",IF($F68&gt;12,"CHECK TIMES (End is before Start?)","OK")))</f>
        <v/>
      </c>
    </row>
    <row r="69">
      <c r="B69" s="18" t="n"/>
      <c r="C69" s="17">
        <f>IF($B69="","",TEXT($B69,"ddd"))</f>
        <v/>
      </c>
      <c r="D69" s="45" t="n"/>
      <c r="E69" s="45"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IF(OR($B69="",$I69=""),"",IF(SUMPRODUCT((nrInstrNames&lt;&gt;"")*ISNUMBER(SEARCH(nrInstrNames,$I69)))&gt;0,"OK","UNRECOGNIZED"))</f>
        <v/>
      </c>
      <c r="O69" s="17">
        <f>IF(OR($B69="",$D69="",$E69=""),"",IF($E69=$D69,"CHECK TIMES (start = end)",IF($F69&gt;12,"CHECK TIMES (End is before Start?)","OK")))</f>
        <v/>
      </c>
    </row>
    <row r="70">
      <c r="B70" s="18" t="n"/>
      <c r="C70" s="17">
        <f>IF($B70="","",TEXT($B70,"ddd"))</f>
        <v/>
      </c>
      <c r="D70" s="45" t="n"/>
      <c r="E70" s="45"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IF(OR($B70="",$I70=""),"",IF(SUMPRODUCT((nrInstrNames&lt;&gt;"")*ISNUMBER(SEARCH(nrInstrNames,$I70)))&gt;0,"OK","UNRECOGNIZED"))</f>
        <v/>
      </c>
      <c r="O70" s="17">
        <f>IF(OR($B70="",$D70="",$E70=""),"",IF($E70=$D70,"CHECK TIMES (start = end)",IF($F70&gt;12,"CHECK TIMES (End is before Start?)","OK")))</f>
        <v/>
      </c>
    </row>
    <row r="71">
      <c r="B71" s="18" t="n"/>
      <c r="C71" s="17">
        <f>IF($B71="","",TEXT($B71,"ddd"))</f>
        <v/>
      </c>
      <c r="D71" s="45" t="n"/>
      <c r="E71" s="45"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IF(OR($B71="",$I71=""),"",IF(SUMPRODUCT((nrInstrNames&lt;&gt;"")*ISNUMBER(SEARCH(nrInstrNames,$I71)))&gt;0,"OK","UNRECOGNIZED"))</f>
        <v/>
      </c>
      <c r="O71" s="17">
        <f>IF(OR($B71="",$D71="",$E71=""),"",IF($E71=$D71,"CHECK TIMES (start = end)",IF($F71&gt;12,"CHECK TIMES (End is before Start?)","OK")))</f>
        <v/>
      </c>
    </row>
    <row r="72">
      <c r="B72" s="18" t="n"/>
      <c r="C72" s="17">
        <f>IF($B72="","",TEXT($B72,"ddd"))</f>
        <v/>
      </c>
      <c r="D72" s="45" t="n"/>
      <c r="E72" s="45"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IF(OR($B72="",$I72=""),"",IF(SUMPRODUCT((nrInstrNames&lt;&gt;"")*ISNUMBER(SEARCH(nrInstrNames,$I72)))&gt;0,"OK","UNRECOGNIZED"))</f>
        <v/>
      </c>
      <c r="O72" s="17">
        <f>IF(OR($B72="",$D72="",$E72=""),"",IF($E72=$D72,"CHECK TIMES (start = end)",IF($F72&gt;12,"CHECK TIMES (End is before Start?)","OK")))</f>
        <v/>
      </c>
    </row>
    <row r="73">
      <c r="B73" s="18" t="n"/>
      <c r="C73" s="17">
        <f>IF($B73="","",TEXT($B73,"ddd"))</f>
        <v/>
      </c>
      <c r="D73" s="45" t="n"/>
      <c r="E73" s="45"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IF(OR($B73="",$I73=""),"",IF(SUMPRODUCT((nrInstrNames&lt;&gt;"")*ISNUMBER(SEARCH(nrInstrNames,$I73)))&gt;0,"OK","UNRECOGNIZED"))</f>
        <v/>
      </c>
      <c r="O73" s="17">
        <f>IF(OR($B73="",$D73="",$E73=""),"",IF($E73=$D73,"CHECK TIMES (start = end)",IF($F73&gt;12,"CHECK TIMES (End is before Start?)","OK")))</f>
        <v/>
      </c>
    </row>
    <row r="74">
      <c r="B74" s="18" t="n"/>
      <c r="C74" s="17">
        <f>IF($B74="","",TEXT($B74,"ddd"))</f>
        <v/>
      </c>
      <c r="D74" s="45" t="n"/>
      <c r="E74" s="45"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IF(OR($B74="",$I74=""),"",IF(SUMPRODUCT((nrInstrNames&lt;&gt;"")*ISNUMBER(SEARCH(nrInstrNames,$I74)))&gt;0,"OK","UNRECOGNIZED"))</f>
        <v/>
      </c>
      <c r="O74" s="17">
        <f>IF(OR($B74="",$D74="",$E74=""),"",IF($E74=$D74,"CHECK TIMES (start = end)",IF($F74&gt;12,"CHECK TIMES (End is before Start?)","OK")))</f>
        <v/>
      </c>
    </row>
    <row r="75">
      <c r="B75" s="18" t="n"/>
      <c r="C75" s="17">
        <f>IF($B75="","",TEXT($B75,"ddd"))</f>
        <v/>
      </c>
      <c r="D75" s="45" t="n"/>
      <c r="E75" s="45"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IF(OR($B75="",$I75=""),"",IF(SUMPRODUCT((nrInstrNames&lt;&gt;"")*ISNUMBER(SEARCH(nrInstrNames,$I75)))&gt;0,"OK","UNRECOGNIZED"))</f>
        <v/>
      </c>
      <c r="O75" s="17">
        <f>IF(OR($B75="",$D75="",$E75=""),"",IF($E75=$D75,"CHECK TIMES (start = end)",IF($F75&gt;12,"CHECK TIMES (End is before Start?)","OK")))</f>
        <v/>
      </c>
    </row>
    <row r="76">
      <c r="B76" s="18" t="n"/>
      <c r="C76" s="17">
        <f>IF($B76="","",TEXT($B76,"ddd"))</f>
        <v/>
      </c>
      <c r="D76" s="45" t="n"/>
      <c r="E76" s="45"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IF(OR($B76="",$I76=""),"",IF(SUMPRODUCT((nrInstrNames&lt;&gt;"")*ISNUMBER(SEARCH(nrInstrNames,$I76)))&gt;0,"OK","UNRECOGNIZED"))</f>
        <v/>
      </c>
      <c r="O76" s="17">
        <f>IF(OR($B76="",$D76="",$E76=""),"",IF($E76=$D76,"CHECK TIMES (start = end)",IF($F76&gt;12,"CHECK TIMES (End is before Start?)","OK")))</f>
        <v/>
      </c>
    </row>
    <row r="77">
      <c r="B77" s="18" t="n"/>
      <c r="C77" s="17">
        <f>IF($B77="","",TEXT($B77,"ddd"))</f>
        <v/>
      </c>
      <c r="D77" s="45" t="n"/>
      <c r="E77" s="45"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IF(OR($B77="",$I77=""),"",IF(SUMPRODUCT((nrInstrNames&lt;&gt;"")*ISNUMBER(SEARCH(nrInstrNames,$I77)))&gt;0,"OK","UNRECOGNIZED"))</f>
        <v/>
      </c>
      <c r="O77" s="17">
        <f>IF(OR($B77="",$D77="",$E77=""),"",IF($E77=$D77,"CHECK TIMES (start = end)",IF($F77&gt;12,"CHECK TIMES (End is before Start?)","OK")))</f>
        <v/>
      </c>
    </row>
    <row r="78">
      <c r="B78" s="18" t="n"/>
      <c r="C78" s="17">
        <f>IF($B78="","",TEXT($B78,"ddd"))</f>
        <v/>
      </c>
      <c r="D78" s="45" t="n"/>
      <c r="E78" s="45"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IF(OR($B78="",$I78=""),"",IF(SUMPRODUCT((nrInstrNames&lt;&gt;"")*ISNUMBER(SEARCH(nrInstrNames,$I78)))&gt;0,"OK","UNRECOGNIZED"))</f>
        <v/>
      </c>
      <c r="O78" s="17">
        <f>IF(OR($B78="",$D78="",$E78=""),"",IF($E78=$D78,"CHECK TIMES (start = end)",IF($F78&gt;12,"CHECK TIMES (End is before Start?)","OK")))</f>
        <v/>
      </c>
    </row>
    <row r="79">
      <c r="B79" s="18" t="n"/>
      <c r="C79" s="17">
        <f>IF($B79="","",TEXT($B79,"ddd"))</f>
        <v/>
      </c>
      <c r="D79" s="45" t="n"/>
      <c r="E79" s="45"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IF(OR($B79="",$I79=""),"",IF(SUMPRODUCT((nrInstrNames&lt;&gt;"")*ISNUMBER(SEARCH(nrInstrNames,$I79)))&gt;0,"OK","UNRECOGNIZED"))</f>
        <v/>
      </c>
      <c r="O79" s="17">
        <f>IF(OR($B79="",$D79="",$E79=""),"",IF($E79=$D79,"CHECK TIMES (start = end)",IF($F79&gt;12,"CHECK TIMES (End is before Start?)","OK")))</f>
        <v/>
      </c>
    </row>
    <row r="80">
      <c r="B80" s="18" t="n"/>
      <c r="C80" s="17">
        <f>IF($B80="","",TEXT($B80,"ddd"))</f>
        <v/>
      </c>
      <c r="D80" s="45" t="n"/>
      <c r="E80" s="45"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IF(OR($B80="",$I80=""),"",IF(SUMPRODUCT((nrInstrNames&lt;&gt;"")*ISNUMBER(SEARCH(nrInstrNames,$I80)))&gt;0,"OK","UNRECOGNIZED"))</f>
        <v/>
      </c>
      <c r="O80" s="17">
        <f>IF(OR($B80="",$D80="",$E80=""),"",IF($E80=$D80,"CHECK TIMES (start = end)",IF($F80&gt;12,"CHECK TIMES (End is before Start?)","OK")))</f>
        <v/>
      </c>
    </row>
    <row r="81">
      <c r="B81" s="18" t="n"/>
      <c r="C81" s="17">
        <f>IF($B81="","",TEXT($B81,"ddd"))</f>
        <v/>
      </c>
      <c r="D81" s="45" t="n"/>
      <c r="E81" s="45"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IF(OR($B81="",$I81=""),"",IF(SUMPRODUCT((nrInstrNames&lt;&gt;"")*ISNUMBER(SEARCH(nrInstrNames,$I81)))&gt;0,"OK","UNRECOGNIZED"))</f>
        <v/>
      </c>
      <c r="O81" s="17">
        <f>IF(OR($B81="",$D81="",$E81=""),"",IF($E81=$D81,"CHECK TIMES (start = end)",IF($F81&gt;12,"CHECK TIMES (End is before Start?)","OK")))</f>
        <v/>
      </c>
    </row>
    <row r="82">
      <c r="B82" s="18" t="n"/>
      <c r="C82" s="17">
        <f>IF($B82="","",TEXT($B82,"ddd"))</f>
        <v/>
      </c>
      <c r="D82" s="45" t="n"/>
      <c r="E82" s="45"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IF(OR($B82="",$I82=""),"",IF(SUMPRODUCT((nrInstrNames&lt;&gt;"")*ISNUMBER(SEARCH(nrInstrNames,$I82)))&gt;0,"OK","UNRECOGNIZED"))</f>
        <v/>
      </c>
      <c r="O82" s="17">
        <f>IF(OR($B82="",$D82="",$E82=""),"",IF($E82=$D82,"CHECK TIMES (start = end)",IF($F82&gt;12,"CHECK TIMES (End is before Start?)","OK")))</f>
        <v/>
      </c>
    </row>
    <row r="83">
      <c r="B83" s="18" t="n"/>
      <c r="C83" s="17">
        <f>IF($B83="","",TEXT($B83,"ddd"))</f>
        <v/>
      </c>
      <c r="D83" s="45" t="n"/>
      <c r="E83" s="45"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IF(OR($B83="",$I83=""),"",IF(SUMPRODUCT((nrInstrNames&lt;&gt;"")*ISNUMBER(SEARCH(nrInstrNames,$I83)))&gt;0,"OK","UNRECOGNIZED"))</f>
        <v/>
      </c>
      <c r="O83" s="17">
        <f>IF(OR($B83="",$D83="",$E83=""),"",IF($E83=$D83,"CHECK TIMES (start = end)",IF($F83&gt;12,"CHECK TIMES (End is before Start?)","OK")))</f>
        <v/>
      </c>
    </row>
    <row r="84">
      <c r="B84" s="18" t="n"/>
      <c r="C84" s="17">
        <f>IF($B84="","",TEXT($B84,"ddd"))</f>
        <v/>
      </c>
      <c r="D84" s="45" t="n"/>
      <c r="E84" s="45"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IF(OR($B84="",$I84=""),"",IF(SUMPRODUCT((nrInstrNames&lt;&gt;"")*ISNUMBER(SEARCH(nrInstrNames,$I84)))&gt;0,"OK","UNRECOGNIZED"))</f>
        <v/>
      </c>
      <c r="O84" s="17">
        <f>IF(OR($B84="",$D84="",$E84=""),"",IF($E84=$D84,"CHECK TIMES (start = end)",IF($F84&gt;12,"CHECK TIMES (End is before Start?)","OK")))</f>
        <v/>
      </c>
    </row>
    <row r="85">
      <c r="B85" s="18" t="n"/>
      <c r="C85" s="17">
        <f>IF($B85="","",TEXT($B85,"ddd"))</f>
        <v/>
      </c>
      <c r="D85" s="45" t="n"/>
      <c r="E85" s="45"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IF(OR($B85="",$I85=""),"",IF(SUMPRODUCT((nrInstrNames&lt;&gt;"")*ISNUMBER(SEARCH(nrInstrNames,$I85)))&gt;0,"OK","UNRECOGNIZED"))</f>
        <v/>
      </c>
      <c r="O85" s="17">
        <f>IF(OR($B85="",$D85="",$E85=""),"",IF($E85=$D85,"CHECK TIMES (start = end)",IF($F85&gt;12,"CHECK TIMES (End is before Start?)","OK")))</f>
        <v/>
      </c>
    </row>
    <row r="86">
      <c r="B86" s="18" t="n"/>
      <c r="C86" s="17">
        <f>IF($B86="","",TEXT($B86,"ddd"))</f>
        <v/>
      </c>
      <c r="D86" s="45" t="n"/>
      <c r="E86" s="45"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IF(OR($B86="",$I86=""),"",IF(SUMPRODUCT((nrInstrNames&lt;&gt;"")*ISNUMBER(SEARCH(nrInstrNames,$I86)))&gt;0,"OK","UNRECOGNIZED"))</f>
        <v/>
      </c>
      <c r="O86" s="17">
        <f>IF(OR($B86="",$D86="",$E86=""),"",IF($E86=$D86,"CHECK TIMES (start = end)",IF($F86&gt;12,"CHECK TIMES (End is before Start?)","OK")))</f>
        <v/>
      </c>
    </row>
    <row r="87">
      <c r="B87" s="18" t="n"/>
      <c r="C87" s="17">
        <f>IF($B87="","",TEXT($B87,"ddd"))</f>
        <v/>
      </c>
      <c r="D87" s="45" t="n"/>
      <c r="E87" s="45"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IF(OR($B87="",$I87=""),"",IF(SUMPRODUCT((nrInstrNames&lt;&gt;"")*ISNUMBER(SEARCH(nrInstrNames,$I87)))&gt;0,"OK","UNRECOGNIZED"))</f>
        <v/>
      </c>
      <c r="O87" s="17">
        <f>IF(OR($B87="",$D87="",$E87=""),"",IF($E87=$D87,"CHECK TIMES (start = end)",IF($F87&gt;12,"CHECK TIMES (End is before Start?)","OK")))</f>
        <v/>
      </c>
    </row>
    <row r="88">
      <c r="B88" s="18" t="n"/>
      <c r="C88" s="17">
        <f>IF($B88="","",TEXT($B88,"ddd"))</f>
        <v/>
      </c>
      <c r="D88" s="45" t="n"/>
      <c r="E88" s="45"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IF(OR($B88="",$I88=""),"",IF(SUMPRODUCT((nrInstrNames&lt;&gt;"")*ISNUMBER(SEARCH(nrInstrNames,$I88)))&gt;0,"OK","UNRECOGNIZED"))</f>
        <v/>
      </c>
      <c r="O88" s="17">
        <f>IF(OR($B88="",$D88="",$E88=""),"",IF($E88=$D88,"CHECK TIMES (start = end)",IF($F88&gt;12,"CHECK TIMES (End is before Start?)","OK")))</f>
        <v/>
      </c>
    </row>
    <row r="89">
      <c r="B89" s="18" t="n"/>
      <c r="C89" s="17">
        <f>IF($B89="","",TEXT($B89,"ddd"))</f>
        <v/>
      </c>
      <c r="D89" s="45" t="n"/>
      <c r="E89" s="45"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IF(OR($B89="",$I89=""),"",IF(SUMPRODUCT((nrInstrNames&lt;&gt;"")*ISNUMBER(SEARCH(nrInstrNames,$I89)))&gt;0,"OK","UNRECOGNIZED"))</f>
        <v/>
      </c>
      <c r="O89" s="17">
        <f>IF(OR($B89="",$D89="",$E89=""),"",IF($E89=$D89,"CHECK TIMES (start = end)",IF($F89&gt;12,"CHECK TIMES (End is before Start?)","OK")))</f>
        <v/>
      </c>
    </row>
    <row r="90">
      <c r="B90" s="18" t="n"/>
      <c r="C90" s="17">
        <f>IF($B90="","",TEXT($B90,"ddd"))</f>
        <v/>
      </c>
      <c r="D90" s="45" t="n"/>
      <c r="E90" s="45"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IF(OR($B90="",$I90=""),"",IF(SUMPRODUCT((nrInstrNames&lt;&gt;"")*ISNUMBER(SEARCH(nrInstrNames,$I90)))&gt;0,"OK","UNRECOGNIZED"))</f>
        <v/>
      </c>
      <c r="O90" s="17">
        <f>IF(OR($B90="",$D90="",$E90=""),"",IF($E90=$D90,"CHECK TIMES (start = end)",IF($F90&gt;12,"CHECK TIMES (End is before Start?)","OK")))</f>
        <v/>
      </c>
    </row>
    <row r="91">
      <c r="B91" s="18" t="n"/>
      <c r="C91" s="17">
        <f>IF($B91="","",TEXT($B91,"ddd"))</f>
        <v/>
      </c>
      <c r="D91" s="45" t="n"/>
      <c r="E91" s="45"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IF(OR($B91="",$I91=""),"",IF(SUMPRODUCT((nrInstrNames&lt;&gt;"")*ISNUMBER(SEARCH(nrInstrNames,$I91)))&gt;0,"OK","UNRECOGNIZED"))</f>
        <v/>
      </c>
      <c r="O91" s="17">
        <f>IF(OR($B91="",$D91="",$E91=""),"",IF($E91=$D91,"CHECK TIMES (start = end)",IF($F91&gt;12,"CHECK TIMES (End is before Start?)","OK")))</f>
        <v/>
      </c>
    </row>
    <row r="92">
      <c r="B92" s="18" t="n"/>
      <c r="C92" s="17">
        <f>IF($B92="","",TEXT($B92,"ddd"))</f>
        <v/>
      </c>
      <c r="D92" s="45" t="n"/>
      <c r="E92" s="45"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IF(OR($B92="",$I92=""),"",IF(SUMPRODUCT((nrInstrNames&lt;&gt;"")*ISNUMBER(SEARCH(nrInstrNames,$I92)))&gt;0,"OK","UNRECOGNIZED"))</f>
        <v/>
      </c>
      <c r="O92" s="17">
        <f>IF(OR($B92="",$D92="",$E92=""),"",IF($E92=$D92,"CHECK TIMES (start = end)",IF($F92&gt;12,"CHECK TIMES (End is before Start?)","OK")))</f>
        <v/>
      </c>
    </row>
    <row r="93">
      <c r="B93" s="18" t="n"/>
      <c r="C93" s="17">
        <f>IF($B93="","",TEXT($B93,"ddd"))</f>
        <v/>
      </c>
      <c r="D93" s="45" t="n"/>
      <c r="E93" s="45"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IF(OR($B93="",$I93=""),"",IF(SUMPRODUCT((nrInstrNames&lt;&gt;"")*ISNUMBER(SEARCH(nrInstrNames,$I93)))&gt;0,"OK","UNRECOGNIZED"))</f>
        <v/>
      </c>
      <c r="O93" s="17">
        <f>IF(OR($B93="",$D93="",$E93=""),"",IF($E93=$D93,"CHECK TIMES (start = end)",IF($F93&gt;12,"CHECK TIMES (End is before Start?)","OK")))</f>
        <v/>
      </c>
    </row>
    <row r="94">
      <c r="B94" s="18" t="n"/>
      <c r="C94" s="17">
        <f>IF($B94="","",TEXT($B94,"ddd"))</f>
        <v/>
      </c>
      <c r="D94" s="45" t="n"/>
      <c r="E94" s="45"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IF(OR($B94="",$I94=""),"",IF(SUMPRODUCT((nrInstrNames&lt;&gt;"")*ISNUMBER(SEARCH(nrInstrNames,$I94)))&gt;0,"OK","UNRECOGNIZED"))</f>
        <v/>
      </c>
      <c r="O94" s="17">
        <f>IF(OR($B94="",$D94="",$E94=""),"",IF($E94=$D94,"CHECK TIMES (start = end)",IF($F94&gt;12,"CHECK TIMES (End is before Start?)","OK")))</f>
        <v/>
      </c>
    </row>
    <row r="95">
      <c r="B95" s="18" t="n"/>
      <c r="C95" s="17">
        <f>IF($B95="","",TEXT($B95,"ddd"))</f>
        <v/>
      </c>
      <c r="D95" s="45" t="n"/>
      <c r="E95" s="45"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IF(OR($B95="",$I95=""),"",IF(SUMPRODUCT((nrInstrNames&lt;&gt;"")*ISNUMBER(SEARCH(nrInstrNames,$I95)))&gt;0,"OK","UNRECOGNIZED"))</f>
        <v/>
      </c>
      <c r="O95" s="17">
        <f>IF(OR($B95="",$D95="",$E95=""),"",IF($E95=$D95,"CHECK TIMES (start = end)",IF($F95&gt;12,"CHECK TIMES (End is before Start?)","OK")))</f>
        <v/>
      </c>
    </row>
    <row r="96">
      <c r="B96" s="18" t="n"/>
      <c r="C96" s="17">
        <f>IF($B96="","",TEXT($B96,"ddd"))</f>
        <v/>
      </c>
      <c r="D96" s="45" t="n"/>
      <c r="E96" s="45"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IF(OR($B96="",$I96=""),"",IF(SUMPRODUCT((nrInstrNames&lt;&gt;"")*ISNUMBER(SEARCH(nrInstrNames,$I96)))&gt;0,"OK","UNRECOGNIZED"))</f>
        <v/>
      </c>
      <c r="O96" s="17">
        <f>IF(OR($B96="",$D96="",$E96=""),"",IF($E96=$D96,"CHECK TIMES (start = end)",IF($F96&gt;12,"CHECK TIMES (End is before Start?)","OK")))</f>
        <v/>
      </c>
    </row>
    <row r="97">
      <c r="B97" s="18" t="n"/>
      <c r="C97" s="17">
        <f>IF($B97="","",TEXT($B97,"ddd"))</f>
        <v/>
      </c>
      <c r="D97" s="45" t="n"/>
      <c r="E97" s="45"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IF(OR($B97="",$I97=""),"",IF(SUMPRODUCT((nrInstrNames&lt;&gt;"")*ISNUMBER(SEARCH(nrInstrNames,$I97)))&gt;0,"OK","UNRECOGNIZED"))</f>
        <v/>
      </c>
      <c r="O97" s="17">
        <f>IF(OR($B97="",$D97="",$E97=""),"",IF($E97=$D97,"CHECK TIMES (start = end)",IF($F97&gt;12,"CHECK TIMES (End is before Start?)","OK")))</f>
        <v/>
      </c>
    </row>
    <row r="98">
      <c r="B98" s="18" t="n"/>
      <c r="C98" s="17">
        <f>IF($B98="","",TEXT($B98,"ddd"))</f>
        <v/>
      </c>
      <c r="D98" s="45" t="n"/>
      <c r="E98" s="45"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IF(OR($B98="",$I98=""),"",IF(SUMPRODUCT((nrInstrNames&lt;&gt;"")*ISNUMBER(SEARCH(nrInstrNames,$I98)))&gt;0,"OK","UNRECOGNIZED"))</f>
        <v/>
      </c>
      <c r="O98" s="17">
        <f>IF(OR($B98="",$D98="",$E98=""),"",IF($E98=$D98,"CHECK TIMES (start = end)",IF($F98&gt;12,"CHECK TIMES (End is before Start?)","OK")))</f>
        <v/>
      </c>
    </row>
    <row r="99">
      <c r="B99" s="18" t="n"/>
      <c r="C99" s="17">
        <f>IF($B99="","",TEXT($B99,"ddd"))</f>
        <v/>
      </c>
      <c r="D99" s="45" t="n"/>
      <c r="E99" s="45"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IF(OR($B99="",$I99=""),"",IF(SUMPRODUCT((nrInstrNames&lt;&gt;"")*ISNUMBER(SEARCH(nrInstrNames,$I99)))&gt;0,"OK","UNRECOGNIZED"))</f>
        <v/>
      </c>
      <c r="O99" s="17">
        <f>IF(OR($B99="",$D99="",$E99=""),"",IF($E99=$D99,"CHECK TIMES (start = end)",IF($F99&gt;12,"CHECK TIMES (End is before Start?)","OK")))</f>
        <v/>
      </c>
    </row>
    <row r="100">
      <c r="B100" s="18" t="n"/>
      <c r="C100" s="17">
        <f>IF($B100="","",TEXT($B100,"ddd"))</f>
        <v/>
      </c>
      <c r="D100" s="45" t="n"/>
      <c r="E100" s="45"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IF(OR($B100="",$I100=""),"",IF(SUMPRODUCT((nrInstrNames&lt;&gt;"")*ISNUMBER(SEARCH(nrInstrNames,$I100)))&gt;0,"OK","UNRECOGNIZED"))</f>
        <v/>
      </c>
      <c r="O100" s="17">
        <f>IF(OR($B100="",$D100="",$E100=""),"",IF($E100=$D100,"CHECK TIMES (start = end)",IF($F100&gt;12,"CHECK TIMES (End is before Start?)","OK")))</f>
        <v/>
      </c>
    </row>
    <row r="101">
      <c r="B101" s="18" t="n"/>
      <c r="C101" s="17">
        <f>IF($B101="","",TEXT($B101,"ddd"))</f>
        <v/>
      </c>
      <c r="D101" s="45" t="n"/>
      <c r="E101" s="45"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IF(OR($B101="",$I101=""),"",IF(SUMPRODUCT((nrInstrNames&lt;&gt;"")*ISNUMBER(SEARCH(nrInstrNames,$I101)))&gt;0,"OK","UNRECOGNIZED"))</f>
        <v/>
      </c>
      <c r="O101" s="17">
        <f>IF(OR($B101="",$D101="",$E101=""),"",IF($E101=$D101,"CHECK TIMES (start = end)",IF($F101&gt;12,"CHECK TIMES (End is before Start?)","OK")))</f>
        <v/>
      </c>
    </row>
    <row r="102">
      <c r="B102" s="18" t="n"/>
      <c r="C102" s="17">
        <f>IF($B102="","",TEXT($B102,"ddd"))</f>
        <v/>
      </c>
      <c r="D102" s="45" t="n"/>
      <c r="E102" s="45"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IF(OR($B102="",$I102=""),"",IF(SUMPRODUCT((nrInstrNames&lt;&gt;"")*ISNUMBER(SEARCH(nrInstrNames,$I102)))&gt;0,"OK","UNRECOGNIZED"))</f>
        <v/>
      </c>
      <c r="O102" s="17">
        <f>IF(OR($B102="",$D102="",$E102=""),"",IF($E102=$D102,"CHECK TIMES (start = end)",IF($F102&gt;12,"CHECK TIMES (End is before Start?)","OK")))</f>
        <v/>
      </c>
    </row>
    <row r="103">
      <c r="B103" s="18" t="n"/>
      <c r="C103" s="17">
        <f>IF($B103="","",TEXT($B103,"ddd"))</f>
        <v/>
      </c>
      <c r="D103" s="45" t="n"/>
      <c r="E103" s="45"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IF(OR($B103="",$I103=""),"",IF(SUMPRODUCT((nrInstrNames&lt;&gt;"")*ISNUMBER(SEARCH(nrInstrNames,$I103)))&gt;0,"OK","UNRECOGNIZED"))</f>
        <v/>
      </c>
      <c r="O103" s="17">
        <f>IF(OR($B103="",$D103="",$E103=""),"",IF($E103=$D103,"CHECK TIMES (start = end)",IF($F103&gt;12,"CHECK TIMES (End is before Start?)","OK")))</f>
        <v/>
      </c>
    </row>
    <row r="104">
      <c r="B104" s="18" t="n"/>
      <c r="C104" s="17">
        <f>IF($B104="","",TEXT($B104,"ddd"))</f>
        <v/>
      </c>
      <c r="D104" s="45" t="n"/>
      <c r="E104" s="45"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IF(OR($B104="",$I104=""),"",IF(SUMPRODUCT((nrInstrNames&lt;&gt;"")*ISNUMBER(SEARCH(nrInstrNames,$I104)))&gt;0,"OK","UNRECOGNIZED"))</f>
        <v/>
      </c>
      <c r="O104" s="17">
        <f>IF(OR($B104="",$D104="",$E104=""),"",IF($E104=$D104,"CHECK TIMES (start = end)",IF($F104&gt;12,"CHECK TIMES (End is before Start?)","OK")))</f>
        <v/>
      </c>
    </row>
    <row r="105">
      <c r="B105" s="18" t="n"/>
      <c r="C105" s="17">
        <f>IF($B105="","",TEXT($B105,"ddd"))</f>
        <v/>
      </c>
      <c r="D105" s="45" t="n"/>
      <c r="E105" s="45"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IF(OR($B105="",$I105=""),"",IF(SUMPRODUCT((nrInstrNames&lt;&gt;"")*ISNUMBER(SEARCH(nrInstrNames,$I105)))&gt;0,"OK","UNRECOGNIZED"))</f>
        <v/>
      </c>
      <c r="O105" s="17">
        <f>IF(OR($B105="",$D105="",$E105=""),"",IF($E105=$D105,"CHECK TIMES (start = end)",IF($F105&gt;12,"CHECK TIMES (End is before Start?)","OK")))</f>
        <v/>
      </c>
    </row>
    <row r="106">
      <c r="B106" s="18" t="n"/>
      <c r="C106" s="17">
        <f>IF($B106="","",TEXT($B106,"ddd"))</f>
        <v/>
      </c>
      <c r="D106" s="45" t="n"/>
      <c r="E106" s="45"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IF(OR($B106="",$I106=""),"",IF(SUMPRODUCT((nrInstrNames&lt;&gt;"")*ISNUMBER(SEARCH(nrInstrNames,$I106)))&gt;0,"OK","UNRECOGNIZED"))</f>
        <v/>
      </c>
      <c r="O106" s="17">
        <f>IF(OR($B106="",$D106="",$E106=""),"",IF($E106=$D106,"CHECK TIMES (start = end)",IF($F106&gt;12,"CHECK TIMES (End is before Start?)","OK")))</f>
        <v/>
      </c>
    </row>
    <row r="107">
      <c r="B107" s="18" t="n"/>
      <c r="C107" s="17">
        <f>IF($B107="","",TEXT($B107,"ddd"))</f>
        <v/>
      </c>
      <c r="D107" s="45" t="n"/>
      <c r="E107" s="45"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IF(OR($B107="",$I107=""),"",IF(SUMPRODUCT((nrInstrNames&lt;&gt;"")*ISNUMBER(SEARCH(nrInstrNames,$I107)))&gt;0,"OK","UNRECOGNIZED"))</f>
        <v/>
      </c>
      <c r="O107" s="17">
        <f>IF(OR($B107="",$D107="",$E107=""),"",IF($E107=$D107,"CHECK TIMES (start = end)",IF($F107&gt;12,"CHECK TIMES (End is before Start?)","OK")))</f>
        <v/>
      </c>
    </row>
    <row r="108">
      <c r="B108" s="18" t="n"/>
      <c r="C108" s="17">
        <f>IF($B108="","",TEXT($B108,"ddd"))</f>
        <v/>
      </c>
      <c r="D108" s="45" t="n"/>
      <c r="E108" s="45"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IF(OR($B108="",$I108=""),"",IF(SUMPRODUCT((nrInstrNames&lt;&gt;"")*ISNUMBER(SEARCH(nrInstrNames,$I108)))&gt;0,"OK","UNRECOGNIZED"))</f>
        <v/>
      </c>
      <c r="O108" s="17">
        <f>IF(OR($B108="",$D108="",$E108=""),"",IF($E108=$D108,"CHECK TIMES (start = end)",IF($F108&gt;12,"CHECK TIMES (End is before Start?)","OK")))</f>
        <v/>
      </c>
    </row>
    <row r="109">
      <c r="B109" s="18" t="n"/>
      <c r="C109" s="17">
        <f>IF($B109="","",TEXT($B109,"ddd"))</f>
        <v/>
      </c>
      <c r="D109" s="45" t="n"/>
      <c r="E109" s="45"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IF(OR($B109="",$I109=""),"",IF(SUMPRODUCT((nrInstrNames&lt;&gt;"")*ISNUMBER(SEARCH(nrInstrNames,$I109)))&gt;0,"OK","UNRECOGNIZED"))</f>
        <v/>
      </c>
      <c r="O109" s="17">
        <f>IF(OR($B109="",$D109="",$E109=""),"",IF($E109=$D109,"CHECK TIMES (start = end)",IF($F109&gt;12,"CHECK TIMES (End is before Start?)","OK")))</f>
        <v/>
      </c>
    </row>
    <row r="110">
      <c r="B110" s="18" t="n"/>
      <c r="C110" s="17">
        <f>IF($B110="","",TEXT($B110,"ddd"))</f>
        <v/>
      </c>
      <c r="D110" s="45" t="n"/>
      <c r="E110" s="45"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IF(OR($B110="",$I110=""),"",IF(SUMPRODUCT((nrInstrNames&lt;&gt;"")*ISNUMBER(SEARCH(nrInstrNames,$I110)))&gt;0,"OK","UNRECOGNIZED"))</f>
        <v/>
      </c>
      <c r="O110" s="17">
        <f>IF(OR($B110="",$D110="",$E110=""),"",IF($E110=$D110,"CHECK TIMES (start = end)",IF($F110&gt;12,"CHECK TIMES (End is before Start?)","OK")))</f>
        <v/>
      </c>
    </row>
    <row r="111">
      <c r="B111" s="18" t="n"/>
      <c r="C111" s="17">
        <f>IF($B111="","",TEXT($B111,"ddd"))</f>
        <v/>
      </c>
      <c r="D111" s="45" t="n"/>
      <c r="E111" s="45"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IF(OR($B111="",$I111=""),"",IF(SUMPRODUCT((nrInstrNames&lt;&gt;"")*ISNUMBER(SEARCH(nrInstrNames,$I111)))&gt;0,"OK","UNRECOGNIZED"))</f>
        <v/>
      </c>
      <c r="O111" s="17">
        <f>IF(OR($B111="",$D111="",$E111=""),"",IF($E111=$D111,"CHECK TIMES (start = end)",IF($F111&gt;12,"CHECK TIMES (End is before Start?)","OK")))</f>
        <v/>
      </c>
    </row>
    <row r="112">
      <c r="B112" s="18" t="n"/>
      <c r="C112" s="17">
        <f>IF($B112="","",TEXT($B112,"ddd"))</f>
        <v/>
      </c>
      <c r="D112" s="45" t="n"/>
      <c r="E112" s="45"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IF(OR($B112="",$I112=""),"",IF(SUMPRODUCT((nrInstrNames&lt;&gt;"")*ISNUMBER(SEARCH(nrInstrNames,$I112)))&gt;0,"OK","UNRECOGNIZED"))</f>
        <v/>
      </c>
      <c r="O112" s="17">
        <f>IF(OR($B112="",$D112="",$E112=""),"",IF($E112=$D112,"CHECK TIMES (start = end)",IF($F112&gt;12,"CHECK TIMES (End is before Start?)","OK")))</f>
        <v/>
      </c>
    </row>
    <row r="113">
      <c r="B113" s="18" t="n"/>
      <c r="C113" s="17">
        <f>IF($B113="","",TEXT($B113,"ddd"))</f>
        <v/>
      </c>
      <c r="D113" s="45" t="n"/>
      <c r="E113" s="45"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IF(OR($B113="",$I113=""),"",IF(SUMPRODUCT((nrInstrNames&lt;&gt;"")*ISNUMBER(SEARCH(nrInstrNames,$I113)))&gt;0,"OK","UNRECOGNIZED"))</f>
        <v/>
      </c>
      <c r="O113" s="17">
        <f>IF(OR($B113="",$D113="",$E113=""),"",IF($E113=$D113,"CHECK TIMES (start = end)",IF($F113&gt;12,"CHECK TIMES (End is before Start?)","OK")))</f>
        <v/>
      </c>
    </row>
    <row r="114">
      <c r="B114" s="18" t="n"/>
      <c r="C114" s="17">
        <f>IF($B114="","",TEXT($B114,"ddd"))</f>
        <v/>
      </c>
      <c r="D114" s="45" t="n"/>
      <c r="E114" s="45"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IF(OR($B114="",$I114=""),"",IF(SUMPRODUCT((nrInstrNames&lt;&gt;"")*ISNUMBER(SEARCH(nrInstrNames,$I114)))&gt;0,"OK","UNRECOGNIZED"))</f>
        <v/>
      </c>
      <c r="O114" s="17">
        <f>IF(OR($B114="",$D114="",$E114=""),"",IF($E114=$D114,"CHECK TIMES (start = end)",IF($F114&gt;12,"CHECK TIMES (End is before Start?)","OK")))</f>
        <v/>
      </c>
    </row>
    <row r="115">
      <c r="B115" s="18" t="n"/>
      <c r="C115" s="17">
        <f>IF($B115="","",TEXT($B115,"ddd"))</f>
        <v/>
      </c>
      <c r="D115" s="45" t="n"/>
      <c r="E115" s="45"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IF(OR($B115="",$I115=""),"",IF(SUMPRODUCT((nrInstrNames&lt;&gt;"")*ISNUMBER(SEARCH(nrInstrNames,$I115)))&gt;0,"OK","UNRECOGNIZED"))</f>
        <v/>
      </c>
      <c r="O115" s="17">
        <f>IF(OR($B115="",$D115="",$E115=""),"",IF($E115=$D115,"CHECK TIMES (start = end)",IF($F115&gt;12,"CHECK TIMES (End is before Start?)","OK")))</f>
        <v/>
      </c>
    </row>
    <row r="116">
      <c r="B116" s="18" t="n"/>
      <c r="C116" s="17">
        <f>IF($B116="","",TEXT($B116,"ddd"))</f>
        <v/>
      </c>
      <c r="D116" s="45" t="n"/>
      <c r="E116" s="45"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IF(OR($B116="",$I116=""),"",IF(SUMPRODUCT((nrInstrNames&lt;&gt;"")*ISNUMBER(SEARCH(nrInstrNames,$I116)))&gt;0,"OK","UNRECOGNIZED"))</f>
        <v/>
      </c>
      <c r="O116" s="17">
        <f>IF(OR($B116="",$D116="",$E116=""),"",IF($E116=$D116,"CHECK TIMES (start = end)",IF($F116&gt;12,"CHECK TIMES (End is before Start?)","OK")))</f>
        <v/>
      </c>
    </row>
    <row r="117">
      <c r="B117" s="18" t="n"/>
      <c r="C117" s="17">
        <f>IF($B117="","",TEXT($B117,"ddd"))</f>
        <v/>
      </c>
      <c r="D117" s="45" t="n"/>
      <c r="E117" s="45"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IF(OR($B117="",$I117=""),"",IF(SUMPRODUCT((nrInstrNames&lt;&gt;"")*ISNUMBER(SEARCH(nrInstrNames,$I117)))&gt;0,"OK","UNRECOGNIZED"))</f>
        <v/>
      </c>
      <c r="O117" s="17">
        <f>IF(OR($B117="",$D117="",$E117=""),"",IF($E117=$D117,"CHECK TIMES (start = end)",IF($F117&gt;12,"CHECK TIMES (End is before Start?)","OK")))</f>
        <v/>
      </c>
    </row>
    <row r="118">
      <c r="B118" s="18" t="n"/>
      <c r="C118" s="17">
        <f>IF($B118="","",TEXT($B118,"ddd"))</f>
        <v/>
      </c>
      <c r="D118" s="45" t="n"/>
      <c r="E118" s="45"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IF(OR($B118="",$I118=""),"",IF(SUMPRODUCT((nrInstrNames&lt;&gt;"")*ISNUMBER(SEARCH(nrInstrNames,$I118)))&gt;0,"OK","UNRECOGNIZED"))</f>
        <v/>
      </c>
      <c r="O118" s="17">
        <f>IF(OR($B118="",$D118="",$E118=""),"",IF($E118=$D118,"CHECK TIMES (start = end)",IF($F118&gt;12,"CHECK TIMES (End is before Start?)","OK")))</f>
        <v/>
      </c>
    </row>
    <row r="119">
      <c r="B119" s="18" t="n"/>
      <c r="C119" s="17">
        <f>IF($B119="","",TEXT($B119,"ddd"))</f>
        <v/>
      </c>
      <c r="D119" s="45" t="n"/>
      <c r="E119" s="45"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IF(OR($B119="",$I119=""),"",IF(SUMPRODUCT((nrInstrNames&lt;&gt;"")*ISNUMBER(SEARCH(nrInstrNames,$I119)))&gt;0,"OK","UNRECOGNIZED"))</f>
        <v/>
      </c>
      <c r="O119" s="17">
        <f>IF(OR($B119="",$D119="",$E119=""),"",IF($E119=$D119,"CHECK TIMES (start = end)",IF($F119&gt;12,"CHECK TIMES (End is before Start?)","OK")))</f>
        <v/>
      </c>
    </row>
    <row r="120">
      <c r="B120" s="18" t="n"/>
      <c r="C120" s="17">
        <f>IF($B120="","",TEXT($B120,"ddd"))</f>
        <v/>
      </c>
      <c r="D120" s="45" t="n"/>
      <c r="E120" s="45"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IF(OR($B120="",$I120=""),"",IF(SUMPRODUCT((nrInstrNames&lt;&gt;"")*ISNUMBER(SEARCH(nrInstrNames,$I120)))&gt;0,"OK","UNRECOGNIZED"))</f>
        <v/>
      </c>
      <c r="O120" s="17">
        <f>IF(OR($B120="",$D120="",$E120=""),"",IF($E120=$D120,"CHECK TIMES (start = end)",IF($F120&gt;12,"CHECK TIMES (End is before Start?)","OK")))</f>
        <v/>
      </c>
    </row>
    <row r="121">
      <c r="B121" s="18" t="n"/>
      <c r="C121" s="17">
        <f>IF($B121="","",TEXT($B121,"ddd"))</f>
        <v/>
      </c>
      <c r="D121" s="45" t="n"/>
      <c r="E121" s="45"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IF(OR($B121="",$I121=""),"",IF(SUMPRODUCT((nrInstrNames&lt;&gt;"")*ISNUMBER(SEARCH(nrInstrNames,$I121)))&gt;0,"OK","UNRECOGNIZED"))</f>
        <v/>
      </c>
      <c r="O121" s="17">
        <f>IF(OR($B121="",$D121="",$E121=""),"",IF($E121=$D121,"CHECK TIMES (start = end)",IF($F121&gt;12,"CHECK TIMES (End is before Start?)","OK")))</f>
        <v/>
      </c>
    </row>
    <row r="122">
      <c r="B122" s="18" t="n"/>
      <c r="C122" s="17">
        <f>IF($B122="","",TEXT($B122,"ddd"))</f>
        <v/>
      </c>
      <c r="D122" s="45" t="n"/>
      <c r="E122" s="45"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IF(OR($B122="",$I122=""),"",IF(SUMPRODUCT((nrInstrNames&lt;&gt;"")*ISNUMBER(SEARCH(nrInstrNames,$I122)))&gt;0,"OK","UNRECOGNIZED"))</f>
        <v/>
      </c>
      <c r="O122" s="17">
        <f>IF(OR($B122="",$D122="",$E122=""),"",IF($E122=$D122,"CHECK TIMES (start = end)",IF($F122&gt;12,"CHECK TIMES (End is before Start?)","OK")))</f>
        <v/>
      </c>
    </row>
    <row r="123">
      <c r="B123" s="18" t="n"/>
      <c r="C123" s="17">
        <f>IF($B123="","",TEXT($B123,"ddd"))</f>
        <v/>
      </c>
      <c r="D123" s="45" t="n"/>
      <c r="E123" s="45"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IF(OR($B123="",$I123=""),"",IF(SUMPRODUCT((nrInstrNames&lt;&gt;"")*ISNUMBER(SEARCH(nrInstrNames,$I123)))&gt;0,"OK","UNRECOGNIZED"))</f>
        <v/>
      </c>
      <c r="O123" s="17">
        <f>IF(OR($B123="",$D123="",$E123=""),"",IF($E123=$D123,"CHECK TIMES (start = end)",IF($F123&gt;12,"CHECK TIMES (End is before Start?)","OK")))</f>
        <v/>
      </c>
    </row>
    <row r="124">
      <c r="B124" s="18" t="n"/>
      <c r="C124" s="17">
        <f>IF($B124="","",TEXT($B124,"ddd"))</f>
        <v/>
      </c>
      <c r="D124" s="45" t="n"/>
      <c r="E124" s="45"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IF(OR($B124="",$I124=""),"",IF(SUMPRODUCT((nrInstrNames&lt;&gt;"")*ISNUMBER(SEARCH(nrInstrNames,$I124)))&gt;0,"OK","UNRECOGNIZED"))</f>
        <v/>
      </c>
      <c r="O124" s="17">
        <f>IF(OR($B124="",$D124="",$E124=""),"",IF($E124=$D124,"CHECK TIMES (start = end)",IF($F124&gt;12,"CHECK TIMES (End is before Start?)","OK")))</f>
        <v/>
      </c>
    </row>
    <row r="125">
      <c r="B125" s="18" t="n"/>
      <c r="C125" s="17">
        <f>IF($B125="","",TEXT($B125,"ddd"))</f>
        <v/>
      </c>
      <c r="D125" s="45" t="n"/>
      <c r="E125" s="45"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IF(OR($B125="",$I125=""),"",IF(SUMPRODUCT((nrInstrNames&lt;&gt;"")*ISNUMBER(SEARCH(nrInstrNames,$I125)))&gt;0,"OK","UNRECOGNIZED"))</f>
        <v/>
      </c>
      <c r="O125" s="17">
        <f>IF(OR($B125="",$D125="",$E125=""),"",IF($E125=$D125,"CHECK TIMES (start = end)",IF($F125&gt;12,"CHECK TIMES (End is before Start?)","OK")))</f>
        <v/>
      </c>
    </row>
    <row r="126">
      <c r="B126" s="18" t="n"/>
      <c r="C126" s="17">
        <f>IF($B126="","",TEXT($B126,"ddd"))</f>
        <v/>
      </c>
      <c r="D126" s="45" t="n"/>
      <c r="E126" s="45"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IF(OR($B126="",$I126=""),"",IF(SUMPRODUCT((nrInstrNames&lt;&gt;"")*ISNUMBER(SEARCH(nrInstrNames,$I126)))&gt;0,"OK","UNRECOGNIZED"))</f>
        <v/>
      </c>
      <c r="O126" s="17">
        <f>IF(OR($B126="",$D126="",$E126=""),"",IF($E126=$D126,"CHECK TIMES (start = end)",IF($F126&gt;12,"CHECK TIMES (End is before Start?)","OK")))</f>
        <v/>
      </c>
    </row>
    <row r="127">
      <c r="B127" s="18" t="n"/>
      <c r="C127" s="17">
        <f>IF($B127="","",TEXT($B127,"ddd"))</f>
        <v/>
      </c>
      <c r="D127" s="45" t="n"/>
      <c r="E127" s="45"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IF(OR($B127="",$I127=""),"",IF(SUMPRODUCT((nrInstrNames&lt;&gt;"")*ISNUMBER(SEARCH(nrInstrNames,$I127)))&gt;0,"OK","UNRECOGNIZED"))</f>
        <v/>
      </c>
      <c r="O127" s="17">
        <f>IF(OR($B127="",$D127="",$E127=""),"",IF($E127=$D127,"CHECK TIMES (start = end)",IF($F127&gt;12,"CHECK TIMES (End is before Start?)","OK")))</f>
        <v/>
      </c>
    </row>
    <row r="128">
      <c r="B128" s="18" t="n"/>
      <c r="C128" s="17">
        <f>IF($B128="","",TEXT($B128,"ddd"))</f>
        <v/>
      </c>
      <c r="D128" s="45" t="n"/>
      <c r="E128" s="45"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IF(OR($B128="",$I128=""),"",IF(SUMPRODUCT((nrInstrNames&lt;&gt;"")*ISNUMBER(SEARCH(nrInstrNames,$I128)))&gt;0,"OK","UNRECOGNIZED"))</f>
        <v/>
      </c>
      <c r="O128" s="17">
        <f>IF(OR($B128="",$D128="",$E128=""),"",IF($E128=$D128,"CHECK TIMES (start = end)",IF($F128&gt;12,"CHECK TIMES (End is before Start?)","OK")))</f>
        <v/>
      </c>
    </row>
    <row r="129">
      <c r="B129" s="18" t="n"/>
      <c r="C129" s="17">
        <f>IF($B129="","",TEXT($B129,"ddd"))</f>
        <v/>
      </c>
      <c r="D129" s="45" t="n"/>
      <c r="E129" s="45"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IF(OR($B129="",$I129=""),"",IF(SUMPRODUCT((nrInstrNames&lt;&gt;"")*ISNUMBER(SEARCH(nrInstrNames,$I129)))&gt;0,"OK","UNRECOGNIZED"))</f>
        <v/>
      </c>
      <c r="O129" s="17">
        <f>IF(OR($B129="",$D129="",$E129=""),"",IF($E129=$D129,"CHECK TIMES (start = end)",IF($F129&gt;12,"CHECK TIMES (End is before Start?)","OK")))</f>
        <v/>
      </c>
    </row>
    <row r="130">
      <c r="B130" s="18" t="n"/>
      <c r="C130" s="17">
        <f>IF($B130="","",TEXT($B130,"ddd"))</f>
        <v/>
      </c>
      <c r="D130" s="45" t="n"/>
      <c r="E130" s="45"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IF(OR($B130="",$I130=""),"",IF(SUMPRODUCT((nrInstrNames&lt;&gt;"")*ISNUMBER(SEARCH(nrInstrNames,$I130)))&gt;0,"OK","UNRECOGNIZED"))</f>
        <v/>
      </c>
      <c r="O130" s="17">
        <f>IF(OR($B130="",$D130="",$E130=""),"",IF($E130=$D130,"CHECK TIMES (start = end)",IF($F130&gt;12,"CHECK TIMES (End is before Start?)","OK")))</f>
        <v/>
      </c>
    </row>
    <row r="131">
      <c r="B131" s="18" t="n"/>
      <c r="C131" s="17">
        <f>IF($B131="","",TEXT($B131,"ddd"))</f>
        <v/>
      </c>
      <c r="D131" s="45" t="n"/>
      <c r="E131" s="45"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IF(OR($B131="",$I131=""),"",IF(SUMPRODUCT((nrInstrNames&lt;&gt;"")*ISNUMBER(SEARCH(nrInstrNames,$I131)))&gt;0,"OK","UNRECOGNIZED"))</f>
        <v/>
      </c>
      <c r="O131" s="17">
        <f>IF(OR($B131="",$D131="",$E131=""),"",IF($E131=$D131,"CHECK TIMES (start = end)",IF($F131&gt;12,"CHECK TIMES (End is before Start?)","OK")))</f>
        <v/>
      </c>
    </row>
    <row r="132">
      <c r="B132" s="18" t="n"/>
      <c r="C132" s="17">
        <f>IF($B132="","",TEXT($B132,"ddd"))</f>
        <v/>
      </c>
      <c r="D132" s="45" t="n"/>
      <c r="E132" s="45"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IF(OR($B132="",$I132=""),"",IF(SUMPRODUCT((nrInstrNames&lt;&gt;"")*ISNUMBER(SEARCH(nrInstrNames,$I132)))&gt;0,"OK","UNRECOGNIZED"))</f>
        <v/>
      </c>
      <c r="O132" s="17">
        <f>IF(OR($B132="",$D132="",$E132=""),"",IF($E132=$D132,"CHECK TIMES (start = end)",IF($F132&gt;12,"CHECK TIMES (End is before Start?)","OK")))</f>
        <v/>
      </c>
    </row>
    <row r="133">
      <c r="B133" s="18" t="n"/>
      <c r="C133" s="17">
        <f>IF($B133="","",TEXT($B133,"ddd"))</f>
        <v/>
      </c>
      <c r="D133" s="45" t="n"/>
      <c r="E133" s="45"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IF(OR($B133="",$I133=""),"",IF(SUMPRODUCT((nrInstrNames&lt;&gt;"")*ISNUMBER(SEARCH(nrInstrNames,$I133)))&gt;0,"OK","UNRECOGNIZED"))</f>
        <v/>
      </c>
      <c r="O133" s="17">
        <f>IF(OR($B133="",$D133="",$E133=""),"",IF($E133=$D133,"CHECK TIMES (start = end)",IF($F133&gt;12,"CHECK TIMES (End is before Start?)","OK")))</f>
        <v/>
      </c>
    </row>
    <row r="134">
      <c r="B134" s="18" t="n"/>
      <c r="C134" s="17">
        <f>IF($B134="","",TEXT($B134,"ddd"))</f>
        <v/>
      </c>
      <c r="D134" s="45" t="n"/>
      <c r="E134" s="45"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IF(OR($B134="",$I134=""),"",IF(SUMPRODUCT((nrInstrNames&lt;&gt;"")*ISNUMBER(SEARCH(nrInstrNames,$I134)))&gt;0,"OK","UNRECOGNIZED"))</f>
        <v/>
      </c>
      <c r="O134" s="17">
        <f>IF(OR($B134="",$D134="",$E134=""),"",IF($E134=$D134,"CHECK TIMES (start = end)",IF($F134&gt;12,"CHECK TIMES (End is before Start?)","OK")))</f>
        <v/>
      </c>
    </row>
    <row r="135">
      <c r="B135" s="18" t="n"/>
      <c r="C135" s="17">
        <f>IF($B135="","",TEXT($B135,"ddd"))</f>
        <v/>
      </c>
      <c r="D135" s="45" t="n"/>
      <c r="E135" s="45"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IF(OR($B135="",$I135=""),"",IF(SUMPRODUCT((nrInstrNames&lt;&gt;"")*ISNUMBER(SEARCH(nrInstrNames,$I135)))&gt;0,"OK","UNRECOGNIZED"))</f>
        <v/>
      </c>
      <c r="O135" s="17">
        <f>IF(OR($B135="",$D135="",$E135=""),"",IF($E135=$D135,"CHECK TIMES (start = end)",IF($F135&gt;12,"CHECK TIMES (End is before Start?)","OK")))</f>
        <v/>
      </c>
    </row>
    <row r="136">
      <c r="B136" s="18" t="n"/>
      <c r="C136" s="17">
        <f>IF($B136="","",TEXT($B136,"ddd"))</f>
        <v/>
      </c>
      <c r="D136" s="45" t="n"/>
      <c r="E136" s="45"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IF(OR($B136="",$I136=""),"",IF(SUMPRODUCT((nrInstrNames&lt;&gt;"")*ISNUMBER(SEARCH(nrInstrNames,$I136)))&gt;0,"OK","UNRECOGNIZED"))</f>
        <v/>
      </c>
      <c r="O136" s="17">
        <f>IF(OR($B136="",$D136="",$E136=""),"",IF($E136=$D136,"CHECK TIMES (start = end)",IF($F136&gt;12,"CHECK TIMES (End is before Start?)","OK")))</f>
        <v/>
      </c>
    </row>
    <row r="137">
      <c r="B137" s="18" t="n"/>
      <c r="C137" s="17">
        <f>IF($B137="","",TEXT($B137,"ddd"))</f>
        <v/>
      </c>
      <c r="D137" s="45" t="n"/>
      <c r="E137" s="45"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IF(OR($B137="",$I137=""),"",IF(SUMPRODUCT((nrInstrNames&lt;&gt;"")*ISNUMBER(SEARCH(nrInstrNames,$I137)))&gt;0,"OK","UNRECOGNIZED"))</f>
        <v/>
      </c>
      <c r="O137" s="17">
        <f>IF(OR($B137="",$D137="",$E137=""),"",IF($E137=$D137,"CHECK TIMES (start = end)",IF($F137&gt;12,"CHECK TIMES (End is before Start?)","OK")))</f>
        <v/>
      </c>
    </row>
    <row r="138">
      <c r="B138" s="18" t="n"/>
      <c r="C138" s="17">
        <f>IF($B138="","",TEXT($B138,"ddd"))</f>
        <v/>
      </c>
      <c r="D138" s="45" t="n"/>
      <c r="E138" s="45"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IF(OR($B138="",$I138=""),"",IF(SUMPRODUCT((nrInstrNames&lt;&gt;"")*ISNUMBER(SEARCH(nrInstrNames,$I138)))&gt;0,"OK","UNRECOGNIZED"))</f>
        <v/>
      </c>
      <c r="O138" s="17">
        <f>IF(OR($B138="",$D138="",$E138=""),"",IF($E138=$D138,"CHECK TIMES (start = end)",IF($F138&gt;12,"CHECK TIMES (End is before Start?)","OK")))</f>
        <v/>
      </c>
    </row>
    <row r="139">
      <c r="B139" s="18" t="n"/>
      <c r="C139" s="17">
        <f>IF($B139="","",TEXT($B139,"ddd"))</f>
        <v/>
      </c>
      <c r="D139" s="45" t="n"/>
      <c r="E139" s="45"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IF(OR($B139="",$I139=""),"",IF(SUMPRODUCT((nrInstrNames&lt;&gt;"")*ISNUMBER(SEARCH(nrInstrNames,$I139)))&gt;0,"OK","UNRECOGNIZED"))</f>
        <v/>
      </c>
      <c r="O139" s="17">
        <f>IF(OR($B139="",$D139="",$E139=""),"",IF($E139=$D139,"CHECK TIMES (start = end)",IF($F139&gt;12,"CHECK TIMES (End is before Start?)","OK")))</f>
        <v/>
      </c>
    </row>
    <row r="140">
      <c r="B140" s="18" t="n"/>
      <c r="C140" s="17">
        <f>IF($B140="","",TEXT($B140,"ddd"))</f>
        <v/>
      </c>
      <c r="D140" s="45" t="n"/>
      <c r="E140" s="45"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IF(OR($B140="",$I140=""),"",IF(SUMPRODUCT((nrInstrNames&lt;&gt;"")*ISNUMBER(SEARCH(nrInstrNames,$I140)))&gt;0,"OK","UNRECOGNIZED"))</f>
        <v/>
      </c>
      <c r="O140" s="17">
        <f>IF(OR($B140="",$D140="",$E140=""),"",IF($E140=$D140,"CHECK TIMES (start = end)",IF($F140&gt;12,"CHECK TIMES (End is before Start?)","OK")))</f>
        <v/>
      </c>
    </row>
    <row r="141">
      <c r="B141" s="18" t="n"/>
      <c r="C141" s="17">
        <f>IF($B141="","",TEXT($B141,"ddd"))</f>
        <v/>
      </c>
      <c r="D141" s="45" t="n"/>
      <c r="E141" s="45"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IF(OR($B141="",$I141=""),"",IF(SUMPRODUCT((nrInstrNames&lt;&gt;"")*ISNUMBER(SEARCH(nrInstrNames,$I141)))&gt;0,"OK","UNRECOGNIZED"))</f>
        <v/>
      </c>
      <c r="O141" s="17">
        <f>IF(OR($B141="",$D141="",$E141=""),"",IF($E141=$D141,"CHECK TIMES (start = end)",IF($F141&gt;12,"CHECK TIMES (End is before Start?)","OK")))</f>
        <v/>
      </c>
    </row>
    <row r="142">
      <c r="B142" s="18" t="n"/>
      <c r="C142" s="17">
        <f>IF($B142="","",TEXT($B142,"ddd"))</f>
        <v/>
      </c>
      <c r="D142" s="45" t="n"/>
      <c r="E142" s="45"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IF(OR($B142="",$I142=""),"",IF(SUMPRODUCT((nrInstrNames&lt;&gt;"")*ISNUMBER(SEARCH(nrInstrNames,$I142)))&gt;0,"OK","UNRECOGNIZED"))</f>
        <v/>
      </c>
      <c r="O142" s="17">
        <f>IF(OR($B142="",$D142="",$E142=""),"",IF($E142=$D142,"CHECK TIMES (start = end)",IF($F142&gt;12,"CHECK TIMES (End is before Start?)","OK")))</f>
        <v/>
      </c>
    </row>
    <row r="143">
      <c r="B143" s="18" t="n"/>
      <c r="C143" s="17">
        <f>IF($B143="","",TEXT($B143,"ddd"))</f>
        <v/>
      </c>
      <c r="D143" s="45" t="n"/>
      <c r="E143" s="45"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IF(OR($B143="",$I143=""),"",IF(SUMPRODUCT((nrInstrNames&lt;&gt;"")*ISNUMBER(SEARCH(nrInstrNames,$I143)))&gt;0,"OK","UNRECOGNIZED"))</f>
        <v/>
      </c>
      <c r="O143" s="17">
        <f>IF(OR($B143="",$D143="",$E143=""),"",IF($E143=$D143,"CHECK TIMES (start = end)",IF($F143&gt;12,"CHECK TIMES (End is before Start?)","OK")))</f>
        <v/>
      </c>
    </row>
    <row r="144">
      <c r="B144" s="18" t="n"/>
      <c r="C144" s="17">
        <f>IF($B144="","",TEXT($B144,"ddd"))</f>
        <v/>
      </c>
      <c r="D144" s="45" t="n"/>
      <c r="E144" s="45"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IF(OR($B144="",$I144=""),"",IF(SUMPRODUCT((nrInstrNames&lt;&gt;"")*ISNUMBER(SEARCH(nrInstrNames,$I144)))&gt;0,"OK","UNRECOGNIZED"))</f>
        <v/>
      </c>
      <c r="O144" s="17">
        <f>IF(OR($B144="",$D144="",$E144=""),"",IF($E144=$D144,"CHECK TIMES (start = end)",IF($F144&gt;12,"CHECK TIMES (End is before Start?)","OK")))</f>
        <v/>
      </c>
    </row>
    <row r="145">
      <c r="B145" s="18" t="n"/>
      <c r="C145" s="17">
        <f>IF($B145="","",TEXT($B145,"ddd"))</f>
        <v/>
      </c>
      <c r="D145" s="45" t="n"/>
      <c r="E145" s="45"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IF(OR($B145="",$I145=""),"",IF(SUMPRODUCT((nrInstrNames&lt;&gt;"")*ISNUMBER(SEARCH(nrInstrNames,$I145)))&gt;0,"OK","UNRECOGNIZED"))</f>
        <v/>
      </c>
      <c r="O145" s="17">
        <f>IF(OR($B145="",$D145="",$E145=""),"",IF($E145=$D145,"CHECK TIMES (start = end)",IF($F145&gt;12,"CHECK TIMES (End is before Start?)","OK")))</f>
        <v/>
      </c>
    </row>
    <row r="146">
      <c r="B146" s="18" t="n"/>
      <c r="C146" s="17">
        <f>IF($B146="","",TEXT($B146,"ddd"))</f>
        <v/>
      </c>
      <c r="D146" s="45" t="n"/>
      <c r="E146" s="45"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IF(OR($B146="",$I146=""),"",IF(SUMPRODUCT((nrInstrNames&lt;&gt;"")*ISNUMBER(SEARCH(nrInstrNames,$I146)))&gt;0,"OK","UNRECOGNIZED"))</f>
        <v/>
      </c>
      <c r="O146" s="17">
        <f>IF(OR($B146="",$D146="",$E146=""),"",IF($E146=$D146,"CHECK TIMES (start = end)",IF($F146&gt;12,"CHECK TIMES (End is before Start?)","OK")))</f>
        <v/>
      </c>
    </row>
    <row r="147">
      <c r="B147" s="18" t="n"/>
      <c r="C147" s="17">
        <f>IF($B147="","",TEXT($B147,"ddd"))</f>
        <v/>
      </c>
      <c r="D147" s="45" t="n"/>
      <c r="E147" s="45"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IF(OR($B147="",$I147=""),"",IF(SUMPRODUCT((nrInstrNames&lt;&gt;"")*ISNUMBER(SEARCH(nrInstrNames,$I147)))&gt;0,"OK","UNRECOGNIZED"))</f>
        <v/>
      </c>
      <c r="O147" s="17">
        <f>IF(OR($B147="",$D147="",$E147=""),"",IF($E147=$D147,"CHECK TIMES (start = end)",IF($F147&gt;12,"CHECK TIMES (End is before Start?)","OK")))</f>
        <v/>
      </c>
    </row>
    <row r="148">
      <c r="B148" s="18" t="n"/>
      <c r="C148" s="17">
        <f>IF($B148="","",TEXT($B148,"ddd"))</f>
        <v/>
      </c>
      <c r="D148" s="45" t="n"/>
      <c r="E148" s="45"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IF(OR($B148="",$I148=""),"",IF(SUMPRODUCT((nrInstrNames&lt;&gt;"")*ISNUMBER(SEARCH(nrInstrNames,$I148)))&gt;0,"OK","UNRECOGNIZED"))</f>
        <v/>
      </c>
      <c r="O148" s="17">
        <f>IF(OR($B148="",$D148="",$E148=""),"",IF($E148=$D148,"CHECK TIMES (start = end)",IF($F148&gt;12,"CHECK TIMES (End is before Start?)","OK")))</f>
        <v/>
      </c>
    </row>
    <row r="149">
      <c r="B149" s="18" t="n"/>
      <c r="C149" s="17">
        <f>IF($B149="","",TEXT($B149,"ddd"))</f>
        <v/>
      </c>
      <c r="D149" s="45" t="n"/>
      <c r="E149" s="45"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IF(OR($B149="",$I149=""),"",IF(SUMPRODUCT((nrInstrNames&lt;&gt;"")*ISNUMBER(SEARCH(nrInstrNames,$I149)))&gt;0,"OK","UNRECOGNIZED"))</f>
        <v/>
      </c>
      <c r="O149" s="17">
        <f>IF(OR($B149="",$D149="",$E149=""),"",IF($E149=$D149,"CHECK TIMES (start = end)",IF($F149&gt;12,"CHECK TIMES (End is before Start?)","OK")))</f>
        <v/>
      </c>
    </row>
    <row r="150">
      <c r="B150" s="18" t="n"/>
      <c r="C150" s="17">
        <f>IF($B150="","",TEXT($B150,"ddd"))</f>
        <v/>
      </c>
      <c r="D150" s="45" t="n"/>
      <c r="E150" s="45"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IF(OR($B150="",$I150=""),"",IF(SUMPRODUCT((nrInstrNames&lt;&gt;"")*ISNUMBER(SEARCH(nrInstrNames,$I150)))&gt;0,"OK","UNRECOGNIZED"))</f>
        <v/>
      </c>
      <c r="O150" s="17">
        <f>IF(OR($B150="",$D150="",$E150=""),"",IF($E150=$D150,"CHECK TIMES (start = end)",IF($F150&gt;12,"CHECK TIMES (End is before Start?)","OK")))</f>
        <v/>
      </c>
    </row>
    <row r="151">
      <c r="B151" s="18" t="n"/>
      <c r="C151" s="17">
        <f>IF($B151="","",TEXT($B151,"ddd"))</f>
        <v/>
      </c>
      <c r="D151" s="45" t="n"/>
      <c r="E151" s="45"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IF(OR($B151="",$I151=""),"",IF(SUMPRODUCT((nrInstrNames&lt;&gt;"")*ISNUMBER(SEARCH(nrInstrNames,$I151)))&gt;0,"OK","UNRECOGNIZED"))</f>
        <v/>
      </c>
      <c r="O151" s="17">
        <f>IF(OR($B151="",$D151="",$E151=""),"",IF($E151=$D151,"CHECK TIMES (start = end)",IF($F151&gt;12,"CHECK TIMES (End is before Start?)","OK")))</f>
        <v/>
      </c>
    </row>
    <row r="152">
      <c r="B152" s="18" t="n"/>
      <c r="C152" s="17">
        <f>IF($B152="","",TEXT($B152,"ddd"))</f>
        <v/>
      </c>
      <c r="D152" s="45" t="n"/>
      <c r="E152" s="45"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IF(OR($B152="",$I152=""),"",IF(SUMPRODUCT((nrInstrNames&lt;&gt;"")*ISNUMBER(SEARCH(nrInstrNames,$I152)))&gt;0,"OK","UNRECOGNIZED"))</f>
        <v/>
      </c>
      <c r="O152" s="17">
        <f>IF(OR($B152="",$D152="",$E152=""),"",IF($E152=$D152,"CHECK TIMES (start = end)",IF($F152&gt;12,"CHECK TIMES (End is before Start?)","OK")))</f>
        <v/>
      </c>
    </row>
    <row r="153">
      <c r="B153" s="18" t="n"/>
      <c r="C153" s="17">
        <f>IF($B153="","",TEXT($B153,"ddd"))</f>
        <v/>
      </c>
      <c r="D153" s="45" t="n"/>
      <c r="E153" s="45"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IF(OR($B153="",$I153=""),"",IF(SUMPRODUCT((nrInstrNames&lt;&gt;"")*ISNUMBER(SEARCH(nrInstrNames,$I153)))&gt;0,"OK","UNRECOGNIZED"))</f>
        <v/>
      </c>
      <c r="O153" s="17">
        <f>IF(OR($B153="",$D153="",$E153=""),"",IF($E153=$D153,"CHECK TIMES (start = end)",IF($F153&gt;12,"CHECK TIMES (End is before Start?)","OK")))</f>
        <v/>
      </c>
    </row>
    <row r="154">
      <c r="B154" s="18" t="n"/>
      <c r="C154" s="17">
        <f>IF($B154="","",TEXT($B154,"ddd"))</f>
        <v/>
      </c>
      <c r="D154" s="45" t="n"/>
      <c r="E154" s="45"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IF(OR($B154="",$I154=""),"",IF(SUMPRODUCT((nrInstrNames&lt;&gt;"")*ISNUMBER(SEARCH(nrInstrNames,$I154)))&gt;0,"OK","UNRECOGNIZED"))</f>
        <v/>
      </c>
      <c r="O154" s="17">
        <f>IF(OR($B154="",$D154="",$E154=""),"",IF($E154=$D154,"CHECK TIMES (start = end)",IF($F154&gt;12,"CHECK TIMES (End is before Start?)","OK")))</f>
        <v/>
      </c>
    </row>
    <row r="155">
      <c r="B155" s="18" t="n"/>
      <c r="C155" s="17">
        <f>IF($B155="","",TEXT($B155,"ddd"))</f>
        <v/>
      </c>
      <c r="D155" s="45" t="n"/>
      <c r="E155" s="45"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IF(OR($B155="",$I155=""),"",IF(SUMPRODUCT((nrInstrNames&lt;&gt;"")*ISNUMBER(SEARCH(nrInstrNames,$I155)))&gt;0,"OK","UNRECOGNIZED"))</f>
        <v/>
      </c>
      <c r="O155" s="17">
        <f>IF(OR($B155="",$D155="",$E155=""),"",IF($E155=$D155,"CHECK TIMES (start = end)",IF($F155&gt;12,"CHECK TIMES (End is before Start?)","OK")))</f>
        <v/>
      </c>
    </row>
    <row r="156">
      <c r="B156" s="18" t="n"/>
      <c r="C156" s="17">
        <f>IF($B156="","",TEXT($B156,"ddd"))</f>
        <v/>
      </c>
      <c r="D156" s="45" t="n"/>
      <c r="E156" s="45"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IF(OR($B156="",$I156=""),"",IF(SUMPRODUCT((nrInstrNames&lt;&gt;"")*ISNUMBER(SEARCH(nrInstrNames,$I156)))&gt;0,"OK","UNRECOGNIZED"))</f>
        <v/>
      </c>
      <c r="O156" s="17">
        <f>IF(OR($B156="",$D156="",$E156=""),"",IF($E156=$D156,"CHECK TIMES (start = end)",IF($F156&gt;12,"CHECK TIMES (End is before Start?)","OK")))</f>
        <v/>
      </c>
    </row>
    <row r="157">
      <c r="B157" s="18" t="n"/>
      <c r="C157" s="17">
        <f>IF($B157="","",TEXT($B157,"ddd"))</f>
        <v/>
      </c>
      <c r="D157" s="45" t="n"/>
      <c r="E157" s="45"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IF(OR($B157="",$I157=""),"",IF(SUMPRODUCT((nrInstrNames&lt;&gt;"")*ISNUMBER(SEARCH(nrInstrNames,$I157)))&gt;0,"OK","UNRECOGNIZED"))</f>
        <v/>
      </c>
      <c r="O157" s="17">
        <f>IF(OR($B157="",$D157="",$E157=""),"",IF($E157=$D157,"CHECK TIMES (start = end)",IF($F157&gt;12,"CHECK TIMES (End is before Start?)","OK")))</f>
        <v/>
      </c>
    </row>
    <row r="158">
      <c r="B158" s="18" t="n"/>
      <c r="C158" s="17">
        <f>IF($B158="","",TEXT($B158,"ddd"))</f>
        <v/>
      </c>
      <c r="D158" s="45" t="n"/>
      <c r="E158" s="45"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IF(OR($B158="",$I158=""),"",IF(SUMPRODUCT((nrInstrNames&lt;&gt;"")*ISNUMBER(SEARCH(nrInstrNames,$I158)))&gt;0,"OK","UNRECOGNIZED"))</f>
        <v/>
      </c>
      <c r="O158" s="17">
        <f>IF(OR($B158="",$D158="",$E158=""),"",IF($E158=$D158,"CHECK TIMES (start = end)",IF($F158&gt;12,"CHECK TIMES (End is before Start?)","OK")))</f>
        <v/>
      </c>
    </row>
    <row r="159">
      <c r="B159" s="18" t="n"/>
      <c r="C159" s="17">
        <f>IF($B159="","",TEXT($B159,"ddd"))</f>
        <v/>
      </c>
      <c r="D159" s="45" t="n"/>
      <c r="E159" s="45"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IF(OR($B159="",$I159=""),"",IF(SUMPRODUCT((nrInstrNames&lt;&gt;"")*ISNUMBER(SEARCH(nrInstrNames,$I159)))&gt;0,"OK","UNRECOGNIZED"))</f>
        <v/>
      </c>
      <c r="O159" s="17">
        <f>IF(OR($B159="",$D159="",$E159=""),"",IF($E159=$D159,"CHECK TIMES (start = end)",IF($F159&gt;12,"CHECK TIMES (End is before Start?)","OK")))</f>
        <v/>
      </c>
    </row>
    <row r="160">
      <c r="B160" s="18" t="n"/>
      <c r="C160" s="17">
        <f>IF($B160="","",TEXT($B160,"ddd"))</f>
        <v/>
      </c>
      <c r="D160" s="45" t="n"/>
      <c r="E160" s="45"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IF(OR($B160="",$I160=""),"",IF(SUMPRODUCT((nrInstrNames&lt;&gt;"")*ISNUMBER(SEARCH(nrInstrNames,$I160)))&gt;0,"OK","UNRECOGNIZED"))</f>
        <v/>
      </c>
      <c r="O160" s="17">
        <f>IF(OR($B160="",$D160="",$E160=""),"",IF($E160=$D160,"CHECK TIMES (start = end)",IF($F160&gt;12,"CHECK TIMES (End is before Start?)","OK")))</f>
        <v/>
      </c>
    </row>
    <row r="161">
      <c r="B161" s="18" t="n"/>
      <c r="C161" s="17">
        <f>IF($B161="","",TEXT($B161,"ddd"))</f>
        <v/>
      </c>
      <c r="D161" s="45" t="n"/>
      <c r="E161" s="45"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IF(OR($B161="",$I161=""),"",IF(SUMPRODUCT((nrInstrNames&lt;&gt;"")*ISNUMBER(SEARCH(nrInstrNames,$I161)))&gt;0,"OK","UNRECOGNIZED"))</f>
        <v/>
      </c>
      <c r="O161" s="17">
        <f>IF(OR($B161="",$D161="",$E161=""),"",IF($E161=$D161,"CHECK TIMES (start = end)",IF($F161&gt;12,"CHECK TIMES (End is before Start?)","OK")))</f>
        <v/>
      </c>
    </row>
    <row r="162">
      <c r="B162" s="18" t="n"/>
      <c r="C162" s="17">
        <f>IF($B162="","",TEXT($B162,"ddd"))</f>
        <v/>
      </c>
      <c r="D162" s="45" t="n"/>
      <c r="E162" s="45"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IF(OR($B162="",$I162=""),"",IF(SUMPRODUCT((nrInstrNames&lt;&gt;"")*ISNUMBER(SEARCH(nrInstrNames,$I162)))&gt;0,"OK","UNRECOGNIZED"))</f>
        <v/>
      </c>
      <c r="O162" s="17">
        <f>IF(OR($B162="",$D162="",$E162=""),"",IF($E162=$D162,"CHECK TIMES (start = end)",IF($F162&gt;12,"CHECK TIMES (End is before Start?)","OK")))</f>
        <v/>
      </c>
    </row>
    <row r="163">
      <c r="B163" s="18" t="n"/>
      <c r="C163" s="17">
        <f>IF($B163="","",TEXT($B163,"ddd"))</f>
        <v/>
      </c>
      <c r="D163" s="45" t="n"/>
      <c r="E163" s="45"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IF(OR($B163="",$I163=""),"",IF(SUMPRODUCT((nrInstrNames&lt;&gt;"")*ISNUMBER(SEARCH(nrInstrNames,$I163)))&gt;0,"OK","UNRECOGNIZED"))</f>
        <v/>
      </c>
      <c r="O163" s="17">
        <f>IF(OR($B163="",$D163="",$E163=""),"",IF($E163=$D163,"CHECK TIMES (start = end)",IF($F163&gt;12,"CHECK TIMES (End is before Start?)","OK")))</f>
        <v/>
      </c>
    </row>
    <row r="164">
      <c r="B164" s="18" t="n"/>
      <c r="C164" s="17">
        <f>IF($B164="","",TEXT($B164,"ddd"))</f>
        <v/>
      </c>
      <c r="D164" s="45" t="n"/>
      <c r="E164" s="45"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IF(OR($B164="",$I164=""),"",IF(SUMPRODUCT((nrInstrNames&lt;&gt;"")*ISNUMBER(SEARCH(nrInstrNames,$I164)))&gt;0,"OK","UNRECOGNIZED"))</f>
        <v/>
      </c>
      <c r="O164" s="17">
        <f>IF(OR($B164="",$D164="",$E164=""),"",IF($E164=$D164,"CHECK TIMES (start = end)",IF($F164&gt;12,"CHECK TIMES (End is before Start?)","OK")))</f>
        <v/>
      </c>
    </row>
    <row r="165">
      <c r="B165" s="18" t="n"/>
      <c r="C165" s="17">
        <f>IF($B165="","",TEXT($B165,"ddd"))</f>
        <v/>
      </c>
      <c r="D165" s="45" t="n"/>
      <c r="E165" s="45"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IF(OR($B165="",$I165=""),"",IF(SUMPRODUCT((nrInstrNames&lt;&gt;"")*ISNUMBER(SEARCH(nrInstrNames,$I165)))&gt;0,"OK","UNRECOGNIZED"))</f>
        <v/>
      </c>
      <c r="O165" s="17">
        <f>IF(OR($B165="",$D165="",$E165=""),"",IF($E165=$D165,"CHECK TIMES (start = end)",IF($F165&gt;12,"CHECK TIMES (End is before Start?)","OK")))</f>
        <v/>
      </c>
    </row>
    <row r="166">
      <c r="B166" s="18" t="n"/>
      <c r="C166" s="17">
        <f>IF($B166="","",TEXT($B166,"ddd"))</f>
        <v/>
      </c>
      <c r="D166" s="45" t="n"/>
      <c r="E166" s="45"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IF(OR($B166="",$I166=""),"",IF(SUMPRODUCT((nrInstrNames&lt;&gt;"")*ISNUMBER(SEARCH(nrInstrNames,$I166)))&gt;0,"OK","UNRECOGNIZED"))</f>
        <v/>
      </c>
      <c r="O166" s="17">
        <f>IF(OR($B166="",$D166="",$E166=""),"",IF($E166=$D166,"CHECK TIMES (start = end)",IF($F166&gt;12,"CHECK TIMES (End is before Start?)","OK")))</f>
        <v/>
      </c>
    </row>
    <row r="167">
      <c r="B167" s="18" t="n"/>
      <c r="C167" s="17">
        <f>IF($B167="","",TEXT($B167,"ddd"))</f>
        <v/>
      </c>
      <c r="D167" s="45" t="n"/>
      <c r="E167" s="45"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IF(OR($B167="",$I167=""),"",IF(SUMPRODUCT((nrInstrNames&lt;&gt;"")*ISNUMBER(SEARCH(nrInstrNames,$I167)))&gt;0,"OK","UNRECOGNIZED"))</f>
        <v/>
      </c>
      <c r="O167" s="17">
        <f>IF(OR($B167="",$D167="",$E167=""),"",IF($E167=$D167,"CHECK TIMES (start = end)",IF($F167&gt;12,"CHECK TIMES (End is before Start?)","OK")))</f>
        <v/>
      </c>
    </row>
    <row r="168">
      <c r="B168" s="18" t="n"/>
      <c r="C168" s="17">
        <f>IF($B168="","",TEXT($B168,"ddd"))</f>
        <v/>
      </c>
      <c r="D168" s="45" t="n"/>
      <c r="E168" s="45"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IF(OR($B168="",$I168=""),"",IF(SUMPRODUCT((nrInstrNames&lt;&gt;"")*ISNUMBER(SEARCH(nrInstrNames,$I168)))&gt;0,"OK","UNRECOGNIZED"))</f>
        <v/>
      </c>
      <c r="O168" s="17">
        <f>IF(OR($B168="",$D168="",$E168=""),"",IF($E168=$D168,"CHECK TIMES (start = end)",IF($F168&gt;12,"CHECK TIMES (End is before Start?)","OK")))</f>
        <v/>
      </c>
    </row>
    <row r="169">
      <c r="B169" s="18" t="n"/>
      <c r="C169" s="17">
        <f>IF($B169="","",TEXT($B169,"ddd"))</f>
        <v/>
      </c>
      <c r="D169" s="45" t="n"/>
      <c r="E169" s="45"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IF(OR($B169="",$I169=""),"",IF(SUMPRODUCT((nrInstrNames&lt;&gt;"")*ISNUMBER(SEARCH(nrInstrNames,$I169)))&gt;0,"OK","UNRECOGNIZED"))</f>
        <v/>
      </c>
      <c r="O169" s="17">
        <f>IF(OR($B169="",$D169="",$E169=""),"",IF($E169=$D169,"CHECK TIMES (start = end)",IF($F169&gt;12,"CHECK TIMES (End is before Start?)","OK")))</f>
        <v/>
      </c>
    </row>
    <row r="170">
      <c r="B170" s="18" t="n"/>
      <c r="C170" s="17">
        <f>IF($B170="","",TEXT($B170,"ddd"))</f>
        <v/>
      </c>
      <c r="D170" s="45" t="n"/>
      <c r="E170" s="45"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IF(OR($B170="",$I170=""),"",IF(SUMPRODUCT((nrInstrNames&lt;&gt;"")*ISNUMBER(SEARCH(nrInstrNames,$I170)))&gt;0,"OK","UNRECOGNIZED"))</f>
        <v/>
      </c>
      <c r="O170" s="17">
        <f>IF(OR($B170="",$D170="",$E170=""),"",IF($E170=$D170,"CHECK TIMES (start = end)",IF($F170&gt;12,"CHECK TIMES (End is before Start?)","OK")))</f>
        <v/>
      </c>
    </row>
    <row r="171">
      <c r="B171" s="18" t="n"/>
      <c r="C171" s="17">
        <f>IF($B171="","",TEXT($B171,"ddd"))</f>
        <v/>
      </c>
      <c r="D171" s="45" t="n"/>
      <c r="E171" s="45"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IF(OR($B171="",$I171=""),"",IF(SUMPRODUCT((nrInstrNames&lt;&gt;"")*ISNUMBER(SEARCH(nrInstrNames,$I171)))&gt;0,"OK","UNRECOGNIZED"))</f>
        <v/>
      </c>
      <c r="O171" s="17">
        <f>IF(OR($B171="",$D171="",$E171=""),"",IF($E171=$D171,"CHECK TIMES (start = end)",IF($F171&gt;12,"CHECK TIMES (End is before Start?)","OK")))</f>
        <v/>
      </c>
    </row>
    <row r="172">
      <c r="B172" s="18" t="n"/>
      <c r="C172" s="17">
        <f>IF($B172="","",TEXT($B172,"ddd"))</f>
        <v/>
      </c>
      <c r="D172" s="45" t="n"/>
      <c r="E172" s="45"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IF(OR($B172="",$I172=""),"",IF(SUMPRODUCT((nrInstrNames&lt;&gt;"")*ISNUMBER(SEARCH(nrInstrNames,$I172)))&gt;0,"OK","UNRECOGNIZED"))</f>
        <v/>
      </c>
      <c r="O172" s="17">
        <f>IF(OR($B172="",$D172="",$E172=""),"",IF($E172=$D172,"CHECK TIMES (start = end)",IF($F172&gt;12,"CHECK TIMES (End is before Start?)","OK")))</f>
        <v/>
      </c>
    </row>
    <row r="173">
      <c r="B173" s="18" t="n"/>
      <c r="C173" s="17">
        <f>IF($B173="","",TEXT($B173,"ddd"))</f>
        <v/>
      </c>
      <c r="D173" s="45" t="n"/>
      <c r="E173" s="45"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IF(OR($B173="",$I173=""),"",IF(SUMPRODUCT((nrInstrNames&lt;&gt;"")*ISNUMBER(SEARCH(nrInstrNames,$I173)))&gt;0,"OK","UNRECOGNIZED"))</f>
        <v/>
      </c>
      <c r="O173" s="17">
        <f>IF(OR($B173="",$D173="",$E173=""),"",IF($E173=$D173,"CHECK TIMES (start = end)",IF($F173&gt;12,"CHECK TIMES (End is before Start?)","OK")))</f>
        <v/>
      </c>
    </row>
    <row r="174">
      <c r="B174" s="18" t="n"/>
      <c r="C174" s="17">
        <f>IF($B174="","",TEXT($B174,"ddd"))</f>
        <v/>
      </c>
      <c r="D174" s="45" t="n"/>
      <c r="E174" s="45"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IF(OR($B174="",$I174=""),"",IF(SUMPRODUCT((nrInstrNames&lt;&gt;"")*ISNUMBER(SEARCH(nrInstrNames,$I174)))&gt;0,"OK","UNRECOGNIZED"))</f>
        <v/>
      </c>
      <c r="O174" s="17">
        <f>IF(OR($B174="",$D174="",$E174=""),"",IF($E174=$D174,"CHECK TIMES (start = end)",IF($F174&gt;12,"CHECK TIMES (End is before Start?)","OK")))</f>
        <v/>
      </c>
    </row>
    <row r="175">
      <c r="B175" s="18" t="n"/>
      <c r="C175" s="17">
        <f>IF($B175="","",TEXT($B175,"ddd"))</f>
        <v/>
      </c>
      <c r="D175" s="45" t="n"/>
      <c r="E175" s="45"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IF(OR($B175="",$I175=""),"",IF(SUMPRODUCT((nrInstrNames&lt;&gt;"")*ISNUMBER(SEARCH(nrInstrNames,$I175)))&gt;0,"OK","UNRECOGNIZED"))</f>
        <v/>
      </c>
      <c r="O175" s="17">
        <f>IF(OR($B175="",$D175="",$E175=""),"",IF($E175=$D175,"CHECK TIMES (start = end)",IF($F175&gt;12,"CHECK TIMES (End is before Start?)","OK")))</f>
        <v/>
      </c>
    </row>
    <row r="176">
      <c r="B176" s="18" t="n"/>
      <c r="C176" s="17">
        <f>IF($B176="","",TEXT($B176,"ddd"))</f>
        <v/>
      </c>
      <c r="D176" s="45" t="n"/>
      <c r="E176" s="45"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IF(OR($B176="",$I176=""),"",IF(SUMPRODUCT((nrInstrNames&lt;&gt;"")*ISNUMBER(SEARCH(nrInstrNames,$I176)))&gt;0,"OK","UNRECOGNIZED"))</f>
        <v/>
      </c>
      <c r="O176" s="17">
        <f>IF(OR($B176="",$D176="",$E176=""),"",IF($E176=$D176,"CHECK TIMES (start = end)",IF($F176&gt;12,"CHECK TIMES (End is before Start?)","OK")))</f>
        <v/>
      </c>
    </row>
    <row r="177">
      <c r="B177" s="18" t="n"/>
      <c r="C177" s="17">
        <f>IF($B177="","",TEXT($B177,"ddd"))</f>
        <v/>
      </c>
      <c r="D177" s="45" t="n"/>
      <c r="E177" s="45"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IF(OR($B177="",$I177=""),"",IF(SUMPRODUCT((nrInstrNames&lt;&gt;"")*ISNUMBER(SEARCH(nrInstrNames,$I177)))&gt;0,"OK","UNRECOGNIZED"))</f>
        <v/>
      </c>
      <c r="O177" s="17">
        <f>IF(OR($B177="",$D177="",$E177=""),"",IF($E177=$D177,"CHECK TIMES (start = end)",IF($F177&gt;12,"CHECK TIMES (End is before Start?)","OK")))</f>
        <v/>
      </c>
    </row>
    <row r="178">
      <c r="B178" s="18" t="n"/>
      <c r="C178" s="17">
        <f>IF($B178="","",TEXT($B178,"ddd"))</f>
        <v/>
      </c>
      <c r="D178" s="45" t="n"/>
      <c r="E178" s="45"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IF(OR($B178="",$I178=""),"",IF(SUMPRODUCT((nrInstrNames&lt;&gt;"")*ISNUMBER(SEARCH(nrInstrNames,$I178)))&gt;0,"OK","UNRECOGNIZED"))</f>
        <v/>
      </c>
      <c r="O178" s="17">
        <f>IF(OR($B178="",$D178="",$E178=""),"",IF($E178=$D178,"CHECK TIMES (start = end)",IF($F178&gt;12,"CHECK TIMES (End is before Start?)","OK")))</f>
        <v/>
      </c>
    </row>
    <row r="179">
      <c r="B179" s="18" t="n"/>
      <c r="C179" s="17">
        <f>IF($B179="","",TEXT($B179,"ddd"))</f>
        <v/>
      </c>
      <c r="D179" s="45" t="n"/>
      <c r="E179" s="45"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IF(OR($B179="",$I179=""),"",IF(SUMPRODUCT((nrInstrNames&lt;&gt;"")*ISNUMBER(SEARCH(nrInstrNames,$I179)))&gt;0,"OK","UNRECOGNIZED"))</f>
        <v/>
      </c>
      <c r="O179" s="17">
        <f>IF(OR($B179="",$D179="",$E179=""),"",IF($E179=$D179,"CHECK TIMES (start = end)",IF($F179&gt;12,"CHECK TIMES (End is before Start?)","OK")))</f>
        <v/>
      </c>
    </row>
    <row r="180">
      <c r="B180" s="18" t="n"/>
      <c r="C180" s="17">
        <f>IF($B180="","",TEXT($B180,"ddd"))</f>
        <v/>
      </c>
      <c r="D180" s="45" t="n"/>
      <c r="E180" s="45"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IF(OR($B180="",$I180=""),"",IF(SUMPRODUCT((nrInstrNames&lt;&gt;"")*ISNUMBER(SEARCH(nrInstrNames,$I180)))&gt;0,"OK","UNRECOGNIZED"))</f>
        <v/>
      </c>
      <c r="O180" s="17">
        <f>IF(OR($B180="",$D180="",$E180=""),"",IF($E180=$D180,"CHECK TIMES (start = end)",IF($F180&gt;12,"CHECK TIMES (End is before Start?)","OK")))</f>
        <v/>
      </c>
    </row>
    <row r="181">
      <c r="B181" s="18" t="n"/>
      <c r="C181" s="17">
        <f>IF($B181="","",TEXT($B181,"ddd"))</f>
        <v/>
      </c>
      <c r="D181" s="45" t="n"/>
      <c r="E181" s="45"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IF(OR($B181="",$I181=""),"",IF(SUMPRODUCT((nrInstrNames&lt;&gt;"")*ISNUMBER(SEARCH(nrInstrNames,$I181)))&gt;0,"OK","UNRECOGNIZED"))</f>
        <v/>
      </c>
      <c r="O181" s="17">
        <f>IF(OR($B181="",$D181="",$E181=""),"",IF($E181=$D181,"CHECK TIMES (start = end)",IF($F181&gt;12,"CHECK TIMES (End is before Start?)","OK")))</f>
        <v/>
      </c>
    </row>
    <row r="182">
      <c r="B182" s="18" t="n"/>
      <c r="C182" s="17">
        <f>IF($B182="","",TEXT($B182,"ddd"))</f>
        <v/>
      </c>
      <c r="D182" s="45" t="n"/>
      <c r="E182" s="45"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IF(OR($B182="",$I182=""),"",IF(SUMPRODUCT((nrInstrNames&lt;&gt;"")*ISNUMBER(SEARCH(nrInstrNames,$I182)))&gt;0,"OK","UNRECOGNIZED"))</f>
        <v/>
      </c>
      <c r="O182" s="17">
        <f>IF(OR($B182="",$D182="",$E182=""),"",IF($E182=$D182,"CHECK TIMES (start = end)",IF($F182&gt;12,"CHECK TIMES (End is before Start?)","OK")))</f>
        <v/>
      </c>
    </row>
    <row r="183">
      <c r="B183" s="18" t="n"/>
      <c r="C183" s="17">
        <f>IF($B183="","",TEXT($B183,"ddd"))</f>
        <v/>
      </c>
      <c r="D183" s="45" t="n"/>
      <c r="E183" s="45"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IF(OR($B183="",$I183=""),"",IF(SUMPRODUCT((nrInstrNames&lt;&gt;"")*ISNUMBER(SEARCH(nrInstrNames,$I183)))&gt;0,"OK","UNRECOGNIZED"))</f>
        <v/>
      </c>
      <c r="O183" s="17">
        <f>IF(OR($B183="",$D183="",$E183=""),"",IF($E183=$D183,"CHECK TIMES (start = end)",IF($F183&gt;12,"CHECK TIMES (End is before Start?)","OK")))</f>
        <v/>
      </c>
    </row>
    <row r="184">
      <c r="B184" s="18" t="n"/>
      <c r="C184" s="17">
        <f>IF($B184="","",TEXT($B184,"ddd"))</f>
        <v/>
      </c>
      <c r="D184" s="45" t="n"/>
      <c r="E184" s="45"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IF(OR($B184="",$I184=""),"",IF(SUMPRODUCT((nrInstrNames&lt;&gt;"")*ISNUMBER(SEARCH(nrInstrNames,$I184)))&gt;0,"OK","UNRECOGNIZED"))</f>
        <v/>
      </c>
      <c r="O184" s="17">
        <f>IF(OR($B184="",$D184="",$E184=""),"",IF($E184=$D184,"CHECK TIMES (start = end)",IF($F184&gt;12,"CHECK TIMES (End is before Start?)","OK")))</f>
        <v/>
      </c>
    </row>
    <row r="185">
      <c r="B185" s="18" t="n"/>
      <c r="C185" s="17">
        <f>IF($B185="","",TEXT($B185,"ddd"))</f>
        <v/>
      </c>
      <c r="D185" s="45" t="n"/>
      <c r="E185" s="45"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IF(OR($B185="",$I185=""),"",IF(SUMPRODUCT((nrInstrNames&lt;&gt;"")*ISNUMBER(SEARCH(nrInstrNames,$I185)))&gt;0,"OK","UNRECOGNIZED"))</f>
        <v/>
      </c>
      <c r="O185" s="17">
        <f>IF(OR($B185="",$D185="",$E185=""),"",IF($E185=$D185,"CHECK TIMES (start = end)",IF($F185&gt;12,"CHECK TIMES (End is before Start?)","OK")))</f>
        <v/>
      </c>
    </row>
    <row r="186">
      <c r="B186" s="18" t="n"/>
      <c r="C186" s="17">
        <f>IF($B186="","",TEXT($B186,"ddd"))</f>
        <v/>
      </c>
      <c r="D186" s="45" t="n"/>
      <c r="E186" s="45"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IF(OR($B186="",$I186=""),"",IF(SUMPRODUCT((nrInstrNames&lt;&gt;"")*ISNUMBER(SEARCH(nrInstrNames,$I186)))&gt;0,"OK","UNRECOGNIZED"))</f>
        <v/>
      </c>
      <c r="O186" s="17">
        <f>IF(OR($B186="",$D186="",$E186=""),"",IF($E186=$D186,"CHECK TIMES (start = end)",IF($F186&gt;12,"CHECK TIMES (End is before Start?)","OK")))</f>
        <v/>
      </c>
    </row>
    <row r="187">
      <c r="B187" s="18" t="n"/>
      <c r="C187" s="17">
        <f>IF($B187="","",TEXT($B187,"ddd"))</f>
        <v/>
      </c>
      <c r="D187" s="45" t="n"/>
      <c r="E187" s="45"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IF(OR($B187="",$I187=""),"",IF(SUMPRODUCT((nrInstrNames&lt;&gt;"")*ISNUMBER(SEARCH(nrInstrNames,$I187)))&gt;0,"OK","UNRECOGNIZED"))</f>
        <v/>
      </c>
      <c r="O187" s="17">
        <f>IF(OR($B187="",$D187="",$E187=""),"",IF($E187=$D187,"CHECK TIMES (start = end)",IF($F187&gt;12,"CHECK TIMES (End is before Start?)","OK")))</f>
        <v/>
      </c>
    </row>
    <row r="188">
      <c r="B188" s="18" t="n"/>
      <c r="C188" s="17">
        <f>IF($B188="","",TEXT($B188,"ddd"))</f>
        <v/>
      </c>
      <c r="D188" s="45" t="n"/>
      <c r="E188" s="45"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IF(OR($B188="",$I188=""),"",IF(SUMPRODUCT((nrInstrNames&lt;&gt;"")*ISNUMBER(SEARCH(nrInstrNames,$I188)))&gt;0,"OK","UNRECOGNIZED"))</f>
        <v/>
      </c>
      <c r="O188" s="17">
        <f>IF(OR($B188="",$D188="",$E188=""),"",IF($E188=$D188,"CHECK TIMES (start = end)",IF($F188&gt;12,"CHECK TIMES (End is before Start?)","OK")))</f>
        <v/>
      </c>
    </row>
    <row r="189">
      <c r="B189" s="18" t="n"/>
      <c r="C189" s="17">
        <f>IF($B189="","",TEXT($B189,"ddd"))</f>
        <v/>
      </c>
      <c r="D189" s="45" t="n"/>
      <c r="E189" s="45"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IF(OR($B189="",$I189=""),"",IF(SUMPRODUCT((nrInstrNames&lt;&gt;"")*ISNUMBER(SEARCH(nrInstrNames,$I189)))&gt;0,"OK","UNRECOGNIZED"))</f>
        <v/>
      </c>
      <c r="O189" s="17">
        <f>IF(OR($B189="",$D189="",$E189=""),"",IF($E189=$D189,"CHECK TIMES (start = end)",IF($F189&gt;12,"CHECK TIMES (End is before Start?)","OK")))</f>
        <v/>
      </c>
    </row>
    <row r="190">
      <c r="B190" s="18" t="n"/>
      <c r="C190" s="17">
        <f>IF($B190="","",TEXT($B190,"ddd"))</f>
        <v/>
      </c>
      <c r="D190" s="45" t="n"/>
      <c r="E190" s="45"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IF(OR($B190="",$I190=""),"",IF(SUMPRODUCT((nrInstrNames&lt;&gt;"")*ISNUMBER(SEARCH(nrInstrNames,$I190)))&gt;0,"OK","UNRECOGNIZED"))</f>
        <v/>
      </c>
      <c r="O190" s="17">
        <f>IF(OR($B190="",$D190="",$E190=""),"",IF($E190=$D190,"CHECK TIMES (start = end)",IF($F190&gt;12,"CHECK TIMES (End is before Start?)","OK")))</f>
        <v/>
      </c>
    </row>
    <row r="191">
      <c r="B191" s="18" t="n"/>
      <c r="C191" s="17">
        <f>IF($B191="","",TEXT($B191,"ddd"))</f>
        <v/>
      </c>
      <c r="D191" s="45" t="n"/>
      <c r="E191" s="45"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IF(OR($B191="",$I191=""),"",IF(SUMPRODUCT((nrInstrNames&lt;&gt;"")*ISNUMBER(SEARCH(nrInstrNames,$I191)))&gt;0,"OK","UNRECOGNIZED"))</f>
        <v/>
      </c>
      <c r="O191" s="17">
        <f>IF(OR($B191="",$D191="",$E191=""),"",IF($E191=$D191,"CHECK TIMES (start = end)",IF($F191&gt;12,"CHECK TIMES (End is before Start?)","OK")))</f>
        <v/>
      </c>
    </row>
    <row r="192">
      <c r="B192" s="18" t="n"/>
      <c r="C192" s="17">
        <f>IF($B192="","",TEXT($B192,"ddd"))</f>
        <v/>
      </c>
      <c r="D192" s="45" t="n"/>
      <c r="E192" s="45"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IF(OR($B192="",$I192=""),"",IF(SUMPRODUCT((nrInstrNames&lt;&gt;"")*ISNUMBER(SEARCH(nrInstrNames,$I192)))&gt;0,"OK","UNRECOGNIZED"))</f>
        <v/>
      </c>
      <c r="O192" s="17">
        <f>IF(OR($B192="",$D192="",$E192=""),"",IF($E192=$D192,"CHECK TIMES (start = end)",IF($F192&gt;12,"CHECK TIMES (End is before Start?)","OK")))</f>
        <v/>
      </c>
    </row>
    <row r="193">
      <c r="B193" s="18" t="n"/>
      <c r="C193" s="17">
        <f>IF($B193="","",TEXT($B193,"ddd"))</f>
        <v/>
      </c>
      <c r="D193" s="45" t="n"/>
      <c r="E193" s="45"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IF(OR($B193="",$I193=""),"",IF(SUMPRODUCT((nrInstrNames&lt;&gt;"")*ISNUMBER(SEARCH(nrInstrNames,$I193)))&gt;0,"OK","UNRECOGNIZED"))</f>
        <v/>
      </c>
      <c r="O193" s="17">
        <f>IF(OR($B193="",$D193="",$E193=""),"",IF($E193=$D193,"CHECK TIMES (start = end)",IF($F193&gt;12,"CHECK TIMES (End is before Start?)","OK")))</f>
        <v/>
      </c>
    </row>
    <row r="194">
      <c r="B194" s="18" t="n"/>
      <c r="C194" s="17">
        <f>IF($B194="","",TEXT($B194,"ddd"))</f>
        <v/>
      </c>
      <c r="D194" s="45" t="n"/>
      <c r="E194" s="45"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IF(OR($B194="",$I194=""),"",IF(SUMPRODUCT((nrInstrNames&lt;&gt;"")*ISNUMBER(SEARCH(nrInstrNames,$I194)))&gt;0,"OK","UNRECOGNIZED"))</f>
        <v/>
      </c>
      <c r="O194" s="17">
        <f>IF(OR($B194="",$D194="",$E194=""),"",IF($E194=$D194,"CHECK TIMES (start = end)",IF($F194&gt;12,"CHECK TIMES (End is before Start?)","OK")))</f>
        <v/>
      </c>
    </row>
    <row r="195">
      <c r="B195" s="18" t="n"/>
      <c r="C195" s="17">
        <f>IF($B195="","",TEXT($B195,"ddd"))</f>
        <v/>
      </c>
      <c r="D195" s="45" t="n"/>
      <c r="E195" s="45"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IF(OR($B195="",$I195=""),"",IF(SUMPRODUCT((nrInstrNames&lt;&gt;"")*ISNUMBER(SEARCH(nrInstrNames,$I195)))&gt;0,"OK","UNRECOGNIZED"))</f>
        <v/>
      </c>
      <c r="O195" s="17">
        <f>IF(OR($B195="",$D195="",$E195=""),"",IF($E195=$D195,"CHECK TIMES (start = end)",IF($F195&gt;12,"CHECK TIMES (End is before Start?)","OK")))</f>
        <v/>
      </c>
    </row>
    <row r="196">
      <c r="B196" s="18" t="n"/>
      <c r="C196" s="17">
        <f>IF($B196="","",TEXT($B196,"ddd"))</f>
        <v/>
      </c>
      <c r="D196" s="45" t="n"/>
      <c r="E196" s="45"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IF(OR($B196="",$I196=""),"",IF(SUMPRODUCT((nrInstrNames&lt;&gt;"")*ISNUMBER(SEARCH(nrInstrNames,$I196)))&gt;0,"OK","UNRECOGNIZED"))</f>
        <v/>
      </c>
      <c r="O196" s="17">
        <f>IF(OR($B196="",$D196="",$E196=""),"",IF($E196=$D196,"CHECK TIMES (start = end)",IF($F196&gt;12,"CHECK TIMES (End is before Start?)","OK")))</f>
        <v/>
      </c>
    </row>
    <row r="197">
      <c r="B197" s="18" t="n"/>
      <c r="C197" s="17">
        <f>IF($B197="","",TEXT($B197,"ddd"))</f>
        <v/>
      </c>
      <c r="D197" s="45" t="n"/>
      <c r="E197" s="45"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IF(OR($B197="",$I197=""),"",IF(SUMPRODUCT((nrInstrNames&lt;&gt;"")*ISNUMBER(SEARCH(nrInstrNames,$I197)))&gt;0,"OK","UNRECOGNIZED"))</f>
        <v/>
      </c>
      <c r="O197" s="17">
        <f>IF(OR($B197="",$D197="",$E197=""),"",IF($E197=$D197,"CHECK TIMES (start = end)",IF($F197&gt;12,"CHECK TIMES (End is before Start?)","OK")))</f>
        <v/>
      </c>
    </row>
    <row r="198">
      <c r="B198" s="18" t="n"/>
      <c r="C198" s="17">
        <f>IF($B198="","",TEXT($B198,"ddd"))</f>
        <v/>
      </c>
      <c r="D198" s="45" t="n"/>
      <c r="E198" s="45"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IF(OR($B198="",$I198=""),"",IF(SUMPRODUCT((nrInstrNames&lt;&gt;"")*ISNUMBER(SEARCH(nrInstrNames,$I198)))&gt;0,"OK","UNRECOGNIZED"))</f>
        <v/>
      </c>
      <c r="O198" s="17">
        <f>IF(OR($B198="",$D198="",$E198=""),"",IF($E198=$D198,"CHECK TIMES (start = end)",IF($F198&gt;12,"CHECK TIMES (End is before Start?)","OK")))</f>
        <v/>
      </c>
    </row>
    <row r="199">
      <c r="B199" s="18" t="n"/>
      <c r="C199" s="17">
        <f>IF($B199="","",TEXT($B199,"ddd"))</f>
        <v/>
      </c>
      <c r="D199" s="45" t="n"/>
      <c r="E199" s="45"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IF(OR($B199="",$I199=""),"",IF(SUMPRODUCT((nrInstrNames&lt;&gt;"")*ISNUMBER(SEARCH(nrInstrNames,$I199)))&gt;0,"OK","UNRECOGNIZED"))</f>
        <v/>
      </c>
      <c r="O199" s="17">
        <f>IF(OR($B199="",$D199="",$E199=""),"",IF($E199=$D199,"CHECK TIMES (start = end)",IF($F199&gt;12,"CHECK TIMES (End is before Start?)","OK")))</f>
        <v/>
      </c>
    </row>
    <row r="200">
      <c r="B200" s="18" t="n"/>
      <c r="C200" s="17">
        <f>IF($B200="","",TEXT($B200,"ddd"))</f>
        <v/>
      </c>
      <c r="D200" s="45" t="n"/>
      <c r="E200" s="45"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IF(OR($B200="",$I200=""),"",IF(SUMPRODUCT((nrInstrNames&lt;&gt;"")*ISNUMBER(SEARCH(nrInstrNames,$I200)))&gt;0,"OK","UNRECOGNIZED"))</f>
        <v/>
      </c>
      <c r="O200" s="17">
        <f>IF(OR($B200="",$D200="",$E200=""),"",IF($E200=$D200,"CHECK TIMES (start = end)",IF($F200&gt;12,"CHECK TIMES (End is before Start?)","OK")))</f>
        <v/>
      </c>
    </row>
    <row r="201">
      <c r="B201" s="18" t="n"/>
      <c r="C201" s="17">
        <f>IF($B201="","",TEXT($B201,"ddd"))</f>
        <v/>
      </c>
      <c r="D201" s="45" t="n"/>
      <c r="E201" s="45"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IF(OR($B201="",$I201=""),"",IF(SUMPRODUCT((nrInstrNames&lt;&gt;"")*ISNUMBER(SEARCH(nrInstrNames,$I201)))&gt;0,"OK","UNRECOGNIZED"))</f>
        <v/>
      </c>
      <c r="O201" s="17">
        <f>IF(OR($B201="",$D201="",$E201=""),"",IF($E201=$D201,"CHECK TIMES (start = end)",IF($F201&gt;12,"CHECK TIMES (End is before Start?)","OK")))</f>
        <v/>
      </c>
    </row>
    <row r="202">
      <c r="B202" s="18" t="n"/>
      <c r="C202" s="17">
        <f>IF($B202="","",TEXT($B202,"ddd"))</f>
        <v/>
      </c>
      <c r="D202" s="45" t="n"/>
      <c r="E202" s="45"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IF(OR($B202="",$I202=""),"",IF(SUMPRODUCT((nrInstrNames&lt;&gt;"")*ISNUMBER(SEARCH(nrInstrNames,$I202)))&gt;0,"OK","UNRECOGNIZED"))</f>
        <v/>
      </c>
      <c r="O202" s="17">
        <f>IF(OR($B202="",$D202="",$E202=""),"",IF($E202=$D202,"CHECK TIMES (start = end)",IF($F202&gt;12,"CHECK TIMES (End is before Start?)","OK")))</f>
        <v/>
      </c>
    </row>
    <row r="203">
      <c r="B203" s="18" t="n"/>
      <c r="C203" s="17">
        <f>IF($B203="","",TEXT($B203,"ddd"))</f>
        <v/>
      </c>
      <c r="D203" s="45" t="n"/>
      <c r="E203" s="45"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IF(OR($B203="",$I203=""),"",IF(SUMPRODUCT((nrInstrNames&lt;&gt;"")*ISNUMBER(SEARCH(nrInstrNames,$I203)))&gt;0,"OK","UNRECOGNIZED"))</f>
        <v/>
      </c>
      <c r="O203" s="17">
        <f>IF(OR($B203="",$D203="",$E203=""),"",IF($E203=$D203,"CHECK TIMES (start = end)",IF($F203&gt;12,"CHECK TIMES (End is before Start?)","OK")))</f>
        <v/>
      </c>
    </row>
    <row r="204">
      <c r="B204" s="18" t="n"/>
      <c r="C204" s="17">
        <f>IF($B204="","",TEXT($B204,"ddd"))</f>
        <v/>
      </c>
      <c r="D204" s="45" t="n"/>
      <c r="E204" s="45"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IF(OR($B204="",$I204=""),"",IF(SUMPRODUCT((nrInstrNames&lt;&gt;"")*ISNUMBER(SEARCH(nrInstrNames,$I204)))&gt;0,"OK","UNRECOGNIZED"))</f>
        <v/>
      </c>
      <c r="O204" s="17">
        <f>IF(OR($B204="",$D204="",$E204=""),"",IF($E204=$D204,"CHECK TIMES (start = end)",IF($F204&gt;12,"CHECK TIMES (End is before Start?)","OK")))</f>
        <v/>
      </c>
    </row>
    <row r="205">
      <c r="B205" s="18" t="n"/>
      <c r="C205" s="17">
        <f>IF($B205="","",TEXT($B205,"ddd"))</f>
        <v/>
      </c>
      <c r="D205" s="45" t="n"/>
      <c r="E205" s="45"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IF(OR($B205="",$I205=""),"",IF(SUMPRODUCT((nrInstrNames&lt;&gt;"")*ISNUMBER(SEARCH(nrInstrNames,$I205)))&gt;0,"OK","UNRECOGNIZED"))</f>
        <v/>
      </c>
      <c r="O205" s="17">
        <f>IF(OR($B205="",$D205="",$E205=""),"",IF($E205=$D205,"CHECK TIMES (start = end)",IF($F205&gt;12,"CHECK TIMES (End is before Start?)","OK")))</f>
        <v/>
      </c>
    </row>
    <row r="206">
      <c r="B206" s="18" t="n"/>
      <c r="C206" s="17">
        <f>IF($B206="","",TEXT($B206,"ddd"))</f>
        <v/>
      </c>
      <c r="D206" s="45" t="n"/>
      <c r="E206" s="45"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IF(OR($B206="",$I206=""),"",IF(SUMPRODUCT((nrInstrNames&lt;&gt;"")*ISNUMBER(SEARCH(nrInstrNames,$I206)))&gt;0,"OK","UNRECOGNIZED"))</f>
        <v/>
      </c>
      <c r="O206" s="17">
        <f>IF(OR($B206="",$D206="",$E206=""),"",IF($E206=$D206,"CHECK TIMES (start = end)",IF($F206&gt;12,"CHECK TIMES (End is before Start?)","OK")))</f>
        <v/>
      </c>
    </row>
    <row r="207">
      <c r="B207" s="18" t="n"/>
      <c r="C207" s="17">
        <f>IF($B207="","",TEXT($B207,"ddd"))</f>
        <v/>
      </c>
      <c r="D207" s="45" t="n"/>
      <c r="E207" s="45"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IF(OR($B207="",$I207=""),"",IF(SUMPRODUCT((nrInstrNames&lt;&gt;"")*ISNUMBER(SEARCH(nrInstrNames,$I207)))&gt;0,"OK","UNRECOGNIZED"))</f>
        <v/>
      </c>
      <c r="O207" s="17">
        <f>IF(OR($B207="",$D207="",$E207=""),"",IF($E207=$D207,"CHECK TIMES (start = end)",IF($F207&gt;12,"CHECK TIMES (End is before Start?)","OK")))</f>
        <v/>
      </c>
    </row>
    <row r="208">
      <c r="B208" s="18" t="n"/>
      <c r="C208" s="17">
        <f>IF($B208="","",TEXT($B208,"ddd"))</f>
        <v/>
      </c>
      <c r="D208" s="45" t="n"/>
      <c r="E208" s="45"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IF(OR($B208="",$I208=""),"",IF(SUMPRODUCT((nrInstrNames&lt;&gt;"")*ISNUMBER(SEARCH(nrInstrNames,$I208)))&gt;0,"OK","UNRECOGNIZED"))</f>
        <v/>
      </c>
      <c r="O208" s="17">
        <f>IF(OR($B208="",$D208="",$E208=""),"",IF($E208=$D208,"CHECK TIMES (start = end)",IF($F208&gt;12,"CHECK TIMES (End is before Start?)","OK")))</f>
        <v/>
      </c>
    </row>
    <row r="209">
      <c r="B209" s="18" t="n"/>
      <c r="C209" s="17">
        <f>IF($B209="","",TEXT($B209,"ddd"))</f>
        <v/>
      </c>
      <c r="D209" s="45" t="n"/>
      <c r="E209" s="45"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IF(OR($B209="",$I209=""),"",IF(SUMPRODUCT((nrInstrNames&lt;&gt;"")*ISNUMBER(SEARCH(nrInstrNames,$I209)))&gt;0,"OK","UNRECOGNIZED"))</f>
        <v/>
      </c>
      <c r="O209" s="17">
        <f>IF(OR($B209="",$D209="",$E209=""),"",IF($E209=$D209,"CHECK TIMES (start = end)",IF($F209&gt;12,"CHECK TIMES (End is before Start?)","OK")))</f>
        <v/>
      </c>
    </row>
    <row r="210">
      <c r="B210" s="18" t="n"/>
      <c r="C210" s="17">
        <f>IF($B210="","",TEXT($B210,"ddd"))</f>
        <v/>
      </c>
      <c r="D210" s="45" t="n"/>
      <c r="E210" s="45"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IF(OR($B210="",$I210=""),"",IF(SUMPRODUCT((nrInstrNames&lt;&gt;"")*ISNUMBER(SEARCH(nrInstrNames,$I210)))&gt;0,"OK","UNRECOGNIZED"))</f>
        <v/>
      </c>
      <c r="O210" s="17">
        <f>IF(OR($B210="",$D210="",$E210=""),"",IF($E210=$D210,"CHECK TIMES (start = end)",IF($F210&gt;12,"CHECK TIMES (End is before Start?)","OK")))</f>
        <v/>
      </c>
    </row>
    <row r="211">
      <c r="B211" s="18" t="n"/>
      <c r="C211" s="17">
        <f>IF($B211="","",TEXT($B211,"ddd"))</f>
        <v/>
      </c>
      <c r="D211" s="45" t="n"/>
      <c r="E211" s="45"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IF(OR($B211="",$I211=""),"",IF(SUMPRODUCT((nrInstrNames&lt;&gt;"")*ISNUMBER(SEARCH(nrInstrNames,$I211)))&gt;0,"OK","UNRECOGNIZED"))</f>
        <v/>
      </c>
      <c r="O211" s="17">
        <f>IF(OR($B211="",$D211="",$E211=""),"",IF($E211=$D211,"CHECK TIMES (start = end)",IF($F211&gt;12,"CHECK TIMES (End is before Start?)","OK")))</f>
        <v/>
      </c>
    </row>
    <row r="212">
      <c r="B212" s="18" t="n"/>
      <c r="C212" s="17">
        <f>IF($B212="","",TEXT($B212,"ddd"))</f>
        <v/>
      </c>
      <c r="D212" s="45" t="n"/>
      <c r="E212" s="45"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IF(OR($B212="",$I212=""),"",IF(SUMPRODUCT((nrInstrNames&lt;&gt;"")*ISNUMBER(SEARCH(nrInstrNames,$I212)))&gt;0,"OK","UNRECOGNIZED"))</f>
        <v/>
      </c>
      <c r="O212" s="17">
        <f>IF(OR($B212="",$D212="",$E212=""),"",IF($E212=$D212,"CHECK TIMES (start = end)",IF($F212&gt;12,"CHECK TIMES (End is before Start?)","OK")))</f>
        <v/>
      </c>
    </row>
    <row r="213">
      <c r="B213" s="18" t="n"/>
      <c r="C213" s="17">
        <f>IF($B213="","",TEXT($B213,"ddd"))</f>
        <v/>
      </c>
      <c r="D213" s="45" t="n"/>
      <c r="E213" s="45"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IF(OR($B213="",$I213=""),"",IF(SUMPRODUCT((nrInstrNames&lt;&gt;"")*ISNUMBER(SEARCH(nrInstrNames,$I213)))&gt;0,"OK","UNRECOGNIZED"))</f>
        <v/>
      </c>
      <c r="O213" s="17">
        <f>IF(OR($B213="",$D213="",$E213=""),"",IF($E213=$D213,"CHECK TIMES (start = end)",IF($F213&gt;12,"CHECK TIMES (End is before Start?)","OK")))</f>
        <v/>
      </c>
    </row>
    <row r="214">
      <c r="B214" s="18" t="n"/>
      <c r="C214" s="17">
        <f>IF($B214="","",TEXT($B214,"ddd"))</f>
        <v/>
      </c>
      <c r="D214" s="45" t="n"/>
      <c r="E214" s="45"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IF(OR($B214="",$I214=""),"",IF(SUMPRODUCT((nrInstrNames&lt;&gt;"")*ISNUMBER(SEARCH(nrInstrNames,$I214)))&gt;0,"OK","UNRECOGNIZED"))</f>
        <v/>
      </c>
      <c r="O214" s="17">
        <f>IF(OR($B214="",$D214="",$E214=""),"",IF($E214=$D214,"CHECK TIMES (start = end)",IF($F214&gt;12,"CHECK TIMES (End is before Start?)","OK")))</f>
        <v/>
      </c>
    </row>
    <row r="215">
      <c r="B215" s="18" t="n"/>
      <c r="C215" s="17">
        <f>IF($B215="","",TEXT($B215,"ddd"))</f>
        <v/>
      </c>
      <c r="D215" s="45" t="n"/>
      <c r="E215" s="45"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IF(OR($B215="",$I215=""),"",IF(SUMPRODUCT((nrInstrNames&lt;&gt;"")*ISNUMBER(SEARCH(nrInstrNames,$I215)))&gt;0,"OK","UNRECOGNIZED"))</f>
        <v/>
      </c>
      <c r="O215" s="17">
        <f>IF(OR($B215="",$D215="",$E215=""),"",IF($E215=$D215,"CHECK TIMES (start = end)",IF($F215&gt;12,"CHECK TIMES (End is before Start?)","OK")))</f>
        <v/>
      </c>
    </row>
    <row r="216">
      <c r="B216" s="18" t="n"/>
      <c r="C216" s="17">
        <f>IF($B216="","",TEXT($B216,"ddd"))</f>
        <v/>
      </c>
      <c r="D216" s="45" t="n"/>
      <c r="E216" s="45"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IF(OR($B216="",$I216=""),"",IF(SUMPRODUCT((nrInstrNames&lt;&gt;"")*ISNUMBER(SEARCH(nrInstrNames,$I216)))&gt;0,"OK","UNRECOGNIZED"))</f>
        <v/>
      </c>
      <c r="O216" s="17">
        <f>IF(OR($B216="",$D216="",$E216=""),"",IF($E216=$D216,"CHECK TIMES (start = end)",IF($F216&gt;12,"CHECK TIMES (End is before Start?)","OK")))</f>
        <v/>
      </c>
    </row>
    <row r="217">
      <c r="B217" s="18" t="n"/>
      <c r="C217" s="17">
        <f>IF($B217="","",TEXT($B217,"ddd"))</f>
        <v/>
      </c>
      <c r="D217" s="45" t="n"/>
      <c r="E217" s="45"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IF(OR($B217="",$I217=""),"",IF(SUMPRODUCT((nrInstrNames&lt;&gt;"")*ISNUMBER(SEARCH(nrInstrNames,$I217)))&gt;0,"OK","UNRECOGNIZED"))</f>
        <v/>
      </c>
      <c r="O217" s="17">
        <f>IF(OR($B217="",$D217="",$E217=""),"",IF($E217=$D217,"CHECK TIMES (start = end)",IF($F217&gt;12,"CHECK TIMES (End is before Start?)","OK")))</f>
        <v/>
      </c>
    </row>
    <row r="218">
      <c r="B218" s="18" t="n"/>
      <c r="C218" s="17">
        <f>IF($B218="","",TEXT($B218,"ddd"))</f>
        <v/>
      </c>
      <c r="D218" s="45" t="n"/>
      <c r="E218" s="45"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IF(OR($B218="",$I218=""),"",IF(SUMPRODUCT((nrInstrNames&lt;&gt;"")*ISNUMBER(SEARCH(nrInstrNames,$I218)))&gt;0,"OK","UNRECOGNIZED"))</f>
        <v/>
      </c>
      <c r="O218" s="17">
        <f>IF(OR($B218="",$D218="",$E218=""),"",IF($E218=$D218,"CHECK TIMES (start = end)",IF($F218&gt;12,"CHECK TIMES (End is before Start?)","OK")))</f>
        <v/>
      </c>
    </row>
    <row r="219">
      <c r="B219" s="18" t="n"/>
      <c r="C219" s="17">
        <f>IF($B219="","",TEXT($B219,"ddd"))</f>
        <v/>
      </c>
      <c r="D219" s="45" t="n"/>
      <c r="E219" s="45"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IF(OR($B219="",$I219=""),"",IF(SUMPRODUCT((nrInstrNames&lt;&gt;"")*ISNUMBER(SEARCH(nrInstrNames,$I219)))&gt;0,"OK","UNRECOGNIZED"))</f>
        <v/>
      </c>
      <c r="O219" s="17">
        <f>IF(OR($B219="",$D219="",$E219=""),"",IF($E219=$D219,"CHECK TIMES (start = end)",IF($F219&gt;12,"CHECK TIMES (End is before Start?)","OK")))</f>
        <v/>
      </c>
    </row>
    <row r="220">
      <c r="B220" s="18" t="n"/>
      <c r="C220" s="17">
        <f>IF($B220="","",TEXT($B220,"ddd"))</f>
        <v/>
      </c>
      <c r="D220" s="45" t="n"/>
      <c r="E220" s="45"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IF(OR($B220="",$I220=""),"",IF(SUMPRODUCT((nrInstrNames&lt;&gt;"")*ISNUMBER(SEARCH(nrInstrNames,$I220)))&gt;0,"OK","UNRECOGNIZED"))</f>
        <v/>
      </c>
      <c r="O220" s="17">
        <f>IF(OR($B220="",$D220="",$E220=""),"",IF($E220=$D220,"CHECK TIMES (start = end)",IF($F220&gt;12,"CHECK TIMES (End is before Start?)","OK")))</f>
        <v/>
      </c>
    </row>
    <row r="221">
      <c r="B221" s="18" t="n"/>
      <c r="C221" s="17">
        <f>IF($B221="","",TEXT($B221,"ddd"))</f>
        <v/>
      </c>
      <c r="D221" s="45" t="n"/>
      <c r="E221" s="45"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IF(OR($B221="",$I221=""),"",IF(SUMPRODUCT((nrInstrNames&lt;&gt;"")*ISNUMBER(SEARCH(nrInstrNames,$I221)))&gt;0,"OK","UNRECOGNIZED"))</f>
        <v/>
      </c>
      <c r="O221" s="17">
        <f>IF(OR($B221="",$D221="",$E221=""),"",IF($E221=$D221,"CHECK TIMES (start = end)",IF($F221&gt;12,"CHECK TIMES (End is before Start?)","OK")))</f>
        <v/>
      </c>
    </row>
    <row r="222">
      <c r="B222" s="18" t="n"/>
      <c r="C222" s="17">
        <f>IF($B222="","",TEXT($B222,"ddd"))</f>
        <v/>
      </c>
      <c r="D222" s="45" t="n"/>
      <c r="E222" s="45"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IF(OR($B222="",$I222=""),"",IF(SUMPRODUCT((nrInstrNames&lt;&gt;"")*ISNUMBER(SEARCH(nrInstrNames,$I222)))&gt;0,"OK","UNRECOGNIZED"))</f>
        <v/>
      </c>
      <c r="O222" s="17">
        <f>IF(OR($B222="",$D222="",$E222=""),"",IF($E222=$D222,"CHECK TIMES (start = end)",IF($F222&gt;12,"CHECK TIMES (End is before Start?)","OK")))</f>
        <v/>
      </c>
    </row>
    <row r="223">
      <c r="B223" s="18" t="n"/>
      <c r="C223" s="17">
        <f>IF($B223="","",TEXT($B223,"ddd"))</f>
        <v/>
      </c>
      <c r="D223" s="45" t="n"/>
      <c r="E223" s="45"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IF(OR($B223="",$I223=""),"",IF(SUMPRODUCT((nrInstrNames&lt;&gt;"")*ISNUMBER(SEARCH(nrInstrNames,$I223)))&gt;0,"OK","UNRECOGNIZED"))</f>
        <v/>
      </c>
      <c r="O223" s="17">
        <f>IF(OR($B223="",$D223="",$E223=""),"",IF($E223=$D223,"CHECK TIMES (start = end)",IF($F223&gt;12,"CHECK TIMES (End is before Start?)","OK")))</f>
        <v/>
      </c>
    </row>
    <row r="224">
      <c r="B224" s="18" t="n"/>
      <c r="C224" s="17">
        <f>IF($B224="","",TEXT($B224,"ddd"))</f>
        <v/>
      </c>
      <c r="D224" s="45" t="n"/>
      <c r="E224" s="45"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IF(OR($B224="",$I224=""),"",IF(SUMPRODUCT((nrInstrNames&lt;&gt;"")*ISNUMBER(SEARCH(nrInstrNames,$I224)))&gt;0,"OK","UNRECOGNIZED"))</f>
        <v/>
      </c>
      <c r="O224" s="17">
        <f>IF(OR($B224="",$D224="",$E224=""),"",IF($E224=$D224,"CHECK TIMES (start = end)",IF($F224&gt;12,"CHECK TIMES (End is before Start?)","OK")))</f>
        <v/>
      </c>
    </row>
    <row r="225">
      <c r="B225" s="18" t="n"/>
      <c r="C225" s="17">
        <f>IF($B225="","",TEXT($B225,"ddd"))</f>
        <v/>
      </c>
      <c r="D225" s="45" t="n"/>
      <c r="E225" s="45"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IF(OR($B225="",$I225=""),"",IF(SUMPRODUCT((nrInstrNames&lt;&gt;"")*ISNUMBER(SEARCH(nrInstrNames,$I225)))&gt;0,"OK","UNRECOGNIZED"))</f>
        <v/>
      </c>
      <c r="O225" s="17">
        <f>IF(OR($B225="",$D225="",$E225=""),"",IF($E225=$D225,"CHECK TIMES (start = end)",IF($F225&gt;12,"CHECK TIMES (End is before Start?)","OK")))</f>
        <v/>
      </c>
    </row>
    <row r="226">
      <c r="B226" s="18" t="n"/>
      <c r="C226" s="17">
        <f>IF($B226="","",TEXT($B226,"ddd"))</f>
        <v/>
      </c>
      <c r="D226" s="45" t="n"/>
      <c r="E226" s="45"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IF(OR($B226="",$I226=""),"",IF(SUMPRODUCT((nrInstrNames&lt;&gt;"")*ISNUMBER(SEARCH(nrInstrNames,$I226)))&gt;0,"OK","UNRECOGNIZED"))</f>
        <v/>
      </c>
      <c r="O226" s="17">
        <f>IF(OR($B226="",$D226="",$E226=""),"",IF($E226=$D226,"CHECK TIMES (start = end)",IF($F226&gt;12,"CHECK TIMES (End is before Start?)","OK")))</f>
        <v/>
      </c>
    </row>
    <row r="227">
      <c r="B227" s="18" t="n"/>
      <c r="C227" s="17">
        <f>IF($B227="","",TEXT($B227,"ddd"))</f>
        <v/>
      </c>
      <c r="D227" s="45" t="n"/>
      <c r="E227" s="45"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IF(OR($B227="",$I227=""),"",IF(SUMPRODUCT((nrInstrNames&lt;&gt;"")*ISNUMBER(SEARCH(nrInstrNames,$I227)))&gt;0,"OK","UNRECOGNIZED"))</f>
        <v/>
      </c>
      <c r="O227" s="17">
        <f>IF(OR($B227="",$D227="",$E227=""),"",IF($E227=$D227,"CHECK TIMES (start = end)",IF($F227&gt;12,"CHECK TIMES (End is before Start?)","OK")))</f>
        <v/>
      </c>
    </row>
    <row r="228">
      <c r="B228" s="18" t="n"/>
      <c r="C228" s="17">
        <f>IF($B228="","",TEXT($B228,"ddd"))</f>
        <v/>
      </c>
      <c r="D228" s="45" t="n"/>
      <c r="E228" s="45"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IF(OR($B228="",$I228=""),"",IF(SUMPRODUCT((nrInstrNames&lt;&gt;"")*ISNUMBER(SEARCH(nrInstrNames,$I228)))&gt;0,"OK","UNRECOGNIZED"))</f>
        <v/>
      </c>
      <c r="O228" s="17">
        <f>IF(OR($B228="",$D228="",$E228=""),"",IF($E228=$D228,"CHECK TIMES (start = end)",IF($F228&gt;12,"CHECK TIMES (End is before Start?)","OK")))</f>
        <v/>
      </c>
    </row>
    <row r="229">
      <c r="B229" s="18" t="n"/>
      <c r="C229" s="17">
        <f>IF($B229="","",TEXT($B229,"ddd"))</f>
        <v/>
      </c>
      <c r="D229" s="45" t="n"/>
      <c r="E229" s="45"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IF(OR($B229="",$I229=""),"",IF(SUMPRODUCT((nrInstrNames&lt;&gt;"")*ISNUMBER(SEARCH(nrInstrNames,$I229)))&gt;0,"OK","UNRECOGNIZED"))</f>
        <v/>
      </c>
      <c r="O229" s="17">
        <f>IF(OR($B229="",$D229="",$E229=""),"",IF($E229=$D229,"CHECK TIMES (start = end)",IF($F229&gt;12,"CHECK TIMES (End is before Start?)","OK")))</f>
        <v/>
      </c>
    </row>
    <row r="230">
      <c r="B230" s="18" t="n"/>
      <c r="C230" s="17">
        <f>IF($B230="","",TEXT($B230,"ddd"))</f>
        <v/>
      </c>
      <c r="D230" s="45" t="n"/>
      <c r="E230" s="45"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IF(OR($B230="",$I230=""),"",IF(SUMPRODUCT((nrInstrNames&lt;&gt;"")*ISNUMBER(SEARCH(nrInstrNames,$I230)))&gt;0,"OK","UNRECOGNIZED"))</f>
        <v/>
      </c>
      <c r="O230" s="17">
        <f>IF(OR($B230="",$D230="",$E230=""),"",IF($E230=$D230,"CHECK TIMES (start = end)",IF($F230&gt;12,"CHECK TIMES (End is before Start?)","OK")))</f>
        <v/>
      </c>
    </row>
    <row r="231">
      <c r="B231" s="18" t="n"/>
      <c r="C231" s="17">
        <f>IF($B231="","",TEXT($B231,"ddd"))</f>
        <v/>
      </c>
      <c r="D231" s="45" t="n"/>
      <c r="E231" s="45"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IF(OR($B231="",$I231=""),"",IF(SUMPRODUCT((nrInstrNames&lt;&gt;"")*ISNUMBER(SEARCH(nrInstrNames,$I231)))&gt;0,"OK","UNRECOGNIZED"))</f>
        <v/>
      </c>
      <c r="O231" s="17">
        <f>IF(OR($B231="",$D231="",$E231=""),"",IF($E231=$D231,"CHECK TIMES (start = end)",IF($F231&gt;12,"CHECK TIMES (End is before Start?)","OK")))</f>
        <v/>
      </c>
    </row>
    <row r="232">
      <c r="B232" s="18" t="n"/>
      <c r="C232" s="17">
        <f>IF($B232="","",TEXT($B232,"ddd"))</f>
        <v/>
      </c>
      <c r="D232" s="45" t="n"/>
      <c r="E232" s="45"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IF(OR($B232="",$I232=""),"",IF(SUMPRODUCT((nrInstrNames&lt;&gt;"")*ISNUMBER(SEARCH(nrInstrNames,$I232)))&gt;0,"OK","UNRECOGNIZED"))</f>
        <v/>
      </c>
      <c r="O232" s="17">
        <f>IF(OR($B232="",$D232="",$E232=""),"",IF($E232=$D232,"CHECK TIMES (start = end)",IF($F232&gt;12,"CHECK TIMES (End is before Start?)","OK")))</f>
        <v/>
      </c>
    </row>
    <row r="233">
      <c r="B233" s="18" t="n"/>
      <c r="C233" s="17">
        <f>IF($B233="","",TEXT($B233,"ddd"))</f>
        <v/>
      </c>
      <c r="D233" s="45" t="n"/>
      <c r="E233" s="45"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IF(OR($B233="",$I233=""),"",IF(SUMPRODUCT((nrInstrNames&lt;&gt;"")*ISNUMBER(SEARCH(nrInstrNames,$I233)))&gt;0,"OK","UNRECOGNIZED"))</f>
        <v/>
      </c>
      <c r="O233" s="17">
        <f>IF(OR($B233="",$D233="",$E233=""),"",IF($E233=$D233,"CHECK TIMES (start = end)",IF($F233&gt;12,"CHECK TIMES (End is before Start?)","OK")))</f>
        <v/>
      </c>
    </row>
    <row r="234">
      <c r="B234" s="18" t="n"/>
      <c r="C234" s="17">
        <f>IF($B234="","",TEXT($B234,"ddd"))</f>
        <v/>
      </c>
      <c r="D234" s="45" t="n"/>
      <c r="E234" s="45"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IF(OR($B234="",$I234=""),"",IF(SUMPRODUCT((nrInstrNames&lt;&gt;"")*ISNUMBER(SEARCH(nrInstrNames,$I234)))&gt;0,"OK","UNRECOGNIZED"))</f>
        <v/>
      </c>
      <c r="O234" s="17">
        <f>IF(OR($B234="",$D234="",$E234=""),"",IF($E234=$D234,"CHECK TIMES (start = end)",IF($F234&gt;12,"CHECK TIMES (End is before Start?)","OK")))</f>
        <v/>
      </c>
    </row>
    <row r="235">
      <c r="B235" s="18" t="n"/>
      <c r="C235" s="17">
        <f>IF($B235="","",TEXT($B235,"ddd"))</f>
        <v/>
      </c>
      <c r="D235" s="45" t="n"/>
      <c r="E235" s="45"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IF(OR($B235="",$I235=""),"",IF(SUMPRODUCT((nrInstrNames&lt;&gt;"")*ISNUMBER(SEARCH(nrInstrNames,$I235)))&gt;0,"OK","UNRECOGNIZED"))</f>
        <v/>
      </c>
      <c r="O235" s="17">
        <f>IF(OR($B235="",$D235="",$E235=""),"",IF($E235=$D235,"CHECK TIMES (start = end)",IF($F235&gt;12,"CHECK TIMES (End is before Start?)","OK")))</f>
        <v/>
      </c>
    </row>
    <row r="236">
      <c r="B236" s="18" t="n"/>
      <c r="C236" s="17">
        <f>IF($B236="","",TEXT($B236,"ddd"))</f>
        <v/>
      </c>
      <c r="D236" s="45" t="n"/>
      <c r="E236" s="45"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IF(OR($B236="",$I236=""),"",IF(SUMPRODUCT((nrInstrNames&lt;&gt;"")*ISNUMBER(SEARCH(nrInstrNames,$I236)))&gt;0,"OK","UNRECOGNIZED"))</f>
        <v/>
      </c>
      <c r="O236" s="17">
        <f>IF(OR($B236="",$D236="",$E236=""),"",IF($E236=$D236,"CHECK TIMES (start = end)",IF($F236&gt;12,"CHECK TIMES (End is before Start?)","OK")))</f>
        <v/>
      </c>
    </row>
    <row r="237">
      <c r="B237" s="18" t="n"/>
      <c r="C237" s="17">
        <f>IF($B237="","",TEXT($B237,"ddd"))</f>
        <v/>
      </c>
      <c r="D237" s="45" t="n"/>
      <c r="E237" s="45"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IF(OR($B237="",$I237=""),"",IF(SUMPRODUCT((nrInstrNames&lt;&gt;"")*ISNUMBER(SEARCH(nrInstrNames,$I237)))&gt;0,"OK","UNRECOGNIZED"))</f>
        <v/>
      </c>
      <c r="O237" s="17">
        <f>IF(OR($B237="",$D237="",$E237=""),"",IF($E237=$D237,"CHECK TIMES (start = end)",IF($F237&gt;12,"CHECK TIMES (End is before Start?)","OK")))</f>
        <v/>
      </c>
    </row>
    <row r="238">
      <c r="B238" s="18" t="n"/>
      <c r="C238" s="17">
        <f>IF($B238="","",TEXT($B238,"ddd"))</f>
        <v/>
      </c>
      <c r="D238" s="45" t="n"/>
      <c r="E238" s="45"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IF(OR($B238="",$I238=""),"",IF(SUMPRODUCT((nrInstrNames&lt;&gt;"")*ISNUMBER(SEARCH(nrInstrNames,$I238)))&gt;0,"OK","UNRECOGNIZED"))</f>
        <v/>
      </c>
      <c r="O238" s="17">
        <f>IF(OR($B238="",$D238="",$E238=""),"",IF($E238=$D238,"CHECK TIMES (start = end)",IF($F238&gt;12,"CHECK TIMES (End is before Start?)","OK")))</f>
        <v/>
      </c>
    </row>
    <row r="239">
      <c r="B239" s="18" t="n"/>
      <c r="C239" s="17">
        <f>IF($B239="","",TEXT($B239,"ddd"))</f>
        <v/>
      </c>
      <c r="D239" s="45" t="n"/>
      <c r="E239" s="45"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IF(OR($B239="",$I239=""),"",IF(SUMPRODUCT((nrInstrNames&lt;&gt;"")*ISNUMBER(SEARCH(nrInstrNames,$I239)))&gt;0,"OK","UNRECOGNIZED"))</f>
        <v/>
      </c>
      <c r="O239" s="17">
        <f>IF(OR($B239="",$D239="",$E239=""),"",IF($E239=$D239,"CHECK TIMES (start = end)",IF($F239&gt;12,"CHECK TIMES (End is before Start?)","OK")))</f>
        <v/>
      </c>
    </row>
    <row r="240">
      <c r="B240" s="18" t="n"/>
      <c r="C240" s="17">
        <f>IF($B240="","",TEXT($B240,"ddd"))</f>
        <v/>
      </c>
      <c r="D240" s="45" t="n"/>
      <c r="E240" s="45"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IF(OR($B240="",$I240=""),"",IF(SUMPRODUCT((nrInstrNames&lt;&gt;"")*ISNUMBER(SEARCH(nrInstrNames,$I240)))&gt;0,"OK","UNRECOGNIZED"))</f>
        <v/>
      </c>
      <c r="O240" s="17">
        <f>IF(OR($B240="",$D240="",$E240=""),"",IF($E240=$D240,"CHECK TIMES (start = end)",IF($F240&gt;12,"CHECK TIMES (End is before Start?)","OK")))</f>
        <v/>
      </c>
    </row>
    <row r="241">
      <c r="B241" s="18" t="n"/>
      <c r="C241" s="17">
        <f>IF($B241="","",TEXT($B241,"ddd"))</f>
        <v/>
      </c>
      <c r="D241" s="45" t="n"/>
      <c r="E241" s="45"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IF(OR($B241="",$I241=""),"",IF(SUMPRODUCT((nrInstrNames&lt;&gt;"")*ISNUMBER(SEARCH(nrInstrNames,$I241)))&gt;0,"OK","UNRECOGNIZED"))</f>
        <v/>
      </c>
      <c r="O241" s="17">
        <f>IF(OR($B241="",$D241="",$E241=""),"",IF($E241=$D241,"CHECK TIMES (start = end)",IF($F241&gt;12,"CHECK TIMES (End is before Start?)","OK")))</f>
        <v/>
      </c>
    </row>
    <row r="242">
      <c r="B242" s="18" t="n"/>
      <c r="C242" s="17">
        <f>IF($B242="","",TEXT($B242,"ddd"))</f>
        <v/>
      </c>
      <c r="D242" s="45" t="n"/>
      <c r="E242" s="45"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IF(OR($B242="",$I242=""),"",IF(SUMPRODUCT((nrInstrNames&lt;&gt;"")*ISNUMBER(SEARCH(nrInstrNames,$I242)))&gt;0,"OK","UNRECOGNIZED"))</f>
        <v/>
      </c>
      <c r="O242" s="17">
        <f>IF(OR($B242="",$D242="",$E242=""),"",IF($E242=$D242,"CHECK TIMES (start = end)",IF($F242&gt;12,"CHECK TIMES (End is before Start?)","OK")))</f>
        <v/>
      </c>
    </row>
    <row r="243">
      <c r="B243" s="18" t="n"/>
      <c r="C243" s="17">
        <f>IF($B243="","",TEXT($B243,"ddd"))</f>
        <v/>
      </c>
      <c r="D243" s="45" t="n"/>
      <c r="E243" s="45"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IF(OR($B243="",$I243=""),"",IF(SUMPRODUCT((nrInstrNames&lt;&gt;"")*ISNUMBER(SEARCH(nrInstrNames,$I243)))&gt;0,"OK","UNRECOGNIZED"))</f>
        <v/>
      </c>
      <c r="O243" s="17">
        <f>IF(OR($B243="",$D243="",$E243=""),"",IF($E243=$D243,"CHECK TIMES (start = end)",IF($F243&gt;12,"CHECK TIMES (End is before Start?)","OK")))</f>
        <v/>
      </c>
    </row>
    <row r="244">
      <c r="B244" s="18" t="n"/>
      <c r="C244" s="17">
        <f>IF($B244="","",TEXT($B244,"ddd"))</f>
        <v/>
      </c>
      <c r="D244" s="45" t="n"/>
      <c r="E244" s="45"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IF(OR($B244="",$I244=""),"",IF(SUMPRODUCT((nrInstrNames&lt;&gt;"")*ISNUMBER(SEARCH(nrInstrNames,$I244)))&gt;0,"OK","UNRECOGNIZED"))</f>
        <v/>
      </c>
      <c r="O244" s="17">
        <f>IF(OR($B244="",$D244="",$E244=""),"",IF($E244=$D244,"CHECK TIMES (start = end)",IF($F244&gt;12,"CHECK TIMES (End is before Start?)","OK")))</f>
        <v/>
      </c>
    </row>
    <row r="245">
      <c r="B245" s="18" t="n"/>
      <c r="C245" s="17">
        <f>IF($B245="","",TEXT($B245,"ddd"))</f>
        <v/>
      </c>
      <c r="D245" s="45" t="n"/>
      <c r="E245" s="45"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IF(OR($B245="",$I245=""),"",IF(SUMPRODUCT((nrInstrNames&lt;&gt;"")*ISNUMBER(SEARCH(nrInstrNames,$I245)))&gt;0,"OK","UNRECOGNIZED"))</f>
        <v/>
      </c>
      <c r="O245" s="17">
        <f>IF(OR($B245="",$D245="",$E245=""),"",IF($E245=$D245,"CHECK TIMES (start = end)",IF($F245&gt;12,"CHECK TIMES (End is before Start?)","OK")))</f>
        <v/>
      </c>
    </row>
    <row r="246">
      <c r="B246" s="18" t="n"/>
      <c r="C246" s="17">
        <f>IF($B246="","",TEXT($B246,"ddd"))</f>
        <v/>
      </c>
      <c r="D246" s="45" t="n"/>
      <c r="E246" s="45"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IF(OR($B246="",$I246=""),"",IF(SUMPRODUCT((nrInstrNames&lt;&gt;"")*ISNUMBER(SEARCH(nrInstrNames,$I246)))&gt;0,"OK","UNRECOGNIZED"))</f>
        <v/>
      </c>
      <c r="O246" s="17">
        <f>IF(OR($B246="",$D246="",$E246=""),"",IF($E246=$D246,"CHECK TIMES (start = end)",IF($F246&gt;12,"CHECK TIMES (End is before Start?)","OK")))</f>
        <v/>
      </c>
    </row>
    <row r="247">
      <c r="B247" s="18" t="n"/>
      <c r="C247" s="17">
        <f>IF($B247="","",TEXT($B247,"ddd"))</f>
        <v/>
      </c>
      <c r="D247" s="45" t="n"/>
      <c r="E247" s="45"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IF(OR($B247="",$I247=""),"",IF(SUMPRODUCT((nrInstrNames&lt;&gt;"")*ISNUMBER(SEARCH(nrInstrNames,$I247)))&gt;0,"OK","UNRECOGNIZED"))</f>
        <v/>
      </c>
      <c r="O247" s="17">
        <f>IF(OR($B247="",$D247="",$E247=""),"",IF($E247=$D247,"CHECK TIMES (start = end)",IF($F247&gt;12,"CHECK TIMES (End is before Start?)","OK")))</f>
        <v/>
      </c>
    </row>
    <row r="248">
      <c r="B248" s="18" t="n"/>
      <c r="C248" s="17">
        <f>IF($B248="","",TEXT($B248,"ddd"))</f>
        <v/>
      </c>
      <c r="D248" s="45" t="n"/>
      <c r="E248" s="45"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IF(OR($B248="",$I248=""),"",IF(SUMPRODUCT((nrInstrNames&lt;&gt;"")*ISNUMBER(SEARCH(nrInstrNames,$I248)))&gt;0,"OK","UNRECOGNIZED"))</f>
        <v/>
      </c>
      <c r="O248" s="17">
        <f>IF(OR($B248="",$D248="",$E248=""),"",IF($E248=$D248,"CHECK TIMES (start = end)",IF($F248&gt;12,"CHECK TIMES (End is before Start?)","OK")))</f>
        <v/>
      </c>
    </row>
    <row r="249">
      <c r="B249" s="18" t="n"/>
      <c r="C249" s="17">
        <f>IF($B249="","",TEXT($B249,"ddd"))</f>
        <v/>
      </c>
      <c r="D249" s="45" t="n"/>
      <c r="E249" s="45"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IF(OR($B249="",$I249=""),"",IF(SUMPRODUCT((nrInstrNames&lt;&gt;"")*ISNUMBER(SEARCH(nrInstrNames,$I249)))&gt;0,"OK","UNRECOGNIZED"))</f>
        <v/>
      </c>
      <c r="O249" s="17">
        <f>IF(OR($B249="",$D249="",$E249=""),"",IF($E249=$D249,"CHECK TIMES (start = end)",IF($F249&gt;12,"CHECK TIMES (End is before Start?)","OK")))</f>
        <v/>
      </c>
    </row>
    <row r="250">
      <c r="B250" s="18" t="n"/>
      <c r="C250" s="17">
        <f>IF($B250="","",TEXT($B250,"ddd"))</f>
        <v/>
      </c>
      <c r="D250" s="45" t="n"/>
      <c r="E250" s="45"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IF(OR($B250="",$I250=""),"",IF(SUMPRODUCT((nrInstrNames&lt;&gt;"")*ISNUMBER(SEARCH(nrInstrNames,$I250)))&gt;0,"OK","UNRECOGNIZED"))</f>
        <v/>
      </c>
      <c r="O250" s="17">
        <f>IF(OR($B250="",$D250="",$E250=""),"",IF($E250=$D250,"CHECK TIMES (start = end)",IF($F250&gt;12,"CHECK TIMES (End is before Start?)","OK")))</f>
        <v/>
      </c>
    </row>
    <row r="251">
      <c r="B251" s="18" t="n"/>
      <c r="C251" s="17">
        <f>IF($B251="","",TEXT($B251,"ddd"))</f>
        <v/>
      </c>
      <c r="D251" s="45" t="n"/>
      <c r="E251" s="45"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IF(OR($B251="",$I251=""),"",IF(SUMPRODUCT((nrInstrNames&lt;&gt;"")*ISNUMBER(SEARCH(nrInstrNames,$I251)))&gt;0,"OK","UNRECOGNIZED"))</f>
        <v/>
      </c>
      <c r="O251" s="17">
        <f>IF(OR($B251="",$D251="",$E251=""),"",IF($E251=$D251,"CHECK TIMES (start = end)",IF($F251&gt;12,"CHECK TIMES (End is before Start?)","OK")))</f>
        <v/>
      </c>
    </row>
    <row r="252">
      <c r="B252" s="18" t="n"/>
      <c r="C252" s="17">
        <f>IF($B252="","",TEXT($B252,"ddd"))</f>
        <v/>
      </c>
      <c r="D252" s="45" t="n"/>
      <c r="E252" s="45"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IF(OR($B252="",$I252=""),"",IF(SUMPRODUCT((nrInstrNames&lt;&gt;"")*ISNUMBER(SEARCH(nrInstrNames,$I252)))&gt;0,"OK","UNRECOGNIZED"))</f>
        <v/>
      </c>
      <c r="O252" s="17">
        <f>IF(OR($B252="",$D252="",$E252=""),"",IF($E252=$D252,"CHECK TIMES (start = end)",IF($F252&gt;12,"CHECK TIMES (End is before Start?)","OK")))</f>
        <v/>
      </c>
    </row>
    <row r="253">
      <c r="B253" s="18" t="n"/>
      <c r="C253" s="17">
        <f>IF($B253="","",TEXT($B253,"ddd"))</f>
        <v/>
      </c>
      <c r="D253" s="45" t="n"/>
      <c r="E253" s="45"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IF(OR($B253="",$I253=""),"",IF(SUMPRODUCT((nrInstrNames&lt;&gt;"")*ISNUMBER(SEARCH(nrInstrNames,$I253)))&gt;0,"OK","UNRECOGNIZED"))</f>
        <v/>
      </c>
      <c r="O253" s="17">
        <f>IF(OR($B253="",$D253="",$E253=""),"",IF($E253=$D253,"CHECK TIMES (start = end)",IF($F253&gt;12,"CHECK TIMES (End is before Start?)","OK")))</f>
        <v/>
      </c>
    </row>
    <row r="254">
      <c r="B254" s="18" t="n"/>
      <c r="C254" s="17">
        <f>IF($B254="","",TEXT($B254,"ddd"))</f>
        <v/>
      </c>
      <c r="D254" s="45" t="n"/>
      <c r="E254" s="45"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IF(OR($B254="",$I254=""),"",IF(SUMPRODUCT((nrInstrNames&lt;&gt;"")*ISNUMBER(SEARCH(nrInstrNames,$I254)))&gt;0,"OK","UNRECOGNIZED"))</f>
        <v/>
      </c>
      <c r="O254" s="17">
        <f>IF(OR($B254="",$D254="",$E254=""),"",IF($E254=$D254,"CHECK TIMES (start = end)",IF($F254&gt;12,"CHECK TIMES (End is before Start?)","OK")))</f>
        <v/>
      </c>
    </row>
    <row r="255">
      <c r="B255" s="18" t="n"/>
      <c r="C255" s="17">
        <f>IF($B255="","",TEXT($B255,"ddd"))</f>
        <v/>
      </c>
      <c r="D255" s="45" t="n"/>
      <c r="E255" s="45"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IF(OR($B255="",$I255=""),"",IF(SUMPRODUCT((nrInstrNames&lt;&gt;"")*ISNUMBER(SEARCH(nrInstrNames,$I255)))&gt;0,"OK","UNRECOGNIZED"))</f>
        <v/>
      </c>
      <c r="O255" s="17">
        <f>IF(OR($B255="",$D255="",$E255=""),"",IF($E255=$D255,"CHECK TIMES (start = end)",IF($F255&gt;12,"CHECK TIMES (End is before Start?)","OK")))</f>
        <v/>
      </c>
    </row>
    <row r="256">
      <c r="B256" s="18" t="n"/>
      <c r="C256" s="17">
        <f>IF($B256="","",TEXT($B256,"ddd"))</f>
        <v/>
      </c>
      <c r="D256" s="45" t="n"/>
      <c r="E256" s="45"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IF(OR($B256="",$I256=""),"",IF(SUMPRODUCT((nrInstrNames&lt;&gt;"")*ISNUMBER(SEARCH(nrInstrNames,$I256)))&gt;0,"OK","UNRECOGNIZED"))</f>
        <v/>
      </c>
      <c r="O256" s="17">
        <f>IF(OR($B256="",$D256="",$E256=""),"",IF($E256=$D256,"CHECK TIMES (start = end)",IF($F256&gt;12,"CHECK TIMES (End is before Start?)","OK")))</f>
        <v/>
      </c>
    </row>
    <row r="257">
      <c r="B257" s="18" t="n"/>
      <c r="C257" s="17">
        <f>IF($B257="","",TEXT($B257,"ddd"))</f>
        <v/>
      </c>
      <c r="D257" s="45" t="n"/>
      <c r="E257" s="45"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IF(OR($B257="",$I257=""),"",IF(SUMPRODUCT((nrInstrNames&lt;&gt;"")*ISNUMBER(SEARCH(nrInstrNames,$I257)))&gt;0,"OK","UNRECOGNIZED"))</f>
        <v/>
      </c>
      <c r="O257" s="17">
        <f>IF(OR($B257="",$D257="",$E257=""),"",IF($E257=$D257,"CHECK TIMES (start = end)",IF($F257&gt;12,"CHECK TIMES (End is before Start?)","OK")))</f>
        <v/>
      </c>
    </row>
    <row r="258">
      <c r="B258" s="18" t="n"/>
      <c r="C258" s="17">
        <f>IF($B258="","",TEXT($B258,"ddd"))</f>
        <v/>
      </c>
      <c r="D258" s="45" t="n"/>
      <c r="E258" s="45"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IF(OR($B258="",$I258=""),"",IF(SUMPRODUCT((nrInstrNames&lt;&gt;"")*ISNUMBER(SEARCH(nrInstrNames,$I258)))&gt;0,"OK","UNRECOGNIZED"))</f>
        <v/>
      </c>
      <c r="O258" s="17">
        <f>IF(OR($B258="",$D258="",$E258=""),"",IF($E258=$D258,"CHECK TIMES (start = end)",IF($F258&gt;12,"CHECK TIMES (End is before Start?)","OK")))</f>
        <v/>
      </c>
    </row>
    <row r="259">
      <c r="B259" s="18" t="n"/>
      <c r="C259" s="17">
        <f>IF($B259="","",TEXT($B259,"ddd"))</f>
        <v/>
      </c>
      <c r="D259" s="45" t="n"/>
      <c r="E259" s="45"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IF(OR($B259="",$I259=""),"",IF(SUMPRODUCT((nrInstrNames&lt;&gt;"")*ISNUMBER(SEARCH(nrInstrNames,$I259)))&gt;0,"OK","UNRECOGNIZED"))</f>
        <v/>
      </c>
      <c r="O259" s="17">
        <f>IF(OR($B259="",$D259="",$E259=""),"",IF($E259=$D259,"CHECK TIMES (start = end)",IF($F259&gt;12,"CHECK TIMES (End is before Start?)","OK")))</f>
        <v/>
      </c>
    </row>
    <row r="260">
      <c r="B260" s="18" t="n"/>
      <c r="C260" s="17">
        <f>IF($B260="","",TEXT($B260,"ddd"))</f>
        <v/>
      </c>
      <c r="D260" s="45" t="n"/>
      <c r="E260" s="45"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IF(OR($B260="",$I260=""),"",IF(SUMPRODUCT((nrInstrNames&lt;&gt;"")*ISNUMBER(SEARCH(nrInstrNames,$I260)))&gt;0,"OK","UNRECOGNIZED"))</f>
        <v/>
      </c>
      <c r="O260" s="17">
        <f>IF(OR($B260="",$D260="",$E260=""),"",IF($E260=$D260,"CHECK TIMES (start = end)",IF($F260&gt;12,"CHECK TIMES (End is before Start?)","OK")))</f>
        <v/>
      </c>
    </row>
    <row r="261">
      <c r="B261" s="18" t="n"/>
      <c r="C261" s="17">
        <f>IF($B261="","",TEXT($B261,"ddd"))</f>
        <v/>
      </c>
      <c r="D261" s="45" t="n"/>
      <c r="E261" s="45"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IF(OR($B261="",$I261=""),"",IF(SUMPRODUCT((nrInstrNames&lt;&gt;"")*ISNUMBER(SEARCH(nrInstrNames,$I261)))&gt;0,"OK","UNRECOGNIZED"))</f>
        <v/>
      </c>
      <c r="O261" s="17">
        <f>IF(OR($B261="",$D261="",$E261=""),"",IF($E261=$D261,"CHECK TIMES (start = end)",IF($F261&gt;12,"CHECK TIMES (End is before Start?)","OK")))</f>
        <v/>
      </c>
    </row>
    <row r="262">
      <c r="B262" s="18" t="n"/>
      <c r="C262" s="17">
        <f>IF($B262="","",TEXT($B262,"ddd"))</f>
        <v/>
      </c>
      <c r="D262" s="45" t="n"/>
      <c r="E262" s="45"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IF(OR($B262="",$I262=""),"",IF(SUMPRODUCT((nrInstrNames&lt;&gt;"")*ISNUMBER(SEARCH(nrInstrNames,$I262)))&gt;0,"OK","UNRECOGNIZED"))</f>
        <v/>
      </c>
      <c r="O262" s="17">
        <f>IF(OR($B262="",$D262="",$E262=""),"",IF($E262=$D262,"CHECK TIMES (start = end)",IF($F262&gt;12,"CHECK TIMES (End is before Start?)","OK")))</f>
        <v/>
      </c>
    </row>
    <row r="263">
      <c r="B263" s="18" t="n"/>
      <c r="C263" s="17">
        <f>IF($B263="","",TEXT($B263,"ddd"))</f>
        <v/>
      </c>
      <c r="D263" s="45" t="n"/>
      <c r="E263" s="45"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IF(OR($B263="",$I263=""),"",IF(SUMPRODUCT((nrInstrNames&lt;&gt;"")*ISNUMBER(SEARCH(nrInstrNames,$I263)))&gt;0,"OK","UNRECOGNIZED"))</f>
        <v/>
      </c>
      <c r="O263" s="17">
        <f>IF(OR($B263="",$D263="",$E263=""),"",IF($E263=$D263,"CHECK TIMES (start = end)",IF($F263&gt;12,"CHECK TIMES (End is before Start?)","OK")))</f>
        <v/>
      </c>
    </row>
    <row r="264">
      <c r="B264" s="18" t="n"/>
      <c r="C264" s="17">
        <f>IF($B264="","",TEXT($B264,"ddd"))</f>
        <v/>
      </c>
      <c r="D264" s="45" t="n"/>
      <c r="E264" s="45"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IF(OR($B264="",$I264=""),"",IF(SUMPRODUCT((nrInstrNames&lt;&gt;"")*ISNUMBER(SEARCH(nrInstrNames,$I264)))&gt;0,"OK","UNRECOGNIZED"))</f>
        <v/>
      </c>
      <c r="O264" s="17">
        <f>IF(OR($B264="",$D264="",$E264=""),"",IF($E264=$D264,"CHECK TIMES (start = end)",IF($F264&gt;12,"CHECK TIMES (End is before Start?)","OK")))</f>
        <v/>
      </c>
    </row>
    <row r="265">
      <c r="B265" s="18" t="n"/>
      <c r="C265" s="17">
        <f>IF($B265="","",TEXT($B265,"ddd"))</f>
        <v/>
      </c>
      <c r="D265" s="45" t="n"/>
      <c r="E265" s="45"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IF(OR($B265="",$I265=""),"",IF(SUMPRODUCT((nrInstrNames&lt;&gt;"")*ISNUMBER(SEARCH(nrInstrNames,$I265)))&gt;0,"OK","UNRECOGNIZED"))</f>
        <v/>
      </c>
      <c r="O265" s="17">
        <f>IF(OR($B265="",$D265="",$E265=""),"",IF($E265=$D265,"CHECK TIMES (start = end)",IF($F265&gt;12,"CHECK TIMES (End is before Start?)","OK")))</f>
        <v/>
      </c>
    </row>
    <row r="266">
      <c r="B266" s="18" t="n"/>
      <c r="C266" s="17">
        <f>IF($B266="","",TEXT($B266,"ddd"))</f>
        <v/>
      </c>
      <c r="D266" s="45" t="n"/>
      <c r="E266" s="45"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IF(OR($B266="",$I266=""),"",IF(SUMPRODUCT((nrInstrNames&lt;&gt;"")*ISNUMBER(SEARCH(nrInstrNames,$I266)))&gt;0,"OK","UNRECOGNIZED"))</f>
        <v/>
      </c>
      <c r="O266" s="17">
        <f>IF(OR($B266="",$D266="",$E266=""),"",IF($E266=$D266,"CHECK TIMES (start = end)",IF($F266&gt;12,"CHECK TIMES (End is before Start?)","OK")))</f>
        <v/>
      </c>
    </row>
    <row r="267">
      <c r="B267" s="18" t="n"/>
      <c r="C267" s="17">
        <f>IF($B267="","",TEXT($B267,"ddd"))</f>
        <v/>
      </c>
      <c r="D267" s="45" t="n"/>
      <c r="E267" s="45"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IF(OR($B267="",$I267=""),"",IF(SUMPRODUCT((nrInstrNames&lt;&gt;"")*ISNUMBER(SEARCH(nrInstrNames,$I267)))&gt;0,"OK","UNRECOGNIZED"))</f>
        <v/>
      </c>
      <c r="O267" s="17">
        <f>IF(OR($B267="",$D267="",$E267=""),"",IF($E267=$D267,"CHECK TIMES (start = end)",IF($F267&gt;12,"CHECK TIMES (End is before Start?)","OK")))</f>
        <v/>
      </c>
    </row>
    <row r="268">
      <c r="B268" s="18" t="n"/>
      <c r="C268" s="17">
        <f>IF($B268="","",TEXT($B268,"ddd"))</f>
        <v/>
      </c>
      <c r="D268" s="45" t="n"/>
      <c r="E268" s="45"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IF(OR($B268="",$I268=""),"",IF(SUMPRODUCT((nrInstrNames&lt;&gt;"")*ISNUMBER(SEARCH(nrInstrNames,$I268)))&gt;0,"OK","UNRECOGNIZED"))</f>
        <v/>
      </c>
      <c r="O268" s="17">
        <f>IF(OR($B268="",$D268="",$E268=""),"",IF($E268=$D268,"CHECK TIMES (start = end)",IF($F268&gt;12,"CHECK TIMES (End is before Start?)","OK")))</f>
        <v/>
      </c>
    </row>
    <row r="269">
      <c r="B269" s="18" t="n"/>
      <c r="C269" s="17">
        <f>IF($B269="","",TEXT($B269,"ddd"))</f>
        <v/>
      </c>
      <c r="D269" s="45" t="n"/>
      <c r="E269" s="45"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IF(OR($B269="",$I269=""),"",IF(SUMPRODUCT((nrInstrNames&lt;&gt;"")*ISNUMBER(SEARCH(nrInstrNames,$I269)))&gt;0,"OK","UNRECOGNIZED"))</f>
        <v/>
      </c>
      <c r="O269" s="17">
        <f>IF(OR($B269="",$D269="",$E269=""),"",IF($E269=$D269,"CHECK TIMES (start = end)",IF($F269&gt;12,"CHECK TIMES (End is before Start?)","OK")))</f>
        <v/>
      </c>
    </row>
    <row r="270">
      <c r="B270" s="18" t="n"/>
      <c r="C270" s="17">
        <f>IF($B270="","",TEXT($B270,"ddd"))</f>
        <v/>
      </c>
      <c r="D270" s="45" t="n"/>
      <c r="E270" s="45"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IF(OR($B270="",$I270=""),"",IF(SUMPRODUCT((nrInstrNames&lt;&gt;"")*ISNUMBER(SEARCH(nrInstrNames,$I270)))&gt;0,"OK","UNRECOGNIZED"))</f>
        <v/>
      </c>
      <c r="O270" s="17">
        <f>IF(OR($B270="",$D270="",$E270=""),"",IF($E270=$D270,"CHECK TIMES (start = end)",IF($F270&gt;12,"CHECK TIMES (End is before Start?)","OK")))</f>
        <v/>
      </c>
    </row>
    <row r="271">
      <c r="B271" s="18" t="n"/>
      <c r="C271" s="17">
        <f>IF($B271="","",TEXT($B271,"ddd"))</f>
        <v/>
      </c>
      <c r="D271" s="45" t="n"/>
      <c r="E271" s="45"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IF(OR($B271="",$I271=""),"",IF(SUMPRODUCT((nrInstrNames&lt;&gt;"")*ISNUMBER(SEARCH(nrInstrNames,$I271)))&gt;0,"OK","UNRECOGNIZED"))</f>
        <v/>
      </c>
      <c r="O271" s="17">
        <f>IF(OR($B271="",$D271="",$E271=""),"",IF($E271=$D271,"CHECK TIMES (start = end)",IF($F271&gt;12,"CHECK TIMES (End is before Start?)","OK")))</f>
        <v/>
      </c>
    </row>
    <row r="272">
      <c r="B272" s="18" t="n"/>
      <c r="C272" s="17">
        <f>IF($B272="","",TEXT($B272,"ddd"))</f>
        <v/>
      </c>
      <c r="D272" s="45" t="n"/>
      <c r="E272" s="45"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IF(OR($B272="",$I272=""),"",IF(SUMPRODUCT((nrInstrNames&lt;&gt;"")*ISNUMBER(SEARCH(nrInstrNames,$I272)))&gt;0,"OK","UNRECOGNIZED"))</f>
        <v/>
      </c>
      <c r="O272" s="17">
        <f>IF(OR($B272="",$D272="",$E272=""),"",IF($E272=$D272,"CHECK TIMES (start = end)",IF($F272&gt;12,"CHECK TIMES (End is before Start?)","OK")))</f>
        <v/>
      </c>
    </row>
    <row r="273">
      <c r="B273" s="18" t="n"/>
      <c r="C273" s="17">
        <f>IF($B273="","",TEXT($B273,"ddd"))</f>
        <v/>
      </c>
      <c r="D273" s="45" t="n"/>
      <c r="E273" s="45"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IF(OR($B273="",$I273=""),"",IF(SUMPRODUCT((nrInstrNames&lt;&gt;"")*ISNUMBER(SEARCH(nrInstrNames,$I273)))&gt;0,"OK","UNRECOGNIZED"))</f>
        <v/>
      </c>
      <c r="O273" s="17">
        <f>IF(OR($B273="",$D273="",$E273=""),"",IF($E273=$D273,"CHECK TIMES (start = end)",IF($F273&gt;12,"CHECK TIMES (End is before Start?)","OK")))</f>
        <v/>
      </c>
    </row>
    <row r="274">
      <c r="B274" s="18" t="n"/>
      <c r="C274" s="17">
        <f>IF($B274="","",TEXT($B274,"ddd"))</f>
        <v/>
      </c>
      <c r="D274" s="45" t="n"/>
      <c r="E274" s="45"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IF(OR($B274="",$I274=""),"",IF(SUMPRODUCT((nrInstrNames&lt;&gt;"")*ISNUMBER(SEARCH(nrInstrNames,$I274)))&gt;0,"OK","UNRECOGNIZED"))</f>
        <v/>
      </c>
      <c r="O274" s="17">
        <f>IF(OR($B274="",$D274="",$E274=""),"",IF($E274=$D274,"CHECK TIMES (start = end)",IF($F274&gt;12,"CHECK TIMES (End is before Start?)","OK")))</f>
        <v/>
      </c>
    </row>
    <row r="275">
      <c r="B275" s="18" t="n"/>
      <c r="C275" s="17">
        <f>IF($B275="","",TEXT($B275,"ddd"))</f>
        <v/>
      </c>
      <c r="D275" s="45" t="n"/>
      <c r="E275" s="45"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IF(OR($B275="",$I275=""),"",IF(SUMPRODUCT((nrInstrNames&lt;&gt;"")*ISNUMBER(SEARCH(nrInstrNames,$I275)))&gt;0,"OK","UNRECOGNIZED"))</f>
        <v/>
      </c>
      <c r="O275" s="17">
        <f>IF(OR($B275="",$D275="",$E275=""),"",IF($E275=$D275,"CHECK TIMES (start = end)",IF($F275&gt;12,"CHECK TIMES (End is before Start?)","OK")))</f>
        <v/>
      </c>
    </row>
    <row r="276">
      <c r="B276" s="18" t="n"/>
      <c r="C276" s="17">
        <f>IF($B276="","",TEXT($B276,"ddd"))</f>
        <v/>
      </c>
      <c r="D276" s="45" t="n"/>
      <c r="E276" s="45"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IF(OR($B276="",$I276=""),"",IF(SUMPRODUCT((nrInstrNames&lt;&gt;"")*ISNUMBER(SEARCH(nrInstrNames,$I276)))&gt;0,"OK","UNRECOGNIZED"))</f>
        <v/>
      </c>
      <c r="O276" s="17">
        <f>IF(OR($B276="",$D276="",$E276=""),"",IF($E276=$D276,"CHECK TIMES (start = end)",IF($F276&gt;12,"CHECK TIMES (End is before Start?)","OK")))</f>
        <v/>
      </c>
    </row>
    <row r="277">
      <c r="B277" s="18" t="n"/>
      <c r="C277" s="17">
        <f>IF($B277="","",TEXT($B277,"ddd"))</f>
        <v/>
      </c>
      <c r="D277" s="45" t="n"/>
      <c r="E277" s="45"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IF(OR($B277="",$I277=""),"",IF(SUMPRODUCT((nrInstrNames&lt;&gt;"")*ISNUMBER(SEARCH(nrInstrNames,$I277)))&gt;0,"OK","UNRECOGNIZED"))</f>
        <v/>
      </c>
      <c r="O277" s="17">
        <f>IF(OR($B277="",$D277="",$E277=""),"",IF($E277=$D277,"CHECK TIMES (start = end)",IF($F277&gt;12,"CHECK TIMES (End is before Start?)","OK")))</f>
        <v/>
      </c>
    </row>
    <row r="278">
      <c r="B278" s="18" t="n"/>
      <c r="C278" s="17">
        <f>IF($B278="","",TEXT($B278,"ddd"))</f>
        <v/>
      </c>
      <c r="D278" s="45" t="n"/>
      <c r="E278" s="45"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IF(OR($B278="",$I278=""),"",IF(SUMPRODUCT((nrInstrNames&lt;&gt;"")*ISNUMBER(SEARCH(nrInstrNames,$I278)))&gt;0,"OK","UNRECOGNIZED"))</f>
        <v/>
      </c>
      <c r="O278" s="17">
        <f>IF(OR($B278="",$D278="",$E278=""),"",IF($E278=$D278,"CHECK TIMES (start = end)",IF($F278&gt;12,"CHECK TIMES (End is before Start?)","OK")))</f>
        <v/>
      </c>
    </row>
    <row r="279">
      <c r="B279" s="18" t="n"/>
      <c r="C279" s="17">
        <f>IF($B279="","",TEXT($B279,"ddd"))</f>
        <v/>
      </c>
      <c r="D279" s="45" t="n"/>
      <c r="E279" s="45"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IF(OR($B279="",$I279=""),"",IF(SUMPRODUCT((nrInstrNames&lt;&gt;"")*ISNUMBER(SEARCH(nrInstrNames,$I279)))&gt;0,"OK","UNRECOGNIZED"))</f>
        <v/>
      </c>
      <c r="O279" s="17">
        <f>IF(OR($B279="",$D279="",$E279=""),"",IF($E279=$D279,"CHECK TIMES (start = end)",IF($F279&gt;12,"CHECK TIMES (End is before Start?)","OK")))</f>
        <v/>
      </c>
    </row>
    <row r="280">
      <c r="B280" s="18" t="n"/>
      <c r="C280" s="17">
        <f>IF($B280="","",TEXT($B280,"ddd"))</f>
        <v/>
      </c>
      <c r="D280" s="45" t="n"/>
      <c r="E280" s="45"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IF(OR($B280="",$I280=""),"",IF(SUMPRODUCT((nrInstrNames&lt;&gt;"")*ISNUMBER(SEARCH(nrInstrNames,$I280)))&gt;0,"OK","UNRECOGNIZED"))</f>
        <v/>
      </c>
      <c r="O280" s="17">
        <f>IF(OR($B280="",$D280="",$E280=""),"",IF($E280=$D280,"CHECK TIMES (start = end)",IF($F280&gt;12,"CHECK TIMES (End is before Start?)","OK")))</f>
        <v/>
      </c>
    </row>
    <row r="281">
      <c r="B281" s="18" t="n"/>
      <c r="C281" s="17">
        <f>IF($B281="","",TEXT($B281,"ddd"))</f>
        <v/>
      </c>
      <c r="D281" s="45" t="n"/>
      <c r="E281" s="45"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IF(OR($B281="",$I281=""),"",IF(SUMPRODUCT((nrInstrNames&lt;&gt;"")*ISNUMBER(SEARCH(nrInstrNames,$I281)))&gt;0,"OK","UNRECOGNIZED"))</f>
        <v/>
      </c>
      <c r="O281" s="17">
        <f>IF(OR($B281="",$D281="",$E281=""),"",IF($E281=$D281,"CHECK TIMES (start = end)",IF($F281&gt;12,"CHECK TIMES (End is before Start?)","OK")))</f>
        <v/>
      </c>
    </row>
    <row r="282">
      <c r="B282" s="18" t="n"/>
      <c r="C282" s="17">
        <f>IF($B282="","",TEXT($B282,"ddd"))</f>
        <v/>
      </c>
      <c r="D282" s="45" t="n"/>
      <c r="E282" s="45"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IF(OR($B282="",$I282=""),"",IF(SUMPRODUCT((nrInstrNames&lt;&gt;"")*ISNUMBER(SEARCH(nrInstrNames,$I282)))&gt;0,"OK","UNRECOGNIZED"))</f>
        <v/>
      </c>
      <c r="O282" s="17">
        <f>IF(OR($B282="",$D282="",$E282=""),"",IF($E282=$D282,"CHECK TIMES (start = end)",IF($F282&gt;12,"CHECK TIMES (End is before Start?)","OK")))</f>
        <v/>
      </c>
    </row>
    <row r="283">
      <c r="B283" s="18" t="n"/>
      <c r="C283" s="17">
        <f>IF($B283="","",TEXT($B283,"ddd"))</f>
        <v/>
      </c>
      <c r="D283" s="45" t="n"/>
      <c r="E283" s="45"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IF(OR($B283="",$I283=""),"",IF(SUMPRODUCT((nrInstrNames&lt;&gt;"")*ISNUMBER(SEARCH(nrInstrNames,$I283)))&gt;0,"OK","UNRECOGNIZED"))</f>
        <v/>
      </c>
      <c r="O283" s="17">
        <f>IF(OR($B283="",$D283="",$E283=""),"",IF($E283=$D283,"CHECK TIMES (start = end)",IF($F283&gt;12,"CHECK TIMES (End is before Start?)","OK")))</f>
        <v/>
      </c>
    </row>
    <row r="284">
      <c r="B284" s="18" t="n"/>
      <c r="C284" s="17">
        <f>IF($B284="","",TEXT($B284,"ddd"))</f>
        <v/>
      </c>
      <c r="D284" s="45" t="n"/>
      <c r="E284" s="45"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IF(OR($B284="",$I284=""),"",IF(SUMPRODUCT((nrInstrNames&lt;&gt;"")*ISNUMBER(SEARCH(nrInstrNames,$I284)))&gt;0,"OK","UNRECOGNIZED"))</f>
        <v/>
      </c>
      <c r="O284" s="17">
        <f>IF(OR($B284="",$D284="",$E284=""),"",IF($E284=$D284,"CHECK TIMES (start = end)",IF($F284&gt;12,"CHECK TIMES (End is before Start?)","OK")))</f>
        <v/>
      </c>
    </row>
    <row r="285">
      <c r="B285" s="18" t="n"/>
      <c r="C285" s="17">
        <f>IF($B285="","",TEXT($B285,"ddd"))</f>
        <v/>
      </c>
      <c r="D285" s="45" t="n"/>
      <c r="E285" s="45"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IF(OR($B285="",$I285=""),"",IF(SUMPRODUCT((nrInstrNames&lt;&gt;"")*ISNUMBER(SEARCH(nrInstrNames,$I285)))&gt;0,"OK","UNRECOGNIZED"))</f>
        <v/>
      </c>
      <c r="O285" s="17">
        <f>IF(OR($B285="",$D285="",$E285=""),"",IF($E285=$D285,"CHECK TIMES (start = end)",IF($F285&gt;12,"CHECK TIMES (End is before Start?)","OK")))</f>
        <v/>
      </c>
    </row>
    <row r="286">
      <c r="B286" s="18" t="n"/>
      <c r="C286" s="17">
        <f>IF($B286="","",TEXT($B286,"ddd"))</f>
        <v/>
      </c>
      <c r="D286" s="45" t="n"/>
      <c r="E286" s="45"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IF(OR($B286="",$I286=""),"",IF(SUMPRODUCT((nrInstrNames&lt;&gt;"")*ISNUMBER(SEARCH(nrInstrNames,$I286)))&gt;0,"OK","UNRECOGNIZED"))</f>
        <v/>
      </c>
      <c r="O286" s="17">
        <f>IF(OR($B286="",$D286="",$E286=""),"",IF($E286=$D286,"CHECK TIMES (start = end)",IF($F286&gt;12,"CHECK TIMES (End is before Start?)","OK")))</f>
        <v/>
      </c>
    </row>
    <row r="287">
      <c r="B287" s="18" t="n"/>
      <c r="C287" s="17">
        <f>IF($B287="","",TEXT($B287,"ddd"))</f>
        <v/>
      </c>
      <c r="D287" s="45" t="n"/>
      <c r="E287" s="45"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IF(OR($B287="",$I287=""),"",IF(SUMPRODUCT((nrInstrNames&lt;&gt;"")*ISNUMBER(SEARCH(nrInstrNames,$I287)))&gt;0,"OK","UNRECOGNIZED"))</f>
        <v/>
      </c>
      <c r="O287" s="17">
        <f>IF(OR($B287="",$D287="",$E287=""),"",IF($E287=$D287,"CHECK TIMES (start = end)",IF($F287&gt;12,"CHECK TIMES (End is before Start?)","OK")))</f>
        <v/>
      </c>
    </row>
    <row r="288">
      <c r="B288" s="18" t="n"/>
      <c r="C288" s="17">
        <f>IF($B288="","",TEXT($B288,"ddd"))</f>
        <v/>
      </c>
      <c r="D288" s="45" t="n"/>
      <c r="E288" s="45"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IF(OR($B288="",$I288=""),"",IF(SUMPRODUCT((nrInstrNames&lt;&gt;"")*ISNUMBER(SEARCH(nrInstrNames,$I288)))&gt;0,"OK","UNRECOGNIZED"))</f>
        <v/>
      </c>
      <c r="O288" s="17">
        <f>IF(OR($B288="",$D288="",$E288=""),"",IF($E288=$D288,"CHECK TIMES (start = end)",IF($F288&gt;12,"CHECK TIMES (End is before Start?)","OK")))</f>
        <v/>
      </c>
    </row>
    <row r="289">
      <c r="B289" s="18" t="n"/>
      <c r="C289" s="17">
        <f>IF($B289="","",TEXT($B289,"ddd"))</f>
        <v/>
      </c>
      <c r="D289" s="45" t="n"/>
      <c r="E289" s="45"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IF(OR($B289="",$I289=""),"",IF(SUMPRODUCT((nrInstrNames&lt;&gt;"")*ISNUMBER(SEARCH(nrInstrNames,$I289)))&gt;0,"OK","UNRECOGNIZED"))</f>
        <v/>
      </c>
      <c r="O289" s="17">
        <f>IF(OR($B289="",$D289="",$E289=""),"",IF($E289=$D289,"CHECK TIMES (start = end)",IF($F289&gt;12,"CHECK TIMES (End is before Start?)","OK")))</f>
        <v/>
      </c>
    </row>
    <row r="290">
      <c r="B290" s="18" t="n"/>
      <c r="C290" s="17">
        <f>IF($B290="","",TEXT($B290,"ddd"))</f>
        <v/>
      </c>
      <c r="D290" s="45" t="n"/>
      <c r="E290" s="45"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IF(OR($B290="",$I290=""),"",IF(SUMPRODUCT((nrInstrNames&lt;&gt;"")*ISNUMBER(SEARCH(nrInstrNames,$I290)))&gt;0,"OK","UNRECOGNIZED"))</f>
        <v/>
      </c>
      <c r="O290" s="17">
        <f>IF(OR($B290="",$D290="",$E290=""),"",IF($E290=$D290,"CHECK TIMES (start = end)",IF($F290&gt;12,"CHECK TIMES (End is before Start?)","OK")))</f>
        <v/>
      </c>
    </row>
    <row r="291">
      <c r="B291" s="18" t="n"/>
      <c r="C291" s="17">
        <f>IF($B291="","",TEXT($B291,"ddd"))</f>
        <v/>
      </c>
      <c r="D291" s="45" t="n"/>
      <c r="E291" s="45"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IF(OR($B291="",$I291=""),"",IF(SUMPRODUCT((nrInstrNames&lt;&gt;"")*ISNUMBER(SEARCH(nrInstrNames,$I291)))&gt;0,"OK","UNRECOGNIZED"))</f>
        <v/>
      </c>
      <c r="O291" s="17">
        <f>IF(OR($B291="",$D291="",$E291=""),"",IF($E291=$D291,"CHECK TIMES (start = end)",IF($F291&gt;12,"CHECK TIMES (End is before Start?)","OK")))</f>
        <v/>
      </c>
    </row>
    <row r="292">
      <c r="B292" s="18" t="n"/>
      <c r="C292" s="17">
        <f>IF($B292="","",TEXT($B292,"ddd"))</f>
        <v/>
      </c>
      <c r="D292" s="45" t="n"/>
      <c r="E292" s="45"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IF(OR($B292="",$I292=""),"",IF(SUMPRODUCT((nrInstrNames&lt;&gt;"")*ISNUMBER(SEARCH(nrInstrNames,$I292)))&gt;0,"OK","UNRECOGNIZED"))</f>
        <v/>
      </c>
      <c r="O292" s="17">
        <f>IF(OR($B292="",$D292="",$E292=""),"",IF($E292=$D292,"CHECK TIMES (start = end)",IF($F292&gt;12,"CHECK TIMES (End is before Start?)","OK")))</f>
        <v/>
      </c>
    </row>
    <row r="293">
      <c r="B293" s="18" t="n"/>
      <c r="C293" s="17">
        <f>IF($B293="","",TEXT($B293,"ddd"))</f>
        <v/>
      </c>
      <c r="D293" s="45" t="n"/>
      <c r="E293" s="45"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IF(OR($B293="",$I293=""),"",IF(SUMPRODUCT((nrInstrNames&lt;&gt;"")*ISNUMBER(SEARCH(nrInstrNames,$I293)))&gt;0,"OK","UNRECOGNIZED"))</f>
        <v/>
      </c>
      <c r="O293" s="17">
        <f>IF(OR($B293="",$D293="",$E293=""),"",IF($E293=$D293,"CHECK TIMES (start = end)",IF($F293&gt;12,"CHECK TIMES (End is before Start?)","OK")))</f>
        <v/>
      </c>
    </row>
    <row r="294">
      <c r="B294" s="18" t="n"/>
      <c r="C294" s="17">
        <f>IF($B294="","",TEXT($B294,"ddd"))</f>
        <v/>
      </c>
      <c r="D294" s="45" t="n"/>
      <c r="E294" s="45"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IF(OR($B294="",$I294=""),"",IF(SUMPRODUCT((nrInstrNames&lt;&gt;"")*ISNUMBER(SEARCH(nrInstrNames,$I294)))&gt;0,"OK","UNRECOGNIZED"))</f>
        <v/>
      </c>
      <c r="O294" s="17">
        <f>IF(OR($B294="",$D294="",$E294=""),"",IF($E294=$D294,"CHECK TIMES (start = end)",IF($F294&gt;12,"CHECK TIMES (End is before Start?)","OK")))</f>
        <v/>
      </c>
    </row>
    <row r="295">
      <c r="B295" s="18" t="n"/>
      <c r="C295" s="17">
        <f>IF($B295="","",TEXT($B295,"ddd"))</f>
        <v/>
      </c>
      <c r="D295" s="45" t="n"/>
      <c r="E295" s="45"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IF(OR($B295="",$I295=""),"",IF(SUMPRODUCT((nrInstrNames&lt;&gt;"")*ISNUMBER(SEARCH(nrInstrNames,$I295)))&gt;0,"OK","UNRECOGNIZED"))</f>
        <v/>
      </c>
      <c r="O295" s="17">
        <f>IF(OR($B295="",$D295="",$E295=""),"",IF($E295=$D295,"CHECK TIMES (start = end)",IF($F295&gt;12,"CHECK TIMES (End is before Start?)","OK")))</f>
        <v/>
      </c>
    </row>
    <row r="296">
      <c r="B296" s="18" t="n"/>
      <c r="C296" s="17">
        <f>IF($B296="","",TEXT($B296,"ddd"))</f>
        <v/>
      </c>
      <c r="D296" s="45" t="n"/>
      <c r="E296" s="45"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IF(OR($B296="",$I296=""),"",IF(SUMPRODUCT((nrInstrNames&lt;&gt;"")*ISNUMBER(SEARCH(nrInstrNames,$I296)))&gt;0,"OK","UNRECOGNIZED"))</f>
        <v/>
      </c>
      <c r="O296" s="17">
        <f>IF(OR($B296="",$D296="",$E296=""),"",IF($E296=$D296,"CHECK TIMES (start = end)",IF($F296&gt;12,"CHECK TIMES (End is before Start?)","OK")))</f>
        <v/>
      </c>
    </row>
    <row r="297">
      <c r="B297" s="18" t="n"/>
      <c r="C297" s="17">
        <f>IF($B297="","",TEXT($B297,"ddd"))</f>
        <v/>
      </c>
      <c r="D297" s="45" t="n"/>
      <c r="E297" s="45"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IF(OR($B297="",$I297=""),"",IF(SUMPRODUCT((nrInstrNames&lt;&gt;"")*ISNUMBER(SEARCH(nrInstrNames,$I297)))&gt;0,"OK","UNRECOGNIZED"))</f>
        <v/>
      </c>
      <c r="O297" s="17">
        <f>IF(OR($B297="",$D297="",$E297=""),"",IF($E297=$D297,"CHECK TIMES (start = end)",IF($F297&gt;12,"CHECK TIMES (End is before Start?)","OK")))</f>
        <v/>
      </c>
    </row>
    <row r="298">
      <c r="B298" s="18" t="n"/>
      <c r="C298" s="17">
        <f>IF($B298="","",TEXT($B298,"ddd"))</f>
        <v/>
      </c>
      <c r="D298" s="45" t="n"/>
      <c r="E298" s="45"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IF(OR($B298="",$I298=""),"",IF(SUMPRODUCT((nrInstrNames&lt;&gt;"")*ISNUMBER(SEARCH(nrInstrNames,$I298)))&gt;0,"OK","UNRECOGNIZED"))</f>
        <v/>
      </c>
      <c r="O298" s="17">
        <f>IF(OR($B298="",$D298="",$E298=""),"",IF($E298=$D298,"CHECK TIMES (start = end)",IF($F298&gt;12,"CHECK TIMES (End is before Start?)","OK")))</f>
        <v/>
      </c>
    </row>
    <row r="299">
      <c r="B299" s="18" t="n"/>
      <c r="C299" s="17">
        <f>IF($B299="","",TEXT($B299,"ddd"))</f>
        <v/>
      </c>
      <c r="D299" s="45" t="n"/>
      <c r="E299" s="45"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IF(OR($B299="",$I299=""),"",IF(SUMPRODUCT((nrInstrNames&lt;&gt;"")*ISNUMBER(SEARCH(nrInstrNames,$I299)))&gt;0,"OK","UNRECOGNIZED"))</f>
        <v/>
      </c>
      <c r="O299" s="17">
        <f>IF(OR($B299="",$D299="",$E299=""),"",IF($E299=$D299,"CHECK TIMES (start = end)",IF($F299&gt;12,"CHECK TIMES (End is before Start?)","OK")))</f>
        <v/>
      </c>
    </row>
    <row r="300">
      <c r="B300" s="18" t="n"/>
      <c r="C300" s="17">
        <f>IF($B300="","",TEXT($B300,"ddd"))</f>
        <v/>
      </c>
      <c r="D300" s="45" t="n"/>
      <c r="E300" s="45"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IF(OR($B300="",$I300=""),"",IF(SUMPRODUCT((nrInstrNames&lt;&gt;"")*ISNUMBER(SEARCH(nrInstrNames,$I300)))&gt;0,"OK","UNRECOGNIZED"))</f>
        <v/>
      </c>
      <c r="O300" s="17">
        <f>IF(OR($B300="",$D300="",$E300=""),"",IF($E300=$D300,"CHECK TIMES (start = end)",IF($F300&gt;12,"CHECK TIMES (End is before Start?)","OK")))</f>
        <v/>
      </c>
    </row>
    <row r="301">
      <c r="B301" s="18" t="n"/>
      <c r="C301" s="17">
        <f>IF($B301="","",TEXT($B301,"ddd"))</f>
        <v/>
      </c>
      <c r="D301" s="45" t="n"/>
      <c r="E301" s="45"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IF(OR($B301="",$I301=""),"",IF(SUMPRODUCT((nrInstrNames&lt;&gt;"")*ISNUMBER(SEARCH(nrInstrNames,$I301)))&gt;0,"OK","UNRECOGNIZED"))</f>
        <v/>
      </c>
      <c r="O301" s="17">
        <f>IF(OR($B301="",$D301="",$E301=""),"",IF($E301=$D301,"CHECK TIMES (start = end)",IF($F301&gt;12,"CHECK TIMES (End is before Start?)","OK")))</f>
        <v/>
      </c>
    </row>
    <row r="302">
      <c r="B302" s="18" t="n"/>
      <c r="C302" s="17">
        <f>IF($B302="","",TEXT($B302,"ddd"))</f>
        <v/>
      </c>
      <c r="D302" s="45" t="n"/>
      <c r="E302" s="45"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IF(OR($B302="",$I302=""),"",IF(SUMPRODUCT((nrInstrNames&lt;&gt;"")*ISNUMBER(SEARCH(nrInstrNames,$I302)))&gt;0,"OK","UNRECOGNIZED"))</f>
        <v/>
      </c>
      <c r="O302" s="17">
        <f>IF(OR($B302="",$D302="",$E302=""),"",IF($E302=$D302,"CHECK TIMES (start = end)",IF($F302&gt;12,"CHECK TIMES (End is before Start?)","OK")))</f>
        <v/>
      </c>
    </row>
    <row r="303">
      <c r="B303" s="18" t="n"/>
      <c r="C303" s="17">
        <f>IF($B303="","",TEXT($B303,"ddd"))</f>
        <v/>
      </c>
      <c r="D303" s="45" t="n"/>
      <c r="E303" s="45"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IF(OR($B303="",$I303=""),"",IF(SUMPRODUCT((nrInstrNames&lt;&gt;"")*ISNUMBER(SEARCH(nrInstrNames,$I303)))&gt;0,"OK","UNRECOGNIZED"))</f>
        <v/>
      </c>
      <c r="O303" s="17">
        <f>IF(OR($B303="",$D303="",$E303=""),"",IF($E303=$D303,"CHECK TIMES (start = end)",IF($F303&gt;12,"CHECK TIMES (End is before Start?)","OK")))</f>
        <v/>
      </c>
    </row>
    <row r="304">
      <c r="B304" s="18" t="n"/>
      <c r="C304" s="17">
        <f>IF($B304="","",TEXT($B304,"ddd"))</f>
        <v/>
      </c>
      <c r="D304" s="45" t="n"/>
      <c r="E304" s="45"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IF(OR($B304="",$I304=""),"",IF(SUMPRODUCT((nrInstrNames&lt;&gt;"")*ISNUMBER(SEARCH(nrInstrNames,$I304)))&gt;0,"OK","UNRECOGNIZED"))</f>
        <v/>
      </c>
      <c r="O304" s="17">
        <f>IF(OR($B304="",$D304="",$E304=""),"",IF($E304=$D304,"CHECK TIMES (start = end)",IF($F304&gt;12,"CHECK TIMES (End is before Start?)","OK")))</f>
        <v/>
      </c>
    </row>
    <row r="305">
      <c r="B305" s="18" t="n"/>
      <c r="C305" s="17">
        <f>IF($B305="","",TEXT($B305,"ddd"))</f>
        <v/>
      </c>
      <c r="D305" s="45" t="n"/>
      <c r="E305" s="45"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IF(OR($B305="",$I305=""),"",IF(SUMPRODUCT((nrInstrNames&lt;&gt;"")*ISNUMBER(SEARCH(nrInstrNames,$I305)))&gt;0,"OK","UNRECOGNIZED"))</f>
        <v/>
      </c>
      <c r="O305" s="17">
        <f>IF(OR($B305="",$D305="",$E305=""),"",IF($E305=$D305,"CHECK TIMES (start = end)",IF($F305&gt;12,"CHECK TIMES (End is before Start?)","OK")))</f>
        <v/>
      </c>
    </row>
    <row r="306">
      <c r="B306" s="18" t="n"/>
      <c r="C306" s="17">
        <f>IF($B306="","",TEXT($B306,"ddd"))</f>
        <v/>
      </c>
      <c r="D306" s="45" t="n"/>
      <c r="E306" s="45"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IF(OR($B306="",$I306=""),"",IF(SUMPRODUCT((nrInstrNames&lt;&gt;"")*ISNUMBER(SEARCH(nrInstrNames,$I306)))&gt;0,"OK","UNRECOGNIZED"))</f>
        <v/>
      </c>
      <c r="O306" s="17">
        <f>IF(OR($B306="",$D306="",$E306=""),"",IF($E306=$D306,"CHECK TIMES (start = end)",IF($F306&gt;12,"CHECK TIMES (End is before Start?)","OK")))</f>
        <v/>
      </c>
    </row>
    <row r="307">
      <c r="B307" s="18" t="n"/>
      <c r="C307" s="17">
        <f>IF($B307="","",TEXT($B307,"ddd"))</f>
        <v/>
      </c>
      <c r="D307" s="45" t="n"/>
      <c r="E307" s="45"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IF(OR($B307="",$I307=""),"",IF(SUMPRODUCT((nrInstrNames&lt;&gt;"")*ISNUMBER(SEARCH(nrInstrNames,$I307)))&gt;0,"OK","UNRECOGNIZED"))</f>
        <v/>
      </c>
      <c r="O307" s="17">
        <f>IF(OR($B307="",$D307="",$E307=""),"",IF($E307=$D307,"CHECK TIMES (start = end)",IF($F307&gt;12,"CHECK TIMES (End is before Start?)","OK")))</f>
        <v/>
      </c>
    </row>
    <row r="308">
      <c r="B308" s="18" t="n"/>
      <c r="C308" s="17">
        <f>IF($B308="","",TEXT($B308,"ddd"))</f>
        <v/>
      </c>
      <c r="D308" s="45" t="n"/>
      <c r="E308" s="45"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IF(OR($B308="",$I308=""),"",IF(SUMPRODUCT((nrInstrNames&lt;&gt;"")*ISNUMBER(SEARCH(nrInstrNames,$I308)))&gt;0,"OK","UNRECOGNIZED"))</f>
        <v/>
      </c>
      <c r="O308" s="17">
        <f>IF(OR($B308="",$D308="",$E308=""),"",IF($E308=$D308,"CHECK TIMES (start = end)",IF($F308&gt;12,"CHECK TIMES (End is before Start?)","OK")))</f>
        <v/>
      </c>
    </row>
    <row r="309">
      <c r="B309" s="18" t="n"/>
      <c r="C309" s="17">
        <f>IF($B309="","",TEXT($B309,"ddd"))</f>
        <v/>
      </c>
      <c r="D309" s="45" t="n"/>
      <c r="E309" s="45"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IF(OR($B309="",$I309=""),"",IF(SUMPRODUCT((nrInstrNames&lt;&gt;"")*ISNUMBER(SEARCH(nrInstrNames,$I309)))&gt;0,"OK","UNRECOGNIZED"))</f>
        <v/>
      </c>
      <c r="O309" s="17">
        <f>IF(OR($B309="",$D309="",$E309=""),"",IF($E309=$D309,"CHECK TIMES (start = end)",IF($F309&gt;12,"CHECK TIMES (End is before Start?)","OK")))</f>
        <v/>
      </c>
    </row>
    <row r="310">
      <c r="B310" s="18" t="n"/>
      <c r="C310" s="17">
        <f>IF($B310="","",TEXT($B310,"ddd"))</f>
        <v/>
      </c>
      <c r="D310" s="45" t="n"/>
      <c r="E310" s="45"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IF(OR($B310="",$I310=""),"",IF(SUMPRODUCT((nrInstrNames&lt;&gt;"")*ISNUMBER(SEARCH(nrInstrNames,$I310)))&gt;0,"OK","UNRECOGNIZED"))</f>
        <v/>
      </c>
      <c r="O310" s="17">
        <f>IF(OR($B310="",$D310="",$E310=""),"",IF($E310=$D310,"CHECK TIMES (start = end)",IF($F310&gt;12,"CHECK TIMES (End is before Start?)","OK")))</f>
        <v/>
      </c>
    </row>
    <row r="311">
      <c r="B311" s="18" t="n"/>
      <c r="C311" s="17">
        <f>IF($B311="","",TEXT($B311,"ddd"))</f>
        <v/>
      </c>
      <c r="D311" s="45" t="n"/>
      <c r="E311" s="45"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IF(OR($B311="",$I311=""),"",IF(SUMPRODUCT((nrInstrNames&lt;&gt;"")*ISNUMBER(SEARCH(nrInstrNames,$I311)))&gt;0,"OK","UNRECOGNIZED"))</f>
        <v/>
      </c>
      <c r="O311" s="17">
        <f>IF(OR($B311="",$D311="",$E311=""),"",IF($E311=$D311,"CHECK TIMES (start = end)",IF($F311&gt;12,"CHECK TIMES (End is before Start?)","OK")))</f>
        <v/>
      </c>
    </row>
    <row r="312">
      <c r="B312" s="18" t="n"/>
      <c r="C312" s="17">
        <f>IF($B312="","",TEXT($B312,"ddd"))</f>
        <v/>
      </c>
      <c r="D312" s="45" t="n"/>
      <c r="E312" s="45"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IF(OR($B312="",$I312=""),"",IF(SUMPRODUCT((nrInstrNames&lt;&gt;"")*ISNUMBER(SEARCH(nrInstrNames,$I312)))&gt;0,"OK","UNRECOGNIZED"))</f>
        <v/>
      </c>
      <c r="O312" s="17">
        <f>IF(OR($B312="",$D312="",$E312=""),"",IF($E312=$D312,"CHECK TIMES (start = end)",IF($F312&gt;12,"CHECK TIMES (End is before Start?)","OK")))</f>
        <v/>
      </c>
    </row>
    <row r="313">
      <c r="B313" s="18" t="n"/>
      <c r="C313" s="17">
        <f>IF($B313="","",TEXT($B313,"ddd"))</f>
        <v/>
      </c>
      <c r="D313" s="45" t="n"/>
      <c r="E313" s="45"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IF(OR($B313="",$I313=""),"",IF(SUMPRODUCT((nrInstrNames&lt;&gt;"")*ISNUMBER(SEARCH(nrInstrNames,$I313)))&gt;0,"OK","UNRECOGNIZED"))</f>
        <v/>
      </c>
      <c r="O313" s="17">
        <f>IF(OR($B313="",$D313="",$E313=""),"",IF($E313=$D313,"CHECK TIMES (start = end)",IF($F313&gt;12,"CHECK TIMES (End is before Start?)","OK")))</f>
        <v/>
      </c>
    </row>
    <row r="314">
      <c r="B314" s="18" t="n"/>
      <c r="C314" s="17">
        <f>IF($B314="","",TEXT($B314,"ddd"))</f>
        <v/>
      </c>
      <c r="D314" s="45" t="n"/>
      <c r="E314" s="45"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IF(OR($B314="",$I314=""),"",IF(SUMPRODUCT((nrInstrNames&lt;&gt;"")*ISNUMBER(SEARCH(nrInstrNames,$I314)))&gt;0,"OK","UNRECOGNIZED"))</f>
        <v/>
      </c>
      <c r="O314" s="17">
        <f>IF(OR($B314="",$D314="",$E314=""),"",IF($E314=$D314,"CHECK TIMES (start = end)",IF($F314&gt;12,"CHECK TIMES (End is before Start?)","OK")))</f>
        <v/>
      </c>
    </row>
    <row r="315">
      <c r="B315" s="18" t="n"/>
      <c r="C315" s="17">
        <f>IF($B315="","",TEXT($B315,"ddd"))</f>
        <v/>
      </c>
      <c r="D315" s="45" t="n"/>
      <c r="E315" s="45"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IF(OR($B315="",$I315=""),"",IF(SUMPRODUCT((nrInstrNames&lt;&gt;"")*ISNUMBER(SEARCH(nrInstrNames,$I315)))&gt;0,"OK","UNRECOGNIZED"))</f>
        <v/>
      </c>
      <c r="O315" s="17">
        <f>IF(OR($B315="",$D315="",$E315=""),"",IF($E315=$D315,"CHECK TIMES (start = end)",IF($F315&gt;12,"CHECK TIMES (End is before Start?)","OK")))</f>
        <v/>
      </c>
    </row>
    <row r="316">
      <c r="B316" s="18" t="n"/>
      <c r="C316" s="17">
        <f>IF($B316="","",TEXT($B316,"ddd"))</f>
        <v/>
      </c>
      <c r="D316" s="45" t="n"/>
      <c r="E316" s="45"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IF(OR($B316="",$I316=""),"",IF(SUMPRODUCT((nrInstrNames&lt;&gt;"")*ISNUMBER(SEARCH(nrInstrNames,$I316)))&gt;0,"OK","UNRECOGNIZED"))</f>
        <v/>
      </c>
      <c r="O316" s="17">
        <f>IF(OR($B316="",$D316="",$E316=""),"",IF($E316=$D316,"CHECK TIMES (start = end)",IF($F316&gt;12,"CHECK TIMES (End is before Start?)","OK")))</f>
        <v/>
      </c>
    </row>
    <row r="317">
      <c r="B317" s="18" t="n"/>
      <c r="C317" s="17">
        <f>IF($B317="","",TEXT($B317,"ddd"))</f>
        <v/>
      </c>
      <c r="D317" s="45" t="n"/>
      <c r="E317" s="45"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IF(OR($B317="",$I317=""),"",IF(SUMPRODUCT((nrInstrNames&lt;&gt;"")*ISNUMBER(SEARCH(nrInstrNames,$I317)))&gt;0,"OK","UNRECOGNIZED"))</f>
        <v/>
      </c>
      <c r="O317" s="17">
        <f>IF(OR($B317="",$D317="",$E317=""),"",IF($E317=$D317,"CHECK TIMES (start = end)",IF($F317&gt;12,"CHECK TIMES (End is before Start?)","OK")))</f>
        <v/>
      </c>
    </row>
    <row r="318">
      <c r="B318" s="18" t="n"/>
      <c r="C318" s="17">
        <f>IF($B318="","",TEXT($B318,"ddd"))</f>
        <v/>
      </c>
      <c r="D318" s="45" t="n"/>
      <c r="E318" s="45"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IF(OR($B318="",$I318=""),"",IF(SUMPRODUCT((nrInstrNames&lt;&gt;"")*ISNUMBER(SEARCH(nrInstrNames,$I318)))&gt;0,"OK","UNRECOGNIZED"))</f>
        <v/>
      </c>
      <c r="O318" s="17">
        <f>IF(OR($B318="",$D318="",$E318=""),"",IF($E318=$D318,"CHECK TIMES (start = end)",IF($F318&gt;12,"CHECK TIMES (End is before Start?)","OK")))</f>
        <v/>
      </c>
    </row>
    <row r="319">
      <c r="B319" s="18" t="n"/>
      <c r="C319" s="17">
        <f>IF($B319="","",TEXT($B319,"ddd"))</f>
        <v/>
      </c>
      <c r="D319" s="45" t="n"/>
      <c r="E319" s="45"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IF(OR($B319="",$I319=""),"",IF(SUMPRODUCT((nrInstrNames&lt;&gt;"")*ISNUMBER(SEARCH(nrInstrNames,$I319)))&gt;0,"OK","UNRECOGNIZED"))</f>
        <v/>
      </c>
      <c r="O319" s="17">
        <f>IF(OR($B319="",$D319="",$E319=""),"",IF($E319=$D319,"CHECK TIMES (start = end)",IF($F319&gt;12,"CHECK TIMES (End is before Start?)","OK")))</f>
        <v/>
      </c>
    </row>
    <row r="320">
      <c r="B320" s="18" t="n"/>
      <c r="C320" s="17">
        <f>IF($B320="","",TEXT($B320,"ddd"))</f>
        <v/>
      </c>
      <c r="D320" s="45" t="n"/>
      <c r="E320" s="45"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IF(OR($B320="",$I320=""),"",IF(SUMPRODUCT((nrInstrNames&lt;&gt;"")*ISNUMBER(SEARCH(nrInstrNames,$I320)))&gt;0,"OK","UNRECOGNIZED"))</f>
        <v/>
      </c>
      <c r="O320" s="17">
        <f>IF(OR($B320="",$D320="",$E320=""),"",IF($E320=$D320,"CHECK TIMES (start = end)",IF($F320&gt;12,"CHECK TIMES (End is before Start?)","OK")))</f>
        <v/>
      </c>
    </row>
    <row r="321">
      <c r="B321" s="18" t="n"/>
      <c r="C321" s="17">
        <f>IF($B321="","",TEXT($B321,"ddd"))</f>
        <v/>
      </c>
      <c r="D321" s="45" t="n"/>
      <c r="E321" s="45"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IF(OR($B321="",$I321=""),"",IF(SUMPRODUCT((nrInstrNames&lt;&gt;"")*ISNUMBER(SEARCH(nrInstrNames,$I321)))&gt;0,"OK","UNRECOGNIZED"))</f>
        <v/>
      </c>
      <c r="O321" s="17">
        <f>IF(OR($B321="",$D321="",$E321=""),"",IF($E321=$D321,"CHECK TIMES (start = end)",IF($F321&gt;12,"CHECK TIMES (End is before Start?)","OK")))</f>
        <v/>
      </c>
    </row>
    <row r="322">
      <c r="B322" s="18" t="n"/>
      <c r="C322" s="17">
        <f>IF($B322="","",TEXT($B322,"ddd"))</f>
        <v/>
      </c>
      <c r="D322" s="45" t="n"/>
      <c r="E322" s="45"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IF(OR($B322="",$I322=""),"",IF(SUMPRODUCT((nrInstrNames&lt;&gt;"")*ISNUMBER(SEARCH(nrInstrNames,$I322)))&gt;0,"OK","UNRECOGNIZED"))</f>
        <v/>
      </c>
      <c r="O322" s="17">
        <f>IF(OR($B322="",$D322="",$E322=""),"",IF($E322=$D322,"CHECK TIMES (start = end)",IF($F322&gt;12,"CHECK TIMES (End is before Start?)","OK")))</f>
        <v/>
      </c>
    </row>
    <row r="323">
      <c r="B323" s="18" t="n"/>
      <c r="C323" s="17">
        <f>IF($B323="","",TEXT($B323,"ddd"))</f>
        <v/>
      </c>
      <c r="D323" s="45" t="n"/>
      <c r="E323" s="45"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IF(OR($B323="",$I323=""),"",IF(SUMPRODUCT((nrInstrNames&lt;&gt;"")*ISNUMBER(SEARCH(nrInstrNames,$I323)))&gt;0,"OK","UNRECOGNIZED"))</f>
        <v/>
      </c>
      <c r="O323" s="17">
        <f>IF(OR($B323="",$D323="",$E323=""),"",IF($E323=$D323,"CHECK TIMES (start = end)",IF($F323&gt;12,"CHECK TIMES (End is before Start?)","OK")))</f>
        <v/>
      </c>
    </row>
    <row r="324">
      <c r="B324" s="18" t="n"/>
      <c r="C324" s="17">
        <f>IF($B324="","",TEXT($B324,"ddd"))</f>
        <v/>
      </c>
      <c r="D324" s="45" t="n"/>
      <c r="E324" s="45"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IF(OR($B324="",$I324=""),"",IF(SUMPRODUCT((nrInstrNames&lt;&gt;"")*ISNUMBER(SEARCH(nrInstrNames,$I324)))&gt;0,"OK","UNRECOGNIZED"))</f>
        <v/>
      </c>
      <c r="O324" s="17">
        <f>IF(OR($B324="",$D324="",$E324=""),"",IF($E324=$D324,"CHECK TIMES (start = end)",IF($F324&gt;12,"CHECK TIMES (End is before Start?)","OK")))</f>
        <v/>
      </c>
    </row>
    <row r="325">
      <c r="B325" s="18" t="n"/>
      <c r="C325" s="17">
        <f>IF($B325="","",TEXT($B325,"ddd"))</f>
        <v/>
      </c>
      <c r="D325" s="45" t="n"/>
      <c r="E325" s="45"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IF(OR($B325="",$I325=""),"",IF(SUMPRODUCT((nrInstrNames&lt;&gt;"")*ISNUMBER(SEARCH(nrInstrNames,$I325)))&gt;0,"OK","UNRECOGNIZED"))</f>
        <v/>
      </c>
      <c r="O325" s="17">
        <f>IF(OR($B325="",$D325="",$E325=""),"",IF($E325=$D325,"CHECK TIMES (start = end)",IF($F325&gt;12,"CHECK TIMES (End is before Start?)","OK")))</f>
        <v/>
      </c>
    </row>
    <row r="326">
      <c r="B326" s="18" t="n"/>
      <c r="C326" s="17">
        <f>IF($B326="","",TEXT($B326,"ddd"))</f>
        <v/>
      </c>
      <c r="D326" s="45" t="n"/>
      <c r="E326" s="45"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IF(OR($B326="",$I326=""),"",IF(SUMPRODUCT((nrInstrNames&lt;&gt;"")*ISNUMBER(SEARCH(nrInstrNames,$I326)))&gt;0,"OK","UNRECOGNIZED"))</f>
        <v/>
      </c>
      <c r="O326" s="17">
        <f>IF(OR($B326="",$D326="",$E326=""),"",IF($E326=$D326,"CHECK TIMES (start = end)",IF($F326&gt;12,"CHECK TIMES (End is before Start?)","OK")))</f>
        <v/>
      </c>
    </row>
    <row r="327">
      <c r="B327" s="18" t="n"/>
      <c r="C327" s="17">
        <f>IF($B327="","",TEXT($B327,"ddd"))</f>
        <v/>
      </c>
      <c r="D327" s="45" t="n"/>
      <c r="E327" s="45"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IF(OR($B327="",$I327=""),"",IF(SUMPRODUCT((nrInstrNames&lt;&gt;"")*ISNUMBER(SEARCH(nrInstrNames,$I327)))&gt;0,"OK","UNRECOGNIZED"))</f>
        <v/>
      </c>
      <c r="O327" s="17">
        <f>IF(OR($B327="",$D327="",$E327=""),"",IF($E327=$D327,"CHECK TIMES (start = end)",IF($F327&gt;12,"CHECK TIMES (End is before Start?)","OK")))</f>
        <v/>
      </c>
    </row>
    <row r="328">
      <c r="B328" s="18" t="n"/>
      <c r="C328" s="17">
        <f>IF($B328="","",TEXT($B328,"ddd"))</f>
        <v/>
      </c>
      <c r="D328" s="45" t="n"/>
      <c r="E328" s="45"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IF(OR($B328="",$I328=""),"",IF(SUMPRODUCT((nrInstrNames&lt;&gt;"")*ISNUMBER(SEARCH(nrInstrNames,$I328)))&gt;0,"OK","UNRECOGNIZED"))</f>
        <v/>
      </c>
      <c r="O328" s="17">
        <f>IF(OR($B328="",$D328="",$E328=""),"",IF($E328=$D328,"CHECK TIMES (start = end)",IF($F328&gt;12,"CHECK TIMES (End is before Start?)","OK")))</f>
        <v/>
      </c>
    </row>
    <row r="329">
      <c r="B329" s="18" t="n"/>
      <c r="C329" s="17">
        <f>IF($B329="","",TEXT($B329,"ddd"))</f>
        <v/>
      </c>
      <c r="D329" s="45" t="n"/>
      <c r="E329" s="45"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IF(OR($B329="",$I329=""),"",IF(SUMPRODUCT((nrInstrNames&lt;&gt;"")*ISNUMBER(SEARCH(nrInstrNames,$I329)))&gt;0,"OK","UNRECOGNIZED"))</f>
        <v/>
      </c>
      <c r="O329" s="17">
        <f>IF(OR($B329="",$D329="",$E329=""),"",IF($E329=$D329,"CHECK TIMES (start = end)",IF($F329&gt;12,"CHECK TIMES (End is before Start?)","OK")))</f>
        <v/>
      </c>
    </row>
    <row r="330">
      <c r="B330" s="18" t="n"/>
      <c r="C330" s="17">
        <f>IF($B330="","",TEXT($B330,"ddd"))</f>
        <v/>
      </c>
      <c r="D330" s="45" t="n"/>
      <c r="E330" s="45"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IF(OR($B330="",$I330=""),"",IF(SUMPRODUCT((nrInstrNames&lt;&gt;"")*ISNUMBER(SEARCH(nrInstrNames,$I330)))&gt;0,"OK","UNRECOGNIZED"))</f>
        <v/>
      </c>
      <c r="O330" s="17">
        <f>IF(OR($B330="",$D330="",$E330=""),"",IF($E330=$D330,"CHECK TIMES (start = end)",IF($F330&gt;12,"CHECK TIMES (End is before Start?)","OK")))</f>
        <v/>
      </c>
    </row>
    <row r="331">
      <c r="B331" s="18" t="n"/>
      <c r="C331" s="17">
        <f>IF($B331="","",TEXT($B331,"ddd"))</f>
        <v/>
      </c>
      <c r="D331" s="45" t="n"/>
      <c r="E331" s="45"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IF(OR($B331="",$I331=""),"",IF(SUMPRODUCT((nrInstrNames&lt;&gt;"")*ISNUMBER(SEARCH(nrInstrNames,$I331)))&gt;0,"OK","UNRECOGNIZED"))</f>
        <v/>
      </c>
      <c r="O331" s="17">
        <f>IF(OR($B331="",$D331="",$E331=""),"",IF($E331=$D331,"CHECK TIMES (start = end)",IF($F331&gt;12,"CHECK TIMES (End is before Start?)","OK")))</f>
        <v/>
      </c>
    </row>
    <row r="332">
      <c r="B332" s="18" t="n"/>
      <c r="C332" s="17">
        <f>IF($B332="","",TEXT($B332,"ddd"))</f>
        <v/>
      </c>
      <c r="D332" s="45" t="n"/>
      <c r="E332" s="45"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IF(OR($B332="",$I332=""),"",IF(SUMPRODUCT((nrInstrNames&lt;&gt;"")*ISNUMBER(SEARCH(nrInstrNames,$I332)))&gt;0,"OK","UNRECOGNIZED"))</f>
        <v/>
      </c>
      <c r="O332" s="17">
        <f>IF(OR($B332="",$D332="",$E332=""),"",IF($E332=$D332,"CHECK TIMES (start = end)",IF($F332&gt;12,"CHECK TIMES (End is before Start?)","OK")))</f>
        <v/>
      </c>
    </row>
    <row r="333">
      <c r="B333" s="18" t="n"/>
      <c r="C333" s="17">
        <f>IF($B333="","",TEXT($B333,"ddd"))</f>
        <v/>
      </c>
      <c r="D333" s="45" t="n"/>
      <c r="E333" s="45"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IF(OR($B333="",$I333=""),"",IF(SUMPRODUCT((nrInstrNames&lt;&gt;"")*ISNUMBER(SEARCH(nrInstrNames,$I333)))&gt;0,"OK","UNRECOGNIZED"))</f>
        <v/>
      </c>
      <c r="O333" s="17">
        <f>IF(OR($B333="",$D333="",$E333=""),"",IF($E333=$D333,"CHECK TIMES (start = end)",IF($F333&gt;12,"CHECK TIMES (End is before Start?)","OK")))</f>
        <v/>
      </c>
    </row>
    <row r="334">
      <c r="B334" s="18" t="n"/>
      <c r="C334" s="17">
        <f>IF($B334="","",TEXT($B334,"ddd"))</f>
        <v/>
      </c>
      <c r="D334" s="45" t="n"/>
      <c r="E334" s="45"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IF(OR($B334="",$I334=""),"",IF(SUMPRODUCT((nrInstrNames&lt;&gt;"")*ISNUMBER(SEARCH(nrInstrNames,$I334)))&gt;0,"OK","UNRECOGNIZED"))</f>
        <v/>
      </c>
      <c r="O334" s="17">
        <f>IF(OR($B334="",$D334="",$E334=""),"",IF($E334=$D334,"CHECK TIMES (start = end)",IF($F334&gt;12,"CHECK TIMES (End is before Start?)","OK")))</f>
        <v/>
      </c>
    </row>
    <row r="335">
      <c r="B335" s="18" t="n"/>
      <c r="C335" s="17">
        <f>IF($B335="","",TEXT($B335,"ddd"))</f>
        <v/>
      </c>
      <c r="D335" s="45" t="n"/>
      <c r="E335" s="45"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IF(OR($B335="",$I335=""),"",IF(SUMPRODUCT((nrInstrNames&lt;&gt;"")*ISNUMBER(SEARCH(nrInstrNames,$I335)))&gt;0,"OK","UNRECOGNIZED"))</f>
        <v/>
      </c>
      <c r="O335" s="17">
        <f>IF(OR($B335="",$D335="",$E335=""),"",IF($E335=$D335,"CHECK TIMES (start = end)",IF($F335&gt;12,"CHECK TIMES (End is before Start?)","OK")))</f>
        <v/>
      </c>
    </row>
    <row r="336">
      <c r="B336" s="18" t="n"/>
      <c r="C336" s="17">
        <f>IF($B336="","",TEXT($B336,"ddd"))</f>
        <v/>
      </c>
      <c r="D336" s="45" t="n"/>
      <c r="E336" s="45"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IF(OR($B336="",$I336=""),"",IF(SUMPRODUCT((nrInstrNames&lt;&gt;"")*ISNUMBER(SEARCH(nrInstrNames,$I336)))&gt;0,"OK","UNRECOGNIZED"))</f>
        <v/>
      </c>
      <c r="O336" s="17">
        <f>IF(OR($B336="",$D336="",$E336=""),"",IF($E336=$D336,"CHECK TIMES (start = end)",IF($F336&gt;12,"CHECK TIMES (End is before Start?)","OK")))</f>
        <v/>
      </c>
    </row>
    <row r="337">
      <c r="B337" s="18" t="n"/>
      <c r="C337" s="17">
        <f>IF($B337="","",TEXT($B337,"ddd"))</f>
        <v/>
      </c>
      <c r="D337" s="45" t="n"/>
      <c r="E337" s="45"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IF(OR($B337="",$I337=""),"",IF(SUMPRODUCT((nrInstrNames&lt;&gt;"")*ISNUMBER(SEARCH(nrInstrNames,$I337)))&gt;0,"OK","UNRECOGNIZED"))</f>
        <v/>
      </c>
      <c r="O337" s="17">
        <f>IF(OR($B337="",$D337="",$E337=""),"",IF($E337=$D337,"CHECK TIMES (start = end)",IF($F337&gt;12,"CHECK TIMES (End is before Start?)","OK")))</f>
        <v/>
      </c>
    </row>
    <row r="338">
      <c r="B338" s="18" t="n"/>
      <c r="C338" s="17">
        <f>IF($B338="","",TEXT($B338,"ddd"))</f>
        <v/>
      </c>
      <c r="D338" s="45" t="n"/>
      <c r="E338" s="45"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IF(OR($B338="",$I338=""),"",IF(SUMPRODUCT((nrInstrNames&lt;&gt;"")*ISNUMBER(SEARCH(nrInstrNames,$I338)))&gt;0,"OK","UNRECOGNIZED"))</f>
        <v/>
      </c>
      <c r="O338" s="17">
        <f>IF(OR($B338="",$D338="",$E338=""),"",IF($E338=$D338,"CHECK TIMES (start = end)",IF($F338&gt;12,"CHECK TIMES (End is before Start?)","OK")))</f>
        <v/>
      </c>
    </row>
    <row r="339">
      <c r="B339" s="18" t="n"/>
      <c r="C339" s="17">
        <f>IF($B339="","",TEXT($B339,"ddd"))</f>
        <v/>
      </c>
      <c r="D339" s="45" t="n"/>
      <c r="E339" s="45"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IF(OR($B339="",$I339=""),"",IF(SUMPRODUCT((nrInstrNames&lt;&gt;"")*ISNUMBER(SEARCH(nrInstrNames,$I339)))&gt;0,"OK","UNRECOGNIZED"))</f>
        <v/>
      </c>
      <c r="O339" s="17">
        <f>IF(OR($B339="",$D339="",$E339=""),"",IF($E339=$D339,"CHECK TIMES (start = end)",IF($F339&gt;12,"CHECK TIMES (End is before Start?)","OK")))</f>
        <v/>
      </c>
    </row>
    <row r="340">
      <c r="B340" s="18" t="n"/>
      <c r="C340" s="17">
        <f>IF($B340="","",TEXT($B340,"ddd"))</f>
        <v/>
      </c>
      <c r="D340" s="45" t="n"/>
      <c r="E340" s="45"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IF(OR($B340="",$I340=""),"",IF(SUMPRODUCT((nrInstrNames&lt;&gt;"")*ISNUMBER(SEARCH(nrInstrNames,$I340)))&gt;0,"OK","UNRECOGNIZED"))</f>
        <v/>
      </c>
      <c r="O340" s="17">
        <f>IF(OR($B340="",$D340="",$E340=""),"",IF($E340=$D340,"CHECK TIMES (start = end)",IF($F340&gt;12,"CHECK TIMES (End is before Start?)","OK")))</f>
        <v/>
      </c>
    </row>
    <row r="341">
      <c r="B341" s="18" t="n"/>
      <c r="C341" s="17">
        <f>IF($B341="","",TEXT($B341,"ddd"))</f>
        <v/>
      </c>
      <c r="D341" s="45" t="n"/>
      <c r="E341" s="45"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IF(OR($B341="",$I341=""),"",IF(SUMPRODUCT((nrInstrNames&lt;&gt;"")*ISNUMBER(SEARCH(nrInstrNames,$I341)))&gt;0,"OK","UNRECOGNIZED"))</f>
        <v/>
      </c>
      <c r="O341" s="17">
        <f>IF(OR($B341="",$D341="",$E341=""),"",IF($E341=$D341,"CHECK TIMES (start = end)",IF($F341&gt;12,"CHECK TIMES (End is before Start?)","OK")))</f>
        <v/>
      </c>
    </row>
    <row r="342">
      <c r="B342" s="18" t="n"/>
      <c r="C342" s="17">
        <f>IF($B342="","",TEXT($B342,"ddd"))</f>
        <v/>
      </c>
      <c r="D342" s="45" t="n"/>
      <c r="E342" s="45"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IF(OR($B342="",$I342=""),"",IF(SUMPRODUCT((nrInstrNames&lt;&gt;"")*ISNUMBER(SEARCH(nrInstrNames,$I342)))&gt;0,"OK","UNRECOGNIZED"))</f>
        <v/>
      </c>
      <c r="O342" s="17">
        <f>IF(OR($B342="",$D342="",$E342=""),"",IF($E342=$D342,"CHECK TIMES (start = end)",IF($F342&gt;12,"CHECK TIMES (End is before Start?)","OK")))</f>
        <v/>
      </c>
    </row>
    <row r="343">
      <c r="B343" s="18" t="n"/>
      <c r="C343" s="17">
        <f>IF($B343="","",TEXT($B343,"ddd"))</f>
        <v/>
      </c>
      <c r="D343" s="45" t="n"/>
      <c r="E343" s="45"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IF(OR($B343="",$I343=""),"",IF(SUMPRODUCT((nrInstrNames&lt;&gt;"")*ISNUMBER(SEARCH(nrInstrNames,$I343)))&gt;0,"OK","UNRECOGNIZED"))</f>
        <v/>
      </c>
      <c r="O343" s="17">
        <f>IF(OR($B343="",$D343="",$E343=""),"",IF($E343=$D343,"CHECK TIMES (start = end)",IF($F343&gt;12,"CHECK TIMES (End is before Start?)","OK")))</f>
        <v/>
      </c>
    </row>
    <row r="344">
      <c r="B344" s="18" t="n"/>
      <c r="C344" s="17">
        <f>IF($B344="","",TEXT($B344,"ddd"))</f>
        <v/>
      </c>
      <c r="D344" s="45" t="n"/>
      <c r="E344" s="45"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IF(OR($B344="",$I344=""),"",IF(SUMPRODUCT((nrInstrNames&lt;&gt;"")*ISNUMBER(SEARCH(nrInstrNames,$I344)))&gt;0,"OK","UNRECOGNIZED"))</f>
        <v/>
      </c>
      <c r="O344" s="17">
        <f>IF(OR($B344="",$D344="",$E344=""),"",IF($E344=$D344,"CHECK TIMES (start = end)",IF($F344&gt;12,"CHECK TIMES (End is before Start?)","OK")))</f>
        <v/>
      </c>
    </row>
    <row r="345">
      <c r="B345" s="18" t="n"/>
      <c r="C345" s="17">
        <f>IF($B345="","",TEXT($B345,"ddd"))</f>
        <v/>
      </c>
      <c r="D345" s="45" t="n"/>
      <c r="E345" s="45"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IF(OR($B345="",$I345=""),"",IF(SUMPRODUCT((nrInstrNames&lt;&gt;"")*ISNUMBER(SEARCH(nrInstrNames,$I345)))&gt;0,"OK","UNRECOGNIZED"))</f>
        <v/>
      </c>
      <c r="O345" s="17">
        <f>IF(OR($B345="",$D345="",$E345=""),"",IF($E345=$D345,"CHECK TIMES (start = end)",IF($F345&gt;12,"CHECK TIMES (End is before Start?)","OK")))</f>
        <v/>
      </c>
    </row>
    <row r="346">
      <c r="B346" s="18" t="n"/>
      <c r="C346" s="17">
        <f>IF($B346="","",TEXT($B346,"ddd"))</f>
        <v/>
      </c>
      <c r="D346" s="45" t="n"/>
      <c r="E346" s="45"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IF(OR($B346="",$I346=""),"",IF(SUMPRODUCT((nrInstrNames&lt;&gt;"")*ISNUMBER(SEARCH(nrInstrNames,$I346)))&gt;0,"OK","UNRECOGNIZED"))</f>
        <v/>
      </c>
      <c r="O346" s="17">
        <f>IF(OR($B346="",$D346="",$E346=""),"",IF($E346=$D346,"CHECK TIMES (start = end)",IF($F346&gt;12,"CHECK TIMES (End is before Start?)","OK")))</f>
        <v/>
      </c>
    </row>
    <row r="347">
      <c r="B347" s="18" t="n"/>
      <c r="C347" s="17">
        <f>IF($B347="","",TEXT($B347,"ddd"))</f>
        <v/>
      </c>
      <c r="D347" s="45" t="n"/>
      <c r="E347" s="45"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IF(OR($B347="",$I347=""),"",IF(SUMPRODUCT((nrInstrNames&lt;&gt;"")*ISNUMBER(SEARCH(nrInstrNames,$I347)))&gt;0,"OK","UNRECOGNIZED"))</f>
        <v/>
      </c>
      <c r="O347" s="17">
        <f>IF(OR($B347="",$D347="",$E347=""),"",IF($E347=$D347,"CHECK TIMES (start = end)",IF($F347&gt;12,"CHECK TIMES (End is before Start?)","OK")))</f>
        <v/>
      </c>
    </row>
    <row r="348">
      <c r="B348" s="18" t="n"/>
      <c r="C348" s="17">
        <f>IF($B348="","",TEXT($B348,"ddd"))</f>
        <v/>
      </c>
      <c r="D348" s="45" t="n"/>
      <c r="E348" s="45"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IF(OR($B348="",$I348=""),"",IF(SUMPRODUCT((nrInstrNames&lt;&gt;"")*ISNUMBER(SEARCH(nrInstrNames,$I348)))&gt;0,"OK","UNRECOGNIZED"))</f>
        <v/>
      </c>
      <c r="O348" s="17">
        <f>IF(OR($B348="",$D348="",$E348=""),"",IF($E348=$D348,"CHECK TIMES (start = end)",IF($F348&gt;12,"CHECK TIMES (End is before Start?)","OK")))</f>
        <v/>
      </c>
    </row>
    <row r="349">
      <c r="B349" s="18" t="n"/>
      <c r="C349" s="17">
        <f>IF($B349="","",TEXT($B349,"ddd"))</f>
        <v/>
      </c>
      <c r="D349" s="45" t="n"/>
      <c r="E349" s="45"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IF(OR($B349="",$I349=""),"",IF(SUMPRODUCT((nrInstrNames&lt;&gt;"")*ISNUMBER(SEARCH(nrInstrNames,$I349)))&gt;0,"OK","UNRECOGNIZED"))</f>
        <v/>
      </c>
      <c r="O349" s="17">
        <f>IF(OR($B349="",$D349="",$E349=""),"",IF($E349=$D349,"CHECK TIMES (start = end)",IF($F349&gt;12,"CHECK TIMES (End is before Start?)","OK")))</f>
        <v/>
      </c>
    </row>
    <row r="350">
      <c r="B350" s="18" t="n"/>
      <c r="C350" s="17">
        <f>IF($B350="","",TEXT($B350,"ddd"))</f>
        <v/>
      </c>
      <c r="D350" s="45" t="n"/>
      <c r="E350" s="45"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IF(OR($B350="",$I350=""),"",IF(SUMPRODUCT((nrInstrNames&lt;&gt;"")*ISNUMBER(SEARCH(nrInstrNames,$I350)))&gt;0,"OK","UNRECOGNIZED"))</f>
        <v/>
      </c>
      <c r="O350" s="17">
        <f>IF(OR($B350="",$D350="",$E350=""),"",IF($E350=$D350,"CHECK TIMES (start = end)",IF($F350&gt;12,"CHECK TIMES (End is before Start?)","OK")))</f>
        <v/>
      </c>
    </row>
    <row r="351">
      <c r="B351" s="18" t="n"/>
      <c r="C351" s="17">
        <f>IF($B351="","",TEXT($B351,"ddd"))</f>
        <v/>
      </c>
      <c r="D351" s="45" t="n"/>
      <c r="E351" s="45"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IF(OR($B351="",$I351=""),"",IF(SUMPRODUCT((nrInstrNames&lt;&gt;"")*ISNUMBER(SEARCH(nrInstrNames,$I351)))&gt;0,"OK","UNRECOGNIZED"))</f>
        <v/>
      </c>
      <c r="O351" s="17">
        <f>IF(OR($B351="",$D351="",$E351=""),"",IF($E351=$D351,"CHECK TIMES (start = end)",IF($F351&gt;12,"CHECK TIMES (End is before Start?)","OK")))</f>
        <v/>
      </c>
    </row>
    <row r="352">
      <c r="B352" s="18" t="n"/>
      <c r="C352" s="17">
        <f>IF($B352="","",TEXT($B352,"ddd"))</f>
        <v/>
      </c>
      <c r="D352" s="45" t="n"/>
      <c r="E352" s="45"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IF(OR($B352="",$I352=""),"",IF(SUMPRODUCT((nrInstrNames&lt;&gt;"")*ISNUMBER(SEARCH(nrInstrNames,$I352)))&gt;0,"OK","UNRECOGNIZED"))</f>
        <v/>
      </c>
      <c r="O352" s="17">
        <f>IF(OR($B352="",$D352="",$E352=""),"",IF($E352=$D352,"CHECK TIMES (start = end)",IF($F352&gt;12,"CHECK TIMES (End is before Start?)","OK")))</f>
        <v/>
      </c>
    </row>
    <row r="353">
      <c r="B353" s="18" t="n"/>
      <c r="C353" s="17">
        <f>IF($B353="","",TEXT($B353,"ddd"))</f>
        <v/>
      </c>
      <c r="D353" s="45" t="n"/>
      <c r="E353" s="45"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IF(OR($B353="",$I353=""),"",IF(SUMPRODUCT((nrInstrNames&lt;&gt;"")*ISNUMBER(SEARCH(nrInstrNames,$I353)))&gt;0,"OK","UNRECOGNIZED"))</f>
        <v/>
      </c>
      <c r="O353" s="17">
        <f>IF(OR($B353="",$D353="",$E353=""),"",IF($E353=$D353,"CHECK TIMES (start = end)",IF($F353&gt;12,"CHECK TIMES (End is before Start?)","OK")))</f>
        <v/>
      </c>
    </row>
    <row r="354">
      <c r="B354" s="18" t="n"/>
      <c r="C354" s="17">
        <f>IF($B354="","",TEXT($B354,"ddd"))</f>
        <v/>
      </c>
      <c r="D354" s="45" t="n"/>
      <c r="E354" s="45"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IF(OR($B354="",$I354=""),"",IF(SUMPRODUCT((nrInstrNames&lt;&gt;"")*ISNUMBER(SEARCH(nrInstrNames,$I354)))&gt;0,"OK","UNRECOGNIZED"))</f>
        <v/>
      </c>
      <c r="O354" s="17">
        <f>IF(OR($B354="",$D354="",$E354=""),"",IF($E354=$D354,"CHECK TIMES (start = end)",IF($F354&gt;12,"CHECK TIMES (End is before Start?)","OK")))</f>
        <v/>
      </c>
    </row>
    <row r="355">
      <c r="B355" s="18" t="n"/>
      <c r="C355" s="17">
        <f>IF($B355="","",TEXT($B355,"ddd"))</f>
        <v/>
      </c>
      <c r="D355" s="45" t="n"/>
      <c r="E355" s="45"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IF(OR($B355="",$I355=""),"",IF(SUMPRODUCT((nrInstrNames&lt;&gt;"")*ISNUMBER(SEARCH(nrInstrNames,$I355)))&gt;0,"OK","UNRECOGNIZED"))</f>
        <v/>
      </c>
      <c r="O355" s="17">
        <f>IF(OR($B355="",$D355="",$E355=""),"",IF($E355=$D355,"CHECK TIMES (start = end)",IF($F355&gt;12,"CHECK TIMES (End is before Start?)","OK")))</f>
        <v/>
      </c>
    </row>
    <row r="356">
      <c r="B356" s="18" t="n"/>
      <c r="C356" s="17">
        <f>IF($B356="","",TEXT($B356,"ddd"))</f>
        <v/>
      </c>
      <c r="D356" s="45" t="n"/>
      <c r="E356" s="45"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IF(OR($B356="",$I356=""),"",IF(SUMPRODUCT((nrInstrNames&lt;&gt;"")*ISNUMBER(SEARCH(nrInstrNames,$I356)))&gt;0,"OK","UNRECOGNIZED"))</f>
        <v/>
      </c>
      <c r="O356" s="17">
        <f>IF(OR($B356="",$D356="",$E356=""),"",IF($E356=$D356,"CHECK TIMES (start = end)",IF($F356&gt;12,"CHECK TIMES (End is before Start?)","OK")))</f>
        <v/>
      </c>
    </row>
    <row r="357">
      <c r="B357" s="18" t="n"/>
      <c r="C357" s="17">
        <f>IF($B357="","",TEXT($B357,"ddd"))</f>
        <v/>
      </c>
      <c r="D357" s="45" t="n"/>
      <c r="E357" s="45"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IF(OR($B357="",$I357=""),"",IF(SUMPRODUCT((nrInstrNames&lt;&gt;"")*ISNUMBER(SEARCH(nrInstrNames,$I357)))&gt;0,"OK","UNRECOGNIZED"))</f>
        <v/>
      </c>
      <c r="O357" s="17">
        <f>IF(OR($B357="",$D357="",$E357=""),"",IF($E357=$D357,"CHECK TIMES (start = end)",IF($F357&gt;12,"CHECK TIMES (End is before Start?)","OK")))</f>
        <v/>
      </c>
    </row>
    <row r="358">
      <c r="B358" s="18" t="n"/>
      <c r="C358" s="17">
        <f>IF($B358="","",TEXT($B358,"ddd"))</f>
        <v/>
      </c>
      <c r="D358" s="45" t="n"/>
      <c r="E358" s="45"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IF(OR($B358="",$I358=""),"",IF(SUMPRODUCT((nrInstrNames&lt;&gt;"")*ISNUMBER(SEARCH(nrInstrNames,$I358)))&gt;0,"OK","UNRECOGNIZED"))</f>
        <v/>
      </c>
      <c r="O358" s="17">
        <f>IF(OR($B358="",$D358="",$E358=""),"",IF($E358=$D358,"CHECK TIMES (start = end)",IF($F358&gt;12,"CHECK TIMES (End is before Start?)","OK")))</f>
        <v/>
      </c>
    </row>
    <row r="359">
      <c r="B359" s="18" t="n"/>
      <c r="C359" s="17">
        <f>IF($B359="","",TEXT($B359,"ddd"))</f>
        <v/>
      </c>
      <c r="D359" s="45" t="n"/>
      <c r="E359" s="45"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IF(OR($B359="",$I359=""),"",IF(SUMPRODUCT((nrInstrNames&lt;&gt;"")*ISNUMBER(SEARCH(nrInstrNames,$I359)))&gt;0,"OK","UNRECOGNIZED"))</f>
        <v/>
      </c>
      <c r="O359" s="17">
        <f>IF(OR($B359="",$D359="",$E359=""),"",IF($E359=$D359,"CHECK TIMES (start = end)",IF($F359&gt;12,"CHECK TIMES (End is before Start?)","OK")))</f>
        <v/>
      </c>
    </row>
    <row r="360">
      <c r="B360" s="18" t="n"/>
      <c r="C360" s="17">
        <f>IF($B360="","",TEXT($B360,"ddd"))</f>
        <v/>
      </c>
      <c r="D360" s="45" t="n"/>
      <c r="E360" s="45"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IF(OR($B360="",$I360=""),"",IF(SUMPRODUCT((nrInstrNames&lt;&gt;"")*ISNUMBER(SEARCH(nrInstrNames,$I360)))&gt;0,"OK","UNRECOGNIZED"))</f>
        <v/>
      </c>
      <c r="O360" s="17">
        <f>IF(OR($B360="",$D360="",$E360=""),"",IF($E360=$D360,"CHECK TIMES (start = end)",IF($F360&gt;12,"CHECK TIMES (End is before Start?)","OK")))</f>
        <v/>
      </c>
    </row>
    <row r="361">
      <c r="B361" s="18" t="n"/>
      <c r="C361" s="17">
        <f>IF($B361="","",TEXT($B361,"ddd"))</f>
        <v/>
      </c>
      <c r="D361" s="45" t="n"/>
      <c r="E361" s="45"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IF(OR($B361="",$I361=""),"",IF(SUMPRODUCT((nrInstrNames&lt;&gt;"")*ISNUMBER(SEARCH(nrInstrNames,$I361)))&gt;0,"OK","UNRECOGNIZED"))</f>
        <v/>
      </c>
      <c r="O361" s="17">
        <f>IF(OR($B361="",$D361="",$E361=""),"",IF($E361=$D361,"CHECK TIMES (start = end)",IF($F361&gt;12,"CHECK TIMES (End is before Start?)","OK")))</f>
        <v/>
      </c>
    </row>
    <row r="362">
      <c r="B362" s="18" t="n"/>
      <c r="C362" s="17">
        <f>IF($B362="","",TEXT($B362,"ddd"))</f>
        <v/>
      </c>
      <c r="D362" s="45" t="n"/>
      <c r="E362" s="45"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IF(OR($B362="",$I362=""),"",IF(SUMPRODUCT((nrInstrNames&lt;&gt;"")*ISNUMBER(SEARCH(nrInstrNames,$I362)))&gt;0,"OK","UNRECOGNIZED"))</f>
        <v/>
      </c>
      <c r="O362" s="17">
        <f>IF(OR($B362="",$D362="",$E362=""),"",IF($E362=$D362,"CHECK TIMES (start = end)",IF($F362&gt;12,"CHECK TIMES (End is before Start?)","OK")))</f>
        <v/>
      </c>
    </row>
    <row r="363">
      <c r="B363" s="18" t="n"/>
      <c r="C363" s="17">
        <f>IF($B363="","",TEXT($B363,"ddd"))</f>
        <v/>
      </c>
      <c r="D363" s="45" t="n"/>
      <c r="E363" s="45"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IF(OR($B363="",$I363=""),"",IF(SUMPRODUCT((nrInstrNames&lt;&gt;"")*ISNUMBER(SEARCH(nrInstrNames,$I363)))&gt;0,"OK","UNRECOGNIZED"))</f>
        <v/>
      </c>
      <c r="O363" s="17">
        <f>IF(OR($B363="",$D363="",$E363=""),"",IF($E363=$D363,"CHECK TIMES (start = end)",IF($F363&gt;12,"CHECK TIMES (End is before Start?)","OK")))</f>
        <v/>
      </c>
    </row>
    <row r="364">
      <c r="B364" s="18" t="n"/>
      <c r="C364" s="17">
        <f>IF($B364="","",TEXT($B364,"ddd"))</f>
        <v/>
      </c>
      <c r="D364" s="45" t="n"/>
      <c r="E364" s="45"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IF(OR($B364="",$I364=""),"",IF(SUMPRODUCT((nrInstrNames&lt;&gt;"")*ISNUMBER(SEARCH(nrInstrNames,$I364)))&gt;0,"OK","UNRECOGNIZED"))</f>
        <v/>
      </c>
      <c r="O364" s="17">
        <f>IF(OR($B364="",$D364="",$E364=""),"",IF($E364=$D364,"CHECK TIMES (start = end)",IF($F364&gt;12,"CHECK TIMES (End is before Start?)","OK")))</f>
        <v/>
      </c>
    </row>
    <row r="365">
      <c r="B365" s="18" t="n"/>
      <c r="C365" s="17">
        <f>IF($B365="","",TEXT($B365,"ddd"))</f>
        <v/>
      </c>
      <c r="D365" s="45" t="n"/>
      <c r="E365" s="45"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IF(OR($B365="",$I365=""),"",IF(SUMPRODUCT((nrInstrNames&lt;&gt;"")*ISNUMBER(SEARCH(nrInstrNames,$I365)))&gt;0,"OK","UNRECOGNIZED"))</f>
        <v/>
      </c>
      <c r="O365" s="17">
        <f>IF(OR($B365="",$D365="",$E365=""),"",IF($E365=$D365,"CHECK TIMES (start = end)",IF($F365&gt;12,"CHECK TIMES (End is before Start?)","OK")))</f>
        <v/>
      </c>
    </row>
    <row r="366">
      <c r="B366" s="18" t="n"/>
      <c r="C366" s="17">
        <f>IF($B366="","",TEXT($B366,"ddd"))</f>
        <v/>
      </c>
      <c r="D366" s="45" t="n"/>
      <c r="E366" s="45"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IF(OR($B366="",$I366=""),"",IF(SUMPRODUCT((nrInstrNames&lt;&gt;"")*ISNUMBER(SEARCH(nrInstrNames,$I366)))&gt;0,"OK","UNRECOGNIZED"))</f>
        <v/>
      </c>
      <c r="O366" s="17">
        <f>IF(OR($B366="",$D366="",$E366=""),"",IF($E366=$D366,"CHECK TIMES (start = end)",IF($F366&gt;12,"CHECK TIMES (End is before Start?)","OK")))</f>
        <v/>
      </c>
    </row>
    <row r="367">
      <c r="B367" s="18" t="n"/>
      <c r="C367" s="17">
        <f>IF($B367="","",TEXT($B367,"ddd"))</f>
        <v/>
      </c>
      <c r="D367" s="45" t="n"/>
      <c r="E367" s="45"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IF(OR($B367="",$I367=""),"",IF(SUMPRODUCT((nrInstrNames&lt;&gt;"")*ISNUMBER(SEARCH(nrInstrNames,$I367)))&gt;0,"OK","UNRECOGNIZED"))</f>
        <v/>
      </c>
      <c r="O367" s="17">
        <f>IF(OR($B367="",$D367="",$E367=""),"",IF($E367=$D367,"CHECK TIMES (start = end)",IF($F367&gt;12,"CHECK TIMES (End is before Start?)","OK")))</f>
        <v/>
      </c>
    </row>
    <row r="368">
      <c r="B368" s="18" t="n"/>
      <c r="C368" s="17">
        <f>IF($B368="","",TEXT($B368,"ddd"))</f>
        <v/>
      </c>
      <c r="D368" s="45" t="n"/>
      <c r="E368" s="45"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IF(OR($B368="",$I368=""),"",IF(SUMPRODUCT((nrInstrNames&lt;&gt;"")*ISNUMBER(SEARCH(nrInstrNames,$I368)))&gt;0,"OK","UNRECOGNIZED"))</f>
        <v/>
      </c>
      <c r="O368" s="17">
        <f>IF(OR($B368="",$D368="",$E368=""),"",IF($E368=$D368,"CHECK TIMES (start = end)",IF($F368&gt;12,"CHECK TIMES (End is before Start?)","OK")))</f>
        <v/>
      </c>
    </row>
    <row r="369">
      <c r="B369" s="18" t="n"/>
      <c r="C369" s="17">
        <f>IF($B369="","",TEXT($B369,"ddd"))</f>
        <v/>
      </c>
      <c r="D369" s="45" t="n"/>
      <c r="E369" s="45"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IF(OR($B369="",$I369=""),"",IF(SUMPRODUCT((nrInstrNames&lt;&gt;"")*ISNUMBER(SEARCH(nrInstrNames,$I369)))&gt;0,"OK","UNRECOGNIZED"))</f>
        <v/>
      </c>
      <c r="O369" s="17">
        <f>IF(OR($B369="",$D369="",$E369=""),"",IF($E369=$D369,"CHECK TIMES (start = end)",IF($F369&gt;12,"CHECK TIMES (End is before Start?)","OK")))</f>
        <v/>
      </c>
    </row>
    <row r="370">
      <c r="B370" s="18" t="n"/>
      <c r="C370" s="17">
        <f>IF($B370="","",TEXT($B370,"ddd"))</f>
        <v/>
      </c>
      <c r="D370" s="45" t="n"/>
      <c r="E370" s="45"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IF(OR($B370="",$I370=""),"",IF(SUMPRODUCT((nrInstrNames&lt;&gt;"")*ISNUMBER(SEARCH(nrInstrNames,$I370)))&gt;0,"OK","UNRECOGNIZED"))</f>
        <v/>
      </c>
      <c r="O370" s="17">
        <f>IF(OR($B370="",$D370="",$E370=""),"",IF($E370=$D370,"CHECK TIMES (start = end)",IF($F370&gt;12,"CHECK TIMES (End is before Start?)","OK")))</f>
        <v/>
      </c>
    </row>
    <row r="371">
      <c r="B371" s="18" t="n"/>
      <c r="C371" s="17">
        <f>IF($B371="","",TEXT($B371,"ddd"))</f>
        <v/>
      </c>
      <c r="D371" s="45" t="n"/>
      <c r="E371" s="45"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IF(OR($B371="",$I371=""),"",IF(SUMPRODUCT((nrInstrNames&lt;&gt;"")*ISNUMBER(SEARCH(nrInstrNames,$I371)))&gt;0,"OK","UNRECOGNIZED"))</f>
        <v/>
      </c>
      <c r="O371" s="17">
        <f>IF(OR($B371="",$D371="",$E371=""),"",IF($E371=$D371,"CHECK TIMES (start = end)",IF($F371&gt;12,"CHECK TIMES (End is before Start?)","OK")))</f>
        <v/>
      </c>
    </row>
    <row r="372">
      <c r="B372" s="18" t="n"/>
      <c r="C372" s="17">
        <f>IF($B372="","",TEXT($B372,"ddd"))</f>
        <v/>
      </c>
      <c r="D372" s="45" t="n"/>
      <c r="E372" s="45"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IF(OR($B372="",$I372=""),"",IF(SUMPRODUCT((nrInstrNames&lt;&gt;"")*ISNUMBER(SEARCH(nrInstrNames,$I372)))&gt;0,"OK","UNRECOGNIZED"))</f>
        <v/>
      </c>
      <c r="O372" s="17">
        <f>IF(OR($B372="",$D372="",$E372=""),"",IF($E372=$D372,"CHECK TIMES (start = end)",IF($F372&gt;12,"CHECK TIMES (End is before Start?)","OK")))</f>
        <v/>
      </c>
    </row>
    <row r="373">
      <c r="B373" s="18" t="n"/>
      <c r="C373" s="17">
        <f>IF($B373="","",TEXT($B373,"ddd"))</f>
        <v/>
      </c>
      <c r="D373" s="45" t="n"/>
      <c r="E373" s="45"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IF(OR($B373="",$I373=""),"",IF(SUMPRODUCT((nrInstrNames&lt;&gt;"")*ISNUMBER(SEARCH(nrInstrNames,$I373)))&gt;0,"OK","UNRECOGNIZED"))</f>
        <v/>
      </c>
      <c r="O373" s="17">
        <f>IF(OR($B373="",$D373="",$E373=""),"",IF($E373=$D373,"CHECK TIMES (start = end)",IF($F373&gt;12,"CHECK TIMES (End is before Start?)","OK")))</f>
        <v/>
      </c>
    </row>
    <row r="374">
      <c r="B374" s="18" t="n"/>
      <c r="C374" s="17">
        <f>IF($B374="","",TEXT($B374,"ddd"))</f>
        <v/>
      </c>
      <c r="D374" s="45" t="n"/>
      <c r="E374" s="45"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IF(OR($B374="",$I374=""),"",IF(SUMPRODUCT((nrInstrNames&lt;&gt;"")*ISNUMBER(SEARCH(nrInstrNames,$I374)))&gt;0,"OK","UNRECOGNIZED"))</f>
        <v/>
      </c>
      <c r="O374" s="17">
        <f>IF(OR($B374="",$D374="",$E374=""),"",IF($E374=$D374,"CHECK TIMES (start = end)",IF($F374&gt;12,"CHECK TIMES (End is before Start?)","OK")))</f>
        <v/>
      </c>
    </row>
    <row r="375">
      <c r="B375" s="18" t="n"/>
      <c r="C375" s="17">
        <f>IF($B375="","",TEXT($B375,"ddd"))</f>
        <v/>
      </c>
      <c r="D375" s="45" t="n"/>
      <c r="E375" s="45"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IF(OR($B375="",$I375=""),"",IF(SUMPRODUCT((nrInstrNames&lt;&gt;"")*ISNUMBER(SEARCH(nrInstrNames,$I375)))&gt;0,"OK","UNRECOGNIZED"))</f>
        <v/>
      </c>
      <c r="O375" s="17">
        <f>IF(OR($B375="",$D375="",$E375=""),"",IF($E375=$D375,"CHECK TIMES (start = end)",IF($F375&gt;12,"CHECK TIMES (End is before Start?)","OK")))</f>
        <v/>
      </c>
    </row>
    <row r="376">
      <c r="B376" s="18" t="n"/>
      <c r="C376" s="17">
        <f>IF($B376="","",TEXT($B376,"ddd"))</f>
        <v/>
      </c>
      <c r="D376" s="45" t="n"/>
      <c r="E376" s="45"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IF(OR($B376="",$I376=""),"",IF(SUMPRODUCT((nrInstrNames&lt;&gt;"")*ISNUMBER(SEARCH(nrInstrNames,$I376)))&gt;0,"OK","UNRECOGNIZED"))</f>
        <v/>
      </c>
      <c r="O376" s="17">
        <f>IF(OR($B376="",$D376="",$E376=""),"",IF($E376=$D376,"CHECK TIMES (start = end)",IF($F376&gt;12,"CHECK TIMES (End is before Start?)","OK")))</f>
        <v/>
      </c>
    </row>
    <row r="377">
      <c r="B377" s="18" t="n"/>
      <c r="C377" s="17">
        <f>IF($B377="","",TEXT($B377,"ddd"))</f>
        <v/>
      </c>
      <c r="D377" s="45" t="n"/>
      <c r="E377" s="45"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IF(OR($B377="",$I377=""),"",IF(SUMPRODUCT((nrInstrNames&lt;&gt;"")*ISNUMBER(SEARCH(nrInstrNames,$I377)))&gt;0,"OK","UNRECOGNIZED"))</f>
        <v/>
      </c>
      <c r="O377" s="17">
        <f>IF(OR($B377="",$D377="",$E377=""),"",IF($E377=$D377,"CHECK TIMES (start = end)",IF($F377&gt;12,"CHECK TIMES (End is before Start?)","OK")))</f>
        <v/>
      </c>
    </row>
    <row r="378">
      <c r="B378" s="18" t="n"/>
      <c r="C378" s="17">
        <f>IF($B378="","",TEXT($B378,"ddd"))</f>
        <v/>
      </c>
      <c r="D378" s="45" t="n"/>
      <c r="E378" s="45"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IF(OR($B378="",$I378=""),"",IF(SUMPRODUCT((nrInstrNames&lt;&gt;"")*ISNUMBER(SEARCH(nrInstrNames,$I378)))&gt;0,"OK","UNRECOGNIZED"))</f>
        <v/>
      </c>
      <c r="O378" s="17">
        <f>IF(OR($B378="",$D378="",$E378=""),"",IF($E378=$D378,"CHECK TIMES (start = end)",IF($F378&gt;12,"CHECK TIMES (End is before Start?)","OK")))</f>
        <v/>
      </c>
    </row>
    <row r="379">
      <c r="B379" s="18" t="n"/>
      <c r="C379" s="17">
        <f>IF($B379="","",TEXT($B379,"ddd"))</f>
        <v/>
      </c>
      <c r="D379" s="45" t="n"/>
      <c r="E379" s="45"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IF(OR($B379="",$I379=""),"",IF(SUMPRODUCT((nrInstrNames&lt;&gt;"")*ISNUMBER(SEARCH(nrInstrNames,$I379)))&gt;0,"OK","UNRECOGNIZED"))</f>
        <v/>
      </c>
      <c r="O379" s="17">
        <f>IF(OR($B379="",$D379="",$E379=""),"",IF($E379=$D379,"CHECK TIMES (start = end)",IF($F379&gt;12,"CHECK TIMES (End is before Start?)","OK")))</f>
        <v/>
      </c>
    </row>
    <row r="380">
      <c r="B380" s="18" t="n"/>
      <c r="C380" s="17">
        <f>IF($B380="","",TEXT($B380,"ddd"))</f>
        <v/>
      </c>
      <c r="D380" s="45" t="n"/>
      <c r="E380" s="45"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IF(OR($B380="",$I380=""),"",IF(SUMPRODUCT((nrInstrNames&lt;&gt;"")*ISNUMBER(SEARCH(nrInstrNames,$I380)))&gt;0,"OK","UNRECOGNIZED"))</f>
        <v/>
      </c>
      <c r="O380" s="17">
        <f>IF(OR($B380="",$D380="",$E380=""),"",IF($E380=$D380,"CHECK TIMES (start = end)",IF($F380&gt;12,"CHECK TIMES (End is before Start?)","OK")))</f>
        <v/>
      </c>
    </row>
    <row r="381">
      <c r="B381" s="18" t="n"/>
      <c r="C381" s="17">
        <f>IF($B381="","",TEXT($B381,"ddd"))</f>
        <v/>
      </c>
      <c r="D381" s="45" t="n"/>
      <c r="E381" s="45"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IF(OR($B381="",$I381=""),"",IF(SUMPRODUCT((nrInstrNames&lt;&gt;"")*ISNUMBER(SEARCH(nrInstrNames,$I381)))&gt;0,"OK","UNRECOGNIZED"))</f>
        <v/>
      </c>
      <c r="O381" s="17">
        <f>IF(OR($B381="",$D381="",$E381=""),"",IF($E381=$D381,"CHECK TIMES (start = end)",IF($F381&gt;12,"CHECK TIMES (End is before Start?)","OK")))</f>
        <v/>
      </c>
    </row>
    <row r="382">
      <c r="B382" s="18" t="n"/>
      <c r="C382" s="17">
        <f>IF($B382="","",TEXT($B382,"ddd"))</f>
        <v/>
      </c>
      <c r="D382" s="45" t="n"/>
      <c r="E382" s="45"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IF(OR($B382="",$I382=""),"",IF(SUMPRODUCT((nrInstrNames&lt;&gt;"")*ISNUMBER(SEARCH(nrInstrNames,$I382)))&gt;0,"OK","UNRECOGNIZED"))</f>
        <v/>
      </c>
      <c r="O382" s="17">
        <f>IF(OR($B382="",$D382="",$E382=""),"",IF($E382=$D382,"CHECK TIMES (start = end)",IF($F382&gt;12,"CHECK TIMES (End is before Start?)","OK")))</f>
        <v/>
      </c>
    </row>
    <row r="383">
      <c r="B383" s="18" t="n"/>
      <c r="C383" s="17">
        <f>IF($B383="","",TEXT($B383,"ddd"))</f>
        <v/>
      </c>
      <c r="D383" s="45" t="n"/>
      <c r="E383" s="45"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IF(OR($B383="",$I383=""),"",IF(SUMPRODUCT((nrInstrNames&lt;&gt;"")*ISNUMBER(SEARCH(nrInstrNames,$I383)))&gt;0,"OK","UNRECOGNIZED"))</f>
        <v/>
      </c>
      <c r="O383" s="17">
        <f>IF(OR($B383="",$D383="",$E383=""),"",IF($E383=$D383,"CHECK TIMES (start = end)",IF($F383&gt;12,"CHECK TIMES (End is before Start?)","OK")))</f>
        <v/>
      </c>
    </row>
    <row r="384">
      <c r="B384" s="18" t="n"/>
      <c r="C384" s="17">
        <f>IF($B384="","",TEXT($B384,"ddd"))</f>
        <v/>
      </c>
      <c r="D384" s="45" t="n"/>
      <c r="E384" s="45"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IF(OR($B384="",$I384=""),"",IF(SUMPRODUCT((nrInstrNames&lt;&gt;"")*ISNUMBER(SEARCH(nrInstrNames,$I384)))&gt;0,"OK","UNRECOGNIZED"))</f>
        <v/>
      </c>
      <c r="O384" s="17">
        <f>IF(OR($B384="",$D384="",$E384=""),"",IF($E384=$D384,"CHECK TIMES (start = end)",IF($F384&gt;12,"CHECK TIMES (End is before Start?)","OK")))</f>
        <v/>
      </c>
    </row>
    <row r="385">
      <c r="B385" s="18" t="n"/>
      <c r="C385" s="17">
        <f>IF($B385="","",TEXT($B385,"ddd"))</f>
        <v/>
      </c>
      <c r="D385" s="45" t="n"/>
      <c r="E385" s="45"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IF(OR($B385="",$I385=""),"",IF(SUMPRODUCT((nrInstrNames&lt;&gt;"")*ISNUMBER(SEARCH(nrInstrNames,$I385)))&gt;0,"OK","UNRECOGNIZED"))</f>
        <v/>
      </c>
      <c r="O385" s="17">
        <f>IF(OR($B385="",$D385="",$E385=""),"",IF($E385=$D385,"CHECK TIMES (start = end)",IF($F385&gt;12,"CHECK TIMES (End is before Start?)","OK")))</f>
        <v/>
      </c>
    </row>
    <row r="386">
      <c r="B386" s="18" t="n"/>
      <c r="C386" s="17">
        <f>IF($B386="","",TEXT($B386,"ddd"))</f>
        <v/>
      </c>
      <c r="D386" s="45" t="n"/>
      <c r="E386" s="45"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IF(OR($B386="",$I386=""),"",IF(SUMPRODUCT((nrInstrNames&lt;&gt;"")*ISNUMBER(SEARCH(nrInstrNames,$I386)))&gt;0,"OK","UNRECOGNIZED"))</f>
        <v/>
      </c>
      <c r="O386" s="17">
        <f>IF(OR($B386="",$D386="",$E386=""),"",IF($E386=$D386,"CHECK TIMES (start = end)",IF($F386&gt;12,"CHECK TIMES (End is before Start?)","OK")))</f>
        <v/>
      </c>
    </row>
    <row r="387">
      <c r="B387" s="18" t="n"/>
      <c r="C387" s="17">
        <f>IF($B387="","",TEXT($B387,"ddd"))</f>
        <v/>
      </c>
      <c r="D387" s="45" t="n"/>
      <c r="E387" s="45"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IF(OR($B387="",$I387=""),"",IF(SUMPRODUCT((nrInstrNames&lt;&gt;"")*ISNUMBER(SEARCH(nrInstrNames,$I387)))&gt;0,"OK","UNRECOGNIZED"))</f>
        <v/>
      </c>
      <c r="O387" s="17">
        <f>IF(OR($B387="",$D387="",$E387=""),"",IF($E387=$D387,"CHECK TIMES (start = end)",IF($F387&gt;12,"CHECK TIMES (End is before Start?)","OK")))</f>
        <v/>
      </c>
    </row>
    <row r="388">
      <c r="B388" s="18" t="n"/>
      <c r="C388" s="17">
        <f>IF($B388="","",TEXT($B388,"ddd"))</f>
        <v/>
      </c>
      <c r="D388" s="45" t="n"/>
      <c r="E388" s="45"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IF(OR($B388="",$I388=""),"",IF(SUMPRODUCT((nrInstrNames&lt;&gt;"")*ISNUMBER(SEARCH(nrInstrNames,$I388)))&gt;0,"OK","UNRECOGNIZED"))</f>
        <v/>
      </c>
      <c r="O388" s="17">
        <f>IF(OR($B388="",$D388="",$E388=""),"",IF($E388=$D388,"CHECK TIMES (start = end)",IF($F388&gt;12,"CHECK TIMES (End is before Start?)","OK")))</f>
        <v/>
      </c>
    </row>
    <row r="389">
      <c r="B389" s="18" t="n"/>
      <c r="C389" s="17">
        <f>IF($B389="","",TEXT($B389,"ddd"))</f>
        <v/>
      </c>
      <c r="D389" s="45" t="n"/>
      <c r="E389" s="45"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IF(OR($B389="",$I389=""),"",IF(SUMPRODUCT((nrInstrNames&lt;&gt;"")*ISNUMBER(SEARCH(nrInstrNames,$I389)))&gt;0,"OK","UNRECOGNIZED"))</f>
        <v/>
      </c>
      <c r="O389" s="17">
        <f>IF(OR($B389="",$D389="",$E389=""),"",IF($E389=$D389,"CHECK TIMES (start = end)",IF($F389&gt;12,"CHECK TIMES (End is before Start?)","OK")))</f>
        <v/>
      </c>
    </row>
    <row r="390">
      <c r="B390" s="18" t="n"/>
      <c r="C390" s="17">
        <f>IF($B390="","",TEXT($B390,"ddd"))</f>
        <v/>
      </c>
      <c r="D390" s="45" t="n"/>
      <c r="E390" s="45"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IF(OR($B390="",$I390=""),"",IF(SUMPRODUCT((nrInstrNames&lt;&gt;"")*ISNUMBER(SEARCH(nrInstrNames,$I390)))&gt;0,"OK","UNRECOGNIZED"))</f>
        <v/>
      </c>
      <c r="O390" s="17">
        <f>IF(OR($B390="",$D390="",$E390=""),"",IF($E390=$D390,"CHECK TIMES (start = end)",IF($F390&gt;12,"CHECK TIMES (End is before Start?)","OK")))</f>
        <v/>
      </c>
    </row>
    <row r="391">
      <c r="B391" s="18" t="n"/>
      <c r="C391" s="17">
        <f>IF($B391="","",TEXT($B391,"ddd"))</f>
        <v/>
      </c>
      <c r="D391" s="45" t="n"/>
      <c r="E391" s="45"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IF(OR($B391="",$I391=""),"",IF(SUMPRODUCT((nrInstrNames&lt;&gt;"")*ISNUMBER(SEARCH(nrInstrNames,$I391)))&gt;0,"OK","UNRECOGNIZED"))</f>
        <v/>
      </c>
      <c r="O391" s="17">
        <f>IF(OR($B391="",$D391="",$E391=""),"",IF($E391=$D391,"CHECK TIMES (start = end)",IF($F391&gt;12,"CHECK TIMES (End is before Start?)","OK")))</f>
        <v/>
      </c>
    </row>
    <row r="392">
      <c r="B392" s="18" t="n"/>
      <c r="C392" s="17">
        <f>IF($B392="","",TEXT($B392,"ddd"))</f>
        <v/>
      </c>
      <c r="D392" s="45" t="n"/>
      <c r="E392" s="45"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IF(OR($B392="",$I392=""),"",IF(SUMPRODUCT((nrInstrNames&lt;&gt;"")*ISNUMBER(SEARCH(nrInstrNames,$I392)))&gt;0,"OK","UNRECOGNIZED"))</f>
        <v/>
      </c>
      <c r="O392" s="17">
        <f>IF(OR($B392="",$D392="",$E392=""),"",IF($E392=$D392,"CHECK TIMES (start = end)",IF($F392&gt;12,"CHECK TIMES (End is before Start?)","OK")))</f>
        <v/>
      </c>
    </row>
    <row r="393">
      <c r="B393" s="18" t="n"/>
      <c r="C393" s="17">
        <f>IF($B393="","",TEXT($B393,"ddd"))</f>
        <v/>
      </c>
      <c r="D393" s="45" t="n"/>
      <c r="E393" s="45"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IF(OR($B393="",$I393=""),"",IF(SUMPRODUCT((nrInstrNames&lt;&gt;"")*ISNUMBER(SEARCH(nrInstrNames,$I393)))&gt;0,"OK","UNRECOGNIZED"))</f>
        <v/>
      </c>
      <c r="O393" s="17">
        <f>IF(OR($B393="",$D393="",$E393=""),"",IF($E393=$D393,"CHECK TIMES (start = end)",IF($F393&gt;12,"CHECK TIMES (End is before Start?)","OK")))</f>
        <v/>
      </c>
    </row>
    <row r="394">
      <c r="B394" s="18" t="n"/>
      <c r="C394" s="17">
        <f>IF($B394="","",TEXT($B394,"ddd"))</f>
        <v/>
      </c>
      <c r="D394" s="45" t="n"/>
      <c r="E394" s="45"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IF(OR($B394="",$I394=""),"",IF(SUMPRODUCT((nrInstrNames&lt;&gt;"")*ISNUMBER(SEARCH(nrInstrNames,$I394)))&gt;0,"OK","UNRECOGNIZED"))</f>
        <v/>
      </c>
      <c r="O394" s="17">
        <f>IF(OR($B394="",$D394="",$E394=""),"",IF($E394=$D394,"CHECK TIMES (start = end)",IF($F394&gt;12,"CHECK TIMES (End is before Start?)","OK")))</f>
        <v/>
      </c>
    </row>
    <row r="395">
      <c r="B395" s="18" t="n"/>
      <c r="C395" s="17">
        <f>IF($B395="","",TEXT($B395,"ddd"))</f>
        <v/>
      </c>
      <c r="D395" s="45" t="n"/>
      <c r="E395" s="45"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IF(OR($B395="",$I395=""),"",IF(SUMPRODUCT((nrInstrNames&lt;&gt;"")*ISNUMBER(SEARCH(nrInstrNames,$I395)))&gt;0,"OK","UNRECOGNIZED"))</f>
        <v/>
      </c>
      <c r="O395" s="17">
        <f>IF(OR($B395="",$D395="",$E395=""),"",IF($E395=$D395,"CHECK TIMES (start = end)",IF($F395&gt;12,"CHECK TIMES (End is before Start?)","OK")))</f>
        <v/>
      </c>
    </row>
    <row r="396">
      <c r="B396" s="18" t="n"/>
      <c r="C396" s="17">
        <f>IF($B396="","",TEXT($B396,"ddd"))</f>
        <v/>
      </c>
      <c r="D396" s="45" t="n"/>
      <c r="E396" s="45"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IF(OR($B396="",$I396=""),"",IF(SUMPRODUCT((nrInstrNames&lt;&gt;"")*ISNUMBER(SEARCH(nrInstrNames,$I396)))&gt;0,"OK","UNRECOGNIZED"))</f>
        <v/>
      </c>
      <c r="O396" s="17">
        <f>IF(OR($B396="",$D396="",$E396=""),"",IF($E396=$D396,"CHECK TIMES (start = end)",IF($F396&gt;12,"CHECK TIMES (End is before Start?)","OK")))</f>
        <v/>
      </c>
    </row>
    <row r="397">
      <c r="B397" s="18" t="n"/>
      <c r="C397" s="17">
        <f>IF($B397="","",TEXT($B397,"ddd"))</f>
        <v/>
      </c>
      <c r="D397" s="45" t="n"/>
      <c r="E397" s="45"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IF(OR($B397="",$I397=""),"",IF(SUMPRODUCT((nrInstrNames&lt;&gt;"")*ISNUMBER(SEARCH(nrInstrNames,$I397)))&gt;0,"OK","UNRECOGNIZED"))</f>
        <v/>
      </c>
      <c r="O397" s="17">
        <f>IF(OR($B397="",$D397="",$E397=""),"",IF($E397=$D397,"CHECK TIMES (start = end)",IF($F397&gt;12,"CHECK TIMES (End is before Start?)","OK")))</f>
        <v/>
      </c>
    </row>
    <row r="398">
      <c r="B398" s="18" t="n"/>
      <c r="C398" s="17">
        <f>IF($B398="","",TEXT($B398,"ddd"))</f>
        <v/>
      </c>
      <c r="D398" s="45" t="n"/>
      <c r="E398" s="45"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IF(OR($B398="",$I398=""),"",IF(SUMPRODUCT((nrInstrNames&lt;&gt;"")*ISNUMBER(SEARCH(nrInstrNames,$I398)))&gt;0,"OK","UNRECOGNIZED"))</f>
        <v/>
      </c>
      <c r="O398" s="17">
        <f>IF(OR($B398="",$D398="",$E398=""),"",IF($E398=$D398,"CHECK TIMES (start = end)",IF($F398&gt;12,"CHECK TIMES (End is before Start?)","OK")))</f>
        <v/>
      </c>
    </row>
    <row r="399">
      <c r="B399" s="18" t="n"/>
      <c r="C399" s="17">
        <f>IF($B399="","",TEXT($B399,"ddd"))</f>
        <v/>
      </c>
      <c r="D399" s="45" t="n"/>
      <c r="E399" s="45"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IF(OR($B399="",$I399=""),"",IF(SUMPRODUCT((nrInstrNames&lt;&gt;"")*ISNUMBER(SEARCH(nrInstrNames,$I399)))&gt;0,"OK","UNRECOGNIZED"))</f>
        <v/>
      </c>
      <c r="O399" s="17">
        <f>IF(OR($B399="",$D399="",$E399=""),"",IF($E399=$D399,"CHECK TIMES (start = end)",IF($F399&gt;12,"CHECK TIMES (End is before Start?)","OK")))</f>
        <v/>
      </c>
    </row>
    <row r="400">
      <c r="B400" s="18" t="n"/>
      <c r="C400" s="17">
        <f>IF($B400="","",TEXT($B400,"ddd"))</f>
        <v/>
      </c>
      <c r="D400" s="45" t="n"/>
      <c r="E400" s="45"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IF(OR($B400="",$I400=""),"",IF(SUMPRODUCT((nrInstrNames&lt;&gt;"")*ISNUMBER(SEARCH(nrInstrNames,$I400)))&gt;0,"OK","UNRECOGNIZED"))</f>
        <v/>
      </c>
      <c r="O400" s="17">
        <f>IF(OR($B400="",$D400="",$E400=""),"",IF($E400=$D400,"CHECK TIMES (start = end)",IF($F400&gt;12,"CHECK TIMES (End is before Start?)","OK")))</f>
        <v/>
      </c>
    </row>
    <row r="401">
      <c r="B401" s="18" t="n"/>
      <c r="C401" s="17">
        <f>IF($B401="","",TEXT($B401,"ddd"))</f>
        <v/>
      </c>
      <c r="D401" s="45" t="n"/>
      <c r="E401" s="45"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IF(OR($B401="",$I401=""),"",IF(SUMPRODUCT((nrInstrNames&lt;&gt;"")*ISNUMBER(SEARCH(nrInstrNames,$I401)))&gt;0,"OK","UNRECOGNIZED"))</f>
        <v/>
      </c>
      <c r="O401" s="17">
        <f>IF(OR($B401="",$D401="",$E401=""),"",IF($E401=$D401,"CHECK TIMES (start = end)",IF($F401&gt;12,"CHECK TIMES (End is before Start?)","OK")))</f>
        <v/>
      </c>
    </row>
    <row r="402">
      <c r="B402" s="18" t="n"/>
      <c r="C402" s="17">
        <f>IF($B402="","",TEXT($B402,"ddd"))</f>
        <v/>
      </c>
      <c r="D402" s="45" t="n"/>
      <c r="E402" s="45"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IF(OR($B402="",$I402=""),"",IF(SUMPRODUCT((nrInstrNames&lt;&gt;"")*ISNUMBER(SEARCH(nrInstrNames,$I402)))&gt;0,"OK","UNRECOGNIZED"))</f>
        <v/>
      </c>
      <c r="O402" s="17">
        <f>IF(OR($B402="",$D402="",$E402=""),"",IF($E402=$D402,"CHECK TIMES (start = end)",IF($F402&gt;12,"CHECK TIMES (End is before Start?)","OK")))</f>
        <v/>
      </c>
    </row>
    <row r="403">
      <c r="B403" s="18" t="n"/>
      <c r="C403" s="17">
        <f>IF($B403="","",TEXT($B403,"ddd"))</f>
        <v/>
      </c>
      <c r="D403" s="45" t="n"/>
      <c r="E403" s="45"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IF(OR($B403="",$I403=""),"",IF(SUMPRODUCT((nrInstrNames&lt;&gt;"")*ISNUMBER(SEARCH(nrInstrNames,$I403)))&gt;0,"OK","UNRECOGNIZED"))</f>
        <v/>
      </c>
      <c r="O403" s="17">
        <f>IF(OR($B403="",$D403="",$E403=""),"",IF($E403=$D403,"CHECK TIMES (start = end)",IF($F403&gt;12,"CHECK TIMES (End is before Start?)","OK")))</f>
        <v/>
      </c>
    </row>
    <row r="404">
      <c r="B404" s="18" t="n"/>
      <c r="C404" s="17">
        <f>IF($B404="","",TEXT($B404,"ddd"))</f>
        <v/>
      </c>
      <c r="D404" s="45" t="n"/>
      <c r="E404" s="45"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IF(OR($B404="",$I404=""),"",IF(SUMPRODUCT((nrInstrNames&lt;&gt;"")*ISNUMBER(SEARCH(nrInstrNames,$I404)))&gt;0,"OK","UNRECOGNIZED"))</f>
        <v/>
      </c>
      <c r="O404" s="17">
        <f>IF(OR($B404="",$D404="",$E404=""),"",IF($E404=$D404,"CHECK TIMES (start = end)",IF($F404&gt;12,"CHECK TIMES (End is before Start?)","OK")))</f>
        <v/>
      </c>
    </row>
    <row r="405">
      <c r="B405" s="18" t="n"/>
      <c r="C405" s="17">
        <f>IF($B405="","",TEXT($B405,"ddd"))</f>
        <v/>
      </c>
      <c r="D405" s="45" t="n"/>
      <c r="E405" s="45"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IF(OR($B405="",$I405=""),"",IF(SUMPRODUCT((nrInstrNames&lt;&gt;"")*ISNUMBER(SEARCH(nrInstrNames,$I405)))&gt;0,"OK","UNRECOGNIZED"))</f>
        <v/>
      </c>
      <c r="O405" s="17">
        <f>IF(OR($B405="",$D405="",$E405=""),"",IF($E405=$D405,"CHECK TIMES (start = end)",IF($F405&gt;12,"CHECK TIMES (End is before Start?)","OK")))</f>
        <v/>
      </c>
    </row>
    <row r="406">
      <c r="B406" s="18" t="n"/>
      <c r="C406" s="17">
        <f>IF($B406="","",TEXT($B406,"ddd"))</f>
        <v/>
      </c>
      <c r="D406" s="45" t="n"/>
      <c r="E406" s="45"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IF(OR($B406="",$I406=""),"",IF(SUMPRODUCT((nrInstrNames&lt;&gt;"")*ISNUMBER(SEARCH(nrInstrNames,$I406)))&gt;0,"OK","UNRECOGNIZED"))</f>
        <v/>
      </c>
      <c r="O406" s="17">
        <f>IF(OR($B406="",$D406="",$E406=""),"",IF($E406=$D406,"CHECK TIMES (start = end)",IF($F406&gt;12,"CHECK TIMES (End is before Start?)","OK")))</f>
        <v/>
      </c>
    </row>
    <row r="407">
      <c r="B407" s="18" t="n"/>
      <c r="C407" s="17">
        <f>IF($B407="","",TEXT($B407,"ddd"))</f>
        <v/>
      </c>
      <c r="D407" s="45" t="n"/>
      <c r="E407" s="45"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IF(OR($B407="",$I407=""),"",IF(SUMPRODUCT((nrInstrNames&lt;&gt;"")*ISNUMBER(SEARCH(nrInstrNames,$I407)))&gt;0,"OK","UNRECOGNIZED"))</f>
        <v/>
      </c>
      <c r="O407" s="17">
        <f>IF(OR($B407="",$D407="",$E407=""),"",IF($E407=$D407,"CHECK TIMES (start = end)",IF($F407&gt;12,"CHECK TIMES (End is before Start?)","OK")))</f>
        <v/>
      </c>
    </row>
    <row r="408">
      <c r="B408" s="18" t="n"/>
      <c r="C408" s="17">
        <f>IF($B408="","",TEXT($B408,"ddd"))</f>
        <v/>
      </c>
      <c r="D408" s="45" t="n"/>
      <c r="E408" s="45"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IF(OR($B408="",$I408=""),"",IF(SUMPRODUCT((nrInstrNames&lt;&gt;"")*ISNUMBER(SEARCH(nrInstrNames,$I408)))&gt;0,"OK","UNRECOGNIZED"))</f>
        <v/>
      </c>
      <c r="O408" s="17">
        <f>IF(OR($B408="",$D408="",$E408=""),"",IF($E408=$D408,"CHECK TIMES (start = end)",IF($F408&gt;12,"CHECK TIMES (End is before Start?)","OK")))</f>
        <v/>
      </c>
    </row>
    <row r="409">
      <c r="B409" s="18" t="n"/>
      <c r="C409" s="17">
        <f>IF($B409="","",TEXT($B409,"ddd"))</f>
        <v/>
      </c>
      <c r="D409" s="45" t="n"/>
      <c r="E409" s="45"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IF(OR($B409="",$I409=""),"",IF(SUMPRODUCT((nrInstrNames&lt;&gt;"")*ISNUMBER(SEARCH(nrInstrNames,$I409)))&gt;0,"OK","UNRECOGNIZED"))</f>
        <v/>
      </c>
      <c r="O409" s="17">
        <f>IF(OR($B409="",$D409="",$E409=""),"",IF($E409=$D409,"CHECK TIMES (start = end)",IF($F409&gt;12,"CHECK TIMES (End is before Start?)","OK")))</f>
        <v/>
      </c>
    </row>
    <row r="410">
      <c r="B410" s="18" t="n"/>
      <c r="C410" s="17">
        <f>IF($B410="","",TEXT($B410,"ddd"))</f>
        <v/>
      </c>
      <c r="D410" s="45" t="n"/>
      <c r="E410" s="45"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IF(OR($B410="",$I410=""),"",IF(SUMPRODUCT((nrInstrNames&lt;&gt;"")*ISNUMBER(SEARCH(nrInstrNames,$I410)))&gt;0,"OK","UNRECOGNIZED"))</f>
        <v/>
      </c>
      <c r="O410" s="17">
        <f>IF(OR($B410="",$D410="",$E410=""),"",IF($E410=$D410,"CHECK TIMES (start = end)",IF($F410&gt;12,"CHECK TIMES (End is before Start?)","OK")))</f>
        <v/>
      </c>
    </row>
    <row r="411">
      <c r="B411" s="18" t="n"/>
      <c r="C411" s="17">
        <f>IF($B411="","",TEXT($B411,"ddd"))</f>
        <v/>
      </c>
      <c r="D411" s="45" t="n"/>
      <c r="E411" s="45"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IF(OR($B411="",$I411=""),"",IF(SUMPRODUCT((nrInstrNames&lt;&gt;"")*ISNUMBER(SEARCH(nrInstrNames,$I411)))&gt;0,"OK","UNRECOGNIZED"))</f>
        <v/>
      </c>
      <c r="O411" s="17">
        <f>IF(OR($B411="",$D411="",$E411=""),"",IF($E411=$D411,"CHECK TIMES (start = end)",IF($F411&gt;12,"CHECK TIMES (End is before Start?)","OK")))</f>
        <v/>
      </c>
    </row>
    <row r="412">
      <c r="B412" s="18" t="n"/>
      <c r="C412" s="17">
        <f>IF($B412="","",TEXT($B412,"ddd"))</f>
        <v/>
      </c>
      <c r="D412" s="45" t="n"/>
      <c r="E412" s="45"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IF(OR($B412="",$I412=""),"",IF(SUMPRODUCT((nrInstrNames&lt;&gt;"")*ISNUMBER(SEARCH(nrInstrNames,$I412)))&gt;0,"OK","UNRECOGNIZED"))</f>
        <v/>
      </c>
      <c r="O412" s="17">
        <f>IF(OR($B412="",$D412="",$E412=""),"",IF($E412=$D412,"CHECK TIMES (start = end)",IF($F412&gt;12,"CHECK TIMES (End is before Start?)","OK")))</f>
        <v/>
      </c>
    </row>
    <row r="413">
      <c r="B413" s="18" t="n"/>
      <c r="C413" s="17">
        <f>IF($B413="","",TEXT($B413,"ddd"))</f>
        <v/>
      </c>
      <c r="D413" s="45" t="n"/>
      <c r="E413" s="45"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IF(OR($B413="",$I413=""),"",IF(SUMPRODUCT((nrInstrNames&lt;&gt;"")*ISNUMBER(SEARCH(nrInstrNames,$I413)))&gt;0,"OK","UNRECOGNIZED"))</f>
        <v/>
      </c>
      <c r="O413" s="17">
        <f>IF(OR($B413="",$D413="",$E413=""),"",IF($E413=$D413,"CHECK TIMES (start = end)",IF($F413&gt;12,"CHECK TIMES (End is before Start?)","OK")))</f>
        <v/>
      </c>
    </row>
    <row r="414">
      <c r="B414" s="18" t="n"/>
      <c r="C414" s="17">
        <f>IF($B414="","",TEXT($B414,"ddd"))</f>
        <v/>
      </c>
      <c r="D414" s="45" t="n"/>
      <c r="E414" s="45"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IF(OR($B414="",$I414=""),"",IF(SUMPRODUCT((nrInstrNames&lt;&gt;"")*ISNUMBER(SEARCH(nrInstrNames,$I414)))&gt;0,"OK","UNRECOGNIZED"))</f>
        <v/>
      </c>
      <c r="O414" s="17">
        <f>IF(OR($B414="",$D414="",$E414=""),"",IF($E414=$D414,"CHECK TIMES (start = end)",IF($F414&gt;12,"CHECK TIMES (End is before Start?)","OK")))</f>
        <v/>
      </c>
    </row>
    <row r="415">
      <c r="B415" s="18" t="n"/>
      <c r="C415" s="17">
        <f>IF($B415="","",TEXT($B415,"ddd"))</f>
        <v/>
      </c>
      <c r="D415" s="45" t="n"/>
      <c r="E415" s="45"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IF(OR($B415="",$I415=""),"",IF(SUMPRODUCT((nrInstrNames&lt;&gt;"")*ISNUMBER(SEARCH(nrInstrNames,$I415)))&gt;0,"OK","UNRECOGNIZED"))</f>
        <v/>
      </c>
      <c r="O415" s="17">
        <f>IF(OR($B415="",$D415="",$E415=""),"",IF($E415=$D415,"CHECK TIMES (start = end)",IF($F415&gt;12,"CHECK TIMES (End is before Start?)","OK")))</f>
        <v/>
      </c>
    </row>
    <row r="416">
      <c r="B416" s="18" t="n"/>
      <c r="C416" s="17">
        <f>IF($B416="","",TEXT($B416,"ddd"))</f>
        <v/>
      </c>
      <c r="D416" s="45" t="n"/>
      <c r="E416" s="45"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IF(OR($B416="",$I416=""),"",IF(SUMPRODUCT((nrInstrNames&lt;&gt;"")*ISNUMBER(SEARCH(nrInstrNames,$I416)))&gt;0,"OK","UNRECOGNIZED"))</f>
        <v/>
      </c>
      <c r="O416" s="17">
        <f>IF(OR($B416="",$D416="",$E416=""),"",IF($E416=$D416,"CHECK TIMES (start = end)",IF($F416&gt;12,"CHECK TIMES (End is before Start?)","OK")))</f>
        <v/>
      </c>
    </row>
    <row r="417">
      <c r="B417" s="18" t="n"/>
      <c r="C417" s="17">
        <f>IF($B417="","",TEXT($B417,"ddd"))</f>
        <v/>
      </c>
      <c r="D417" s="45" t="n"/>
      <c r="E417" s="45"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IF(OR($B417="",$I417=""),"",IF(SUMPRODUCT((nrInstrNames&lt;&gt;"")*ISNUMBER(SEARCH(nrInstrNames,$I417)))&gt;0,"OK","UNRECOGNIZED"))</f>
        <v/>
      </c>
      <c r="O417" s="17">
        <f>IF(OR($B417="",$D417="",$E417=""),"",IF($E417=$D417,"CHECK TIMES (start = end)",IF($F417&gt;12,"CHECK TIMES (End is before Start?)","OK")))</f>
        <v/>
      </c>
    </row>
    <row r="418">
      <c r="B418" s="18" t="n"/>
      <c r="C418" s="17">
        <f>IF($B418="","",TEXT($B418,"ddd"))</f>
        <v/>
      </c>
      <c r="D418" s="45" t="n"/>
      <c r="E418" s="45"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IF(OR($B418="",$I418=""),"",IF(SUMPRODUCT((nrInstrNames&lt;&gt;"")*ISNUMBER(SEARCH(nrInstrNames,$I418)))&gt;0,"OK","UNRECOGNIZED"))</f>
        <v/>
      </c>
      <c r="O418" s="17">
        <f>IF(OR($B418="",$D418="",$E418=""),"",IF($E418=$D418,"CHECK TIMES (start = end)",IF($F418&gt;12,"CHECK TIMES (End is before Start?)","OK")))</f>
        <v/>
      </c>
    </row>
    <row r="419">
      <c r="B419" s="18" t="n"/>
      <c r="C419" s="17">
        <f>IF($B419="","",TEXT($B419,"ddd"))</f>
        <v/>
      </c>
      <c r="D419" s="45" t="n"/>
      <c r="E419" s="45"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IF(OR($B419="",$I419=""),"",IF(SUMPRODUCT((nrInstrNames&lt;&gt;"")*ISNUMBER(SEARCH(nrInstrNames,$I419)))&gt;0,"OK","UNRECOGNIZED"))</f>
        <v/>
      </c>
      <c r="O419" s="17">
        <f>IF(OR($B419="",$D419="",$E419=""),"",IF($E419=$D419,"CHECK TIMES (start = end)",IF($F419&gt;12,"CHECK TIMES (End is before Start?)","OK")))</f>
        <v/>
      </c>
    </row>
    <row r="420">
      <c r="B420" s="18" t="n"/>
      <c r="C420" s="17">
        <f>IF($B420="","",TEXT($B420,"ddd"))</f>
        <v/>
      </c>
      <c r="D420" s="45" t="n"/>
      <c r="E420" s="45"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IF(OR($B420="",$I420=""),"",IF(SUMPRODUCT((nrInstrNames&lt;&gt;"")*ISNUMBER(SEARCH(nrInstrNames,$I420)))&gt;0,"OK","UNRECOGNIZED"))</f>
        <v/>
      </c>
      <c r="O420" s="17">
        <f>IF(OR($B420="",$D420="",$E420=""),"",IF($E420=$D420,"CHECK TIMES (start = end)",IF($F420&gt;12,"CHECK TIMES (End is before Start?)","OK")))</f>
        <v/>
      </c>
    </row>
    <row r="421">
      <c r="B421" s="18" t="n"/>
      <c r="C421" s="17">
        <f>IF($B421="","",TEXT($B421,"ddd"))</f>
        <v/>
      </c>
      <c r="D421" s="45" t="n"/>
      <c r="E421" s="45"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IF(OR($B421="",$I421=""),"",IF(SUMPRODUCT((nrInstrNames&lt;&gt;"")*ISNUMBER(SEARCH(nrInstrNames,$I421)))&gt;0,"OK","UNRECOGNIZED"))</f>
        <v/>
      </c>
      <c r="O421" s="17">
        <f>IF(OR($B421="",$D421="",$E421=""),"",IF($E421=$D421,"CHECK TIMES (start = end)",IF($F421&gt;12,"CHECK TIMES (End is before Start?)","OK")))</f>
        <v/>
      </c>
    </row>
    <row r="422">
      <c r="B422" s="18" t="n"/>
      <c r="C422" s="17">
        <f>IF($B422="","",TEXT($B422,"ddd"))</f>
        <v/>
      </c>
      <c r="D422" s="45" t="n"/>
      <c r="E422" s="45"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IF(OR($B422="",$I422=""),"",IF(SUMPRODUCT((nrInstrNames&lt;&gt;"")*ISNUMBER(SEARCH(nrInstrNames,$I422)))&gt;0,"OK","UNRECOGNIZED"))</f>
        <v/>
      </c>
      <c r="O422" s="17">
        <f>IF(OR($B422="",$D422="",$E422=""),"",IF($E422=$D422,"CHECK TIMES (start = end)",IF($F422&gt;12,"CHECK TIMES (End is before Start?)","OK")))</f>
        <v/>
      </c>
    </row>
    <row r="423">
      <c r="B423" s="18" t="n"/>
      <c r="C423" s="17">
        <f>IF($B423="","",TEXT($B423,"ddd"))</f>
        <v/>
      </c>
      <c r="D423" s="45" t="n"/>
      <c r="E423" s="45"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IF(OR($B423="",$I423=""),"",IF(SUMPRODUCT((nrInstrNames&lt;&gt;"")*ISNUMBER(SEARCH(nrInstrNames,$I423)))&gt;0,"OK","UNRECOGNIZED"))</f>
        <v/>
      </c>
      <c r="O423" s="17">
        <f>IF(OR($B423="",$D423="",$E423=""),"",IF($E423=$D423,"CHECK TIMES (start = end)",IF($F423&gt;12,"CHECK TIMES (End is before Start?)","OK")))</f>
        <v/>
      </c>
    </row>
    <row r="424">
      <c r="B424" s="18" t="n"/>
      <c r="C424" s="17">
        <f>IF($B424="","",TEXT($B424,"ddd"))</f>
        <v/>
      </c>
      <c r="D424" s="45" t="n"/>
      <c r="E424" s="45"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IF(OR($B424="",$I424=""),"",IF(SUMPRODUCT((nrInstrNames&lt;&gt;"")*ISNUMBER(SEARCH(nrInstrNames,$I424)))&gt;0,"OK","UNRECOGNIZED"))</f>
        <v/>
      </c>
      <c r="O424" s="17">
        <f>IF(OR($B424="",$D424="",$E424=""),"",IF($E424=$D424,"CHECK TIMES (start = end)",IF($F424&gt;12,"CHECK TIMES (End is before Start?)","OK")))</f>
        <v/>
      </c>
    </row>
    <row r="425">
      <c r="B425" s="18" t="n"/>
      <c r="C425" s="17">
        <f>IF($B425="","",TEXT($B425,"ddd"))</f>
        <v/>
      </c>
      <c r="D425" s="45" t="n"/>
      <c r="E425" s="45"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IF(OR($B425="",$I425=""),"",IF(SUMPRODUCT((nrInstrNames&lt;&gt;"")*ISNUMBER(SEARCH(nrInstrNames,$I425)))&gt;0,"OK","UNRECOGNIZED"))</f>
        <v/>
      </c>
      <c r="O425" s="17">
        <f>IF(OR($B425="",$D425="",$E425=""),"",IF($E425=$D425,"CHECK TIMES (start = end)",IF($F425&gt;12,"CHECK TIMES (End is before Start?)","OK")))</f>
        <v/>
      </c>
    </row>
    <row r="426">
      <c r="B426" s="18" t="n"/>
      <c r="C426" s="17">
        <f>IF($B426="","",TEXT($B426,"ddd"))</f>
        <v/>
      </c>
      <c r="D426" s="45" t="n"/>
      <c r="E426" s="45"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IF(OR($B426="",$I426=""),"",IF(SUMPRODUCT((nrInstrNames&lt;&gt;"")*ISNUMBER(SEARCH(nrInstrNames,$I426)))&gt;0,"OK","UNRECOGNIZED"))</f>
        <v/>
      </c>
      <c r="O426" s="17">
        <f>IF(OR($B426="",$D426="",$E426=""),"",IF($E426=$D426,"CHECK TIMES (start = end)",IF($F426&gt;12,"CHECK TIMES (End is before Start?)","OK")))</f>
        <v/>
      </c>
    </row>
    <row r="427">
      <c r="B427" s="18" t="n"/>
      <c r="C427" s="17">
        <f>IF($B427="","",TEXT($B427,"ddd"))</f>
        <v/>
      </c>
      <c r="D427" s="45" t="n"/>
      <c r="E427" s="45"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IF(OR($B427="",$I427=""),"",IF(SUMPRODUCT((nrInstrNames&lt;&gt;"")*ISNUMBER(SEARCH(nrInstrNames,$I427)))&gt;0,"OK","UNRECOGNIZED"))</f>
        <v/>
      </c>
      <c r="O427" s="17">
        <f>IF(OR($B427="",$D427="",$E427=""),"",IF($E427=$D427,"CHECK TIMES (start = end)",IF($F427&gt;12,"CHECK TIMES (End is before Start?)","OK")))</f>
        <v/>
      </c>
    </row>
    <row r="428">
      <c r="B428" s="18" t="n"/>
      <c r="C428" s="17">
        <f>IF($B428="","",TEXT($B428,"ddd"))</f>
        <v/>
      </c>
      <c r="D428" s="45" t="n"/>
      <c r="E428" s="45"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IF(OR($B428="",$I428=""),"",IF(SUMPRODUCT((nrInstrNames&lt;&gt;"")*ISNUMBER(SEARCH(nrInstrNames,$I428)))&gt;0,"OK","UNRECOGNIZED"))</f>
        <v/>
      </c>
      <c r="O428" s="17">
        <f>IF(OR($B428="",$D428="",$E428=""),"",IF($E428=$D428,"CHECK TIMES (start = end)",IF($F428&gt;12,"CHECK TIMES (End is before Start?)","OK")))</f>
        <v/>
      </c>
    </row>
    <row r="429">
      <c r="B429" s="18" t="n"/>
      <c r="C429" s="17">
        <f>IF($B429="","",TEXT($B429,"ddd"))</f>
        <v/>
      </c>
      <c r="D429" s="45" t="n"/>
      <c r="E429" s="45"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IF(OR($B429="",$I429=""),"",IF(SUMPRODUCT((nrInstrNames&lt;&gt;"")*ISNUMBER(SEARCH(nrInstrNames,$I429)))&gt;0,"OK","UNRECOGNIZED"))</f>
        <v/>
      </c>
      <c r="O429" s="17">
        <f>IF(OR($B429="",$D429="",$E429=""),"",IF($E429=$D429,"CHECK TIMES (start = end)",IF($F429&gt;12,"CHECK TIMES (End is before Start?)","OK")))</f>
        <v/>
      </c>
    </row>
    <row r="430">
      <c r="B430" s="18" t="n"/>
      <c r="C430" s="17">
        <f>IF($B430="","",TEXT($B430,"ddd"))</f>
        <v/>
      </c>
      <c r="D430" s="45" t="n"/>
      <c r="E430" s="45"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IF(OR($B430="",$I430=""),"",IF(SUMPRODUCT((nrInstrNames&lt;&gt;"")*ISNUMBER(SEARCH(nrInstrNames,$I430)))&gt;0,"OK","UNRECOGNIZED"))</f>
        <v/>
      </c>
      <c r="O430" s="17">
        <f>IF(OR($B430="",$D430="",$E430=""),"",IF($E430=$D430,"CHECK TIMES (start = end)",IF($F430&gt;12,"CHECK TIMES (End is before Start?)","OK")))</f>
        <v/>
      </c>
    </row>
    <row r="431">
      <c r="B431" s="18" t="n"/>
      <c r="C431" s="17">
        <f>IF($B431="","",TEXT($B431,"ddd"))</f>
        <v/>
      </c>
      <c r="D431" s="45" t="n"/>
      <c r="E431" s="45"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IF(OR($B431="",$I431=""),"",IF(SUMPRODUCT((nrInstrNames&lt;&gt;"")*ISNUMBER(SEARCH(nrInstrNames,$I431)))&gt;0,"OK","UNRECOGNIZED"))</f>
        <v/>
      </c>
      <c r="O431" s="17">
        <f>IF(OR($B431="",$D431="",$E431=""),"",IF($E431=$D431,"CHECK TIMES (start = end)",IF($F431&gt;12,"CHECK TIMES (End is before Start?)","OK")))</f>
        <v/>
      </c>
    </row>
    <row r="432">
      <c r="B432" s="18" t="n"/>
      <c r="C432" s="17">
        <f>IF($B432="","",TEXT($B432,"ddd"))</f>
        <v/>
      </c>
      <c r="D432" s="45" t="n"/>
      <c r="E432" s="45"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IF(OR($B432="",$I432=""),"",IF(SUMPRODUCT((nrInstrNames&lt;&gt;"")*ISNUMBER(SEARCH(nrInstrNames,$I432)))&gt;0,"OK","UNRECOGNIZED"))</f>
        <v/>
      </c>
      <c r="O432" s="17">
        <f>IF(OR($B432="",$D432="",$E432=""),"",IF($E432=$D432,"CHECK TIMES (start = end)",IF($F432&gt;12,"CHECK TIMES (End is before Start?)","OK")))</f>
        <v/>
      </c>
    </row>
    <row r="433">
      <c r="B433" s="18" t="n"/>
      <c r="C433" s="17">
        <f>IF($B433="","",TEXT($B433,"ddd"))</f>
        <v/>
      </c>
      <c r="D433" s="45" t="n"/>
      <c r="E433" s="45"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IF(OR($B433="",$I433=""),"",IF(SUMPRODUCT((nrInstrNames&lt;&gt;"")*ISNUMBER(SEARCH(nrInstrNames,$I433)))&gt;0,"OK","UNRECOGNIZED"))</f>
        <v/>
      </c>
      <c r="O433" s="17">
        <f>IF(OR($B433="",$D433="",$E433=""),"",IF($E433=$D433,"CHECK TIMES (start = end)",IF($F433&gt;12,"CHECK TIMES (End is before Start?)","OK")))</f>
        <v/>
      </c>
    </row>
    <row r="434">
      <c r="B434" s="18" t="n"/>
      <c r="C434" s="17">
        <f>IF($B434="","",TEXT($B434,"ddd"))</f>
        <v/>
      </c>
      <c r="D434" s="45" t="n"/>
      <c r="E434" s="45"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IF(OR($B434="",$I434=""),"",IF(SUMPRODUCT((nrInstrNames&lt;&gt;"")*ISNUMBER(SEARCH(nrInstrNames,$I434)))&gt;0,"OK","UNRECOGNIZED"))</f>
        <v/>
      </c>
      <c r="O434" s="17">
        <f>IF(OR($B434="",$D434="",$E434=""),"",IF($E434=$D434,"CHECK TIMES (start = end)",IF($F434&gt;12,"CHECK TIMES (End is before Start?)","OK")))</f>
        <v/>
      </c>
    </row>
    <row r="435">
      <c r="B435" s="18" t="n"/>
      <c r="C435" s="17">
        <f>IF($B435="","",TEXT($B435,"ddd"))</f>
        <v/>
      </c>
      <c r="D435" s="45" t="n"/>
      <c r="E435" s="45"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IF(OR($B435="",$I435=""),"",IF(SUMPRODUCT((nrInstrNames&lt;&gt;"")*ISNUMBER(SEARCH(nrInstrNames,$I435)))&gt;0,"OK","UNRECOGNIZED"))</f>
        <v/>
      </c>
      <c r="O435" s="17">
        <f>IF(OR($B435="",$D435="",$E435=""),"",IF($E435=$D435,"CHECK TIMES (start = end)",IF($F435&gt;12,"CHECK TIMES (End is before Start?)","OK")))</f>
        <v/>
      </c>
    </row>
    <row r="436">
      <c r="B436" s="18" t="n"/>
      <c r="C436" s="17">
        <f>IF($B436="","",TEXT($B436,"ddd"))</f>
        <v/>
      </c>
      <c r="D436" s="45" t="n"/>
      <c r="E436" s="45"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IF(OR($B436="",$I436=""),"",IF(SUMPRODUCT((nrInstrNames&lt;&gt;"")*ISNUMBER(SEARCH(nrInstrNames,$I436)))&gt;0,"OK","UNRECOGNIZED"))</f>
        <v/>
      </c>
      <c r="O436" s="17">
        <f>IF(OR($B436="",$D436="",$E436=""),"",IF($E436=$D436,"CHECK TIMES (start = end)",IF($F436&gt;12,"CHECK TIMES (End is before Start?)","OK")))</f>
        <v/>
      </c>
    </row>
    <row r="437">
      <c r="B437" s="18" t="n"/>
      <c r="C437" s="17">
        <f>IF($B437="","",TEXT($B437,"ddd"))</f>
        <v/>
      </c>
      <c r="D437" s="45" t="n"/>
      <c r="E437" s="45"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IF(OR($B437="",$I437=""),"",IF(SUMPRODUCT((nrInstrNames&lt;&gt;"")*ISNUMBER(SEARCH(nrInstrNames,$I437)))&gt;0,"OK","UNRECOGNIZED"))</f>
        <v/>
      </c>
      <c r="O437" s="17">
        <f>IF(OR($B437="",$D437="",$E437=""),"",IF($E437=$D437,"CHECK TIMES (start = end)",IF($F437&gt;12,"CHECK TIMES (End is before Start?)","OK")))</f>
        <v/>
      </c>
    </row>
    <row r="438">
      <c r="B438" s="18" t="n"/>
      <c r="C438" s="17">
        <f>IF($B438="","",TEXT($B438,"ddd"))</f>
        <v/>
      </c>
      <c r="D438" s="45" t="n"/>
      <c r="E438" s="45"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IF(OR($B438="",$I438=""),"",IF(SUMPRODUCT((nrInstrNames&lt;&gt;"")*ISNUMBER(SEARCH(nrInstrNames,$I438)))&gt;0,"OK","UNRECOGNIZED"))</f>
        <v/>
      </c>
      <c r="O438" s="17">
        <f>IF(OR($B438="",$D438="",$E438=""),"",IF($E438=$D438,"CHECK TIMES (start = end)",IF($F438&gt;12,"CHECK TIMES (End is before Start?)","OK")))</f>
        <v/>
      </c>
    </row>
    <row r="439">
      <c r="B439" s="18" t="n"/>
      <c r="C439" s="17">
        <f>IF($B439="","",TEXT($B439,"ddd"))</f>
        <v/>
      </c>
      <c r="D439" s="45" t="n"/>
      <c r="E439" s="45"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IF(OR($B439="",$I439=""),"",IF(SUMPRODUCT((nrInstrNames&lt;&gt;"")*ISNUMBER(SEARCH(nrInstrNames,$I439)))&gt;0,"OK","UNRECOGNIZED"))</f>
        <v/>
      </c>
      <c r="O439" s="17">
        <f>IF(OR($B439="",$D439="",$E439=""),"",IF($E439=$D439,"CHECK TIMES (start = end)",IF($F439&gt;12,"CHECK TIMES (End is before Start?)","OK")))</f>
        <v/>
      </c>
    </row>
    <row r="440">
      <c r="B440" s="18" t="n"/>
      <c r="C440" s="17">
        <f>IF($B440="","",TEXT($B440,"ddd"))</f>
        <v/>
      </c>
      <c r="D440" s="45" t="n"/>
      <c r="E440" s="45"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IF(OR($B440="",$I440=""),"",IF(SUMPRODUCT((nrInstrNames&lt;&gt;"")*ISNUMBER(SEARCH(nrInstrNames,$I440)))&gt;0,"OK","UNRECOGNIZED"))</f>
        <v/>
      </c>
      <c r="O440" s="17">
        <f>IF(OR($B440="",$D440="",$E440=""),"",IF($E440=$D440,"CHECK TIMES (start = end)",IF($F440&gt;12,"CHECK TIMES (End is before Start?)","OK")))</f>
        <v/>
      </c>
    </row>
    <row r="441">
      <c r="B441" s="18" t="n"/>
      <c r="C441" s="17">
        <f>IF($B441="","",TEXT($B441,"ddd"))</f>
        <v/>
      </c>
      <c r="D441" s="45" t="n"/>
      <c r="E441" s="45"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IF(OR($B441="",$I441=""),"",IF(SUMPRODUCT((nrInstrNames&lt;&gt;"")*ISNUMBER(SEARCH(nrInstrNames,$I441)))&gt;0,"OK","UNRECOGNIZED"))</f>
        <v/>
      </c>
      <c r="O441" s="17">
        <f>IF(OR($B441="",$D441="",$E441=""),"",IF($E441=$D441,"CHECK TIMES (start = end)",IF($F441&gt;12,"CHECK TIMES (End is before Start?)","OK")))</f>
        <v/>
      </c>
    </row>
    <row r="442">
      <c r="B442" s="18" t="n"/>
      <c r="C442" s="17">
        <f>IF($B442="","",TEXT($B442,"ddd"))</f>
        <v/>
      </c>
      <c r="D442" s="45" t="n"/>
      <c r="E442" s="45"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IF(OR($B442="",$I442=""),"",IF(SUMPRODUCT((nrInstrNames&lt;&gt;"")*ISNUMBER(SEARCH(nrInstrNames,$I442)))&gt;0,"OK","UNRECOGNIZED"))</f>
        <v/>
      </c>
      <c r="O442" s="17">
        <f>IF(OR($B442="",$D442="",$E442=""),"",IF($E442=$D442,"CHECK TIMES (start = end)",IF($F442&gt;12,"CHECK TIMES (End is before Start?)","OK")))</f>
        <v/>
      </c>
    </row>
    <row r="443">
      <c r="B443" s="18" t="n"/>
      <c r="C443" s="17">
        <f>IF($B443="","",TEXT($B443,"ddd"))</f>
        <v/>
      </c>
      <c r="D443" s="45" t="n"/>
      <c r="E443" s="45"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IF(OR($B443="",$I443=""),"",IF(SUMPRODUCT((nrInstrNames&lt;&gt;"")*ISNUMBER(SEARCH(nrInstrNames,$I443)))&gt;0,"OK","UNRECOGNIZED"))</f>
        <v/>
      </c>
      <c r="O443" s="17">
        <f>IF(OR($B443="",$D443="",$E443=""),"",IF($E443=$D443,"CHECK TIMES (start = end)",IF($F443&gt;12,"CHECK TIMES (End is before Start?)","OK")))</f>
        <v/>
      </c>
    </row>
    <row r="444">
      <c r="B444" s="18" t="n"/>
      <c r="C444" s="17">
        <f>IF($B444="","",TEXT($B444,"ddd"))</f>
        <v/>
      </c>
      <c r="D444" s="45" t="n"/>
      <c r="E444" s="45"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IF(OR($B444="",$I444=""),"",IF(SUMPRODUCT((nrInstrNames&lt;&gt;"")*ISNUMBER(SEARCH(nrInstrNames,$I444)))&gt;0,"OK","UNRECOGNIZED"))</f>
        <v/>
      </c>
      <c r="O444" s="17">
        <f>IF(OR($B444="",$D444="",$E444=""),"",IF($E444=$D444,"CHECK TIMES (start = end)",IF($F444&gt;12,"CHECK TIMES (End is before Start?)","OK")))</f>
        <v/>
      </c>
    </row>
    <row r="445">
      <c r="B445" s="18" t="n"/>
      <c r="C445" s="17">
        <f>IF($B445="","",TEXT($B445,"ddd"))</f>
        <v/>
      </c>
      <c r="D445" s="45" t="n"/>
      <c r="E445" s="45"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IF(OR($B445="",$I445=""),"",IF(SUMPRODUCT((nrInstrNames&lt;&gt;"")*ISNUMBER(SEARCH(nrInstrNames,$I445)))&gt;0,"OK","UNRECOGNIZED"))</f>
        <v/>
      </c>
      <c r="O445" s="17">
        <f>IF(OR($B445="",$D445="",$E445=""),"",IF($E445=$D445,"CHECK TIMES (start = end)",IF($F445&gt;12,"CHECK TIMES (End is before Start?)","OK")))</f>
        <v/>
      </c>
    </row>
    <row r="446">
      <c r="B446" s="18" t="n"/>
      <c r="C446" s="17">
        <f>IF($B446="","",TEXT($B446,"ddd"))</f>
        <v/>
      </c>
      <c r="D446" s="45" t="n"/>
      <c r="E446" s="45"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IF(OR($B446="",$I446=""),"",IF(SUMPRODUCT((nrInstrNames&lt;&gt;"")*ISNUMBER(SEARCH(nrInstrNames,$I446)))&gt;0,"OK","UNRECOGNIZED"))</f>
        <v/>
      </c>
      <c r="O446" s="17">
        <f>IF(OR($B446="",$D446="",$E446=""),"",IF($E446=$D446,"CHECK TIMES (start = end)",IF($F446&gt;12,"CHECK TIMES (End is before Start?)","OK")))</f>
        <v/>
      </c>
    </row>
    <row r="447">
      <c r="B447" s="18" t="n"/>
      <c r="C447" s="17">
        <f>IF($B447="","",TEXT($B447,"ddd"))</f>
        <v/>
      </c>
      <c r="D447" s="45" t="n"/>
      <c r="E447" s="45"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IF(OR($B447="",$I447=""),"",IF(SUMPRODUCT((nrInstrNames&lt;&gt;"")*ISNUMBER(SEARCH(nrInstrNames,$I447)))&gt;0,"OK","UNRECOGNIZED"))</f>
        <v/>
      </c>
      <c r="O447" s="17">
        <f>IF(OR($B447="",$D447="",$E447=""),"",IF($E447=$D447,"CHECK TIMES (start = end)",IF($F447&gt;12,"CHECK TIMES (End is before Start?)","OK")))</f>
        <v/>
      </c>
    </row>
    <row r="448">
      <c r="B448" s="18" t="n"/>
      <c r="C448" s="17">
        <f>IF($B448="","",TEXT($B448,"ddd"))</f>
        <v/>
      </c>
      <c r="D448" s="45" t="n"/>
      <c r="E448" s="45"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IF(OR($B448="",$I448=""),"",IF(SUMPRODUCT((nrInstrNames&lt;&gt;"")*ISNUMBER(SEARCH(nrInstrNames,$I448)))&gt;0,"OK","UNRECOGNIZED"))</f>
        <v/>
      </c>
      <c r="O448" s="17">
        <f>IF(OR($B448="",$D448="",$E448=""),"",IF($E448=$D448,"CHECK TIMES (start = end)",IF($F448&gt;12,"CHECK TIMES (End is before Start?)","OK")))</f>
        <v/>
      </c>
    </row>
    <row r="449">
      <c r="B449" s="18" t="n"/>
      <c r="C449" s="17">
        <f>IF($B449="","",TEXT($B449,"ddd"))</f>
        <v/>
      </c>
      <c r="D449" s="45" t="n"/>
      <c r="E449" s="45"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IF(OR($B449="",$I449=""),"",IF(SUMPRODUCT((nrInstrNames&lt;&gt;"")*ISNUMBER(SEARCH(nrInstrNames,$I449)))&gt;0,"OK","UNRECOGNIZED"))</f>
        <v/>
      </c>
      <c r="O449" s="17">
        <f>IF(OR($B449="",$D449="",$E449=""),"",IF($E449=$D449,"CHECK TIMES (start = end)",IF($F449&gt;12,"CHECK TIMES (End is before Start?)","OK")))</f>
        <v/>
      </c>
    </row>
    <row r="450">
      <c r="B450" s="18" t="n"/>
      <c r="C450" s="17">
        <f>IF($B450="","",TEXT($B450,"ddd"))</f>
        <v/>
      </c>
      <c r="D450" s="45" t="n"/>
      <c r="E450" s="45"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IF(OR($B450="",$I450=""),"",IF(SUMPRODUCT((nrInstrNames&lt;&gt;"")*ISNUMBER(SEARCH(nrInstrNames,$I450)))&gt;0,"OK","UNRECOGNIZED"))</f>
        <v/>
      </c>
      <c r="O450" s="17">
        <f>IF(OR($B450="",$D450="",$E450=""),"",IF($E450=$D450,"CHECK TIMES (start = end)",IF($F450&gt;12,"CHECK TIMES (End is before Start?)","OK")))</f>
        <v/>
      </c>
    </row>
    <row r="451">
      <c r="B451" s="18" t="n"/>
      <c r="C451" s="17">
        <f>IF($B451="","",TEXT($B451,"ddd"))</f>
        <v/>
      </c>
      <c r="D451" s="45" t="n"/>
      <c r="E451" s="45"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IF(OR($B451="",$I451=""),"",IF(SUMPRODUCT((nrInstrNames&lt;&gt;"")*ISNUMBER(SEARCH(nrInstrNames,$I451)))&gt;0,"OK","UNRECOGNIZED"))</f>
        <v/>
      </c>
      <c r="O451" s="17">
        <f>IF(OR($B451="",$D451="",$E451=""),"",IF($E451=$D451,"CHECK TIMES (start = end)",IF($F451&gt;12,"CHECK TIMES (End is before Start?)","OK")))</f>
        <v/>
      </c>
    </row>
    <row r="452">
      <c r="B452" s="18" t="n"/>
      <c r="C452" s="17">
        <f>IF($B452="","",TEXT($B452,"ddd"))</f>
        <v/>
      </c>
      <c r="D452" s="45" t="n"/>
      <c r="E452" s="45"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IF(OR($B452="",$I452=""),"",IF(SUMPRODUCT((nrInstrNames&lt;&gt;"")*ISNUMBER(SEARCH(nrInstrNames,$I452)))&gt;0,"OK","UNRECOGNIZED"))</f>
        <v/>
      </c>
      <c r="O452" s="17">
        <f>IF(OR($B452="",$D452="",$E452=""),"",IF($E452=$D452,"CHECK TIMES (start = end)",IF($F452&gt;12,"CHECK TIMES (End is before Start?)","OK")))</f>
        <v/>
      </c>
    </row>
    <row r="453">
      <c r="B453" s="18" t="n"/>
      <c r="C453" s="17">
        <f>IF($B453="","",TEXT($B453,"ddd"))</f>
        <v/>
      </c>
      <c r="D453" s="45" t="n"/>
      <c r="E453" s="45"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IF(OR($B453="",$I453=""),"",IF(SUMPRODUCT((nrInstrNames&lt;&gt;"")*ISNUMBER(SEARCH(nrInstrNames,$I453)))&gt;0,"OK","UNRECOGNIZED"))</f>
        <v/>
      </c>
      <c r="O453" s="17">
        <f>IF(OR($B453="",$D453="",$E453=""),"",IF($E453=$D453,"CHECK TIMES (start = end)",IF($F453&gt;12,"CHECK TIMES (End is before Start?)","OK")))</f>
        <v/>
      </c>
    </row>
    <row r="454">
      <c r="B454" s="18" t="n"/>
      <c r="C454" s="17">
        <f>IF($B454="","",TEXT($B454,"ddd"))</f>
        <v/>
      </c>
      <c r="D454" s="45" t="n"/>
      <c r="E454" s="45"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IF(OR($B454="",$I454=""),"",IF(SUMPRODUCT((nrInstrNames&lt;&gt;"")*ISNUMBER(SEARCH(nrInstrNames,$I454)))&gt;0,"OK","UNRECOGNIZED"))</f>
        <v/>
      </c>
      <c r="O454" s="17">
        <f>IF(OR($B454="",$D454="",$E454=""),"",IF($E454=$D454,"CHECK TIMES (start = end)",IF($F454&gt;12,"CHECK TIMES (End is before Start?)","OK")))</f>
        <v/>
      </c>
    </row>
    <row r="455">
      <c r="B455" s="18" t="n"/>
      <c r="C455" s="17">
        <f>IF($B455="","",TEXT($B455,"ddd"))</f>
        <v/>
      </c>
      <c r="D455" s="45" t="n"/>
      <c r="E455" s="45"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IF(OR($B455="",$I455=""),"",IF(SUMPRODUCT((nrInstrNames&lt;&gt;"")*ISNUMBER(SEARCH(nrInstrNames,$I455)))&gt;0,"OK","UNRECOGNIZED"))</f>
        <v/>
      </c>
      <c r="O455" s="17">
        <f>IF(OR($B455="",$D455="",$E455=""),"",IF($E455=$D455,"CHECK TIMES (start = end)",IF($F455&gt;12,"CHECK TIMES (End is before Start?)","OK")))</f>
        <v/>
      </c>
    </row>
    <row r="456">
      <c r="B456" s="18" t="n"/>
      <c r="C456" s="17">
        <f>IF($B456="","",TEXT($B456,"ddd"))</f>
        <v/>
      </c>
      <c r="D456" s="45" t="n"/>
      <c r="E456" s="45"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IF(OR($B456="",$I456=""),"",IF(SUMPRODUCT((nrInstrNames&lt;&gt;"")*ISNUMBER(SEARCH(nrInstrNames,$I456)))&gt;0,"OK","UNRECOGNIZED"))</f>
        <v/>
      </c>
      <c r="O456" s="17">
        <f>IF(OR($B456="",$D456="",$E456=""),"",IF($E456=$D456,"CHECK TIMES (start = end)",IF($F456&gt;12,"CHECK TIMES (End is before Start?)","OK")))</f>
        <v/>
      </c>
    </row>
    <row r="457">
      <c r="B457" s="18" t="n"/>
      <c r="C457" s="17">
        <f>IF($B457="","",TEXT($B457,"ddd"))</f>
        <v/>
      </c>
      <c r="D457" s="45" t="n"/>
      <c r="E457" s="45"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IF(OR($B457="",$I457=""),"",IF(SUMPRODUCT((nrInstrNames&lt;&gt;"")*ISNUMBER(SEARCH(nrInstrNames,$I457)))&gt;0,"OK","UNRECOGNIZED"))</f>
        <v/>
      </c>
      <c r="O457" s="17">
        <f>IF(OR($B457="",$D457="",$E457=""),"",IF($E457=$D457,"CHECK TIMES (start = end)",IF($F457&gt;12,"CHECK TIMES (End is before Start?)","OK")))</f>
        <v/>
      </c>
    </row>
    <row r="458">
      <c r="B458" s="18" t="n"/>
      <c r="C458" s="17">
        <f>IF($B458="","",TEXT($B458,"ddd"))</f>
        <v/>
      </c>
      <c r="D458" s="45" t="n"/>
      <c r="E458" s="45"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IF(OR($B458="",$I458=""),"",IF(SUMPRODUCT((nrInstrNames&lt;&gt;"")*ISNUMBER(SEARCH(nrInstrNames,$I458)))&gt;0,"OK","UNRECOGNIZED"))</f>
        <v/>
      </c>
      <c r="O458" s="17">
        <f>IF(OR($B458="",$D458="",$E458=""),"",IF($E458=$D458,"CHECK TIMES (start = end)",IF($F458&gt;12,"CHECK TIMES (End is before Start?)","OK")))</f>
        <v/>
      </c>
    </row>
    <row r="459">
      <c r="B459" s="18" t="n"/>
      <c r="C459" s="17">
        <f>IF($B459="","",TEXT($B459,"ddd"))</f>
        <v/>
      </c>
      <c r="D459" s="45" t="n"/>
      <c r="E459" s="45"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IF(OR($B459="",$I459=""),"",IF(SUMPRODUCT((nrInstrNames&lt;&gt;"")*ISNUMBER(SEARCH(nrInstrNames,$I459)))&gt;0,"OK","UNRECOGNIZED"))</f>
        <v/>
      </c>
      <c r="O459" s="17">
        <f>IF(OR($B459="",$D459="",$E459=""),"",IF($E459=$D459,"CHECK TIMES (start = end)",IF($F459&gt;12,"CHECK TIMES (End is before Start?)","OK")))</f>
        <v/>
      </c>
    </row>
    <row r="460">
      <c r="B460" s="18" t="n"/>
      <c r="C460" s="17">
        <f>IF($B460="","",TEXT($B460,"ddd"))</f>
        <v/>
      </c>
      <c r="D460" s="45" t="n"/>
      <c r="E460" s="45"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IF(OR($B460="",$I460=""),"",IF(SUMPRODUCT((nrInstrNames&lt;&gt;"")*ISNUMBER(SEARCH(nrInstrNames,$I460)))&gt;0,"OK","UNRECOGNIZED"))</f>
        <v/>
      </c>
      <c r="O460" s="17">
        <f>IF(OR($B460="",$D460="",$E460=""),"",IF($E460=$D460,"CHECK TIMES (start = end)",IF($F460&gt;12,"CHECK TIMES (End is before Start?)","OK")))</f>
        <v/>
      </c>
    </row>
    <row r="461">
      <c r="B461" s="18" t="n"/>
      <c r="C461" s="17">
        <f>IF($B461="","",TEXT($B461,"ddd"))</f>
        <v/>
      </c>
      <c r="D461" s="45" t="n"/>
      <c r="E461" s="45"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IF(OR($B461="",$I461=""),"",IF(SUMPRODUCT((nrInstrNames&lt;&gt;"")*ISNUMBER(SEARCH(nrInstrNames,$I461)))&gt;0,"OK","UNRECOGNIZED"))</f>
        <v/>
      </c>
      <c r="O461" s="17">
        <f>IF(OR($B461="",$D461="",$E461=""),"",IF($E461=$D461,"CHECK TIMES (start = end)",IF($F461&gt;12,"CHECK TIMES (End is before Start?)","OK")))</f>
        <v/>
      </c>
    </row>
    <row r="462">
      <c r="B462" s="18" t="n"/>
      <c r="C462" s="17">
        <f>IF($B462="","",TEXT($B462,"ddd"))</f>
        <v/>
      </c>
      <c r="D462" s="45" t="n"/>
      <c r="E462" s="45"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IF(OR($B462="",$I462=""),"",IF(SUMPRODUCT((nrInstrNames&lt;&gt;"")*ISNUMBER(SEARCH(nrInstrNames,$I462)))&gt;0,"OK","UNRECOGNIZED"))</f>
        <v/>
      </c>
      <c r="O462" s="17">
        <f>IF(OR($B462="",$D462="",$E462=""),"",IF($E462=$D462,"CHECK TIMES (start = end)",IF($F462&gt;12,"CHECK TIMES (End is before Start?)","OK")))</f>
        <v/>
      </c>
    </row>
    <row r="463">
      <c r="B463" s="18" t="n"/>
      <c r="C463" s="17">
        <f>IF($B463="","",TEXT($B463,"ddd"))</f>
        <v/>
      </c>
      <c r="D463" s="45" t="n"/>
      <c r="E463" s="45"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IF(OR($B463="",$I463=""),"",IF(SUMPRODUCT((nrInstrNames&lt;&gt;"")*ISNUMBER(SEARCH(nrInstrNames,$I463)))&gt;0,"OK","UNRECOGNIZED"))</f>
        <v/>
      </c>
      <c r="O463" s="17">
        <f>IF(OR($B463="",$D463="",$E463=""),"",IF($E463=$D463,"CHECK TIMES (start = end)",IF($F463&gt;12,"CHECK TIMES (End is before Start?)","OK")))</f>
        <v/>
      </c>
    </row>
    <row r="464">
      <c r="B464" s="18" t="n"/>
      <c r="C464" s="17">
        <f>IF($B464="","",TEXT($B464,"ddd"))</f>
        <v/>
      </c>
      <c r="D464" s="45" t="n"/>
      <c r="E464" s="45"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IF(OR($B464="",$I464=""),"",IF(SUMPRODUCT((nrInstrNames&lt;&gt;"")*ISNUMBER(SEARCH(nrInstrNames,$I464)))&gt;0,"OK","UNRECOGNIZED"))</f>
        <v/>
      </c>
      <c r="O464" s="17">
        <f>IF(OR($B464="",$D464="",$E464=""),"",IF($E464=$D464,"CHECK TIMES (start = end)",IF($F464&gt;12,"CHECK TIMES (End is before Start?)","OK")))</f>
        <v/>
      </c>
    </row>
    <row r="465">
      <c r="B465" s="18" t="n"/>
      <c r="C465" s="17">
        <f>IF($B465="","",TEXT($B465,"ddd"))</f>
        <v/>
      </c>
      <c r="D465" s="45" t="n"/>
      <c r="E465" s="45"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IF(OR($B465="",$I465=""),"",IF(SUMPRODUCT((nrInstrNames&lt;&gt;"")*ISNUMBER(SEARCH(nrInstrNames,$I465)))&gt;0,"OK","UNRECOGNIZED"))</f>
        <v/>
      </c>
      <c r="O465" s="17">
        <f>IF(OR($B465="",$D465="",$E465=""),"",IF($E465=$D465,"CHECK TIMES (start = end)",IF($F465&gt;12,"CHECK TIMES (End is before Start?)","OK")))</f>
        <v/>
      </c>
    </row>
    <row r="466">
      <c r="B466" s="18" t="n"/>
      <c r="C466" s="17">
        <f>IF($B466="","",TEXT($B466,"ddd"))</f>
        <v/>
      </c>
      <c r="D466" s="45" t="n"/>
      <c r="E466" s="45"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IF(OR($B466="",$I466=""),"",IF(SUMPRODUCT((nrInstrNames&lt;&gt;"")*ISNUMBER(SEARCH(nrInstrNames,$I466)))&gt;0,"OK","UNRECOGNIZED"))</f>
        <v/>
      </c>
      <c r="O466" s="17">
        <f>IF(OR($B466="",$D466="",$E466=""),"",IF($E466=$D466,"CHECK TIMES (start = end)",IF($F466&gt;12,"CHECK TIMES (End is before Start?)","OK")))</f>
        <v/>
      </c>
    </row>
    <row r="467">
      <c r="B467" s="18" t="n"/>
      <c r="C467" s="17">
        <f>IF($B467="","",TEXT($B467,"ddd"))</f>
        <v/>
      </c>
      <c r="D467" s="45" t="n"/>
      <c r="E467" s="45"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IF(OR($B467="",$I467=""),"",IF(SUMPRODUCT((nrInstrNames&lt;&gt;"")*ISNUMBER(SEARCH(nrInstrNames,$I467)))&gt;0,"OK","UNRECOGNIZED"))</f>
        <v/>
      </c>
      <c r="O467" s="17">
        <f>IF(OR($B467="",$D467="",$E467=""),"",IF($E467=$D467,"CHECK TIMES (start = end)",IF($F467&gt;12,"CHECK TIMES (End is before Start?)","OK")))</f>
        <v/>
      </c>
    </row>
    <row r="468">
      <c r="B468" s="18" t="n"/>
      <c r="C468" s="17">
        <f>IF($B468="","",TEXT($B468,"ddd"))</f>
        <v/>
      </c>
      <c r="D468" s="45" t="n"/>
      <c r="E468" s="45"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IF(OR($B468="",$I468=""),"",IF(SUMPRODUCT((nrInstrNames&lt;&gt;"")*ISNUMBER(SEARCH(nrInstrNames,$I468)))&gt;0,"OK","UNRECOGNIZED"))</f>
        <v/>
      </c>
      <c r="O468" s="17">
        <f>IF(OR($B468="",$D468="",$E468=""),"",IF($E468=$D468,"CHECK TIMES (start = end)",IF($F468&gt;12,"CHECK TIMES (End is before Start?)","OK")))</f>
        <v/>
      </c>
    </row>
    <row r="469">
      <c r="B469" s="18" t="n"/>
      <c r="C469" s="17">
        <f>IF($B469="","",TEXT($B469,"ddd"))</f>
        <v/>
      </c>
      <c r="D469" s="45" t="n"/>
      <c r="E469" s="45"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IF(OR($B469="",$I469=""),"",IF(SUMPRODUCT((nrInstrNames&lt;&gt;"")*ISNUMBER(SEARCH(nrInstrNames,$I469)))&gt;0,"OK","UNRECOGNIZED"))</f>
        <v/>
      </c>
      <c r="O469" s="17">
        <f>IF(OR($B469="",$D469="",$E469=""),"",IF($E469=$D469,"CHECK TIMES (start = end)",IF($F469&gt;12,"CHECK TIMES (End is before Start?)","OK")))</f>
        <v/>
      </c>
    </row>
    <row r="470">
      <c r="B470" s="18" t="n"/>
      <c r="C470" s="17">
        <f>IF($B470="","",TEXT($B470,"ddd"))</f>
        <v/>
      </c>
      <c r="D470" s="45" t="n"/>
      <c r="E470" s="45"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IF(OR($B470="",$I470=""),"",IF(SUMPRODUCT((nrInstrNames&lt;&gt;"")*ISNUMBER(SEARCH(nrInstrNames,$I470)))&gt;0,"OK","UNRECOGNIZED"))</f>
        <v/>
      </c>
      <c r="O470" s="17">
        <f>IF(OR($B470="",$D470="",$E470=""),"",IF($E470=$D470,"CHECK TIMES (start = end)",IF($F470&gt;12,"CHECK TIMES (End is before Start?)","OK")))</f>
        <v/>
      </c>
    </row>
    <row r="471">
      <c r="B471" s="18" t="n"/>
      <c r="C471" s="17">
        <f>IF($B471="","",TEXT($B471,"ddd"))</f>
        <v/>
      </c>
      <c r="D471" s="45" t="n"/>
      <c r="E471" s="45"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IF(OR($B471="",$I471=""),"",IF(SUMPRODUCT((nrInstrNames&lt;&gt;"")*ISNUMBER(SEARCH(nrInstrNames,$I471)))&gt;0,"OK","UNRECOGNIZED"))</f>
        <v/>
      </c>
      <c r="O471" s="17">
        <f>IF(OR($B471="",$D471="",$E471=""),"",IF($E471=$D471,"CHECK TIMES (start = end)",IF($F471&gt;12,"CHECK TIMES (End is before Start?)","OK")))</f>
        <v/>
      </c>
    </row>
    <row r="472">
      <c r="B472" s="18" t="n"/>
      <c r="C472" s="17">
        <f>IF($B472="","",TEXT($B472,"ddd"))</f>
        <v/>
      </c>
      <c r="D472" s="45" t="n"/>
      <c r="E472" s="45"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IF(OR($B472="",$I472=""),"",IF(SUMPRODUCT((nrInstrNames&lt;&gt;"")*ISNUMBER(SEARCH(nrInstrNames,$I472)))&gt;0,"OK","UNRECOGNIZED"))</f>
        <v/>
      </c>
      <c r="O472" s="17">
        <f>IF(OR($B472="",$D472="",$E472=""),"",IF($E472=$D472,"CHECK TIMES (start = end)",IF($F472&gt;12,"CHECK TIMES (End is before Start?)","OK")))</f>
        <v/>
      </c>
    </row>
    <row r="473">
      <c r="B473" s="18" t="n"/>
      <c r="C473" s="17">
        <f>IF($B473="","",TEXT($B473,"ddd"))</f>
        <v/>
      </c>
      <c r="D473" s="45" t="n"/>
      <c r="E473" s="45"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IF(OR($B473="",$I473=""),"",IF(SUMPRODUCT((nrInstrNames&lt;&gt;"")*ISNUMBER(SEARCH(nrInstrNames,$I473)))&gt;0,"OK","UNRECOGNIZED"))</f>
        <v/>
      </c>
      <c r="O473" s="17">
        <f>IF(OR($B473="",$D473="",$E473=""),"",IF($E473=$D473,"CHECK TIMES (start = end)",IF($F473&gt;12,"CHECK TIMES (End is before Start?)","OK")))</f>
        <v/>
      </c>
    </row>
    <row r="474">
      <c r="B474" s="18" t="n"/>
      <c r="C474" s="17">
        <f>IF($B474="","",TEXT($B474,"ddd"))</f>
        <v/>
      </c>
      <c r="D474" s="45" t="n"/>
      <c r="E474" s="45"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IF(OR($B474="",$I474=""),"",IF(SUMPRODUCT((nrInstrNames&lt;&gt;"")*ISNUMBER(SEARCH(nrInstrNames,$I474)))&gt;0,"OK","UNRECOGNIZED"))</f>
        <v/>
      </c>
      <c r="O474" s="17">
        <f>IF(OR($B474="",$D474="",$E474=""),"",IF($E474=$D474,"CHECK TIMES (start = end)",IF($F474&gt;12,"CHECK TIMES (End is before Start?)","OK")))</f>
        <v/>
      </c>
    </row>
    <row r="475">
      <c r="B475" s="18" t="n"/>
      <c r="C475" s="17">
        <f>IF($B475="","",TEXT($B475,"ddd"))</f>
        <v/>
      </c>
      <c r="D475" s="45" t="n"/>
      <c r="E475" s="45"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IF(OR($B475="",$I475=""),"",IF(SUMPRODUCT((nrInstrNames&lt;&gt;"")*ISNUMBER(SEARCH(nrInstrNames,$I475)))&gt;0,"OK","UNRECOGNIZED"))</f>
        <v/>
      </c>
      <c r="O475" s="17">
        <f>IF(OR($B475="",$D475="",$E475=""),"",IF($E475=$D475,"CHECK TIMES (start = end)",IF($F475&gt;12,"CHECK TIMES (End is before Start?)","OK")))</f>
        <v/>
      </c>
    </row>
    <row r="476">
      <c r="B476" s="18" t="n"/>
      <c r="C476" s="17">
        <f>IF($B476="","",TEXT($B476,"ddd"))</f>
        <v/>
      </c>
      <c r="D476" s="45" t="n"/>
      <c r="E476" s="45"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IF(OR($B476="",$I476=""),"",IF(SUMPRODUCT((nrInstrNames&lt;&gt;"")*ISNUMBER(SEARCH(nrInstrNames,$I476)))&gt;0,"OK","UNRECOGNIZED"))</f>
        <v/>
      </c>
      <c r="O476" s="17">
        <f>IF(OR($B476="",$D476="",$E476=""),"",IF($E476=$D476,"CHECK TIMES (start = end)",IF($F476&gt;12,"CHECK TIMES (End is before Start?)","OK")))</f>
        <v/>
      </c>
    </row>
    <row r="477">
      <c r="B477" s="18" t="n"/>
      <c r="C477" s="17">
        <f>IF($B477="","",TEXT($B477,"ddd"))</f>
        <v/>
      </c>
      <c r="D477" s="45" t="n"/>
      <c r="E477" s="45"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IF(OR($B477="",$I477=""),"",IF(SUMPRODUCT((nrInstrNames&lt;&gt;"")*ISNUMBER(SEARCH(nrInstrNames,$I477)))&gt;0,"OK","UNRECOGNIZED"))</f>
        <v/>
      </c>
      <c r="O477" s="17">
        <f>IF(OR($B477="",$D477="",$E477=""),"",IF($E477=$D477,"CHECK TIMES (start = end)",IF($F477&gt;12,"CHECK TIMES (End is before Start?)","OK")))</f>
        <v/>
      </c>
    </row>
    <row r="478">
      <c r="B478" s="18" t="n"/>
      <c r="C478" s="17">
        <f>IF($B478="","",TEXT($B478,"ddd"))</f>
        <v/>
      </c>
      <c r="D478" s="45" t="n"/>
      <c r="E478" s="45"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IF(OR($B478="",$I478=""),"",IF(SUMPRODUCT((nrInstrNames&lt;&gt;"")*ISNUMBER(SEARCH(nrInstrNames,$I478)))&gt;0,"OK","UNRECOGNIZED"))</f>
        <v/>
      </c>
      <c r="O478" s="17">
        <f>IF(OR($B478="",$D478="",$E478=""),"",IF($E478=$D478,"CHECK TIMES (start = end)",IF($F478&gt;12,"CHECK TIMES (End is before Start?)","OK")))</f>
        <v/>
      </c>
    </row>
    <row r="479">
      <c r="B479" s="18" t="n"/>
      <c r="C479" s="17">
        <f>IF($B479="","",TEXT($B479,"ddd"))</f>
        <v/>
      </c>
      <c r="D479" s="45" t="n"/>
      <c r="E479" s="45"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IF(OR($B479="",$I479=""),"",IF(SUMPRODUCT((nrInstrNames&lt;&gt;"")*ISNUMBER(SEARCH(nrInstrNames,$I479)))&gt;0,"OK","UNRECOGNIZED"))</f>
        <v/>
      </c>
      <c r="O479" s="17">
        <f>IF(OR($B479="",$D479="",$E479=""),"",IF($E479=$D479,"CHECK TIMES (start = end)",IF($F479&gt;12,"CHECK TIMES (End is before Start?)","OK")))</f>
        <v/>
      </c>
    </row>
    <row r="480">
      <c r="B480" s="18" t="n"/>
      <c r="C480" s="17">
        <f>IF($B480="","",TEXT($B480,"ddd"))</f>
        <v/>
      </c>
      <c r="D480" s="45" t="n"/>
      <c r="E480" s="45"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IF(OR($B480="",$I480=""),"",IF(SUMPRODUCT((nrInstrNames&lt;&gt;"")*ISNUMBER(SEARCH(nrInstrNames,$I480)))&gt;0,"OK","UNRECOGNIZED"))</f>
        <v/>
      </c>
      <c r="O480" s="17">
        <f>IF(OR($B480="",$D480="",$E480=""),"",IF($E480=$D480,"CHECK TIMES (start = end)",IF($F480&gt;12,"CHECK TIMES (End is before Start?)","OK")))</f>
        <v/>
      </c>
    </row>
    <row r="481">
      <c r="B481" s="18" t="n"/>
      <c r="C481" s="17">
        <f>IF($B481="","",TEXT($B481,"ddd"))</f>
        <v/>
      </c>
      <c r="D481" s="45" t="n"/>
      <c r="E481" s="45"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IF(OR($B481="",$I481=""),"",IF(SUMPRODUCT((nrInstrNames&lt;&gt;"")*ISNUMBER(SEARCH(nrInstrNames,$I481)))&gt;0,"OK","UNRECOGNIZED"))</f>
        <v/>
      </c>
      <c r="O481" s="17">
        <f>IF(OR($B481="",$D481="",$E481=""),"",IF($E481=$D481,"CHECK TIMES (start = end)",IF($F481&gt;12,"CHECK TIMES (End is before Start?)","OK")))</f>
        <v/>
      </c>
    </row>
    <row r="482">
      <c r="B482" s="18" t="n"/>
      <c r="C482" s="17">
        <f>IF($B482="","",TEXT($B482,"ddd"))</f>
        <v/>
      </c>
      <c r="D482" s="45" t="n"/>
      <c r="E482" s="45"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IF(OR($B482="",$I482=""),"",IF(SUMPRODUCT((nrInstrNames&lt;&gt;"")*ISNUMBER(SEARCH(nrInstrNames,$I482)))&gt;0,"OK","UNRECOGNIZED"))</f>
        <v/>
      </c>
      <c r="O482" s="17">
        <f>IF(OR($B482="",$D482="",$E482=""),"",IF($E482=$D482,"CHECK TIMES (start = end)",IF($F482&gt;12,"CHECK TIMES (End is before Start?)","OK")))</f>
        <v/>
      </c>
    </row>
    <row r="483">
      <c r="B483" s="18" t="n"/>
      <c r="C483" s="17">
        <f>IF($B483="","",TEXT($B483,"ddd"))</f>
        <v/>
      </c>
      <c r="D483" s="45" t="n"/>
      <c r="E483" s="45"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IF(OR($B483="",$I483=""),"",IF(SUMPRODUCT((nrInstrNames&lt;&gt;"")*ISNUMBER(SEARCH(nrInstrNames,$I483)))&gt;0,"OK","UNRECOGNIZED"))</f>
        <v/>
      </c>
      <c r="O483" s="17">
        <f>IF(OR($B483="",$D483="",$E483=""),"",IF($E483=$D483,"CHECK TIMES (start = end)",IF($F483&gt;12,"CHECK TIMES (End is before Start?)","OK")))</f>
        <v/>
      </c>
    </row>
    <row r="484">
      <c r="B484" s="18" t="n"/>
      <c r="C484" s="17">
        <f>IF($B484="","",TEXT($B484,"ddd"))</f>
        <v/>
      </c>
      <c r="D484" s="45" t="n"/>
      <c r="E484" s="45"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IF(OR($B484="",$I484=""),"",IF(SUMPRODUCT((nrInstrNames&lt;&gt;"")*ISNUMBER(SEARCH(nrInstrNames,$I484)))&gt;0,"OK","UNRECOGNIZED"))</f>
        <v/>
      </c>
      <c r="O484" s="17">
        <f>IF(OR($B484="",$D484="",$E484=""),"",IF($E484=$D484,"CHECK TIMES (start = end)",IF($F484&gt;12,"CHECK TIMES (End is before Start?)","OK")))</f>
        <v/>
      </c>
    </row>
    <row r="485">
      <c r="B485" s="18" t="n"/>
      <c r="C485" s="17">
        <f>IF($B485="","",TEXT($B485,"ddd"))</f>
        <v/>
      </c>
      <c r="D485" s="45" t="n"/>
      <c r="E485" s="45"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IF(OR($B485="",$I485=""),"",IF(SUMPRODUCT((nrInstrNames&lt;&gt;"")*ISNUMBER(SEARCH(nrInstrNames,$I485)))&gt;0,"OK","UNRECOGNIZED"))</f>
        <v/>
      </c>
      <c r="O485" s="17">
        <f>IF(OR($B485="",$D485="",$E485=""),"",IF($E485=$D485,"CHECK TIMES (start = end)",IF($F485&gt;12,"CHECK TIMES (End is before Start?)","OK")))</f>
        <v/>
      </c>
    </row>
    <row r="486">
      <c r="B486" s="18" t="n"/>
      <c r="C486" s="17">
        <f>IF($B486="","",TEXT($B486,"ddd"))</f>
        <v/>
      </c>
      <c r="D486" s="45" t="n"/>
      <c r="E486" s="45"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IF(OR($B486="",$I486=""),"",IF(SUMPRODUCT((nrInstrNames&lt;&gt;"")*ISNUMBER(SEARCH(nrInstrNames,$I486)))&gt;0,"OK","UNRECOGNIZED"))</f>
        <v/>
      </c>
      <c r="O486" s="17">
        <f>IF(OR($B486="",$D486="",$E486=""),"",IF($E486=$D486,"CHECK TIMES (start = end)",IF($F486&gt;12,"CHECK TIMES (End is before Start?)","OK")))</f>
        <v/>
      </c>
    </row>
    <row r="487">
      <c r="B487" s="18" t="n"/>
      <c r="C487" s="17">
        <f>IF($B487="","",TEXT($B487,"ddd"))</f>
        <v/>
      </c>
      <c r="D487" s="45" t="n"/>
      <c r="E487" s="45"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IF(OR($B487="",$I487=""),"",IF(SUMPRODUCT((nrInstrNames&lt;&gt;"")*ISNUMBER(SEARCH(nrInstrNames,$I487)))&gt;0,"OK","UNRECOGNIZED"))</f>
        <v/>
      </c>
      <c r="O487" s="17">
        <f>IF(OR($B487="",$D487="",$E487=""),"",IF($E487=$D487,"CHECK TIMES (start = end)",IF($F487&gt;12,"CHECK TIMES (End is before Start?)","OK")))</f>
        <v/>
      </c>
    </row>
    <row r="488">
      <c r="B488" s="18" t="n"/>
      <c r="C488" s="17">
        <f>IF($B488="","",TEXT($B488,"ddd"))</f>
        <v/>
      </c>
      <c r="D488" s="45" t="n"/>
      <c r="E488" s="45"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IF(OR($B488="",$I488=""),"",IF(SUMPRODUCT((nrInstrNames&lt;&gt;"")*ISNUMBER(SEARCH(nrInstrNames,$I488)))&gt;0,"OK","UNRECOGNIZED"))</f>
        <v/>
      </c>
      <c r="O488" s="17">
        <f>IF(OR($B488="",$D488="",$E488=""),"",IF($E488=$D488,"CHECK TIMES (start = end)",IF($F488&gt;12,"CHECK TIMES (End is before Start?)","OK")))</f>
        <v/>
      </c>
    </row>
    <row r="489">
      <c r="B489" s="18" t="n"/>
      <c r="C489" s="17">
        <f>IF($B489="","",TEXT($B489,"ddd"))</f>
        <v/>
      </c>
      <c r="D489" s="45" t="n"/>
      <c r="E489" s="45"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IF(OR($B489="",$I489=""),"",IF(SUMPRODUCT((nrInstrNames&lt;&gt;"")*ISNUMBER(SEARCH(nrInstrNames,$I489)))&gt;0,"OK","UNRECOGNIZED"))</f>
        <v/>
      </c>
      <c r="O489" s="17">
        <f>IF(OR($B489="",$D489="",$E489=""),"",IF($E489=$D489,"CHECK TIMES (start = end)",IF($F489&gt;12,"CHECK TIMES (End is before Start?)","OK")))</f>
        <v/>
      </c>
    </row>
    <row r="490">
      <c r="B490" s="18" t="n"/>
      <c r="C490" s="17">
        <f>IF($B490="","",TEXT($B490,"ddd"))</f>
        <v/>
      </c>
      <c r="D490" s="45" t="n"/>
      <c r="E490" s="45"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IF(OR($B490="",$I490=""),"",IF(SUMPRODUCT((nrInstrNames&lt;&gt;"")*ISNUMBER(SEARCH(nrInstrNames,$I490)))&gt;0,"OK","UNRECOGNIZED"))</f>
        <v/>
      </c>
      <c r="O490" s="17">
        <f>IF(OR($B490="",$D490="",$E490=""),"",IF($E490=$D490,"CHECK TIMES (start = end)",IF($F490&gt;12,"CHECK TIMES (End is before Start?)","OK")))</f>
        <v/>
      </c>
    </row>
    <row r="491">
      <c r="B491" s="18" t="n"/>
      <c r="C491" s="17">
        <f>IF($B491="","",TEXT($B491,"ddd"))</f>
        <v/>
      </c>
      <c r="D491" s="45" t="n"/>
      <c r="E491" s="45"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IF(OR($B491="",$I491=""),"",IF(SUMPRODUCT((nrInstrNames&lt;&gt;"")*ISNUMBER(SEARCH(nrInstrNames,$I491)))&gt;0,"OK","UNRECOGNIZED"))</f>
        <v/>
      </c>
      <c r="O491" s="17">
        <f>IF(OR($B491="",$D491="",$E491=""),"",IF($E491=$D491,"CHECK TIMES (start = end)",IF($F491&gt;12,"CHECK TIMES (End is before Start?)","OK")))</f>
        <v/>
      </c>
    </row>
    <row r="492">
      <c r="B492" s="18" t="n"/>
      <c r="C492" s="17">
        <f>IF($B492="","",TEXT($B492,"ddd"))</f>
        <v/>
      </c>
      <c r="D492" s="45" t="n"/>
      <c r="E492" s="45"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IF(OR($B492="",$I492=""),"",IF(SUMPRODUCT((nrInstrNames&lt;&gt;"")*ISNUMBER(SEARCH(nrInstrNames,$I492)))&gt;0,"OK","UNRECOGNIZED"))</f>
        <v/>
      </c>
      <c r="O492" s="17">
        <f>IF(OR($B492="",$D492="",$E492=""),"",IF($E492=$D492,"CHECK TIMES (start = end)",IF($F492&gt;12,"CHECK TIMES (End is before Start?)","OK")))</f>
        <v/>
      </c>
    </row>
    <row r="493">
      <c r="B493" s="18" t="n"/>
      <c r="C493" s="17">
        <f>IF($B493="","",TEXT($B493,"ddd"))</f>
        <v/>
      </c>
      <c r="D493" s="45" t="n"/>
      <c r="E493" s="45"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IF(OR($B493="",$I493=""),"",IF(SUMPRODUCT((nrInstrNames&lt;&gt;"")*ISNUMBER(SEARCH(nrInstrNames,$I493)))&gt;0,"OK","UNRECOGNIZED"))</f>
        <v/>
      </c>
      <c r="O493" s="17">
        <f>IF(OR($B493="",$D493="",$E493=""),"",IF($E493=$D493,"CHECK TIMES (start = end)",IF($F493&gt;12,"CHECK TIMES (End is before Start?)","OK")))</f>
        <v/>
      </c>
    </row>
    <row r="494">
      <c r="B494" s="18" t="n"/>
      <c r="C494" s="17">
        <f>IF($B494="","",TEXT($B494,"ddd"))</f>
        <v/>
      </c>
      <c r="D494" s="45" t="n"/>
      <c r="E494" s="45"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IF(OR($B494="",$I494=""),"",IF(SUMPRODUCT((nrInstrNames&lt;&gt;"")*ISNUMBER(SEARCH(nrInstrNames,$I494)))&gt;0,"OK","UNRECOGNIZED"))</f>
        <v/>
      </c>
      <c r="O494" s="17">
        <f>IF(OR($B494="",$D494="",$E494=""),"",IF($E494=$D494,"CHECK TIMES (start = end)",IF($F494&gt;12,"CHECK TIMES (End is before Start?)","OK")))</f>
        <v/>
      </c>
    </row>
    <row r="495">
      <c r="B495" s="18" t="n"/>
      <c r="C495" s="17">
        <f>IF($B495="","",TEXT($B495,"ddd"))</f>
        <v/>
      </c>
      <c r="D495" s="45" t="n"/>
      <c r="E495" s="45"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IF(OR($B495="",$I495=""),"",IF(SUMPRODUCT((nrInstrNames&lt;&gt;"")*ISNUMBER(SEARCH(nrInstrNames,$I495)))&gt;0,"OK","UNRECOGNIZED"))</f>
        <v/>
      </c>
      <c r="O495" s="17">
        <f>IF(OR($B495="",$D495="",$E495=""),"",IF($E495=$D495,"CHECK TIMES (start = end)",IF($F495&gt;12,"CHECK TIMES (End is before Start?)","OK")))</f>
        <v/>
      </c>
    </row>
    <row r="496">
      <c r="B496" s="18" t="n"/>
      <c r="C496" s="17">
        <f>IF($B496="","",TEXT($B496,"ddd"))</f>
        <v/>
      </c>
      <c r="D496" s="45" t="n"/>
      <c r="E496" s="45"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IF(OR($B496="",$I496=""),"",IF(SUMPRODUCT((nrInstrNames&lt;&gt;"")*ISNUMBER(SEARCH(nrInstrNames,$I496)))&gt;0,"OK","UNRECOGNIZED"))</f>
        <v/>
      </c>
      <c r="O496" s="17">
        <f>IF(OR($B496="",$D496="",$E496=""),"",IF($E496=$D496,"CHECK TIMES (start = end)",IF($F496&gt;12,"CHECK TIMES (End is before Start?)","OK")))</f>
        <v/>
      </c>
    </row>
    <row r="497">
      <c r="B497" s="18" t="n"/>
      <c r="C497" s="17">
        <f>IF($B497="","",TEXT($B497,"ddd"))</f>
        <v/>
      </c>
      <c r="D497" s="45" t="n"/>
      <c r="E497" s="45"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IF(OR($B497="",$I497=""),"",IF(SUMPRODUCT((nrInstrNames&lt;&gt;"")*ISNUMBER(SEARCH(nrInstrNames,$I497)))&gt;0,"OK","UNRECOGNIZED"))</f>
        <v/>
      </c>
      <c r="O497" s="17">
        <f>IF(OR($B497="",$D497="",$E497=""),"",IF($E497=$D497,"CHECK TIMES (start = end)",IF($F497&gt;12,"CHECK TIMES (End is before Start?)","OK")))</f>
        <v/>
      </c>
    </row>
    <row r="498">
      <c r="B498" s="18" t="n"/>
      <c r="C498" s="17">
        <f>IF($B498="","",TEXT($B498,"ddd"))</f>
        <v/>
      </c>
      <c r="D498" s="45" t="n"/>
      <c r="E498" s="45"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IF(OR($B498="",$I498=""),"",IF(SUMPRODUCT((nrInstrNames&lt;&gt;"")*ISNUMBER(SEARCH(nrInstrNames,$I498)))&gt;0,"OK","UNRECOGNIZED"))</f>
        <v/>
      </c>
      <c r="O498" s="17">
        <f>IF(OR($B498="",$D498="",$E498=""),"",IF($E498=$D498,"CHECK TIMES (start = end)",IF($F498&gt;12,"CHECK TIMES (End is before Start?)","OK")))</f>
        <v/>
      </c>
    </row>
    <row r="499">
      <c r="B499" s="18" t="n"/>
      <c r="C499" s="17">
        <f>IF($B499="","",TEXT($B499,"ddd"))</f>
        <v/>
      </c>
      <c r="D499" s="45" t="n"/>
      <c r="E499" s="45"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IF(OR($B499="",$I499=""),"",IF(SUMPRODUCT((nrInstrNames&lt;&gt;"")*ISNUMBER(SEARCH(nrInstrNames,$I499)))&gt;0,"OK","UNRECOGNIZED"))</f>
        <v/>
      </c>
      <c r="O499" s="17">
        <f>IF(OR($B499="",$D499="",$E499=""),"",IF($E499=$D499,"CHECK TIMES (start = end)",IF($F499&gt;12,"CHECK TIMES (End is before Start?)","OK")))</f>
        <v/>
      </c>
    </row>
    <row r="500">
      <c r="B500" s="18" t="n"/>
      <c r="C500" s="17">
        <f>IF($B500="","",TEXT($B500,"ddd"))</f>
        <v/>
      </c>
      <c r="D500" s="45" t="n"/>
      <c r="E500" s="45"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IF(OR($B500="",$I500=""),"",IF(SUMPRODUCT((nrInstrNames&lt;&gt;"")*ISNUMBER(SEARCH(nrInstrNames,$I500)))&gt;0,"OK","UNRECOGNIZED"))</f>
        <v/>
      </c>
      <c r="O500" s="17">
        <f>IF(OR($B500="",$D500="",$E500=""),"",IF($E500=$D500,"CHECK TIMES (start = end)",IF($F500&gt;12,"CHECK TIMES (End is before Start?)","OK")))</f>
        <v/>
      </c>
    </row>
    <row r="501">
      <c r="B501" s="18" t="n"/>
      <c r="C501" s="17">
        <f>IF($B501="","",TEXT($B501,"ddd"))</f>
        <v/>
      </c>
      <c r="D501" s="45" t="n"/>
      <c r="E501" s="45"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IF(OR($B501="",$I501=""),"",IF(SUMPRODUCT((nrInstrNames&lt;&gt;"")*ISNUMBER(SEARCH(nrInstrNames,$I501)))&gt;0,"OK","UNRECOGNIZED"))</f>
        <v/>
      </c>
      <c r="O501" s="17">
        <f>IF(OR($B501="",$D501="",$E501=""),"",IF($E501=$D501,"CHECK TIMES (start = end)",IF($F501&gt;12,"CHECK TIMES (End is before Start?)","OK")))</f>
        <v/>
      </c>
    </row>
    <row r="502">
      <c r="B502" s="18" t="n"/>
      <c r="C502" s="17">
        <f>IF($B502="","",TEXT($B502,"ddd"))</f>
        <v/>
      </c>
      <c r="D502" s="45" t="n"/>
      <c r="E502" s="45"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IF(OR($B502="",$I502=""),"",IF(SUMPRODUCT((nrInstrNames&lt;&gt;"")*ISNUMBER(SEARCH(nrInstrNames,$I502)))&gt;0,"OK","UNRECOGNIZED"))</f>
        <v/>
      </c>
      <c r="O502" s="17">
        <f>IF(OR($B502="",$D502="",$E502=""),"",IF($E502=$D502,"CHECK TIMES (start = end)",IF($F502&gt;12,"CHECK TIMES (End is before Start?)","OK")))</f>
        <v/>
      </c>
    </row>
    <row r="503">
      <c r="B503" s="18" t="n"/>
      <c r="C503" s="17">
        <f>IF($B503="","",TEXT($B503,"ddd"))</f>
        <v/>
      </c>
      <c r="D503" s="45" t="n"/>
      <c r="E503" s="45"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IF(OR($B503="",$I503=""),"",IF(SUMPRODUCT((nrInstrNames&lt;&gt;"")*ISNUMBER(SEARCH(nrInstrNames,$I503)))&gt;0,"OK","UNRECOGNIZED"))</f>
        <v/>
      </c>
      <c r="O503" s="17">
        <f>IF(OR($B503="",$D503="",$E503=""),"",IF($E503=$D503,"CHECK TIMES (start = end)",IF($F503&gt;12,"CHECK TIMES (End is before Start?)","OK")))</f>
        <v/>
      </c>
    </row>
    <row r="504">
      <c r="B504" s="18" t="n"/>
      <c r="C504" s="17">
        <f>IF($B504="","",TEXT($B504,"ddd"))</f>
        <v/>
      </c>
      <c r="D504" s="45" t="n"/>
      <c r="E504" s="45"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IF(OR($B504="",$I504=""),"",IF(SUMPRODUCT((nrInstrNames&lt;&gt;"")*ISNUMBER(SEARCH(nrInstrNames,$I504)))&gt;0,"OK","UNRECOGNIZED"))</f>
        <v/>
      </c>
      <c r="O504" s="17">
        <f>IF(OR($B504="",$D504="",$E504=""),"",IF($E504=$D504,"CHECK TIMES (start = end)",IF($F504&gt;12,"CHECK TIMES (End is before Start?)","OK")))</f>
        <v/>
      </c>
    </row>
    <row r="505">
      <c r="B505" s="18" t="n"/>
      <c r="C505" s="17">
        <f>IF($B505="","",TEXT($B505,"ddd"))</f>
        <v/>
      </c>
      <c r="D505" s="45" t="n"/>
      <c r="E505" s="45"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IF(OR($B505="",$I505=""),"",IF(SUMPRODUCT((nrInstrNames&lt;&gt;"")*ISNUMBER(SEARCH(nrInstrNames,$I505)))&gt;0,"OK","UNRECOGNIZED"))</f>
        <v/>
      </c>
      <c r="O505" s="17">
        <f>IF(OR($B505="",$D505="",$E505=""),"",IF($E505=$D505,"CHECK TIMES (start = end)",IF($F505&gt;12,"CHECK TIMES (End is before Start?)","OK")))</f>
        <v/>
      </c>
    </row>
    <row r="506">
      <c r="B506" s="18" t="n"/>
      <c r="C506" s="17">
        <f>IF($B506="","",TEXT($B506,"ddd"))</f>
        <v/>
      </c>
      <c r="D506" s="45" t="n"/>
      <c r="E506" s="45"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IF(OR($B506="",$I506=""),"",IF(SUMPRODUCT((nrInstrNames&lt;&gt;"")*ISNUMBER(SEARCH(nrInstrNames,$I506)))&gt;0,"OK","UNRECOGNIZED"))</f>
        <v/>
      </c>
      <c r="O506" s="17">
        <f>IF(OR($B506="",$D506="",$E506=""),"",IF($E506=$D506,"CHECK TIMES (start = end)",IF($F506&gt;12,"CHECK TIMES (End is before Start?)","OK")))</f>
        <v/>
      </c>
    </row>
    <row r="507">
      <c r="B507" s="18" t="n"/>
      <c r="C507" s="17">
        <f>IF($B507="","",TEXT($B507,"ddd"))</f>
        <v/>
      </c>
      <c r="D507" s="45" t="n"/>
      <c r="E507" s="45"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IF(OR($B507="",$I507=""),"",IF(SUMPRODUCT((nrInstrNames&lt;&gt;"")*ISNUMBER(SEARCH(nrInstrNames,$I507)))&gt;0,"OK","UNRECOGNIZED"))</f>
        <v/>
      </c>
      <c r="O507" s="17">
        <f>IF(OR($B507="",$D507="",$E507=""),"",IF($E507=$D507,"CHECK TIMES (start = end)",IF($F507&gt;12,"CHECK TIMES (End is before Start?)","OK")))</f>
        <v/>
      </c>
    </row>
    <row r="508">
      <c r="B508" s="18" t="n"/>
      <c r="C508" s="17">
        <f>IF($B508="","",TEXT($B508,"ddd"))</f>
        <v/>
      </c>
      <c r="D508" s="45" t="n"/>
      <c r="E508" s="45"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IF(OR($B508="",$I508=""),"",IF(SUMPRODUCT((nrInstrNames&lt;&gt;"")*ISNUMBER(SEARCH(nrInstrNames,$I508)))&gt;0,"OK","UNRECOGNIZED"))</f>
        <v/>
      </c>
      <c r="O508" s="17">
        <f>IF(OR($B508="",$D508="",$E508=""),"",IF($E508=$D508,"CHECK TIMES (start = end)",IF($F508&gt;12,"CHECK TIMES (End is before Start?)","OK")))</f>
        <v/>
      </c>
    </row>
    <row r="509">
      <c r="B509" s="18" t="n"/>
      <c r="C509" s="17">
        <f>IF($B509="","",TEXT($B509,"ddd"))</f>
        <v/>
      </c>
      <c r="D509" s="45" t="n"/>
      <c r="E509" s="45"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IF(OR($B509="",$I509=""),"",IF(SUMPRODUCT((nrInstrNames&lt;&gt;"")*ISNUMBER(SEARCH(nrInstrNames,$I509)))&gt;0,"OK","UNRECOGNIZED"))</f>
        <v/>
      </c>
      <c r="O509" s="17">
        <f>IF(OR($B509="",$D509="",$E509=""),"",IF($E509=$D509,"CHECK TIMES (start = end)",IF($F509&gt;12,"CHECK TIMES (End is before Start?)","OK")))</f>
        <v/>
      </c>
    </row>
    <row r="510">
      <c r="B510" s="18" t="n"/>
      <c r="C510" s="17">
        <f>IF($B510="","",TEXT($B510,"ddd"))</f>
        <v/>
      </c>
      <c r="D510" s="45" t="n"/>
      <c r="E510" s="45"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IF(OR($B510="",$I510=""),"",IF(SUMPRODUCT((nrInstrNames&lt;&gt;"")*ISNUMBER(SEARCH(nrInstrNames,$I510)))&gt;0,"OK","UNRECOGNIZED"))</f>
        <v/>
      </c>
      <c r="O510" s="17">
        <f>IF(OR($B510="",$D510="",$E510=""),"",IF($E510=$D510,"CHECK TIMES (start = end)",IF($F510&gt;12,"CHECK TIMES (End is before Start?)","OK")))</f>
        <v/>
      </c>
    </row>
    <row r="511">
      <c r="B511" s="18" t="n"/>
      <c r="C511" s="17">
        <f>IF($B511="","",TEXT($B511,"ddd"))</f>
        <v/>
      </c>
      <c r="D511" s="45" t="n"/>
      <c r="E511" s="45"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IF(OR($B511="",$I511=""),"",IF(SUMPRODUCT((nrInstrNames&lt;&gt;"")*ISNUMBER(SEARCH(nrInstrNames,$I511)))&gt;0,"OK","UNRECOGNIZED"))</f>
        <v/>
      </c>
      <c r="O511" s="17">
        <f>IF(OR($B511="",$D511="",$E511=""),"",IF($E511=$D511,"CHECK TIMES (start = end)",IF($F511&gt;12,"CHECK TIMES (End is before Start?)","OK")))</f>
        <v/>
      </c>
    </row>
    <row r="512">
      <c r="B512" s="18" t="n"/>
      <c r="C512" s="17">
        <f>IF($B512="","",TEXT($B512,"ddd"))</f>
        <v/>
      </c>
      <c r="D512" s="45" t="n"/>
      <c r="E512" s="45"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IF(OR($B512="",$I512=""),"",IF(SUMPRODUCT((nrInstrNames&lt;&gt;"")*ISNUMBER(SEARCH(nrInstrNames,$I512)))&gt;0,"OK","UNRECOGNIZED"))</f>
        <v/>
      </c>
      <c r="O512" s="17">
        <f>IF(OR($B512="",$D512="",$E512=""),"",IF($E512=$D512,"CHECK TIMES (start = end)",IF($F512&gt;12,"CHECK TIMES (End is before Start?)","OK")))</f>
        <v/>
      </c>
    </row>
    <row r="513">
      <c r="B513" s="18" t="n"/>
      <c r="C513" s="17">
        <f>IF($B513="","",TEXT($B513,"ddd"))</f>
        <v/>
      </c>
      <c r="D513" s="45" t="n"/>
      <c r="E513" s="45"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IF(OR($B513="",$I513=""),"",IF(SUMPRODUCT((nrInstrNames&lt;&gt;"")*ISNUMBER(SEARCH(nrInstrNames,$I513)))&gt;0,"OK","UNRECOGNIZED"))</f>
        <v/>
      </c>
      <c r="O513" s="17">
        <f>IF(OR($B513="",$D513="",$E513=""),"",IF($E513=$D513,"CHECK TIMES (start = end)",IF($F513&gt;12,"CHECK TIMES (End is before Start?)","OK")))</f>
        <v/>
      </c>
    </row>
    <row r="514">
      <c r="B514" s="18" t="n"/>
      <c r="C514" s="17">
        <f>IF($B514="","",TEXT($B514,"ddd"))</f>
        <v/>
      </c>
      <c r="D514" s="45" t="n"/>
      <c r="E514" s="45"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IF(OR($B514="",$I514=""),"",IF(SUMPRODUCT((nrInstrNames&lt;&gt;"")*ISNUMBER(SEARCH(nrInstrNames,$I514)))&gt;0,"OK","UNRECOGNIZED"))</f>
        <v/>
      </c>
      <c r="O514" s="17">
        <f>IF(OR($B514="",$D514="",$E514=""),"",IF($E514=$D514,"CHECK TIMES (start = end)",IF($F514&gt;12,"CHECK TIMES (End is before Start?)","OK")))</f>
        <v/>
      </c>
    </row>
    <row r="515">
      <c r="B515" s="18" t="n"/>
      <c r="C515" s="17">
        <f>IF($B515="","",TEXT($B515,"ddd"))</f>
        <v/>
      </c>
      <c r="D515" s="45" t="n"/>
      <c r="E515" s="45"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IF(OR($B515="",$I515=""),"",IF(SUMPRODUCT((nrInstrNames&lt;&gt;"")*ISNUMBER(SEARCH(nrInstrNames,$I515)))&gt;0,"OK","UNRECOGNIZED"))</f>
        <v/>
      </c>
      <c r="O515" s="17">
        <f>IF(OR($B515="",$D515="",$E515=""),"",IF($E515=$D515,"CHECK TIMES (start = end)",IF($F515&gt;12,"CHECK TIMES (End is before Start?)","OK")))</f>
        <v/>
      </c>
    </row>
    <row r="516">
      <c r="B516" s="18" t="n"/>
      <c r="C516" s="17">
        <f>IF($B516="","",TEXT($B516,"ddd"))</f>
        <v/>
      </c>
      <c r="D516" s="45" t="n"/>
      <c r="E516" s="45"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IF(OR($B516="",$I516=""),"",IF(SUMPRODUCT((nrInstrNames&lt;&gt;"")*ISNUMBER(SEARCH(nrInstrNames,$I516)))&gt;0,"OK","UNRECOGNIZED"))</f>
        <v/>
      </c>
      <c r="O516" s="17">
        <f>IF(OR($B516="",$D516="",$E516=""),"",IF($E516=$D516,"CHECK TIMES (start = end)",IF($F516&gt;12,"CHECK TIMES (End is before Start?)","OK")))</f>
        <v/>
      </c>
    </row>
    <row r="517">
      <c r="B517" s="18" t="n"/>
      <c r="C517" s="17">
        <f>IF($B517="","",TEXT($B517,"ddd"))</f>
        <v/>
      </c>
      <c r="D517" s="45" t="n"/>
      <c r="E517" s="45"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IF(OR($B517="",$I517=""),"",IF(SUMPRODUCT((nrInstrNames&lt;&gt;"")*ISNUMBER(SEARCH(nrInstrNames,$I517)))&gt;0,"OK","UNRECOGNIZED"))</f>
        <v/>
      </c>
      <c r="O517" s="17">
        <f>IF(OR($B517="",$D517="",$E517=""),"",IF($E517=$D517,"CHECK TIMES (start = end)",IF($F517&gt;12,"CHECK TIMES (End is before Start?)","OK")))</f>
        <v/>
      </c>
    </row>
    <row r="518">
      <c r="B518" s="18" t="n"/>
      <c r="C518" s="17">
        <f>IF($B518="","",TEXT($B518,"ddd"))</f>
        <v/>
      </c>
      <c r="D518" s="45" t="n"/>
      <c r="E518" s="45"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IF(OR($B518="",$I518=""),"",IF(SUMPRODUCT((nrInstrNames&lt;&gt;"")*ISNUMBER(SEARCH(nrInstrNames,$I518)))&gt;0,"OK","UNRECOGNIZED"))</f>
        <v/>
      </c>
      <c r="O518" s="17">
        <f>IF(OR($B518="",$D518="",$E518=""),"",IF($E518=$D518,"CHECK TIMES (start = end)",IF($F518&gt;12,"CHECK TIMES (End is before Start?)","OK")))</f>
        <v/>
      </c>
    </row>
    <row r="519">
      <c r="B519" s="18" t="n"/>
      <c r="C519" s="17">
        <f>IF($B519="","",TEXT($B519,"ddd"))</f>
        <v/>
      </c>
      <c r="D519" s="45" t="n"/>
      <c r="E519" s="45"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IF(OR($B519="",$I519=""),"",IF(SUMPRODUCT((nrInstrNames&lt;&gt;"")*ISNUMBER(SEARCH(nrInstrNames,$I519)))&gt;0,"OK","UNRECOGNIZED"))</f>
        <v/>
      </c>
      <c r="O519" s="17">
        <f>IF(OR($B519="",$D519="",$E519=""),"",IF($E519=$D519,"CHECK TIMES (start = end)",IF($F519&gt;12,"CHECK TIMES (End is before Start?)","OK")))</f>
        <v/>
      </c>
    </row>
    <row r="520">
      <c r="B520" s="18" t="n"/>
      <c r="C520" s="17">
        <f>IF($B520="","",TEXT($B520,"ddd"))</f>
        <v/>
      </c>
      <c r="D520" s="45" t="n"/>
      <c r="E520" s="45"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IF(OR($B520="",$I520=""),"",IF(SUMPRODUCT((nrInstrNames&lt;&gt;"")*ISNUMBER(SEARCH(nrInstrNames,$I520)))&gt;0,"OK","UNRECOGNIZED"))</f>
        <v/>
      </c>
      <c r="O520" s="17">
        <f>IF(OR($B520="",$D520="",$E520=""),"",IF($E520=$D520,"CHECK TIMES (start = end)",IF($F520&gt;12,"CHECK TIMES (End is before Start?)","OK")))</f>
        <v/>
      </c>
    </row>
    <row r="521">
      <c r="B521" s="18" t="n"/>
      <c r="C521" s="17">
        <f>IF($B521="","",TEXT($B521,"ddd"))</f>
        <v/>
      </c>
      <c r="D521" s="45" t="n"/>
      <c r="E521" s="45"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IF(OR($B521="",$I521=""),"",IF(SUMPRODUCT((nrInstrNames&lt;&gt;"")*ISNUMBER(SEARCH(nrInstrNames,$I521)))&gt;0,"OK","UNRECOGNIZED"))</f>
        <v/>
      </c>
      <c r="O521" s="17">
        <f>IF(OR($B521="",$D521="",$E521=""),"",IF($E521=$D521,"CHECK TIMES (start = end)",IF($F521&gt;12,"CHECK TIMES (End is before Start?)","OK")))</f>
        <v/>
      </c>
    </row>
    <row r="522">
      <c r="B522" s="18" t="n"/>
      <c r="C522" s="17">
        <f>IF($B522="","",TEXT($B522,"ddd"))</f>
        <v/>
      </c>
      <c r="D522" s="45" t="n"/>
      <c r="E522" s="45"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IF(OR($B522="",$I522=""),"",IF(SUMPRODUCT((nrInstrNames&lt;&gt;"")*ISNUMBER(SEARCH(nrInstrNames,$I522)))&gt;0,"OK","UNRECOGNIZED"))</f>
        <v/>
      </c>
      <c r="O522" s="17">
        <f>IF(OR($B522="",$D522="",$E522=""),"",IF($E522=$D522,"CHECK TIMES (start = end)",IF($F522&gt;12,"CHECK TIMES (End is before Start?)","OK")))</f>
        <v/>
      </c>
    </row>
    <row r="523">
      <c r="B523" s="18" t="n"/>
      <c r="C523" s="17">
        <f>IF($B523="","",TEXT($B523,"ddd"))</f>
        <v/>
      </c>
      <c r="D523" s="45" t="n"/>
      <c r="E523" s="45"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IF(OR($B523="",$I523=""),"",IF(SUMPRODUCT((nrInstrNames&lt;&gt;"")*ISNUMBER(SEARCH(nrInstrNames,$I523)))&gt;0,"OK","UNRECOGNIZED"))</f>
        <v/>
      </c>
      <c r="O523" s="17">
        <f>IF(OR($B523="",$D523="",$E523=""),"",IF($E523=$D523,"CHECK TIMES (start = end)",IF($F523&gt;12,"CHECK TIMES (End is before Start?)","OK")))</f>
        <v/>
      </c>
    </row>
    <row r="524">
      <c r="B524" s="18" t="n"/>
      <c r="C524" s="17">
        <f>IF($B524="","",TEXT($B524,"ddd"))</f>
        <v/>
      </c>
      <c r="D524" s="45" t="n"/>
      <c r="E524" s="45"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IF(OR($B524="",$I524=""),"",IF(SUMPRODUCT((nrInstrNames&lt;&gt;"")*ISNUMBER(SEARCH(nrInstrNames,$I524)))&gt;0,"OK","UNRECOGNIZED"))</f>
        <v/>
      </c>
      <c r="O524" s="17">
        <f>IF(OR($B524="",$D524="",$E524=""),"",IF($E524=$D524,"CHECK TIMES (start = end)",IF($F524&gt;12,"CHECK TIMES (End is before Start?)","OK")))</f>
        <v/>
      </c>
    </row>
    <row r="525">
      <c r="B525" s="18" t="n"/>
      <c r="C525" s="17">
        <f>IF($B525="","",TEXT($B525,"ddd"))</f>
        <v/>
      </c>
      <c r="D525" s="45" t="n"/>
      <c r="E525" s="45"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IF(OR($B525="",$I525=""),"",IF(SUMPRODUCT((nrInstrNames&lt;&gt;"")*ISNUMBER(SEARCH(nrInstrNames,$I525)))&gt;0,"OK","UNRECOGNIZED"))</f>
        <v/>
      </c>
      <c r="O525" s="17">
        <f>IF(OR($B525="",$D525="",$E525=""),"",IF($E525=$D525,"CHECK TIMES (start = end)",IF($F525&gt;12,"CHECK TIMES (End is before Start?)","OK")))</f>
        <v/>
      </c>
    </row>
    <row r="526">
      <c r="B526" s="18" t="n"/>
      <c r="C526" s="17">
        <f>IF($B526="","",TEXT($B526,"ddd"))</f>
        <v/>
      </c>
      <c r="D526" s="45" t="n"/>
      <c r="E526" s="45"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IF(OR($B526="",$I526=""),"",IF(SUMPRODUCT((nrInstrNames&lt;&gt;"")*ISNUMBER(SEARCH(nrInstrNames,$I526)))&gt;0,"OK","UNRECOGNIZED"))</f>
        <v/>
      </c>
      <c r="O526" s="17">
        <f>IF(OR($B526="",$D526="",$E526=""),"",IF($E526=$D526,"CHECK TIMES (start = end)",IF($F526&gt;12,"CHECK TIMES (End is before Start?)","OK")))</f>
        <v/>
      </c>
    </row>
    <row r="527">
      <c r="B527" s="18" t="n"/>
      <c r="C527" s="17">
        <f>IF($B527="","",TEXT($B527,"ddd"))</f>
        <v/>
      </c>
      <c r="D527" s="45" t="n"/>
      <c r="E527" s="45"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IF(OR($B527="",$I527=""),"",IF(SUMPRODUCT((nrInstrNames&lt;&gt;"")*ISNUMBER(SEARCH(nrInstrNames,$I527)))&gt;0,"OK","UNRECOGNIZED"))</f>
        <v/>
      </c>
      <c r="O527" s="17">
        <f>IF(OR($B527="",$D527="",$E527=""),"",IF($E527=$D527,"CHECK TIMES (start = end)",IF($F527&gt;12,"CHECK TIMES (End is before Start?)","OK")))</f>
        <v/>
      </c>
    </row>
    <row r="528">
      <c r="B528" s="18" t="n"/>
      <c r="C528" s="17">
        <f>IF($B528="","",TEXT($B528,"ddd"))</f>
        <v/>
      </c>
      <c r="D528" s="45" t="n"/>
      <c r="E528" s="45"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IF(OR($B528="",$I528=""),"",IF(SUMPRODUCT((nrInstrNames&lt;&gt;"")*ISNUMBER(SEARCH(nrInstrNames,$I528)))&gt;0,"OK","UNRECOGNIZED"))</f>
        <v/>
      </c>
      <c r="O528" s="17">
        <f>IF(OR($B528="",$D528="",$E528=""),"",IF($E528=$D528,"CHECK TIMES (start = end)",IF($F528&gt;12,"CHECK TIMES (End is before Start?)","OK")))</f>
        <v/>
      </c>
    </row>
    <row r="529">
      <c r="B529" s="18" t="n"/>
      <c r="C529" s="17">
        <f>IF($B529="","",TEXT($B529,"ddd"))</f>
        <v/>
      </c>
      <c r="D529" s="45" t="n"/>
      <c r="E529" s="45"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IF(OR($B529="",$I529=""),"",IF(SUMPRODUCT((nrInstrNames&lt;&gt;"")*ISNUMBER(SEARCH(nrInstrNames,$I529)))&gt;0,"OK","UNRECOGNIZED"))</f>
        <v/>
      </c>
      <c r="O529" s="17">
        <f>IF(OR($B529="",$D529="",$E529=""),"",IF($E529=$D529,"CHECK TIMES (start = end)",IF($F529&gt;12,"CHECK TIMES (End is before Start?)","OK")))</f>
        <v/>
      </c>
    </row>
    <row r="530">
      <c r="B530" s="18" t="n"/>
      <c r="C530" s="17">
        <f>IF($B530="","",TEXT($B530,"ddd"))</f>
        <v/>
      </c>
      <c r="D530" s="45" t="n"/>
      <c r="E530" s="45"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IF(OR($B530="",$I530=""),"",IF(SUMPRODUCT((nrInstrNames&lt;&gt;"")*ISNUMBER(SEARCH(nrInstrNames,$I530)))&gt;0,"OK","UNRECOGNIZED"))</f>
        <v/>
      </c>
      <c r="O530" s="17">
        <f>IF(OR($B530="",$D530="",$E530=""),"",IF($E530=$D530,"CHECK TIMES (start = end)",IF($F530&gt;12,"CHECK TIMES (End is before Start?)","OK")))</f>
        <v/>
      </c>
    </row>
    <row r="531">
      <c r="B531" s="18" t="n"/>
      <c r="C531" s="17">
        <f>IF($B531="","",TEXT($B531,"ddd"))</f>
        <v/>
      </c>
      <c r="D531" s="45" t="n"/>
      <c r="E531" s="45"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IF(OR($B531="",$I531=""),"",IF(SUMPRODUCT((nrInstrNames&lt;&gt;"")*ISNUMBER(SEARCH(nrInstrNames,$I531)))&gt;0,"OK","UNRECOGNIZED"))</f>
        <v/>
      </c>
      <c r="O531" s="17">
        <f>IF(OR($B531="",$D531="",$E531=""),"",IF($E531=$D531,"CHECK TIMES (start = end)",IF($F531&gt;12,"CHECK TIMES (End is before Start?)","OK")))</f>
        <v/>
      </c>
    </row>
    <row r="532">
      <c r="B532" s="18" t="n"/>
      <c r="C532" s="17">
        <f>IF($B532="","",TEXT($B532,"ddd"))</f>
        <v/>
      </c>
      <c r="D532" s="45" t="n"/>
      <c r="E532" s="45"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IF(OR($B532="",$I532=""),"",IF(SUMPRODUCT((nrInstrNames&lt;&gt;"")*ISNUMBER(SEARCH(nrInstrNames,$I532)))&gt;0,"OK","UNRECOGNIZED"))</f>
        <v/>
      </c>
      <c r="O532" s="17">
        <f>IF(OR($B532="",$D532="",$E532=""),"",IF($E532=$D532,"CHECK TIMES (start = end)",IF($F532&gt;12,"CHECK TIMES (End is before Start?)","OK")))</f>
        <v/>
      </c>
    </row>
    <row r="533">
      <c r="B533" s="18" t="n"/>
      <c r="C533" s="17">
        <f>IF($B533="","",TEXT($B533,"ddd"))</f>
        <v/>
      </c>
      <c r="D533" s="45" t="n"/>
      <c r="E533" s="45"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IF(OR($B533="",$I533=""),"",IF(SUMPRODUCT((nrInstrNames&lt;&gt;"")*ISNUMBER(SEARCH(nrInstrNames,$I533)))&gt;0,"OK","UNRECOGNIZED"))</f>
        <v/>
      </c>
      <c r="O533" s="17">
        <f>IF(OR($B533="",$D533="",$E533=""),"",IF($E533=$D533,"CHECK TIMES (start = end)",IF($F533&gt;12,"CHECK TIMES (End is before Start?)","OK")))</f>
        <v/>
      </c>
    </row>
    <row r="534">
      <c r="B534" s="18" t="n"/>
      <c r="C534" s="17">
        <f>IF($B534="","",TEXT($B534,"ddd"))</f>
        <v/>
      </c>
      <c r="D534" s="45" t="n"/>
      <c r="E534" s="45"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IF(OR($B534="",$I534=""),"",IF(SUMPRODUCT((nrInstrNames&lt;&gt;"")*ISNUMBER(SEARCH(nrInstrNames,$I534)))&gt;0,"OK","UNRECOGNIZED"))</f>
        <v/>
      </c>
      <c r="O534" s="17">
        <f>IF(OR($B534="",$D534="",$E534=""),"",IF($E534=$D534,"CHECK TIMES (start = end)",IF($F534&gt;12,"CHECK TIMES (End is before Start?)","OK")))</f>
        <v/>
      </c>
    </row>
    <row r="535">
      <c r="B535" s="18" t="n"/>
      <c r="C535" s="17">
        <f>IF($B535="","",TEXT($B535,"ddd"))</f>
        <v/>
      </c>
      <c r="D535" s="45" t="n"/>
      <c r="E535" s="45"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IF(OR($B535="",$I535=""),"",IF(SUMPRODUCT((nrInstrNames&lt;&gt;"")*ISNUMBER(SEARCH(nrInstrNames,$I535)))&gt;0,"OK","UNRECOGNIZED"))</f>
        <v/>
      </c>
      <c r="O535" s="17">
        <f>IF(OR($B535="",$D535="",$E535=""),"",IF($E535=$D535,"CHECK TIMES (start = end)",IF($F535&gt;12,"CHECK TIMES (End is before Start?)","OK")))</f>
        <v/>
      </c>
    </row>
    <row r="536">
      <c r="B536" s="18" t="n"/>
      <c r="C536" s="17">
        <f>IF($B536="","",TEXT($B536,"ddd"))</f>
        <v/>
      </c>
      <c r="D536" s="45" t="n"/>
      <c r="E536" s="45"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IF(OR($B536="",$I536=""),"",IF(SUMPRODUCT((nrInstrNames&lt;&gt;"")*ISNUMBER(SEARCH(nrInstrNames,$I536)))&gt;0,"OK","UNRECOGNIZED"))</f>
        <v/>
      </c>
      <c r="O536" s="17">
        <f>IF(OR($B536="",$D536="",$E536=""),"",IF($E536=$D536,"CHECK TIMES (start = end)",IF($F536&gt;12,"CHECK TIMES (End is before Start?)","OK")))</f>
        <v/>
      </c>
    </row>
    <row r="537">
      <c r="B537" s="18" t="n"/>
      <c r="C537" s="17">
        <f>IF($B537="","",TEXT($B537,"ddd"))</f>
        <v/>
      </c>
      <c r="D537" s="45" t="n"/>
      <c r="E537" s="45"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IF(OR($B537="",$I537=""),"",IF(SUMPRODUCT((nrInstrNames&lt;&gt;"")*ISNUMBER(SEARCH(nrInstrNames,$I537)))&gt;0,"OK","UNRECOGNIZED"))</f>
        <v/>
      </c>
      <c r="O537" s="17">
        <f>IF(OR($B537="",$D537="",$E537=""),"",IF($E537=$D537,"CHECK TIMES (start = end)",IF($F537&gt;12,"CHECK TIMES (End is before Start?)","OK")))</f>
        <v/>
      </c>
    </row>
    <row r="538">
      <c r="B538" s="18" t="n"/>
      <c r="C538" s="17">
        <f>IF($B538="","",TEXT($B538,"ddd"))</f>
        <v/>
      </c>
      <c r="D538" s="45" t="n"/>
      <c r="E538" s="45"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IF(OR($B538="",$I538=""),"",IF(SUMPRODUCT((nrInstrNames&lt;&gt;"")*ISNUMBER(SEARCH(nrInstrNames,$I538)))&gt;0,"OK","UNRECOGNIZED"))</f>
        <v/>
      </c>
      <c r="O538" s="17">
        <f>IF(OR($B538="",$D538="",$E538=""),"",IF($E538=$D538,"CHECK TIMES (start = end)",IF($F538&gt;12,"CHECK TIMES (End is before Start?)","OK")))</f>
        <v/>
      </c>
    </row>
    <row r="539">
      <c r="B539" s="18" t="n"/>
      <c r="C539" s="17">
        <f>IF($B539="","",TEXT($B539,"ddd"))</f>
        <v/>
      </c>
      <c r="D539" s="45" t="n"/>
      <c r="E539" s="45"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IF(OR($B539="",$I539=""),"",IF(SUMPRODUCT((nrInstrNames&lt;&gt;"")*ISNUMBER(SEARCH(nrInstrNames,$I539)))&gt;0,"OK","UNRECOGNIZED"))</f>
        <v/>
      </c>
      <c r="O539" s="17">
        <f>IF(OR($B539="",$D539="",$E539=""),"",IF($E539=$D539,"CHECK TIMES (start = end)",IF($F539&gt;12,"CHECK TIMES (End is before Start?)","OK")))</f>
        <v/>
      </c>
    </row>
    <row r="540">
      <c r="B540" s="18" t="n"/>
      <c r="C540" s="17">
        <f>IF($B540="","",TEXT($B540,"ddd"))</f>
        <v/>
      </c>
      <c r="D540" s="45" t="n"/>
      <c r="E540" s="45"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IF(OR($B540="",$I540=""),"",IF(SUMPRODUCT((nrInstrNames&lt;&gt;"")*ISNUMBER(SEARCH(nrInstrNames,$I540)))&gt;0,"OK","UNRECOGNIZED"))</f>
        <v/>
      </c>
      <c r="O540" s="17">
        <f>IF(OR($B540="",$D540="",$E540=""),"",IF($E540=$D540,"CHECK TIMES (start = end)",IF($F540&gt;12,"CHECK TIMES (End is before Start?)","OK")))</f>
        <v/>
      </c>
    </row>
    <row r="541">
      <c r="B541" s="18" t="n"/>
      <c r="C541" s="17">
        <f>IF($B541="","",TEXT($B541,"ddd"))</f>
        <v/>
      </c>
      <c r="D541" s="45" t="n"/>
      <c r="E541" s="45"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IF(OR($B541="",$I541=""),"",IF(SUMPRODUCT((nrInstrNames&lt;&gt;"")*ISNUMBER(SEARCH(nrInstrNames,$I541)))&gt;0,"OK","UNRECOGNIZED"))</f>
        <v/>
      </c>
      <c r="O541" s="17">
        <f>IF(OR($B541="",$D541="",$E541=""),"",IF($E541=$D541,"CHECK TIMES (start = end)",IF($F541&gt;12,"CHECK TIMES (End is before Start?)","OK")))</f>
        <v/>
      </c>
    </row>
    <row r="542">
      <c r="B542" s="18" t="n"/>
      <c r="C542" s="17">
        <f>IF($B542="","",TEXT($B542,"ddd"))</f>
        <v/>
      </c>
      <c r="D542" s="45" t="n"/>
      <c r="E542" s="45"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IF(OR($B542="",$I542=""),"",IF(SUMPRODUCT((nrInstrNames&lt;&gt;"")*ISNUMBER(SEARCH(nrInstrNames,$I542)))&gt;0,"OK","UNRECOGNIZED"))</f>
        <v/>
      </c>
      <c r="O542" s="17">
        <f>IF(OR($B542="",$D542="",$E542=""),"",IF($E542=$D542,"CHECK TIMES (start = end)",IF($F542&gt;12,"CHECK TIMES (End is before Start?)","OK")))</f>
        <v/>
      </c>
    </row>
    <row r="543">
      <c r="B543" s="18" t="n"/>
      <c r="C543" s="17">
        <f>IF($B543="","",TEXT($B543,"ddd"))</f>
        <v/>
      </c>
      <c r="D543" s="45" t="n"/>
      <c r="E543" s="45"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IF(OR($B543="",$I543=""),"",IF(SUMPRODUCT((nrInstrNames&lt;&gt;"")*ISNUMBER(SEARCH(nrInstrNames,$I543)))&gt;0,"OK","UNRECOGNIZED"))</f>
        <v/>
      </c>
      <c r="O543" s="17">
        <f>IF(OR($B543="",$D543="",$E543=""),"",IF($E543=$D543,"CHECK TIMES (start = end)",IF($F543&gt;12,"CHECK TIMES (End is before Start?)","OK")))</f>
        <v/>
      </c>
    </row>
    <row r="544">
      <c r="B544" s="18" t="n"/>
      <c r="C544" s="17">
        <f>IF($B544="","",TEXT($B544,"ddd"))</f>
        <v/>
      </c>
      <c r="D544" s="45" t="n"/>
      <c r="E544" s="45"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IF(OR($B544="",$I544=""),"",IF(SUMPRODUCT((nrInstrNames&lt;&gt;"")*ISNUMBER(SEARCH(nrInstrNames,$I544)))&gt;0,"OK","UNRECOGNIZED"))</f>
        <v/>
      </c>
      <c r="O544" s="17">
        <f>IF(OR($B544="",$D544="",$E544=""),"",IF($E544=$D544,"CHECK TIMES (start = end)",IF($F544&gt;12,"CHECK TIMES (End is before Start?)","OK")))</f>
        <v/>
      </c>
    </row>
    <row r="545">
      <c r="B545" s="18" t="n"/>
      <c r="C545" s="17">
        <f>IF($B545="","",TEXT($B545,"ddd"))</f>
        <v/>
      </c>
      <c r="D545" s="45" t="n"/>
      <c r="E545" s="45"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IF(OR($B545="",$I545=""),"",IF(SUMPRODUCT((nrInstrNames&lt;&gt;"")*ISNUMBER(SEARCH(nrInstrNames,$I545)))&gt;0,"OK","UNRECOGNIZED"))</f>
        <v/>
      </c>
      <c r="O545" s="17">
        <f>IF(OR($B545="",$D545="",$E545=""),"",IF($E545=$D545,"CHECK TIMES (start = end)",IF($F545&gt;12,"CHECK TIMES (End is before Start?)","OK")))</f>
        <v/>
      </c>
    </row>
    <row r="546">
      <c r="B546" s="18" t="n"/>
      <c r="C546" s="17">
        <f>IF($B546="","",TEXT($B546,"ddd"))</f>
        <v/>
      </c>
      <c r="D546" s="45" t="n"/>
      <c r="E546" s="45"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IF(OR($B546="",$I546=""),"",IF(SUMPRODUCT((nrInstrNames&lt;&gt;"")*ISNUMBER(SEARCH(nrInstrNames,$I546)))&gt;0,"OK","UNRECOGNIZED"))</f>
        <v/>
      </c>
      <c r="O546" s="17">
        <f>IF(OR($B546="",$D546="",$E546=""),"",IF($E546=$D546,"CHECK TIMES (start = end)",IF($F546&gt;12,"CHECK TIMES (End is before Start?)","OK")))</f>
        <v/>
      </c>
    </row>
    <row r="547">
      <c r="B547" s="18" t="n"/>
      <c r="C547" s="17">
        <f>IF($B547="","",TEXT($B547,"ddd"))</f>
        <v/>
      </c>
      <c r="D547" s="45" t="n"/>
      <c r="E547" s="45"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IF(OR($B547="",$I547=""),"",IF(SUMPRODUCT((nrInstrNames&lt;&gt;"")*ISNUMBER(SEARCH(nrInstrNames,$I547)))&gt;0,"OK","UNRECOGNIZED"))</f>
        <v/>
      </c>
      <c r="O547" s="17">
        <f>IF(OR($B547="",$D547="",$E547=""),"",IF($E547=$D547,"CHECK TIMES (start = end)",IF($F547&gt;12,"CHECK TIMES (End is before Start?)","OK")))</f>
        <v/>
      </c>
    </row>
    <row r="548">
      <c r="B548" s="18" t="n"/>
      <c r="C548" s="17">
        <f>IF($B548="","",TEXT($B548,"ddd"))</f>
        <v/>
      </c>
      <c r="D548" s="45" t="n"/>
      <c r="E548" s="45"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IF(OR($B548="",$I548=""),"",IF(SUMPRODUCT((nrInstrNames&lt;&gt;"")*ISNUMBER(SEARCH(nrInstrNames,$I548)))&gt;0,"OK","UNRECOGNIZED"))</f>
        <v/>
      </c>
      <c r="O548" s="17">
        <f>IF(OR($B548="",$D548="",$E548=""),"",IF($E548=$D548,"CHECK TIMES (start = end)",IF($F548&gt;12,"CHECK TIMES (End is before Start?)","OK")))</f>
        <v/>
      </c>
    </row>
    <row r="549">
      <c r="B549" s="18" t="n"/>
      <c r="C549" s="17">
        <f>IF($B549="","",TEXT($B549,"ddd"))</f>
        <v/>
      </c>
      <c r="D549" s="45" t="n"/>
      <c r="E549" s="45"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IF(OR($B549="",$I549=""),"",IF(SUMPRODUCT((nrInstrNames&lt;&gt;"")*ISNUMBER(SEARCH(nrInstrNames,$I549)))&gt;0,"OK","UNRECOGNIZED"))</f>
        <v/>
      </c>
      <c r="O549" s="17">
        <f>IF(OR($B549="",$D549="",$E549=""),"",IF($E549=$D549,"CHECK TIMES (start = end)",IF($F549&gt;12,"CHECK TIMES (End is before Start?)","OK")))</f>
        <v/>
      </c>
    </row>
    <row r="550">
      <c r="B550" s="18" t="n"/>
      <c r="C550" s="17">
        <f>IF($B550="","",TEXT($B550,"ddd"))</f>
        <v/>
      </c>
      <c r="D550" s="45" t="n"/>
      <c r="E550" s="45"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IF(OR($B550="",$I550=""),"",IF(SUMPRODUCT((nrInstrNames&lt;&gt;"")*ISNUMBER(SEARCH(nrInstrNames,$I550)))&gt;0,"OK","UNRECOGNIZED"))</f>
        <v/>
      </c>
      <c r="O550" s="17">
        <f>IF(OR($B550="",$D550="",$E550=""),"",IF($E550=$D550,"CHECK TIMES (start = end)",IF($F550&gt;12,"CHECK TIMES (End is before Start?)","OK")))</f>
        <v/>
      </c>
    </row>
    <row r="551">
      <c r="B551" s="18" t="n"/>
      <c r="C551" s="17">
        <f>IF($B551="","",TEXT($B551,"ddd"))</f>
        <v/>
      </c>
      <c r="D551" s="45" t="n"/>
      <c r="E551" s="45"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IF(OR($B551="",$I551=""),"",IF(SUMPRODUCT((nrInstrNames&lt;&gt;"")*ISNUMBER(SEARCH(nrInstrNames,$I551)))&gt;0,"OK","UNRECOGNIZED"))</f>
        <v/>
      </c>
      <c r="O551" s="17">
        <f>IF(OR($B551="",$D551="",$E551=""),"",IF($E551=$D551,"CHECK TIMES (start = end)",IF($F551&gt;12,"CHECK TIMES (End is before Start?)","OK")))</f>
        <v/>
      </c>
    </row>
    <row r="552">
      <c r="B552" s="18" t="n"/>
      <c r="C552" s="17">
        <f>IF($B552="","",TEXT($B552,"ddd"))</f>
        <v/>
      </c>
      <c r="D552" s="45" t="n"/>
      <c r="E552" s="45"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IF(OR($B552="",$I552=""),"",IF(SUMPRODUCT((nrInstrNames&lt;&gt;"")*ISNUMBER(SEARCH(nrInstrNames,$I552)))&gt;0,"OK","UNRECOGNIZED"))</f>
        <v/>
      </c>
      <c r="O552" s="17">
        <f>IF(OR($B552="",$D552="",$E552=""),"",IF($E552=$D552,"CHECK TIMES (start = end)",IF($F552&gt;12,"CHECK TIMES (End is before Start?)","OK")))</f>
        <v/>
      </c>
    </row>
    <row r="553">
      <c r="B553" s="18" t="n"/>
      <c r="C553" s="17">
        <f>IF($B553="","",TEXT($B553,"ddd"))</f>
        <v/>
      </c>
      <c r="D553" s="45" t="n"/>
      <c r="E553" s="45"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IF(OR($B553="",$I553=""),"",IF(SUMPRODUCT((nrInstrNames&lt;&gt;"")*ISNUMBER(SEARCH(nrInstrNames,$I553)))&gt;0,"OK","UNRECOGNIZED"))</f>
        <v/>
      </c>
      <c r="O553" s="17">
        <f>IF(OR($B553="",$D553="",$E553=""),"",IF($E553=$D553,"CHECK TIMES (start = end)",IF($F553&gt;12,"CHECK TIMES (End is before Start?)","OK")))</f>
        <v/>
      </c>
    </row>
    <row r="554">
      <c r="B554" s="18" t="n"/>
      <c r="C554" s="17">
        <f>IF($B554="","",TEXT($B554,"ddd"))</f>
        <v/>
      </c>
      <c r="D554" s="45" t="n"/>
      <c r="E554" s="45"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IF(OR($B554="",$I554=""),"",IF(SUMPRODUCT((nrInstrNames&lt;&gt;"")*ISNUMBER(SEARCH(nrInstrNames,$I554)))&gt;0,"OK","UNRECOGNIZED"))</f>
        <v/>
      </c>
      <c r="O554" s="17">
        <f>IF(OR($B554="",$D554="",$E554=""),"",IF($E554=$D554,"CHECK TIMES (start = end)",IF($F554&gt;12,"CHECK TIMES (End is before Start?)","OK")))</f>
        <v/>
      </c>
    </row>
    <row r="555">
      <c r="B555" s="18" t="n"/>
      <c r="C555" s="17">
        <f>IF($B555="","",TEXT($B555,"ddd"))</f>
        <v/>
      </c>
      <c r="D555" s="45" t="n"/>
      <c r="E555" s="45"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IF(OR($B555="",$I555=""),"",IF(SUMPRODUCT((nrInstrNames&lt;&gt;"")*ISNUMBER(SEARCH(nrInstrNames,$I555)))&gt;0,"OK","UNRECOGNIZED"))</f>
        <v/>
      </c>
      <c r="O555" s="17">
        <f>IF(OR($B555="",$D555="",$E555=""),"",IF($E555=$D555,"CHECK TIMES (start = end)",IF($F555&gt;12,"CHECK TIMES (End is before Start?)","OK")))</f>
        <v/>
      </c>
    </row>
    <row r="556">
      <c r="B556" s="18" t="n"/>
      <c r="C556" s="17">
        <f>IF($B556="","",TEXT($B556,"ddd"))</f>
        <v/>
      </c>
      <c r="D556" s="45" t="n"/>
      <c r="E556" s="45"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IF(OR($B556="",$I556=""),"",IF(SUMPRODUCT((nrInstrNames&lt;&gt;"")*ISNUMBER(SEARCH(nrInstrNames,$I556)))&gt;0,"OK","UNRECOGNIZED"))</f>
        <v/>
      </c>
      <c r="O556" s="17">
        <f>IF(OR($B556="",$D556="",$E556=""),"",IF($E556=$D556,"CHECK TIMES (start = end)",IF($F556&gt;12,"CHECK TIMES (End is before Start?)","OK")))</f>
        <v/>
      </c>
    </row>
    <row r="557">
      <c r="B557" s="18" t="n"/>
      <c r="C557" s="17">
        <f>IF($B557="","",TEXT($B557,"ddd"))</f>
        <v/>
      </c>
      <c r="D557" s="45" t="n"/>
      <c r="E557" s="45"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IF(OR($B557="",$I557=""),"",IF(SUMPRODUCT((nrInstrNames&lt;&gt;"")*ISNUMBER(SEARCH(nrInstrNames,$I557)))&gt;0,"OK","UNRECOGNIZED"))</f>
        <v/>
      </c>
      <c r="O557" s="17">
        <f>IF(OR($B557="",$D557="",$E557=""),"",IF($E557=$D557,"CHECK TIMES (start = end)",IF($F557&gt;12,"CHECK TIMES (End is before Start?)","OK")))</f>
        <v/>
      </c>
    </row>
    <row r="558">
      <c r="B558" s="18" t="n"/>
      <c r="C558" s="17">
        <f>IF($B558="","",TEXT($B558,"ddd"))</f>
        <v/>
      </c>
      <c r="D558" s="45" t="n"/>
      <c r="E558" s="45"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IF(OR($B558="",$I558=""),"",IF(SUMPRODUCT((nrInstrNames&lt;&gt;"")*ISNUMBER(SEARCH(nrInstrNames,$I558)))&gt;0,"OK","UNRECOGNIZED"))</f>
        <v/>
      </c>
      <c r="O558" s="17">
        <f>IF(OR($B558="",$D558="",$E558=""),"",IF($E558=$D558,"CHECK TIMES (start = end)",IF($F558&gt;12,"CHECK TIMES (End is before Start?)","OK")))</f>
        <v/>
      </c>
    </row>
    <row r="559">
      <c r="B559" s="18" t="n"/>
      <c r="C559" s="17">
        <f>IF($B559="","",TEXT($B559,"ddd"))</f>
        <v/>
      </c>
      <c r="D559" s="45" t="n"/>
      <c r="E559" s="45"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IF(OR($B559="",$I559=""),"",IF(SUMPRODUCT((nrInstrNames&lt;&gt;"")*ISNUMBER(SEARCH(nrInstrNames,$I559)))&gt;0,"OK","UNRECOGNIZED"))</f>
        <v/>
      </c>
      <c r="O559" s="17">
        <f>IF(OR($B559="",$D559="",$E559=""),"",IF($E559=$D559,"CHECK TIMES (start = end)",IF($F559&gt;12,"CHECK TIMES (End is before Start?)","OK")))</f>
        <v/>
      </c>
    </row>
    <row r="560">
      <c r="B560" s="18" t="n"/>
      <c r="C560" s="17">
        <f>IF($B560="","",TEXT($B560,"ddd"))</f>
        <v/>
      </c>
      <c r="D560" s="45" t="n"/>
      <c r="E560" s="45"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IF(OR($B560="",$I560=""),"",IF(SUMPRODUCT((nrInstrNames&lt;&gt;"")*ISNUMBER(SEARCH(nrInstrNames,$I560)))&gt;0,"OK","UNRECOGNIZED"))</f>
        <v/>
      </c>
      <c r="O560" s="17">
        <f>IF(OR($B560="",$D560="",$E560=""),"",IF($E560=$D560,"CHECK TIMES (start = end)",IF($F560&gt;12,"CHECK TIMES (End is before Start?)","OK")))</f>
        <v/>
      </c>
    </row>
    <row r="561">
      <c r="B561" s="18" t="n"/>
      <c r="C561" s="17">
        <f>IF($B561="","",TEXT($B561,"ddd"))</f>
        <v/>
      </c>
      <c r="D561" s="45" t="n"/>
      <c r="E561" s="45"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IF(OR($B561="",$I561=""),"",IF(SUMPRODUCT((nrInstrNames&lt;&gt;"")*ISNUMBER(SEARCH(nrInstrNames,$I561)))&gt;0,"OK","UNRECOGNIZED"))</f>
        <v/>
      </c>
      <c r="O561" s="17">
        <f>IF(OR($B561="",$D561="",$E561=""),"",IF($E561=$D561,"CHECK TIMES (start = end)",IF($F561&gt;12,"CHECK TIMES (End is before Start?)","OK")))</f>
        <v/>
      </c>
    </row>
    <row r="562">
      <c r="B562" s="18" t="n"/>
      <c r="C562" s="17">
        <f>IF($B562="","",TEXT($B562,"ddd"))</f>
        <v/>
      </c>
      <c r="D562" s="45" t="n"/>
      <c r="E562" s="45"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IF(OR($B562="",$I562=""),"",IF(SUMPRODUCT((nrInstrNames&lt;&gt;"")*ISNUMBER(SEARCH(nrInstrNames,$I562)))&gt;0,"OK","UNRECOGNIZED"))</f>
        <v/>
      </c>
      <c r="O562" s="17">
        <f>IF(OR($B562="",$D562="",$E562=""),"",IF($E562=$D562,"CHECK TIMES (start = end)",IF($F562&gt;12,"CHECK TIMES (End is before Start?)","OK")))</f>
        <v/>
      </c>
    </row>
    <row r="563">
      <c r="B563" s="18" t="n"/>
      <c r="C563" s="17">
        <f>IF($B563="","",TEXT($B563,"ddd"))</f>
        <v/>
      </c>
      <c r="D563" s="45" t="n"/>
      <c r="E563" s="45"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IF(OR($B563="",$I563=""),"",IF(SUMPRODUCT((nrInstrNames&lt;&gt;"")*ISNUMBER(SEARCH(nrInstrNames,$I563)))&gt;0,"OK","UNRECOGNIZED"))</f>
        <v/>
      </c>
      <c r="O563" s="17">
        <f>IF(OR($B563="",$D563="",$E563=""),"",IF($E563=$D563,"CHECK TIMES (start = end)",IF($F563&gt;12,"CHECK TIMES (End is before Start?)","OK")))</f>
        <v/>
      </c>
    </row>
    <row r="564">
      <c r="B564" s="18" t="n"/>
      <c r="C564" s="17">
        <f>IF($B564="","",TEXT($B564,"ddd"))</f>
        <v/>
      </c>
      <c r="D564" s="45" t="n"/>
      <c r="E564" s="45"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IF(OR($B564="",$I564=""),"",IF(SUMPRODUCT((nrInstrNames&lt;&gt;"")*ISNUMBER(SEARCH(nrInstrNames,$I564)))&gt;0,"OK","UNRECOGNIZED"))</f>
        <v/>
      </c>
      <c r="O564" s="17">
        <f>IF(OR($B564="",$D564="",$E564=""),"",IF($E564=$D564,"CHECK TIMES (start = end)",IF($F564&gt;12,"CHECK TIMES (End is before Start?)","OK")))</f>
        <v/>
      </c>
    </row>
    <row r="565">
      <c r="B565" s="18" t="n"/>
      <c r="C565" s="17">
        <f>IF($B565="","",TEXT($B565,"ddd"))</f>
        <v/>
      </c>
      <c r="D565" s="45" t="n"/>
      <c r="E565" s="45"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IF(OR($B565="",$I565=""),"",IF(SUMPRODUCT((nrInstrNames&lt;&gt;"")*ISNUMBER(SEARCH(nrInstrNames,$I565)))&gt;0,"OK","UNRECOGNIZED"))</f>
        <v/>
      </c>
      <c r="O565" s="17">
        <f>IF(OR($B565="",$D565="",$E565=""),"",IF($E565=$D565,"CHECK TIMES (start = end)",IF($F565&gt;12,"CHECK TIMES (End is before Start?)","OK")))</f>
        <v/>
      </c>
    </row>
    <row r="566">
      <c r="B566" s="18" t="n"/>
      <c r="C566" s="17">
        <f>IF($B566="","",TEXT($B566,"ddd"))</f>
        <v/>
      </c>
      <c r="D566" s="45" t="n"/>
      <c r="E566" s="45"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IF(OR($B566="",$I566=""),"",IF(SUMPRODUCT((nrInstrNames&lt;&gt;"")*ISNUMBER(SEARCH(nrInstrNames,$I566)))&gt;0,"OK","UNRECOGNIZED"))</f>
        <v/>
      </c>
      <c r="O566" s="17">
        <f>IF(OR($B566="",$D566="",$E566=""),"",IF($E566=$D566,"CHECK TIMES (start = end)",IF($F566&gt;12,"CHECK TIMES (End is before Start?)","OK")))</f>
        <v/>
      </c>
    </row>
    <row r="567">
      <c r="B567" s="18" t="n"/>
      <c r="C567" s="17">
        <f>IF($B567="","",TEXT($B567,"ddd"))</f>
        <v/>
      </c>
      <c r="D567" s="45" t="n"/>
      <c r="E567" s="45"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IF(OR($B567="",$I567=""),"",IF(SUMPRODUCT((nrInstrNames&lt;&gt;"")*ISNUMBER(SEARCH(nrInstrNames,$I567)))&gt;0,"OK","UNRECOGNIZED"))</f>
        <v/>
      </c>
      <c r="O567" s="17">
        <f>IF(OR($B567="",$D567="",$E567=""),"",IF($E567=$D567,"CHECK TIMES (start = end)",IF($F567&gt;12,"CHECK TIMES (End is before Start?)","OK")))</f>
        <v/>
      </c>
    </row>
    <row r="568">
      <c r="B568" s="18" t="n"/>
      <c r="C568" s="17">
        <f>IF($B568="","",TEXT($B568,"ddd"))</f>
        <v/>
      </c>
      <c r="D568" s="45" t="n"/>
      <c r="E568" s="45"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IF(OR($B568="",$I568=""),"",IF(SUMPRODUCT((nrInstrNames&lt;&gt;"")*ISNUMBER(SEARCH(nrInstrNames,$I568)))&gt;0,"OK","UNRECOGNIZED"))</f>
        <v/>
      </c>
      <c r="O568" s="17">
        <f>IF(OR($B568="",$D568="",$E568=""),"",IF($E568=$D568,"CHECK TIMES (start = end)",IF($F568&gt;12,"CHECK TIMES (End is before Start?)","OK")))</f>
        <v/>
      </c>
    </row>
    <row r="569">
      <c r="B569" s="18" t="n"/>
      <c r="C569" s="17">
        <f>IF($B569="","",TEXT($B569,"ddd"))</f>
        <v/>
      </c>
      <c r="D569" s="45" t="n"/>
      <c r="E569" s="45"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IF(OR($B569="",$I569=""),"",IF(SUMPRODUCT((nrInstrNames&lt;&gt;"")*ISNUMBER(SEARCH(nrInstrNames,$I569)))&gt;0,"OK","UNRECOGNIZED"))</f>
        <v/>
      </c>
      <c r="O569" s="17">
        <f>IF(OR($B569="",$D569="",$E569=""),"",IF($E569=$D569,"CHECK TIMES (start = end)",IF($F569&gt;12,"CHECK TIMES (End is before Start?)","OK")))</f>
        <v/>
      </c>
    </row>
    <row r="570">
      <c r="B570" s="18" t="n"/>
      <c r="C570" s="17">
        <f>IF($B570="","",TEXT($B570,"ddd"))</f>
        <v/>
      </c>
      <c r="D570" s="45" t="n"/>
      <c r="E570" s="45"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IF(OR($B570="",$I570=""),"",IF(SUMPRODUCT((nrInstrNames&lt;&gt;"")*ISNUMBER(SEARCH(nrInstrNames,$I570)))&gt;0,"OK","UNRECOGNIZED"))</f>
        <v/>
      </c>
      <c r="O570" s="17">
        <f>IF(OR($B570="",$D570="",$E570=""),"",IF($E570=$D570,"CHECK TIMES (start = end)",IF($F570&gt;12,"CHECK TIMES (End is before Start?)","OK")))</f>
        <v/>
      </c>
    </row>
    <row r="571">
      <c r="B571" s="18" t="n"/>
      <c r="C571" s="17">
        <f>IF($B571="","",TEXT($B571,"ddd"))</f>
        <v/>
      </c>
      <c r="D571" s="45" t="n"/>
      <c r="E571" s="45"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IF(OR($B571="",$I571=""),"",IF(SUMPRODUCT((nrInstrNames&lt;&gt;"")*ISNUMBER(SEARCH(nrInstrNames,$I571)))&gt;0,"OK","UNRECOGNIZED"))</f>
        <v/>
      </c>
      <c r="O571" s="17">
        <f>IF(OR($B571="",$D571="",$E571=""),"",IF($E571=$D571,"CHECK TIMES (start = end)",IF($F571&gt;12,"CHECK TIMES (End is before Start?)","OK")))</f>
        <v/>
      </c>
    </row>
    <row r="572">
      <c r="B572" s="18" t="n"/>
      <c r="C572" s="17">
        <f>IF($B572="","",TEXT($B572,"ddd"))</f>
        <v/>
      </c>
      <c r="D572" s="45" t="n"/>
      <c r="E572" s="45"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IF(OR($B572="",$I572=""),"",IF(SUMPRODUCT((nrInstrNames&lt;&gt;"")*ISNUMBER(SEARCH(nrInstrNames,$I572)))&gt;0,"OK","UNRECOGNIZED"))</f>
        <v/>
      </c>
      <c r="O572" s="17">
        <f>IF(OR($B572="",$D572="",$E572=""),"",IF($E572=$D572,"CHECK TIMES (start = end)",IF($F572&gt;12,"CHECK TIMES (End is before Start?)","OK")))</f>
        <v/>
      </c>
    </row>
    <row r="573">
      <c r="B573" s="18" t="n"/>
      <c r="C573" s="17">
        <f>IF($B573="","",TEXT($B573,"ddd"))</f>
        <v/>
      </c>
      <c r="D573" s="45" t="n"/>
      <c r="E573" s="45"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IF(OR($B573="",$I573=""),"",IF(SUMPRODUCT((nrInstrNames&lt;&gt;"")*ISNUMBER(SEARCH(nrInstrNames,$I573)))&gt;0,"OK","UNRECOGNIZED"))</f>
        <v/>
      </c>
      <c r="O573" s="17">
        <f>IF(OR($B573="",$D573="",$E573=""),"",IF($E573=$D573,"CHECK TIMES (start = end)",IF($F573&gt;12,"CHECK TIMES (End is before Start?)","OK")))</f>
        <v/>
      </c>
    </row>
    <row r="574">
      <c r="B574" s="18" t="n"/>
      <c r="C574" s="17">
        <f>IF($B574="","",TEXT($B574,"ddd"))</f>
        <v/>
      </c>
      <c r="D574" s="45" t="n"/>
      <c r="E574" s="45"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IF(OR($B574="",$I574=""),"",IF(SUMPRODUCT((nrInstrNames&lt;&gt;"")*ISNUMBER(SEARCH(nrInstrNames,$I574)))&gt;0,"OK","UNRECOGNIZED"))</f>
        <v/>
      </c>
      <c r="O574" s="17">
        <f>IF(OR($B574="",$D574="",$E574=""),"",IF($E574=$D574,"CHECK TIMES (start = end)",IF($F574&gt;12,"CHECK TIMES (End is before Start?)","OK")))</f>
        <v/>
      </c>
    </row>
    <row r="575">
      <c r="B575" s="18" t="n"/>
      <c r="C575" s="17">
        <f>IF($B575="","",TEXT($B575,"ddd"))</f>
        <v/>
      </c>
      <c r="D575" s="45" t="n"/>
      <c r="E575" s="45"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IF(OR($B575="",$I575=""),"",IF(SUMPRODUCT((nrInstrNames&lt;&gt;"")*ISNUMBER(SEARCH(nrInstrNames,$I575)))&gt;0,"OK","UNRECOGNIZED"))</f>
        <v/>
      </c>
      <c r="O575" s="17">
        <f>IF(OR($B575="",$D575="",$E575=""),"",IF($E575=$D575,"CHECK TIMES (start = end)",IF($F575&gt;12,"CHECK TIMES (End is before Start?)","OK")))</f>
        <v/>
      </c>
    </row>
    <row r="576">
      <c r="B576" s="18" t="n"/>
      <c r="C576" s="17">
        <f>IF($B576="","",TEXT($B576,"ddd"))</f>
        <v/>
      </c>
      <c r="D576" s="45" t="n"/>
      <c r="E576" s="45"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IF(OR($B576="",$I576=""),"",IF(SUMPRODUCT((nrInstrNames&lt;&gt;"")*ISNUMBER(SEARCH(nrInstrNames,$I576)))&gt;0,"OK","UNRECOGNIZED"))</f>
        <v/>
      </c>
      <c r="O576" s="17">
        <f>IF(OR($B576="",$D576="",$E576=""),"",IF($E576=$D576,"CHECK TIMES (start = end)",IF($F576&gt;12,"CHECK TIMES (End is before Start?)","OK")))</f>
        <v/>
      </c>
    </row>
    <row r="577">
      <c r="B577" s="18" t="n"/>
      <c r="C577" s="17">
        <f>IF($B577="","",TEXT($B577,"ddd"))</f>
        <v/>
      </c>
      <c r="D577" s="45" t="n"/>
      <c r="E577" s="45"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IF(OR($B577="",$I577=""),"",IF(SUMPRODUCT((nrInstrNames&lt;&gt;"")*ISNUMBER(SEARCH(nrInstrNames,$I577)))&gt;0,"OK","UNRECOGNIZED"))</f>
        <v/>
      </c>
      <c r="O577" s="17">
        <f>IF(OR($B577="",$D577="",$E577=""),"",IF($E577=$D577,"CHECK TIMES (start = end)",IF($F577&gt;12,"CHECK TIMES (End is before Start?)","OK")))</f>
        <v/>
      </c>
    </row>
    <row r="578">
      <c r="B578" s="18" t="n"/>
      <c r="C578" s="17">
        <f>IF($B578="","",TEXT($B578,"ddd"))</f>
        <v/>
      </c>
      <c r="D578" s="45" t="n"/>
      <c r="E578" s="45"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IF(OR($B578="",$I578=""),"",IF(SUMPRODUCT((nrInstrNames&lt;&gt;"")*ISNUMBER(SEARCH(nrInstrNames,$I578)))&gt;0,"OK","UNRECOGNIZED"))</f>
        <v/>
      </c>
      <c r="O578" s="17">
        <f>IF(OR($B578="",$D578="",$E578=""),"",IF($E578=$D578,"CHECK TIMES (start = end)",IF($F578&gt;12,"CHECK TIMES (End is before Start?)","OK")))</f>
        <v/>
      </c>
    </row>
    <row r="579">
      <c r="B579" s="18" t="n"/>
      <c r="C579" s="17">
        <f>IF($B579="","",TEXT($B579,"ddd"))</f>
        <v/>
      </c>
      <c r="D579" s="45" t="n"/>
      <c r="E579" s="45"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IF(OR($B579="",$I579=""),"",IF(SUMPRODUCT((nrInstrNames&lt;&gt;"")*ISNUMBER(SEARCH(nrInstrNames,$I579)))&gt;0,"OK","UNRECOGNIZED"))</f>
        <v/>
      </c>
      <c r="O579" s="17">
        <f>IF(OR($B579="",$D579="",$E579=""),"",IF($E579=$D579,"CHECK TIMES (start = end)",IF($F579&gt;12,"CHECK TIMES (End is before Start?)","OK")))</f>
        <v/>
      </c>
    </row>
    <row r="580">
      <c r="B580" s="18" t="n"/>
      <c r="C580" s="17">
        <f>IF($B580="","",TEXT($B580,"ddd"))</f>
        <v/>
      </c>
      <c r="D580" s="45" t="n"/>
      <c r="E580" s="45"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IF(OR($B580="",$I580=""),"",IF(SUMPRODUCT((nrInstrNames&lt;&gt;"")*ISNUMBER(SEARCH(nrInstrNames,$I580)))&gt;0,"OK","UNRECOGNIZED"))</f>
        <v/>
      </c>
      <c r="O580" s="17">
        <f>IF(OR($B580="",$D580="",$E580=""),"",IF($E580=$D580,"CHECK TIMES (start = end)",IF($F580&gt;12,"CHECK TIMES (End is before Start?)","OK")))</f>
        <v/>
      </c>
    </row>
    <row r="581">
      <c r="B581" s="18" t="n"/>
      <c r="C581" s="17">
        <f>IF($B581="","",TEXT($B581,"ddd"))</f>
        <v/>
      </c>
      <c r="D581" s="45" t="n"/>
      <c r="E581" s="45"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IF(OR($B581="",$I581=""),"",IF(SUMPRODUCT((nrInstrNames&lt;&gt;"")*ISNUMBER(SEARCH(nrInstrNames,$I581)))&gt;0,"OK","UNRECOGNIZED"))</f>
        <v/>
      </c>
      <c r="O581" s="17">
        <f>IF(OR($B581="",$D581="",$E581=""),"",IF($E581=$D581,"CHECK TIMES (start = end)",IF($F581&gt;12,"CHECK TIMES (End is before Start?)","OK")))</f>
        <v/>
      </c>
    </row>
    <row r="582">
      <c r="B582" s="18" t="n"/>
      <c r="C582" s="17">
        <f>IF($B582="","",TEXT($B582,"ddd"))</f>
        <v/>
      </c>
      <c r="D582" s="45" t="n"/>
      <c r="E582" s="45"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IF(OR($B582="",$I582=""),"",IF(SUMPRODUCT((nrInstrNames&lt;&gt;"")*ISNUMBER(SEARCH(nrInstrNames,$I582)))&gt;0,"OK","UNRECOGNIZED"))</f>
        <v/>
      </c>
      <c r="O582" s="17">
        <f>IF(OR($B582="",$D582="",$E582=""),"",IF($E582=$D582,"CHECK TIMES (start = end)",IF($F582&gt;12,"CHECK TIMES (End is before Start?)","OK")))</f>
        <v/>
      </c>
    </row>
    <row r="583">
      <c r="B583" s="18" t="n"/>
      <c r="C583" s="17">
        <f>IF($B583="","",TEXT($B583,"ddd"))</f>
        <v/>
      </c>
      <c r="D583" s="45" t="n"/>
      <c r="E583" s="45"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IF(OR($B583="",$I583=""),"",IF(SUMPRODUCT((nrInstrNames&lt;&gt;"")*ISNUMBER(SEARCH(nrInstrNames,$I583)))&gt;0,"OK","UNRECOGNIZED"))</f>
        <v/>
      </c>
      <c r="O583" s="17">
        <f>IF(OR($B583="",$D583="",$E583=""),"",IF($E583=$D583,"CHECK TIMES (start = end)",IF($F583&gt;12,"CHECK TIMES (End is before Start?)","OK")))</f>
        <v/>
      </c>
    </row>
    <row r="584">
      <c r="B584" s="18" t="n"/>
      <c r="C584" s="17">
        <f>IF($B584="","",TEXT($B584,"ddd"))</f>
        <v/>
      </c>
      <c r="D584" s="45" t="n"/>
      <c r="E584" s="45"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IF(OR($B584="",$I584=""),"",IF(SUMPRODUCT((nrInstrNames&lt;&gt;"")*ISNUMBER(SEARCH(nrInstrNames,$I584)))&gt;0,"OK","UNRECOGNIZED"))</f>
        <v/>
      </c>
      <c r="O584" s="17">
        <f>IF(OR($B584="",$D584="",$E584=""),"",IF($E584=$D584,"CHECK TIMES (start = end)",IF($F584&gt;12,"CHECK TIMES (End is before Start?)","OK")))</f>
        <v/>
      </c>
    </row>
    <row r="585">
      <c r="B585" s="18" t="n"/>
      <c r="C585" s="17">
        <f>IF($B585="","",TEXT($B585,"ddd"))</f>
        <v/>
      </c>
      <c r="D585" s="45" t="n"/>
      <c r="E585" s="45"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IF(OR($B585="",$I585=""),"",IF(SUMPRODUCT((nrInstrNames&lt;&gt;"")*ISNUMBER(SEARCH(nrInstrNames,$I585)))&gt;0,"OK","UNRECOGNIZED"))</f>
        <v/>
      </c>
      <c r="O585" s="17">
        <f>IF(OR($B585="",$D585="",$E585=""),"",IF($E585=$D585,"CHECK TIMES (start = end)",IF($F585&gt;12,"CHECK TIMES (End is before Start?)","OK")))</f>
        <v/>
      </c>
    </row>
    <row r="586">
      <c r="B586" s="18" t="n"/>
      <c r="C586" s="17">
        <f>IF($B586="","",TEXT($B586,"ddd"))</f>
        <v/>
      </c>
      <c r="D586" s="45" t="n"/>
      <c r="E586" s="45"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IF(OR($B586="",$I586=""),"",IF(SUMPRODUCT((nrInstrNames&lt;&gt;"")*ISNUMBER(SEARCH(nrInstrNames,$I586)))&gt;0,"OK","UNRECOGNIZED"))</f>
        <v/>
      </c>
      <c r="O586" s="17">
        <f>IF(OR($B586="",$D586="",$E586=""),"",IF($E586=$D586,"CHECK TIMES (start = end)",IF($F586&gt;12,"CHECK TIMES (End is before Start?)","OK")))</f>
        <v/>
      </c>
    </row>
    <row r="587">
      <c r="B587" s="18" t="n"/>
      <c r="C587" s="17">
        <f>IF($B587="","",TEXT($B587,"ddd"))</f>
        <v/>
      </c>
      <c r="D587" s="45" t="n"/>
      <c r="E587" s="45"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IF(OR($B587="",$I587=""),"",IF(SUMPRODUCT((nrInstrNames&lt;&gt;"")*ISNUMBER(SEARCH(nrInstrNames,$I587)))&gt;0,"OK","UNRECOGNIZED"))</f>
        <v/>
      </c>
      <c r="O587" s="17">
        <f>IF(OR($B587="",$D587="",$E587=""),"",IF($E587=$D587,"CHECK TIMES (start = end)",IF($F587&gt;12,"CHECK TIMES (End is before Start?)","OK")))</f>
        <v/>
      </c>
    </row>
    <row r="588">
      <c r="B588" s="18" t="n"/>
      <c r="C588" s="17">
        <f>IF($B588="","",TEXT($B588,"ddd"))</f>
        <v/>
      </c>
      <c r="D588" s="45" t="n"/>
      <c r="E588" s="45"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IF(OR($B588="",$I588=""),"",IF(SUMPRODUCT((nrInstrNames&lt;&gt;"")*ISNUMBER(SEARCH(nrInstrNames,$I588)))&gt;0,"OK","UNRECOGNIZED"))</f>
        <v/>
      </c>
      <c r="O588" s="17">
        <f>IF(OR($B588="",$D588="",$E588=""),"",IF($E588=$D588,"CHECK TIMES (start = end)",IF($F588&gt;12,"CHECK TIMES (End is before Start?)","OK")))</f>
        <v/>
      </c>
    </row>
    <row r="589">
      <c r="B589" s="18" t="n"/>
      <c r="C589" s="17">
        <f>IF($B589="","",TEXT($B589,"ddd"))</f>
        <v/>
      </c>
      <c r="D589" s="45" t="n"/>
      <c r="E589" s="45"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IF(OR($B589="",$I589=""),"",IF(SUMPRODUCT((nrInstrNames&lt;&gt;"")*ISNUMBER(SEARCH(nrInstrNames,$I589)))&gt;0,"OK","UNRECOGNIZED"))</f>
        <v/>
      </c>
      <c r="O589" s="17">
        <f>IF(OR($B589="",$D589="",$E589=""),"",IF($E589=$D589,"CHECK TIMES (start = end)",IF($F589&gt;12,"CHECK TIMES (End is before Start?)","OK")))</f>
        <v/>
      </c>
    </row>
    <row r="590">
      <c r="B590" s="18" t="n"/>
      <c r="C590" s="17">
        <f>IF($B590="","",TEXT($B590,"ddd"))</f>
        <v/>
      </c>
      <c r="D590" s="45" t="n"/>
      <c r="E590" s="45"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IF(OR($B590="",$I590=""),"",IF(SUMPRODUCT((nrInstrNames&lt;&gt;"")*ISNUMBER(SEARCH(nrInstrNames,$I590)))&gt;0,"OK","UNRECOGNIZED"))</f>
        <v/>
      </c>
      <c r="O590" s="17">
        <f>IF(OR($B590="",$D590="",$E590=""),"",IF($E590=$D590,"CHECK TIMES (start = end)",IF($F590&gt;12,"CHECK TIMES (End is before Start?)","OK")))</f>
        <v/>
      </c>
    </row>
    <row r="591">
      <c r="B591" s="18" t="n"/>
      <c r="C591" s="17">
        <f>IF($B591="","",TEXT($B591,"ddd"))</f>
        <v/>
      </c>
      <c r="D591" s="45" t="n"/>
      <c r="E591" s="45"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IF(OR($B591="",$I591=""),"",IF(SUMPRODUCT((nrInstrNames&lt;&gt;"")*ISNUMBER(SEARCH(nrInstrNames,$I591)))&gt;0,"OK","UNRECOGNIZED"))</f>
        <v/>
      </c>
      <c r="O591" s="17">
        <f>IF(OR($B591="",$D591="",$E591=""),"",IF($E591=$D591,"CHECK TIMES (start = end)",IF($F591&gt;12,"CHECK TIMES (End is before Start?)","OK")))</f>
        <v/>
      </c>
    </row>
    <row r="592">
      <c r="B592" s="18" t="n"/>
      <c r="C592" s="17">
        <f>IF($B592="","",TEXT($B592,"ddd"))</f>
        <v/>
      </c>
      <c r="D592" s="45" t="n"/>
      <c r="E592" s="45"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IF(OR($B592="",$I592=""),"",IF(SUMPRODUCT((nrInstrNames&lt;&gt;"")*ISNUMBER(SEARCH(nrInstrNames,$I592)))&gt;0,"OK","UNRECOGNIZED"))</f>
        <v/>
      </c>
      <c r="O592" s="17">
        <f>IF(OR($B592="",$D592="",$E592=""),"",IF($E592=$D592,"CHECK TIMES (start = end)",IF($F592&gt;12,"CHECK TIMES (End is before Start?)","OK")))</f>
        <v/>
      </c>
    </row>
    <row r="593">
      <c r="B593" s="18" t="n"/>
      <c r="C593" s="17">
        <f>IF($B593="","",TEXT($B593,"ddd"))</f>
        <v/>
      </c>
      <c r="D593" s="45" t="n"/>
      <c r="E593" s="45"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IF(OR($B593="",$I593=""),"",IF(SUMPRODUCT((nrInstrNames&lt;&gt;"")*ISNUMBER(SEARCH(nrInstrNames,$I593)))&gt;0,"OK","UNRECOGNIZED"))</f>
        <v/>
      </c>
      <c r="O593" s="17">
        <f>IF(OR($B593="",$D593="",$E593=""),"",IF($E593=$D593,"CHECK TIMES (start = end)",IF($F593&gt;12,"CHECK TIMES (End is before Start?)","OK")))</f>
        <v/>
      </c>
    </row>
    <row r="594">
      <c r="B594" s="18" t="n"/>
      <c r="C594" s="17">
        <f>IF($B594="","",TEXT($B594,"ddd"))</f>
        <v/>
      </c>
      <c r="D594" s="45" t="n"/>
      <c r="E594" s="45"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IF(OR($B594="",$I594=""),"",IF(SUMPRODUCT((nrInstrNames&lt;&gt;"")*ISNUMBER(SEARCH(nrInstrNames,$I594)))&gt;0,"OK","UNRECOGNIZED"))</f>
        <v/>
      </c>
      <c r="O594" s="17">
        <f>IF(OR($B594="",$D594="",$E594=""),"",IF($E594=$D594,"CHECK TIMES (start = end)",IF($F594&gt;12,"CHECK TIMES (End is before Start?)","OK")))</f>
        <v/>
      </c>
    </row>
    <row r="595">
      <c r="B595" s="18" t="n"/>
      <c r="C595" s="17">
        <f>IF($B595="","",TEXT($B595,"ddd"))</f>
        <v/>
      </c>
      <c r="D595" s="45" t="n"/>
      <c r="E595" s="45"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IF(OR($B595="",$I595=""),"",IF(SUMPRODUCT((nrInstrNames&lt;&gt;"")*ISNUMBER(SEARCH(nrInstrNames,$I595)))&gt;0,"OK","UNRECOGNIZED"))</f>
        <v/>
      </c>
      <c r="O595" s="17">
        <f>IF(OR($B595="",$D595="",$E595=""),"",IF($E595=$D595,"CHECK TIMES (start = end)",IF($F595&gt;12,"CHECK TIMES (End is before Start?)","OK")))</f>
        <v/>
      </c>
    </row>
    <row r="596">
      <c r="B596" s="18" t="n"/>
      <c r="C596" s="17">
        <f>IF($B596="","",TEXT($B596,"ddd"))</f>
        <v/>
      </c>
      <c r="D596" s="45" t="n"/>
      <c r="E596" s="45"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IF(OR($B596="",$I596=""),"",IF(SUMPRODUCT((nrInstrNames&lt;&gt;"")*ISNUMBER(SEARCH(nrInstrNames,$I596)))&gt;0,"OK","UNRECOGNIZED"))</f>
        <v/>
      </c>
      <c r="O596" s="17">
        <f>IF(OR($B596="",$D596="",$E596=""),"",IF($E596=$D596,"CHECK TIMES (start = end)",IF($F596&gt;12,"CHECK TIMES (End is before Start?)","OK")))</f>
        <v/>
      </c>
    </row>
    <row r="597">
      <c r="B597" s="18" t="n"/>
      <c r="C597" s="17">
        <f>IF($B597="","",TEXT($B597,"ddd"))</f>
        <v/>
      </c>
      <c r="D597" s="45" t="n"/>
      <c r="E597" s="45"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IF(OR($B597="",$I597=""),"",IF(SUMPRODUCT((nrInstrNames&lt;&gt;"")*ISNUMBER(SEARCH(nrInstrNames,$I597)))&gt;0,"OK","UNRECOGNIZED"))</f>
        <v/>
      </c>
      <c r="O597" s="17">
        <f>IF(OR($B597="",$D597="",$E597=""),"",IF($E597=$D597,"CHECK TIMES (start = end)",IF($F597&gt;12,"CHECK TIMES (End is before Start?)","OK")))</f>
        <v/>
      </c>
    </row>
    <row r="598">
      <c r="B598" s="18" t="n"/>
      <c r="C598" s="17">
        <f>IF($B598="","",TEXT($B598,"ddd"))</f>
        <v/>
      </c>
      <c r="D598" s="45" t="n"/>
      <c r="E598" s="45"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IF(OR($B598="",$I598=""),"",IF(SUMPRODUCT((nrInstrNames&lt;&gt;"")*ISNUMBER(SEARCH(nrInstrNames,$I598)))&gt;0,"OK","UNRECOGNIZED"))</f>
        <v/>
      </c>
      <c r="O598" s="17">
        <f>IF(OR($B598="",$D598="",$E598=""),"",IF($E598=$D598,"CHECK TIMES (start = end)",IF($F598&gt;12,"CHECK TIMES (End is before Start?)","OK")))</f>
        <v/>
      </c>
    </row>
    <row r="599">
      <c r="B599" s="18" t="n"/>
      <c r="C599" s="17">
        <f>IF($B599="","",TEXT($B599,"ddd"))</f>
        <v/>
      </c>
      <c r="D599" s="45" t="n"/>
      <c r="E599" s="45"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IF(OR($B599="",$I599=""),"",IF(SUMPRODUCT((nrInstrNames&lt;&gt;"")*ISNUMBER(SEARCH(nrInstrNames,$I599)))&gt;0,"OK","UNRECOGNIZED"))</f>
        <v/>
      </c>
      <c r="O599" s="17">
        <f>IF(OR($B599="",$D599="",$E599=""),"",IF($E599=$D599,"CHECK TIMES (start = end)",IF($F599&gt;12,"CHECK TIMES (End is before Start?)","OK")))</f>
        <v/>
      </c>
    </row>
    <row r="600">
      <c r="B600" s="18" t="n"/>
      <c r="C600" s="17">
        <f>IF($B600="","",TEXT($B600,"ddd"))</f>
        <v/>
      </c>
      <c r="D600" s="45" t="n"/>
      <c r="E600" s="45"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IF(OR($B600="",$I600=""),"",IF(SUMPRODUCT((nrInstrNames&lt;&gt;"")*ISNUMBER(SEARCH(nrInstrNames,$I600)))&gt;0,"OK","UNRECOGNIZED"))</f>
        <v/>
      </c>
      <c r="O600" s="17">
        <f>IF(OR($B600="",$D600="",$E600=""),"",IF($E600=$D600,"CHECK TIMES (start = end)",IF($F600&gt;12,"CHECK TIMES (End is before Start?)","OK")))</f>
        <v/>
      </c>
    </row>
    <row r="601">
      <c r="B601" s="18" t="n"/>
      <c r="C601" s="17">
        <f>IF($B601="","",TEXT($B601,"ddd"))</f>
        <v/>
      </c>
      <c r="D601" s="45" t="n"/>
      <c r="E601" s="45"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IF(OR($B601="",$I601=""),"",IF(SUMPRODUCT((nrInstrNames&lt;&gt;"")*ISNUMBER(SEARCH(nrInstrNames,$I601)))&gt;0,"OK","UNRECOGNIZED"))</f>
        <v/>
      </c>
      <c r="O601" s="17">
        <f>IF(OR($B601="",$D601="",$E601=""),"",IF($E601=$D601,"CHECK TIMES (start = end)",IF($F601&gt;12,"CHECK TIMES (End is before Start?)","OK")))</f>
        <v/>
      </c>
    </row>
    <row r="602">
      <c r="B602" s="18" t="n"/>
      <c r="C602" s="17">
        <f>IF($B602="","",TEXT($B602,"ddd"))</f>
        <v/>
      </c>
      <c r="D602" s="45" t="n"/>
      <c r="E602" s="45"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IF(OR($B602="",$I602=""),"",IF(SUMPRODUCT((nrInstrNames&lt;&gt;"")*ISNUMBER(SEARCH(nrInstrNames,$I602)))&gt;0,"OK","UNRECOGNIZED"))</f>
        <v/>
      </c>
      <c r="O602" s="17">
        <f>IF(OR($B602="",$D602="",$E602=""),"",IF($E602=$D602,"CHECK TIMES (start = end)",IF($F602&gt;12,"CHECK TIMES (End is before Start?)","OK")))</f>
        <v/>
      </c>
    </row>
    <row r="603">
      <c r="B603" s="18" t="n"/>
      <c r="C603" s="17">
        <f>IF($B603="","",TEXT($B603,"ddd"))</f>
        <v/>
      </c>
      <c r="D603" s="45" t="n"/>
      <c r="E603" s="45"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IF(OR($B603="",$I603=""),"",IF(SUMPRODUCT((nrInstrNames&lt;&gt;"")*ISNUMBER(SEARCH(nrInstrNames,$I603)))&gt;0,"OK","UNRECOGNIZED"))</f>
        <v/>
      </c>
      <c r="O603" s="17">
        <f>IF(OR($B603="",$D603="",$E603=""),"",IF($E603=$D603,"CHECK TIMES (start = end)",IF($F603&gt;12,"CHECK TIMES (End is before Start?)","OK")))</f>
        <v/>
      </c>
    </row>
    <row r="604">
      <c r="B604" s="18" t="n"/>
      <c r="C604" s="17">
        <f>IF($B604="","",TEXT($B604,"ddd"))</f>
        <v/>
      </c>
      <c r="D604" s="45" t="n"/>
      <c r="E604" s="45"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IF(OR($B604="",$I604=""),"",IF(SUMPRODUCT((nrInstrNames&lt;&gt;"")*ISNUMBER(SEARCH(nrInstrNames,$I604)))&gt;0,"OK","UNRECOGNIZED"))</f>
        <v/>
      </c>
      <c r="O604" s="17">
        <f>IF(OR($B604="",$D604="",$E604=""),"",IF($E604=$D604,"CHECK TIMES (start = end)",IF($F604&gt;12,"CHECK TIMES (End is before Start?)","OK")))</f>
        <v/>
      </c>
    </row>
    <row r="605">
      <c r="B605" s="18" t="n"/>
      <c r="C605" s="17">
        <f>IF($B605="","",TEXT($B605,"ddd"))</f>
        <v/>
      </c>
      <c r="D605" s="45" t="n"/>
      <c r="E605" s="45"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IF(OR($B605="",$I605=""),"",IF(SUMPRODUCT((nrInstrNames&lt;&gt;"")*ISNUMBER(SEARCH(nrInstrNames,$I605)))&gt;0,"OK","UNRECOGNIZED"))</f>
        <v/>
      </c>
      <c r="O605" s="17">
        <f>IF(OR($B605="",$D605="",$E605=""),"",IF($E605=$D605,"CHECK TIMES (start = end)",IF($F605&gt;12,"CHECK TIMES (End is before Start?)","OK")))</f>
        <v/>
      </c>
    </row>
    <row r="606">
      <c r="B606" s="18" t="n"/>
      <c r="C606" s="17">
        <f>IF($B606="","",TEXT($B606,"ddd"))</f>
        <v/>
      </c>
      <c r="D606" s="45" t="n"/>
      <c r="E606" s="45"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IF(OR($B606="",$I606=""),"",IF(SUMPRODUCT((nrInstrNames&lt;&gt;"")*ISNUMBER(SEARCH(nrInstrNames,$I606)))&gt;0,"OK","UNRECOGNIZED"))</f>
        <v/>
      </c>
      <c r="O606" s="17">
        <f>IF(OR($B606="",$D606="",$E606=""),"",IF($E606=$D606,"CHECK TIMES (start = end)",IF($F606&gt;12,"CHECK TIMES (End is before Start?)","OK")))</f>
        <v/>
      </c>
    </row>
    <row r="607">
      <c r="B607" s="18" t="n"/>
      <c r="C607" s="17">
        <f>IF($B607="","",TEXT($B607,"ddd"))</f>
        <v/>
      </c>
      <c r="D607" s="45" t="n"/>
      <c r="E607" s="45"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IF(OR($B607="",$I607=""),"",IF(SUMPRODUCT((nrInstrNames&lt;&gt;"")*ISNUMBER(SEARCH(nrInstrNames,$I607)))&gt;0,"OK","UNRECOGNIZED"))</f>
        <v/>
      </c>
      <c r="O607" s="17">
        <f>IF(OR($B607="",$D607="",$E607=""),"",IF($E607=$D607,"CHECK TIMES (start = end)",IF($F607&gt;12,"CHECK TIMES (End is before Start?)","OK")))</f>
        <v/>
      </c>
    </row>
    <row r="608">
      <c r="B608" s="18" t="n"/>
      <c r="C608" s="17">
        <f>IF($B608="","",TEXT($B608,"ddd"))</f>
        <v/>
      </c>
      <c r="D608" s="45" t="n"/>
      <c r="E608" s="45"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IF(OR($B608="",$I608=""),"",IF(SUMPRODUCT((nrInstrNames&lt;&gt;"")*ISNUMBER(SEARCH(nrInstrNames,$I608)))&gt;0,"OK","UNRECOGNIZED"))</f>
        <v/>
      </c>
      <c r="O608" s="17">
        <f>IF(OR($B608="",$D608="",$E608=""),"",IF($E608=$D608,"CHECK TIMES (start = end)",IF($F608&gt;12,"CHECK TIMES (End is before Start?)","OK")))</f>
        <v/>
      </c>
    </row>
    <row r="609">
      <c r="B609" s="18" t="n"/>
      <c r="C609" s="17">
        <f>IF($B609="","",TEXT($B609,"ddd"))</f>
        <v/>
      </c>
      <c r="D609" s="45" t="n"/>
      <c r="E609" s="45"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IF(OR($B609="",$I609=""),"",IF(SUMPRODUCT((nrInstrNames&lt;&gt;"")*ISNUMBER(SEARCH(nrInstrNames,$I609)))&gt;0,"OK","UNRECOGNIZED"))</f>
        <v/>
      </c>
      <c r="O609" s="17">
        <f>IF(OR($B609="",$D609="",$E609=""),"",IF($E609=$D609,"CHECK TIMES (start = end)",IF($F609&gt;12,"CHECK TIMES (End is before Start?)","OK")))</f>
        <v/>
      </c>
    </row>
    <row r="610">
      <c r="B610" s="18" t="n"/>
      <c r="C610" s="17">
        <f>IF($B610="","",TEXT($B610,"ddd"))</f>
        <v/>
      </c>
      <c r="D610" s="45" t="n"/>
      <c r="E610" s="45"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IF(OR($B610="",$I610=""),"",IF(SUMPRODUCT((nrInstrNames&lt;&gt;"")*ISNUMBER(SEARCH(nrInstrNames,$I610)))&gt;0,"OK","UNRECOGNIZED"))</f>
        <v/>
      </c>
      <c r="O610" s="17">
        <f>IF(OR($B610="",$D610="",$E610=""),"",IF($E610=$D610,"CHECK TIMES (start = end)",IF($F610&gt;12,"CHECK TIMES (End is before Start?)","OK")))</f>
        <v/>
      </c>
    </row>
    <row r="611">
      <c r="B611" s="18" t="n"/>
      <c r="C611" s="17">
        <f>IF($B611="","",TEXT($B611,"ddd"))</f>
        <v/>
      </c>
      <c r="D611" s="45" t="n"/>
      <c r="E611" s="45"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IF(OR($B611="",$I611=""),"",IF(SUMPRODUCT((nrInstrNames&lt;&gt;"")*ISNUMBER(SEARCH(nrInstrNames,$I611)))&gt;0,"OK","UNRECOGNIZED"))</f>
        <v/>
      </c>
      <c r="O611" s="17">
        <f>IF(OR($B611="",$D611="",$E611=""),"",IF($E611=$D611,"CHECK TIMES (start = end)",IF($F611&gt;12,"CHECK TIMES (End is before Start?)","OK")))</f>
        <v/>
      </c>
    </row>
    <row r="612">
      <c r="B612" s="18" t="n"/>
      <c r="C612" s="17">
        <f>IF($B612="","",TEXT($B612,"ddd"))</f>
        <v/>
      </c>
      <c r="D612" s="45" t="n"/>
      <c r="E612" s="45"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IF(OR($B612="",$I612=""),"",IF(SUMPRODUCT((nrInstrNames&lt;&gt;"")*ISNUMBER(SEARCH(nrInstrNames,$I612)))&gt;0,"OK","UNRECOGNIZED"))</f>
        <v/>
      </c>
      <c r="O612" s="17">
        <f>IF(OR($B612="",$D612="",$E612=""),"",IF($E612=$D612,"CHECK TIMES (start = end)",IF($F612&gt;12,"CHECK TIMES (End is before Start?)","OK")))</f>
        <v/>
      </c>
    </row>
    <row r="613">
      <c r="B613" s="18" t="n"/>
      <c r="C613" s="17">
        <f>IF($B613="","",TEXT($B613,"ddd"))</f>
        <v/>
      </c>
      <c r="D613" s="45" t="n"/>
      <c r="E613" s="45"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IF(OR($B613="",$I613=""),"",IF(SUMPRODUCT((nrInstrNames&lt;&gt;"")*ISNUMBER(SEARCH(nrInstrNames,$I613)))&gt;0,"OK","UNRECOGNIZED"))</f>
        <v/>
      </c>
      <c r="O613" s="17">
        <f>IF(OR($B613="",$D613="",$E613=""),"",IF($E613=$D613,"CHECK TIMES (start = end)",IF($F613&gt;12,"CHECK TIMES (End is before Start?)","OK")))</f>
        <v/>
      </c>
    </row>
    <row r="614">
      <c r="B614" s="18" t="n"/>
      <c r="C614" s="17">
        <f>IF($B614="","",TEXT($B614,"ddd"))</f>
        <v/>
      </c>
      <c r="D614" s="45" t="n"/>
      <c r="E614" s="45"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IF(OR($B614="",$I614=""),"",IF(SUMPRODUCT((nrInstrNames&lt;&gt;"")*ISNUMBER(SEARCH(nrInstrNames,$I614)))&gt;0,"OK","UNRECOGNIZED"))</f>
        <v/>
      </c>
      <c r="O614" s="17">
        <f>IF(OR($B614="",$D614="",$E614=""),"",IF($E614=$D614,"CHECK TIMES (start = end)",IF($F614&gt;12,"CHECK TIMES (End is before Start?)","OK")))</f>
        <v/>
      </c>
    </row>
    <row r="615">
      <c r="B615" s="18" t="n"/>
      <c r="C615" s="17">
        <f>IF($B615="","",TEXT($B615,"ddd"))</f>
        <v/>
      </c>
      <c r="D615" s="45" t="n"/>
      <c r="E615" s="45"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IF(OR($B615="",$I615=""),"",IF(SUMPRODUCT((nrInstrNames&lt;&gt;"")*ISNUMBER(SEARCH(nrInstrNames,$I615)))&gt;0,"OK","UNRECOGNIZED"))</f>
        <v/>
      </c>
      <c r="O615" s="17">
        <f>IF(OR($B615="",$D615="",$E615=""),"",IF($E615=$D615,"CHECK TIMES (start = end)",IF($F615&gt;12,"CHECK TIMES (End is before Start?)","OK")))</f>
        <v/>
      </c>
    </row>
    <row r="616">
      <c r="B616" s="18" t="n"/>
      <c r="C616" s="17">
        <f>IF($B616="","",TEXT($B616,"ddd"))</f>
        <v/>
      </c>
      <c r="D616" s="45" t="n"/>
      <c r="E616" s="45"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IF(OR($B616="",$I616=""),"",IF(SUMPRODUCT((nrInstrNames&lt;&gt;"")*ISNUMBER(SEARCH(nrInstrNames,$I616)))&gt;0,"OK","UNRECOGNIZED"))</f>
        <v/>
      </c>
      <c r="O616" s="17">
        <f>IF(OR($B616="",$D616="",$E616=""),"",IF($E616=$D616,"CHECK TIMES (start = end)",IF($F616&gt;12,"CHECK TIMES (End is before Start?)","OK")))</f>
        <v/>
      </c>
    </row>
    <row r="617">
      <c r="B617" s="18" t="n"/>
      <c r="C617" s="17">
        <f>IF($B617="","",TEXT($B617,"ddd"))</f>
        <v/>
      </c>
      <c r="D617" s="45" t="n"/>
      <c r="E617" s="45"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IF(OR($B617="",$I617=""),"",IF(SUMPRODUCT((nrInstrNames&lt;&gt;"")*ISNUMBER(SEARCH(nrInstrNames,$I617)))&gt;0,"OK","UNRECOGNIZED"))</f>
        <v/>
      </c>
      <c r="O617" s="17">
        <f>IF(OR($B617="",$D617="",$E617=""),"",IF($E617=$D617,"CHECK TIMES (start = end)",IF($F617&gt;12,"CHECK TIMES (End is before Start?)","OK")))</f>
        <v/>
      </c>
    </row>
    <row r="618">
      <c r="B618" s="18" t="n"/>
      <c r="C618" s="17">
        <f>IF($B618="","",TEXT($B618,"ddd"))</f>
        <v/>
      </c>
      <c r="D618" s="45" t="n"/>
      <c r="E618" s="45"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IF(OR($B618="",$I618=""),"",IF(SUMPRODUCT((nrInstrNames&lt;&gt;"")*ISNUMBER(SEARCH(nrInstrNames,$I618)))&gt;0,"OK","UNRECOGNIZED"))</f>
        <v/>
      </c>
      <c r="O618" s="17">
        <f>IF(OR($B618="",$D618="",$E618=""),"",IF($E618=$D618,"CHECK TIMES (start = end)",IF($F618&gt;12,"CHECK TIMES (End is before Start?)","OK")))</f>
        <v/>
      </c>
    </row>
    <row r="619">
      <c r="B619" s="18" t="n"/>
      <c r="C619" s="17">
        <f>IF($B619="","",TEXT($B619,"ddd"))</f>
        <v/>
      </c>
      <c r="D619" s="45" t="n"/>
      <c r="E619" s="45"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IF(OR($B619="",$I619=""),"",IF(SUMPRODUCT((nrInstrNames&lt;&gt;"")*ISNUMBER(SEARCH(nrInstrNames,$I619)))&gt;0,"OK","UNRECOGNIZED"))</f>
        <v/>
      </c>
      <c r="O619" s="17">
        <f>IF(OR($B619="",$D619="",$E619=""),"",IF($E619=$D619,"CHECK TIMES (start = end)",IF($F619&gt;12,"CHECK TIMES (End is before Start?)","OK")))</f>
        <v/>
      </c>
    </row>
    <row r="620">
      <c r="B620" s="18" t="n"/>
      <c r="C620" s="17">
        <f>IF($B620="","",TEXT($B620,"ddd"))</f>
        <v/>
      </c>
      <c r="D620" s="45" t="n"/>
      <c r="E620" s="45"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IF(OR($B620="",$I620=""),"",IF(SUMPRODUCT((nrInstrNames&lt;&gt;"")*ISNUMBER(SEARCH(nrInstrNames,$I620)))&gt;0,"OK","UNRECOGNIZED"))</f>
        <v/>
      </c>
      <c r="O620" s="17">
        <f>IF(OR($B620="",$D620="",$E620=""),"",IF($E620=$D620,"CHECK TIMES (start = end)",IF($F620&gt;12,"CHECK TIMES (End is before Start?)","OK")))</f>
        <v/>
      </c>
    </row>
    <row r="621">
      <c r="B621" s="18" t="n"/>
      <c r="C621" s="17">
        <f>IF($B621="","",TEXT($B621,"ddd"))</f>
        <v/>
      </c>
      <c r="D621" s="45" t="n"/>
      <c r="E621" s="45"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IF(OR($B621="",$I621=""),"",IF(SUMPRODUCT((nrInstrNames&lt;&gt;"")*ISNUMBER(SEARCH(nrInstrNames,$I621)))&gt;0,"OK","UNRECOGNIZED"))</f>
        <v/>
      </c>
      <c r="O621" s="17">
        <f>IF(OR($B621="",$D621="",$E621=""),"",IF($E621=$D621,"CHECK TIMES (start = end)",IF($F621&gt;12,"CHECK TIMES (End is before Start?)","OK")))</f>
        <v/>
      </c>
    </row>
    <row r="622">
      <c r="B622" s="18" t="n"/>
      <c r="C622" s="17">
        <f>IF($B622="","",TEXT($B622,"ddd"))</f>
        <v/>
      </c>
      <c r="D622" s="45" t="n"/>
      <c r="E622" s="45"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IF(OR($B622="",$I622=""),"",IF(SUMPRODUCT((nrInstrNames&lt;&gt;"")*ISNUMBER(SEARCH(nrInstrNames,$I622)))&gt;0,"OK","UNRECOGNIZED"))</f>
        <v/>
      </c>
      <c r="O622" s="17">
        <f>IF(OR($B622="",$D622="",$E622=""),"",IF($E622=$D622,"CHECK TIMES (start = end)",IF($F622&gt;12,"CHECK TIMES (End is before Start?)","OK")))</f>
        <v/>
      </c>
    </row>
    <row r="623">
      <c r="B623" s="18" t="n"/>
      <c r="C623" s="17">
        <f>IF($B623="","",TEXT($B623,"ddd"))</f>
        <v/>
      </c>
      <c r="D623" s="45" t="n"/>
      <c r="E623" s="45"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IF(OR($B623="",$I623=""),"",IF(SUMPRODUCT((nrInstrNames&lt;&gt;"")*ISNUMBER(SEARCH(nrInstrNames,$I623)))&gt;0,"OK","UNRECOGNIZED"))</f>
        <v/>
      </c>
      <c r="O623" s="17">
        <f>IF(OR($B623="",$D623="",$E623=""),"",IF($E623=$D623,"CHECK TIMES (start = end)",IF($F623&gt;12,"CHECK TIMES (End is before Start?)","OK")))</f>
        <v/>
      </c>
    </row>
    <row r="624">
      <c r="B624" s="18" t="n"/>
      <c r="C624" s="17">
        <f>IF($B624="","",TEXT($B624,"ddd"))</f>
        <v/>
      </c>
      <c r="D624" s="45" t="n"/>
      <c r="E624" s="45"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IF(OR($B624="",$I624=""),"",IF(SUMPRODUCT((nrInstrNames&lt;&gt;"")*ISNUMBER(SEARCH(nrInstrNames,$I624)))&gt;0,"OK","UNRECOGNIZED"))</f>
        <v/>
      </c>
      <c r="O624" s="17">
        <f>IF(OR($B624="",$D624="",$E624=""),"",IF($E624=$D624,"CHECK TIMES (start = end)",IF($F624&gt;12,"CHECK TIMES (End is before Start?)","OK")))</f>
        <v/>
      </c>
    </row>
    <row r="625">
      <c r="B625" s="18" t="n"/>
      <c r="C625" s="17">
        <f>IF($B625="","",TEXT($B625,"ddd"))</f>
        <v/>
      </c>
      <c r="D625" s="45" t="n"/>
      <c r="E625" s="45"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IF(OR($B625="",$I625=""),"",IF(SUMPRODUCT((nrInstrNames&lt;&gt;"")*ISNUMBER(SEARCH(nrInstrNames,$I625)))&gt;0,"OK","UNRECOGNIZED"))</f>
        <v/>
      </c>
      <c r="O625" s="17">
        <f>IF(OR($B625="",$D625="",$E625=""),"",IF($E625=$D625,"CHECK TIMES (start = end)",IF($F625&gt;12,"CHECK TIMES (End is before Start?)","OK")))</f>
        <v/>
      </c>
    </row>
    <row r="626">
      <c r="B626" s="18" t="n"/>
      <c r="C626" s="17">
        <f>IF($B626="","",TEXT($B626,"ddd"))</f>
        <v/>
      </c>
      <c r="D626" s="45" t="n"/>
      <c r="E626" s="45"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IF(OR($B626="",$I626=""),"",IF(SUMPRODUCT((nrInstrNames&lt;&gt;"")*ISNUMBER(SEARCH(nrInstrNames,$I626)))&gt;0,"OK","UNRECOGNIZED"))</f>
        <v/>
      </c>
      <c r="O626" s="17">
        <f>IF(OR($B626="",$D626="",$E626=""),"",IF($E626=$D626,"CHECK TIMES (start = end)",IF($F626&gt;12,"CHECK TIMES (End is before Start?)","OK")))</f>
        <v/>
      </c>
    </row>
    <row r="627">
      <c r="B627" s="18" t="n"/>
      <c r="C627" s="17">
        <f>IF($B627="","",TEXT($B627,"ddd"))</f>
        <v/>
      </c>
      <c r="D627" s="45" t="n"/>
      <c r="E627" s="45"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IF(OR($B627="",$I627=""),"",IF(SUMPRODUCT((nrInstrNames&lt;&gt;"")*ISNUMBER(SEARCH(nrInstrNames,$I627)))&gt;0,"OK","UNRECOGNIZED"))</f>
        <v/>
      </c>
      <c r="O627" s="17">
        <f>IF(OR($B627="",$D627="",$E627=""),"",IF($E627=$D627,"CHECK TIMES (start = end)",IF($F627&gt;12,"CHECK TIMES (End is before Start?)","OK")))</f>
        <v/>
      </c>
    </row>
    <row r="628">
      <c r="B628" s="18" t="n"/>
      <c r="C628" s="17">
        <f>IF($B628="","",TEXT($B628,"ddd"))</f>
        <v/>
      </c>
      <c r="D628" s="45" t="n"/>
      <c r="E628" s="45"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IF(OR($B628="",$I628=""),"",IF(SUMPRODUCT((nrInstrNames&lt;&gt;"")*ISNUMBER(SEARCH(nrInstrNames,$I628)))&gt;0,"OK","UNRECOGNIZED"))</f>
        <v/>
      </c>
      <c r="O628" s="17">
        <f>IF(OR($B628="",$D628="",$E628=""),"",IF($E628=$D628,"CHECK TIMES (start = end)",IF($F628&gt;12,"CHECK TIMES (End is before Start?)","OK")))</f>
        <v/>
      </c>
    </row>
    <row r="629">
      <c r="B629" s="18" t="n"/>
      <c r="C629" s="17">
        <f>IF($B629="","",TEXT($B629,"ddd"))</f>
        <v/>
      </c>
      <c r="D629" s="45" t="n"/>
      <c r="E629" s="45"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IF(OR($B629="",$I629=""),"",IF(SUMPRODUCT((nrInstrNames&lt;&gt;"")*ISNUMBER(SEARCH(nrInstrNames,$I629)))&gt;0,"OK","UNRECOGNIZED"))</f>
        <v/>
      </c>
      <c r="O629" s="17">
        <f>IF(OR($B629="",$D629="",$E629=""),"",IF($E629=$D629,"CHECK TIMES (start = end)",IF($F629&gt;12,"CHECK TIMES (End is before Start?)","OK")))</f>
        <v/>
      </c>
    </row>
    <row r="630">
      <c r="B630" s="18" t="n"/>
      <c r="C630" s="17">
        <f>IF($B630="","",TEXT($B630,"ddd"))</f>
        <v/>
      </c>
      <c r="D630" s="45" t="n"/>
      <c r="E630" s="45"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IF(OR($B630="",$I630=""),"",IF(SUMPRODUCT((nrInstrNames&lt;&gt;"")*ISNUMBER(SEARCH(nrInstrNames,$I630)))&gt;0,"OK","UNRECOGNIZED"))</f>
        <v/>
      </c>
      <c r="O630" s="17">
        <f>IF(OR($B630="",$D630="",$E630=""),"",IF($E630=$D630,"CHECK TIMES (start = end)",IF($F630&gt;12,"CHECK TIMES (End is before Start?)","OK")))</f>
        <v/>
      </c>
    </row>
    <row r="631">
      <c r="B631" s="18" t="n"/>
      <c r="C631" s="17">
        <f>IF($B631="","",TEXT($B631,"ddd"))</f>
        <v/>
      </c>
      <c r="D631" s="45" t="n"/>
      <c r="E631" s="45"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IF(OR($B631="",$I631=""),"",IF(SUMPRODUCT((nrInstrNames&lt;&gt;"")*ISNUMBER(SEARCH(nrInstrNames,$I631)))&gt;0,"OK","UNRECOGNIZED"))</f>
        <v/>
      </c>
      <c r="O631" s="17">
        <f>IF(OR($B631="",$D631="",$E631=""),"",IF($E631=$D631,"CHECK TIMES (start = end)",IF($F631&gt;12,"CHECK TIMES (End is before Start?)","OK")))</f>
        <v/>
      </c>
    </row>
    <row r="632">
      <c r="B632" s="18" t="n"/>
      <c r="C632" s="17">
        <f>IF($B632="","",TEXT($B632,"ddd"))</f>
        <v/>
      </c>
      <c r="D632" s="45" t="n"/>
      <c r="E632" s="45"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IF(OR($B632="",$I632=""),"",IF(SUMPRODUCT((nrInstrNames&lt;&gt;"")*ISNUMBER(SEARCH(nrInstrNames,$I632)))&gt;0,"OK","UNRECOGNIZED"))</f>
        <v/>
      </c>
      <c r="O632" s="17">
        <f>IF(OR($B632="",$D632="",$E632=""),"",IF($E632=$D632,"CHECK TIMES (start = end)",IF($F632&gt;12,"CHECK TIMES (End is before Start?)","OK")))</f>
        <v/>
      </c>
    </row>
    <row r="633">
      <c r="B633" s="18" t="n"/>
      <c r="C633" s="17">
        <f>IF($B633="","",TEXT($B633,"ddd"))</f>
        <v/>
      </c>
      <c r="D633" s="45" t="n"/>
      <c r="E633" s="45"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IF(OR($B633="",$I633=""),"",IF(SUMPRODUCT((nrInstrNames&lt;&gt;"")*ISNUMBER(SEARCH(nrInstrNames,$I633)))&gt;0,"OK","UNRECOGNIZED"))</f>
        <v/>
      </c>
      <c r="O633" s="17">
        <f>IF(OR($B633="",$D633="",$E633=""),"",IF($E633=$D633,"CHECK TIMES (start = end)",IF($F633&gt;12,"CHECK TIMES (End is before Start?)","OK")))</f>
        <v/>
      </c>
    </row>
    <row r="634">
      <c r="B634" s="18" t="n"/>
      <c r="C634" s="17">
        <f>IF($B634="","",TEXT($B634,"ddd"))</f>
        <v/>
      </c>
      <c r="D634" s="45" t="n"/>
      <c r="E634" s="45"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IF(OR($B634="",$I634=""),"",IF(SUMPRODUCT((nrInstrNames&lt;&gt;"")*ISNUMBER(SEARCH(nrInstrNames,$I634)))&gt;0,"OK","UNRECOGNIZED"))</f>
        <v/>
      </c>
      <c r="O634" s="17">
        <f>IF(OR($B634="",$D634="",$E634=""),"",IF($E634=$D634,"CHECK TIMES (start = end)",IF($F634&gt;12,"CHECK TIMES (End is before Start?)","OK")))</f>
        <v/>
      </c>
    </row>
    <row r="635">
      <c r="B635" s="18" t="n"/>
      <c r="C635" s="17">
        <f>IF($B635="","",TEXT($B635,"ddd"))</f>
        <v/>
      </c>
      <c r="D635" s="45" t="n"/>
      <c r="E635" s="45"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IF(OR($B635="",$I635=""),"",IF(SUMPRODUCT((nrInstrNames&lt;&gt;"")*ISNUMBER(SEARCH(nrInstrNames,$I635)))&gt;0,"OK","UNRECOGNIZED"))</f>
        <v/>
      </c>
      <c r="O635" s="17">
        <f>IF(OR($B635="",$D635="",$E635=""),"",IF($E635=$D635,"CHECK TIMES (start = end)",IF($F635&gt;12,"CHECK TIMES (End is before Start?)","OK")))</f>
        <v/>
      </c>
    </row>
    <row r="636">
      <c r="B636" s="18" t="n"/>
      <c r="C636" s="17">
        <f>IF($B636="","",TEXT($B636,"ddd"))</f>
        <v/>
      </c>
      <c r="D636" s="45" t="n"/>
      <c r="E636" s="45"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IF(OR($B636="",$I636=""),"",IF(SUMPRODUCT((nrInstrNames&lt;&gt;"")*ISNUMBER(SEARCH(nrInstrNames,$I636)))&gt;0,"OK","UNRECOGNIZED"))</f>
        <v/>
      </c>
      <c r="O636" s="17">
        <f>IF(OR($B636="",$D636="",$E636=""),"",IF($E636=$D636,"CHECK TIMES (start = end)",IF($F636&gt;12,"CHECK TIMES (End is before Start?)","OK")))</f>
        <v/>
      </c>
    </row>
    <row r="637">
      <c r="B637" s="18" t="n"/>
      <c r="C637" s="17">
        <f>IF($B637="","",TEXT($B637,"ddd"))</f>
        <v/>
      </c>
      <c r="D637" s="45" t="n"/>
      <c r="E637" s="45"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IF(OR($B637="",$I637=""),"",IF(SUMPRODUCT((nrInstrNames&lt;&gt;"")*ISNUMBER(SEARCH(nrInstrNames,$I637)))&gt;0,"OK","UNRECOGNIZED"))</f>
        <v/>
      </c>
      <c r="O637" s="17">
        <f>IF(OR($B637="",$D637="",$E637=""),"",IF($E637=$D637,"CHECK TIMES (start = end)",IF($F637&gt;12,"CHECK TIMES (End is before Start?)","OK")))</f>
        <v/>
      </c>
    </row>
    <row r="638">
      <c r="B638" s="18" t="n"/>
      <c r="C638" s="17">
        <f>IF($B638="","",TEXT($B638,"ddd"))</f>
        <v/>
      </c>
      <c r="D638" s="45" t="n"/>
      <c r="E638" s="45"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IF(OR($B638="",$I638=""),"",IF(SUMPRODUCT((nrInstrNames&lt;&gt;"")*ISNUMBER(SEARCH(nrInstrNames,$I638)))&gt;0,"OK","UNRECOGNIZED"))</f>
        <v/>
      </c>
      <c r="O638" s="17">
        <f>IF(OR($B638="",$D638="",$E638=""),"",IF($E638=$D638,"CHECK TIMES (start = end)",IF($F638&gt;12,"CHECK TIMES (End is before Start?)","OK")))</f>
        <v/>
      </c>
    </row>
    <row r="639">
      <c r="B639" s="18" t="n"/>
      <c r="C639" s="17">
        <f>IF($B639="","",TEXT($B639,"ddd"))</f>
        <v/>
      </c>
      <c r="D639" s="45" t="n"/>
      <c r="E639" s="45"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IF(OR($B639="",$I639=""),"",IF(SUMPRODUCT((nrInstrNames&lt;&gt;"")*ISNUMBER(SEARCH(nrInstrNames,$I639)))&gt;0,"OK","UNRECOGNIZED"))</f>
        <v/>
      </c>
      <c r="O639" s="17">
        <f>IF(OR($B639="",$D639="",$E639=""),"",IF($E639=$D639,"CHECK TIMES (start = end)",IF($F639&gt;12,"CHECK TIMES (End is before Start?)","OK")))</f>
        <v/>
      </c>
    </row>
    <row r="640">
      <c r="B640" s="18" t="n"/>
      <c r="C640" s="17">
        <f>IF($B640="","",TEXT($B640,"ddd"))</f>
        <v/>
      </c>
      <c r="D640" s="45" t="n"/>
      <c r="E640" s="45"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IF(OR($B640="",$I640=""),"",IF(SUMPRODUCT((nrInstrNames&lt;&gt;"")*ISNUMBER(SEARCH(nrInstrNames,$I640)))&gt;0,"OK","UNRECOGNIZED"))</f>
        <v/>
      </c>
      <c r="O640" s="17">
        <f>IF(OR($B640="",$D640="",$E640=""),"",IF($E640=$D640,"CHECK TIMES (start = end)",IF($F640&gt;12,"CHECK TIMES (End is before Start?)","OK")))</f>
        <v/>
      </c>
    </row>
    <row r="641">
      <c r="B641" s="18" t="n"/>
      <c r="C641" s="17">
        <f>IF($B641="","",TEXT($B641,"ddd"))</f>
        <v/>
      </c>
      <c r="D641" s="45" t="n"/>
      <c r="E641" s="45"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IF(OR($B641="",$I641=""),"",IF(SUMPRODUCT((nrInstrNames&lt;&gt;"")*ISNUMBER(SEARCH(nrInstrNames,$I641)))&gt;0,"OK","UNRECOGNIZED"))</f>
        <v/>
      </c>
      <c r="O641" s="17">
        <f>IF(OR($B641="",$D641="",$E641=""),"",IF($E641=$D641,"CHECK TIMES (start = end)",IF($F641&gt;12,"CHECK TIMES (End is before Start?)","OK")))</f>
        <v/>
      </c>
    </row>
    <row r="642">
      <c r="B642" s="18" t="n"/>
      <c r="C642" s="17">
        <f>IF($B642="","",TEXT($B642,"ddd"))</f>
        <v/>
      </c>
      <c r="D642" s="45" t="n"/>
      <c r="E642" s="45"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IF(OR($B642="",$I642=""),"",IF(SUMPRODUCT((nrInstrNames&lt;&gt;"")*ISNUMBER(SEARCH(nrInstrNames,$I642)))&gt;0,"OK","UNRECOGNIZED"))</f>
        <v/>
      </c>
      <c r="O642" s="17">
        <f>IF(OR($B642="",$D642="",$E642=""),"",IF($E642=$D642,"CHECK TIMES (start = end)",IF($F642&gt;12,"CHECK TIMES (End is before Start?)","OK")))</f>
        <v/>
      </c>
    </row>
    <row r="643">
      <c r="B643" s="18" t="n"/>
      <c r="C643" s="17">
        <f>IF($B643="","",TEXT($B643,"ddd"))</f>
        <v/>
      </c>
      <c r="D643" s="45" t="n"/>
      <c r="E643" s="45"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IF(OR($B643="",$I643=""),"",IF(SUMPRODUCT((nrInstrNames&lt;&gt;"")*ISNUMBER(SEARCH(nrInstrNames,$I643)))&gt;0,"OK","UNRECOGNIZED"))</f>
        <v/>
      </c>
      <c r="O643" s="17">
        <f>IF(OR($B643="",$D643="",$E643=""),"",IF($E643=$D643,"CHECK TIMES (start = end)",IF($F643&gt;12,"CHECK TIMES (End is before Start?)","OK")))</f>
        <v/>
      </c>
    </row>
    <row r="644">
      <c r="B644" s="18" t="n"/>
      <c r="C644" s="17">
        <f>IF($B644="","",TEXT($B644,"ddd"))</f>
        <v/>
      </c>
      <c r="D644" s="45" t="n"/>
      <c r="E644" s="45"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IF(OR($B644="",$I644=""),"",IF(SUMPRODUCT((nrInstrNames&lt;&gt;"")*ISNUMBER(SEARCH(nrInstrNames,$I644)))&gt;0,"OK","UNRECOGNIZED"))</f>
        <v/>
      </c>
      <c r="O644" s="17">
        <f>IF(OR($B644="",$D644="",$E644=""),"",IF($E644=$D644,"CHECK TIMES (start = end)",IF($F644&gt;12,"CHECK TIMES (End is before Start?)","OK")))</f>
        <v/>
      </c>
    </row>
    <row r="645">
      <c r="B645" s="18" t="n"/>
      <c r="C645" s="17">
        <f>IF($B645="","",TEXT($B645,"ddd"))</f>
        <v/>
      </c>
      <c r="D645" s="45" t="n"/>
      <c r="E645" s="45"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IF(OR($B645="",$I645=""),"",IF(SUMPRODUCT((nrInstrNames&lt;&gt;"")*ISNUMBER(SEARCH(nrInstrNames,$I645)))&gt;0,"OK","UNRECOGNIZED"))</f>
        <v/>
      </c>
      <c r="O645" s="17">
        <f>IF(OR($B645="",$D645="",$E645=""),"",IF($E645=$D645,"CHECK TIMES (start = end)",IF($F645&gt;12,"CHECK TIMES (End is before Start?)","OK")))</f>
        <v/>
      </c>
    </row>
    <row r="646">
      <c r="B646" s="18" t="n"/>
      <c r="C646" s="17">
        <f>IF($B646="","",TEXT($B646,"ddd"))</f>
        <v/>
      </c>
      <c r="D646" s="45" t="n"/>
      <c r="E646" s="45"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IF(OR($B646="",$I646=""),"",IF(SUMPRODUCT((nrInstrNames&lt;&gt;"")*ISNUMBER(SEARCH(nrInstrNames,$I646)))&gt;0,"OK","UNRECOGNIZED"))</f>
        <v/>
      </c>
      <c r="O646" s="17">
        <f>IF(OR($B646="",$D646="",$E646=""),"",IF($E646=$D646,"CHECK TIMES (start = end)",IF($F646&gt;12,"CHECK TIMES (End is before Start?)","OK")))</f>
        <v/>
      </c>
    </row>
    <row r="647">
      <c r="B647" s="18" t="n"/>
      <c r="C647" s="17">
        <f>IF($B647="","",TEXT($B647,"ddd"))</f>
        <v/>
      </c>
      <c r="D647" s="45" t="n"/>
      <c r="E647" s="45"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IF(OR($B647="",$I647=""),"",IF(SUMPRODUCT((nrInstrNames&lt;&gt;"")*ISNUMBER(SEARCH(nrInstrNames,$I647)))&gt;0,"OK","UNRECOGNIZED"))</f>
        <v/>
      </c>
      <c r="O647" s="17">
        <f>IF(OR($B647="",$D647="",$E647=""),"",IF($E647=$D647,"CHECK TIMES (start = end)",IF($F647&gt;12,"CHECK TIMES (End is before Start?)","OK")))</f>
        <v/>
      </c>
    </row>
    <row r="648">
      <c r="B648" s="18" t="n"/>
      <c r="C648" s="17">
        <f>IF($B648="","",TEXT($B648,"ddd"))</f>
        <v/>
      </c>
      <c r="D648" s="45" t="n"/>
      <c r="E648" s="45"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IF(OR($B648="",$I648=""),"",IF(SUMPRODUCT((nrInstrNames&lt;&gt;"")*ISNUMBER(SEARCH(nrInstrNames,$I648)))&gt;0,"OK","UNRECOGNIZED"))</f>
        <v/>
      </c>
      <c r="O648" s="17">
        <f>IF(OR($B648="",$D648="",$E648=""),"",IF($E648=$D648,"CHECK TIMES (start = end)",IF($F648&gt;12,"CHECK TIMES (End is before Start?)","OK")))</f>
        <v/>
      </c>
    </row>
    <row r="649">
      <c r="B649" s="18" t="n"/>
      <c r="C649" s="17">
        <f>IF($B649="","",TEXT($B649,"ddd"))</f>
        <v/>
      </c>
      <c r="D649" s="45" t="n"/>
      <c r="E649" s="45"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IF(OR($B649="",$I649=""),"",IF(SUMPRODUCT((nrInstrNames&lt;&gt;"")*ISNUMBER(SEARCH(nrInstrNames,$I649)))&gt;0,"OK","UNRECOGNIZED"))</f>
        <v/>
      </c>
      <c r="O649" s="17">
        <f>IF(OR($B649="",$D649="",$E649=""),"",IF($E649=$D649,"CHECK TIMES (start = end)",IF($F649&gt;12,"CHECK TIMES (End is before Start?)","OK")))</f>
        <v/>
      </c>
    </row>
    <row r="650">
      <c r="B650" s="18" t="n"/>
      <c r="C650" s="17">
        <f>IF($B650="","",TEXT($B650,"ddd"))</f>
        <v/>
      </c>
      <c r="D650" s="45" t="n"/>
      <c r="E650" s="45"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IF(OR($B650="",$I650=""),"",IF(SUMPRODUCT((nrInstrNames&lt;&gt;"")*ISNUMBER(SEARCH(nrInstrNames,$I650)))&gt;0,"OK","UNRECOGNIZED"))</f>
        <v/>
      </c>
      <c r="O650" s="17">
        <f>IF(OR($B650="",$D650="",$E650=""),"",IF($E650=$D650,"CHECK TIMES (start = end)",IF($F650&gt;12,"CHECK TIMES (End is before Start?)","OK")))</f>
        <v/>
      </c>
    </row>
    <row r="651">
      <c r="B651" s="18" t="n"/>
      <c r="C651" s="17">
        <f>IF($B651="","",TEXT($B651,"ddd"))</f>
        <v/>
      </c>
      <c r="D651" s="45" t="n"/>
      <c r="E651" s="45"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IF(OR($B651="",$I651=""),"",IF(SUMPRODUCT((nrInstrNames&lt;&gt;"")*ISNUMBER(SEARCH(nrInstrNames,$I651)))&gt;0,"OK","UNRECOGNIZED"))</f>
        <v/>
      </c>
      <c r="O651" s="17">
        <f>IF(OR($B651="",$D651="",$E651=""),"",IF($E651=$D651,"CHECK TIMES (start = end)",IF($F651&gt;12,"CHECK TIMES (End is before Start?)","OK")))</f>
        <v/>
      </c>
    </row>
    <row r="652">
      <c r="B652" s="18" t="n"/>
      <c r="C652" s="17">
        <f>IF($B652="","",TEXT($B652,"ddd"))</f>
        <v/>
      </c>
      <c r="D652" s="45" t="n"/>
      <c r="E652" s="45"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IF(OR($B652="",$I652=""),"",IF(SUMPRODUCT((nrInstrNames&lt;&gt;"")*ISNUMBER(SEARCH(nrInstrNames,$I652)))&gt;0,"OK","UNRECOGNIZED"))</f>
        <v/>
      </c>
      <c r="O652" s="17">
        <f>IF(OR($B652="",$D652="",$E652=""),"",IF($E652=$D652,"CHECK TIMES (start = end)",IF($F652&gt;12,"CHECK TIMES (End is before Start?)","OK")))</f>
        <v/>
      </c>
    </row>
    <row r="653">
      <c r="B653" s="18" t="n"/>
      <c r="C653" s="17">
        <f>IF($B653="","",TEXT($B653,"ddd"))</f>
        <v/>
      </c>
      <c r="D653" s="45" t="n"/>
      <c r="E653" s="45"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IF(OR($B653="",$I653=""),"",IF(SUMPRODUCT((nrInstrNames&lt;&gt;"")*ISNUMBER(SEARCH(nrInstrNames,$I653)))&gt;0,"OK","UNRECOGNIZED"))</f>
        <v/>
      </c>
      <c r="O653" s="17">
        <f>IF(OR($B653="",$D653="",$E653=""),"",IF($E653=$D653,"CHECK TIMES (start = end)",IF($F653&gt;12,"CHECK TIMES (End is before Start?)","OK")))</f>
        <v/>
      </c>
    </row>
    <row r="654">
      <c r="B654" s="18" t="n"/>
      <c r="C654" s="17">
        <f>IF($B654="","",TEXT($B654,"ddd"))</f>
        <v/>
      </c>
      <c r="D654" s="45" t="n"/>
      <c r="E654" s="45"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IF(OR($B654="",$I654=""),"",IF(SUMPRODUCT((nrInstrNames&lt;&gt;"")*ISNUMBER(SEARCH(nrInstrNames,$I654)))&gt;0,"OK","UNRECOGNIZED"))</f>
        <v/>
      </c>
      <c r="O654" s="17">
        <f>IF(OR($B654="",$D654="",$E654=""),"",IF($E654=$D654,"CHECK TIMES (start = end)",IF($F654&gt;12,"CHECK TIMES (End is before Start?)","OK")))</f>
        <v/>
      </c>
    </row>
    <row r="655">
      <c r="B655" s="18" t="n"/>
      <c r="C655" s="17">
        <f>IF($B655="","",TEXT($B655,"ddd"))</f>
        <v/>
      </c>
      <c r="D655" s="45" t="n"/>
      <c r="E655" s="45"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IF(OR($B655="",$I655=""),"",IF(SUMPRODUCT((nrInstrNames&lt;&gt;"")*ISNUMBER(SEARCH(nrInstrNames,$I655)))&gt;0,"OK","UNRECOGNIZED"))</f>
        <v/>
      </c>
      <c r="O655" s="17">
        <f>IF(OR($B655="",$D655="",$E655=""),"",IF($E655=$D655,"CHECK TIMES (start = end)",IF($F655&gt;12,"CHECK TIMES (End is before Start?)","OK")))</f>
        <v/>
      </c>
    </row>
    <row r="656">
      <c r="B656" s="18" t="n"/>
      <c r="C656" s="17">
        <f>IF($B656="","",TEXT($B656,"ddd"))</f>
        <v/>
      </c>
      <c r="D656" s="45" t="n"/>
      <c r="E656" s="45"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IF(OR($B656="",$I656=""),"",IF(SUMPRODUCT((nrInstrNames&lt;&gt;"")*ISNUMBER(SEARCH(nrInstrNames,$I656)))&gt;0,"OK","UNRECOGNIZED"))</f>
        <v/>
      </c>
      <c r="O656" s="17">
        <f>IF(OR($B656="",$D656="",$E656=""),"",IF($E656=$D656,"CHECK TIMES (start = end)",IF($F656&gt;12,"CHECK TIMES (End is before Start?)","OK")))</f>
        <v/>
      </c>
    </row>
    <row r="657">
      <c r="B657" s="18" t="n"/>
      <c r="C657" s="17">
        <f>IF($B657="","",TEXT($B657,"ddd"))</f>
        <v/>
      </c>
      <c r="D657" s="45" t="n"/>
      <c r="E657" s="45"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IF(OR($B657="",$I657=""),"",IF(SUMPRODUCT((nrInstrNames&lt;&gt;"")*ISNUMBER(SEARCH(nrInstrNames,$I657)))&gt;0,"OK","UNRECOGNIZED"))</f>
        <v/>
      </c>
      <c r="O657" s="17">
        <f>IF(OR($B657="",$D657="",$E657=""),"",IF($E657=$D657,"CHECK TIMES (start = end)",IF($F657&gt;12,"CHECK TIMES (End is before Start?)","OK")))</f>
        <v/>
      </c>
    </row>
    <row r="658">
      <c r="B658" s="18" t="n"/>
      <c r="C658" s="17">
        <f>IF($B658="","",TEXT($B658,"ddd"))</f>
        <v/>
      </c>
      <c r="D658" s="45" t="n"/>
      <c r="E658" s="45"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IF(OR($B658="",$I658=""),"",IF(SUMPRODUCT((nrInstrNames&lt;&gt;"")*ISNUMBER(SEARCH(nrInstrNames,$I658)))&gt;0,"OK","UNRECOGNIZED"))</f>
        <v/>
      </c>
      <c r="O658" s="17">
        <f>IF(OR($B658="",$D658="",$E658=""),"",IF($E658=$D658,"CHECK TIMES (start = end)",IF($F658&gt;12,"CHECK TIMES (End is before Start?)","OK")))</f>
        <v/>
      </c>
    </row>
    <row r="659">
      <c r="B659" s="18" t="n"/>
      <c r="C659" s="17">
        <f>IF($B659="","",TEXT($B659,"ddd"))</f>
        <v/>
      </c>
      <c r="D659" s="45" t="n"/>
      <c r="E659" s="45"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IF(OR($B659="",$I659=""),"",IF(SUMPRODUCT((nrInstrNames&lt;&gt;"")*ISNUMBER(SEARCH(nrInstrNames,$I659)))&gt;0,"OK","UNRECOGNIZED"))</f>
        <v/>
      </c>
      <c r="O659" s="17">
        <f>IF(OR($B659="",$D659="",$E659=""),"",IF($E659=$D659,"CHECK TIMES (start = end)",IF($F659&gt;12,"CHECK TIMES (End is before Start?)","OK")))</f>
        <v/>
      </c>
    </row>
    <row r="660">
      <c r="B660" s="18" t="n"/>
      <c r="C660" s="17">
        <f>IF($B660="","",TEXT($B660,"ddd"))</f>
        <v/>
      </c>
      <c r="D660" s="45" t="n"/>
      <c r="E660" s="45"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IF(OR($B660="",$I660=""),"",IF(SUMPRODUCT((nrInstrNames&lt;&gt;"")*ISNUMBER(SEARCH(nrInstrNames,$I660)))&gt;0,"OK","UNRECOGNIZED"))</f>
        <v/>
      </c>
      <c r="O660" s="17">
        <f>IF(OR($B660="",$D660="",$E660=""),"",IF($E660=$D660,"CHECK TIMES (start = end)",IF($F660&gt;12,"CHECK TIMES (End is before Start?)","OK")))</f>
        <v/>
      </c>
    </row>
    <row r="661">
      <c r="B661" s="18" t="n"/>
      <c r="C661" s="17">
        <f>IF($B661="","",TEXT($B661,"ddd"))</f>
        <v/>
      </c>
      <c r="D661" s="45" t="n"/>
      <c r="E661" s="45"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IF(OR($B661="",$I661=""),"",IF(SUMPRODUCT((nrInstrNames&lt;&gt;"")*ISNUMBER(SEARCH(nrInstrNames,$I661)))&gt;0,"OK","UNRECOGNIZED"))</f>
        <v/>
      </c>
      <c r="O661" s="17">
        <f>IF(OR($B661="",$D661="",$E661=""),"",IF($E661=$D661,"CHECK TIMES (start = end)",IF($F661&gt;12,"CHECK TIMES (End is before Start?)","OK")))</f>
        <v/>
      </c>
    </row>
    <row r="662">
      <c r="B662" s="18" t="n"/>
      <c r="C662" s="17">
        <f>IF($B662="","",TEXT($B662,"ddd"))</f>
        <v/>
      </c>
      <c r="D662" s="45" t="n"/>
      <c r="E662" s="45"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IF(OR($B662="",$I662=""),"",IF(SUMPRODUCT((nrInstrNames&lt;&gt;"")*ISNUMBER(SEARCH(nrInstrNames,$I662)))&gt;0,"OK","UNRECOGNIZED"))</f>
        <v/>
      </c>
      <c r="O662" s="17">
        <f>IF(OR($B662="",$D662="",$E662=""),"",IF($E662=$D662,"CHECK TIMES (start = end)",IF($F662&gt;12,"CHECK TIMES (End is before Start?)","OK")))</f>
        <v/>
      </c>
    </row>
    <row r="663">
      <c r="B663" s="18" t="n"/>
      <c r="C663" s="17">
        <f>IF($B663="","",TEXT($B663,"ddd"))</f>
        <v/>
      </c>
      <c r="D663" s="45" t="n"/>
      <c r="E663" s="45"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IF(OR($B663="",$I663=""),"",IF(SUMPRODUCT((nrInstrNames&lt;&gt;"")*ISNUMBER(SEARCH(nrInstrNames,$I663)))&gt;0,"OK","UNRECOGNIZED"))</f>
        <v/>
      </c>
      <c r="O663" s="17">
        <f>IF(OR($B663="",$D663="",$E663=""),"",IF($E663=$D663,"CHECK TIMES (start = end)",IF($F663&gt;12,"CHECK TIMES (End is before Start?)","OK")))</f>
        <v/>
      </c>
    </row>
    <row r="664">
      <c r="B664" s="18" t="n"/>
      <c r="C664" s="17">
        <f>IF($B664="","",TEXT($B664,"ddd"))</f>
        <v/>
      </c>
      <c r="D664" s="45" t="n"/>
      <c r="E664" s="45"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IF(OR($B664="",$I664=""),"",IF(SUMPRODUCT((nrInstrNames&lt;&gt;"")*ISNUMBER(SEARCH(nrInstrNames,$I664)))&gt;0,"OK","UNRECOGNIZED"))</f>
        <v/>
      </c>
      <c r="O664" s="17">
        <f>IF(OR($B664="",$D664="",$E664=""),"",IF($E664=$D664,"CHECK TIMES (start = end)",IF($F664&gt;12,"CHECK TIMES (End is before Start?)","OK")))</f>
        <v/>
      </c>
    </row>
    <row r="665">
      <c r="B665" s="18" t="n"/>
      <c r="C665" s="17">
        <f>IF($B665="","",TEXT($B665,"ddd"))</f>
        <v/>
      </c>
      <c r="D665" s="45" t="n"/>
      <c r="E665" s="45"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IF(OR($B665="",$I665=""),"",IF(SUMPRODUCT((nrInstrNames&lt;&gt;"")*ISNUMBER(SEARCH(nrInstrNames,$I665)))&gt;0,"OK","UNRECOGNIZED"))</f>
        <v/>
      </c>
      <c r="O665" s="17">
        <f>IF(OR($B665="",$D665="",$E665=""),"",IF($E665=$D665,"CHECK TIMES (start = end)",IF($F665&gt;12,"CHECK TIMES (End is before Start?)","OK")))</f>
        <v/>
      </c>
    </row>
    <row r="666">
      <c r="B666" s="18" t="n"/>
      <c r="C666" s="17">
        <f>IF($B666="","",TEXT($B666,"ddd"))</f>
        <v/>
      </c>
      <c r="D666" s="45" t="n"/>
      <c r="E666" s="45"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IF(OR($B666="",$I666=""),"",IF(SUMPRODUCT((nrInstrNames&lt;&gt;"")*ISNUMBER(SEARCH(nrInstrNames,$I666)))&gt;0,"OK","UNRECOGNIZED"))</f>
        <v/>
      </c>
      <c r="O666" s="17">
        <f>IF(OR($B666="",$D666="",$E666=""),"",IF($E666=$D666,"CHECK TIMES (start = end)",IF($F666&gt;12,"CHECK TIMES (End is before Start?)","OK")))</f>
        <v/>
      </c>
    </row>
    <row r="667">
      <c r="B667" s="18" t="n"/>
      <c r="C667" s="17">
        <f>IF($B667="","",TEXT($B667,"ddd"))</f>
        <v/>
      </c>
      <c r="D667" s="45" t="n"/>
      <c r="E667" s="45"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IF(OR($B667="",$I667=""),"",IF(SUMPRODUCT((nrInstrNames&lt;&gt;"")*ISNUMBER(SEARCH(nrInstrNames,$I667)))&gt;0,"OK","UNRECOGNIZED"))</f>
        <v/>
      </c>
      <c r="O667" s="17">
        <f>IF(OR($B667="",$D667="",$E667=""),"",IF($E667=$D667,"CHECK TIMES (start = end)",IF($F667&gt;12,"CHECK TIMES (End is before Start?)","OK")))</f>
        <v/>
      </c>
    </row>
    <row r="668">
      <c r="B668" s="18" t="n"/>
      <c r="C668" s="17">
        <f>IF($B668="","",TEXT($B668,"ddd"))</f>
        <v/>
      </c>
      <c r="D668" s="45" t="n"/>
      <c r="E668" s="45"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IF(OR($B668="",$I668=""),"",IF(SUMPRODUCT((nrInstrNames&lt;&gt;"")*ISNUMBER(SEARCH(nrInstrNames,$I668)))&gt;0,"OK","UNRECOGNIZED"))</f>
        <v/>
      </c>
      <c r="O668" s="17">
        <f>IF(OR($B668="",$D668="",$E668=""),"",IF($E668=$D668,"CHECK TIMES (start = end)",IF($F668&gt;12,"CHECK TIMES (End is before Start?)","OK")))</f>
        <v/>
      </c>
    </row>
    <row r="669">
      <c r="B669" s="18" t="n"/>
      <c r="C669" s="17">
        <f>IF($B669="","",TEXT($B669,"ddd"))</f>
        <v/>
      </c>
      <c r="D669" s="45" t="n"/>
      <c r="E669" s="45"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IF(OR($B669="",$I669=""),"",IF(SUMPRODUCT((nrInstrNames&lt;&gt;"")*ISNUMBER(SEARCH(nrInstrNames,$I669)))&gt;0,"OK","UNRECOGNIZED"))</f>
        <v/>
      </c>
      <c r="O669" s="17">
        <f>IF(OR($B669="",$D669="",$E669=""),"",IF($E669=$D669,"CHECK TIMES (start = end)",IF($F669&gt;12,"CHECK TIMES (End is before Start?)","OK")))</f>
        <v/>
      </c>
    </row>
    <row r="670">
      <c r="B670" s="18" t="n"/>
      <c r="C670" s="17">
        <f>IF($B670="","",TEXT($B670,"ddd"))</f>
        <v/>
      </c>
      <c r="D670" s="45" t="n"/>
      <c r="E670" s="45"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IF(OR($B670="",$I670=""),"",IF(SUMPRODUCT((nrInstrNames&lt;&gt;"")*ISNUMBER(SEARCH(nrInstrNames,$I670)))&gt;0,"OK","UNRECOGNIZED"))</f>
        <v/>
      </c>
      <c r="O670" s="17">
        <f>IF(OR($B670="",$D670="",$E670=""),"",IF($E670=$D670,"CHECK TIMES (start = end)",IF($F670&gt;12,"CHECK TIMES (End is before Start?)","OK")))</f>
        <v/>
      </c>
    </row>
    <row r="671">
      <c r="B671" s="18" t="n"/>
      <c r="C671" s="17">
        <f>IF($B671="","",TEXT($B671,"ddd"))</f>
        <v/>
      </c>
      <c r="D671" s="45" t="n"/>
      <c r="E671" s="45"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IF(OR($B671="",$I671=""),"",IF(SUMPRODUCT((nrInstrNames&lt;&gt;"")*ISNUMBER(SEARCH(nrInstrNames,$I671)))&gt;0,"OK","UNRECOGNIZED"))</f>
        <v/>
      </c>
      <c r="O671" s="17">
        <f>IF(OR($B671="",$D671="",$E671=""),"",IF($E671=$D671,"CHECK TIMES (start = end)",IF($F671&gt;12,"CHECK TIMES (End is before Start?)","OK")))</f>
        <v/>
      </c>
    </row>
    <row r="672">
      <c r="B672" s="18" t="n"/>
      <c r="C672" s="17">
        <f>IF($B672="","",TEXT($B672,"ddd"))</f>
        <v/>
      </c>
      <c r="D672" s="45" t="n"/>
      <c r="E672" s="45"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IF(OR($B672="",$I672=""),"",IF(SUMPRODUCT((nrInstrNames&lt;&gt;"")*ISNUMBER(SEARCH(nrInstrNames,$I672)))&gt;0,"OK","UNRECOGNIZED"))</f>
        <v/>
      </c>
      <c r="O672" s="17">
        <f>IF(OR($B672="",$D672="",$E672=""),"",IF($E672=$D672,"CHECK TIMES (start = end)",IF($F672&gt;12,"CHECK TIMES (End is before Start?)","OK")))</f>
        <v/>
      </c>
    </row>
    <row r="673">
      <c r="B673" s="18" t="n"/>
      <c r="C673" s="17">
        <f>IF($B673="","",TEXT($B673,"ddd"))</f>
        <v/>
      </c>
      <c r="D673" s="45" t="n"/>
      <c r="E673" s="45"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IF(OR($B673="",$I673=""),"",IF(SUMPRODUCT((nrInstrNames&lt;&gt;"")*ISNUMBER(SEARCH(nrInstrNames,$I673)))&gt;0,"OK","UNRECOGNIZED"))</f>
        <v/>
      </c>
      <c r="O673" s="17">
        <f>IF(OR($B673="",$D673="",$E673=""),"",IF($E673=$D673,"CHECK TIMES (start = end)",IF($F673&gt;12,"CHECK TIMES (End is before Start?)","OK")))</f>
        <v/>
      </c>
    </row>
    <row r="674">
      <c r="B674" s="18" t="n"/>
      <c r="C674" s="17">
        <f>IF($B674="","",TEXT($B674,"ddd"))</f>
        <v/>
      </c>
      <c r="D674" s="45" t="n"/>
      <c r="E674" s="45"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IF(OR($B674="",$I674=""),"",IF(SUMPRODUCT((nrInstrNames&lt;&gt;"")*ISNUMBER(SEARCH(nrInstrNames,$I674)))&gt;0,"OK","UNRECOGNIZED"))</f>
        <v/>
      </c>
      <c r="O674" s="17">
        <f>IF(OR($B674="",$D674="",$E674=""),"",IF($E674=$D674,"CHECK TIMES (start = end)",IF($F674&gt;12,"CHECK TIMES (End is before Start?)","OK")))</f>
        <v/>
      </c>
    </row>
    <row r="675">
      <c r="B675" s="18" t="n"/>
      <c r="C675" s="17">
        <f>IF($B675="","",TEXT($B675,"ddd"))</f>
        <v/>
      </c>
      <c r="D675" s="45" t="n"/>
      <c r="E675" s="45"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IF(OR($B675="",$I675=""),"",IF(SUMPRODUCT((nrInstrNames&lt;&gt;"")*ISNUMBER(SEARCH(nrInstrNames,$I675)))&gt;0,"OK","UNRECOGNIZED"))</f>
        <v/>
      </c>
      <c r="O675" s="17">
        <f>IF(OR($B675="",$D675="",$E675=""),"",IF($E675=$D675,"CHECK TIMES (start = end)",IF($F675&gt;12,"CHECK TIMES (End is before Start?)","OK")))</f>
        <v/>
      </c>
    </row>
    <row r="676">
      <c r="B676" s="18" t="n"/>
      <c r="C676" s="17">
        <f>IF($B676="","",TEXT($B676,"ddd"))</f>
        <v/>
      </c>
      <c r="D676" s="45" t="n"/>
      <c r="E676" s="45"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IF(OR($B676="",$I676=""),"",IF(SUMPRODUCT((nrInstrNames&lt;&gt;"")*ISNUMBER(SEARCH(nrInstrNames,$I676)))&gt;0,"OK","UNRECOGNIZED"))</f>
        <v/>
      </c>
      <c r="O676" s="17">
        <f>IF(OR($B676="",$D676="",$E676=""),"",IF($E676=$D676,"CHECK TIMES (start = end)",IF($F676&gt;12,"CHECK TIMES (End is before Start?)","OK")))</f>
        <v/>
      </c>
    </row>
    <row r="677">
      <c r="B677" s="18" t="n"/>
      <c r="C677" s="17">
        <f>IF($B677="","",TEXT($B677,"ddd"))</f>
        <v/>
      </c>
      <c r="D677" s="45" t="n"/>
      <c r="E677" s="45"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IF(OR($B677="",$I677=""),"",IF(SUMPRODUCT((nrInstrNames&lt;&gt;"")*ISNUMBER(SEARCH(nrInstrNames,$I677)))&gt;0,"OK","UNRECOGNIZED"))</f>
        <v/>
      </c>
      <c r="O677" s="17">
        <f>IF(OR($B677="",$D677="",$E677=""),"",IF($E677=$D677,"CHECK TIMES (start = end)",IF($F677&gt;12,"CHECK TIMES (End is before Start?)","OK")))</f>
        <v/>
      </c>
    </row>
    <row r="678">
      <c r="B678" s="18" t="n"/>
      <c r="C678" s="17">
        <f>IF($B678="","",TEXT($B678,"ddd"))</f>
        <v/>
      </c>
      <c r="D678" s="45" t="n"/>
      <c r="E678" s="45"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IF(OR($B678="",$I678=""),"",IF(SUMPRODUCT((nrInstrNames&lt;&gt;"")*ISNUMBER(SEARCH(nrInstrNames,$I678)))&gt;0,"OK","UNRECOGNIZED"))</f>
        <v/>
      </c>
      <c r="O678" s="17">
        <f>IF(OR($B678="",$D678="",$E678=""),"",IF($E678=$D678,"CHECK TIMES (start = end)",IF($F678&gt;12,"CHECK TIMES (End is before Start?)","OK")))</f>
        <v/>
      </c>
    </row>
    <row r="679">
      <c r="B679" s="18" t="n"/>
      <c r="C679" s="17">
        <f>IF($B679="","",TEXT($B679,"ddd"))</f>
        <v/>
      </c>
      <c r="D679" s="45" t="n"/>
      <c r="E679" s="45"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IF(OR($B679="",$I679=""),"",IF(SUMPRODUCT((nrInstrNames&lt;&gt;"")*ISNUMBER(SEARCH(nrInstrNames,$I679)))&gt;0,"OK","UNRECOGNIZED"))</f>
        <v/>
      </c>
      <c r="O679" s="17">
        <f>IF(OR($B679="",$D679="",$E679=""),"",IF($E679=$D679,"CHECK TIMES (start = end)",IF($F679&gt;12,"CHECK TIMES (End is before Start?)","OK")))</f>
        <v/>
      </c>
    </row>
    <row r="680">
      <c r="B680" s="18" t="n"/>
      <c r="C680" s="17">
        <f>IF($B680="","",TEXT($B680,"ddd"))</f>
        <v/>
      </c>
      <c r="D680" s="45" t="n"/>
      <c r="E680" s="45"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IF(OR($B680="",$I680=""),"",IF(SUMPRODUCT((nrInstrNames&lt;&gt;"")*ISNUMBER(SEARCH(nrInstrNames,$I680)))&gt;0,"OK","UNRECOGNIZED"))</f>
        <v/>
      </c>
      <c r="O680" s="17">
        <f>IF(OR($B680="",$D680="",$E680=""),"",IF($E680=$D680,"CHECK TIMES (start = end)",IF($F680&gt;12,"CHECK TIMES (End is before Start?)","OK")))</f>
        <v/>
      </c>
    </row>
    <row r="681">
      <c r="B681" s="18" t="n"/>
      <c r="C681" s="17">
        <f>IF($B681="","",TEXT($B681,"ddd"))</f>
        <v/>
      </c>
      <c r="D681" s="45" t="n"/>
      <c r="E681" s="45"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IF(OR($B681="",$I681=""),"",IF(SUMPRODUCT((nrInstrNames&lt;&gt;"")*ISNUMBER(SEARCH(nrInstrNames,$I681)))&gt;0,"OK","UNRECOGNIZED"))</f>
        <v/>
      </c>
      <c r="O681" s="17">
        <f>IF(OR($B681="",$D681="",$E681=""),"",IF($E681=$D681,"CHECK TIMES (start = end)",IF($F681&gt;12,"CHECK TIMES (End is before Start?)","OK")))</f>
        <v/>
      </c>
    </row>
    <row r="682">
      <c r="B682" s="18" t="n"/>
      <c r="C682" s="17">
        <f>IF($B682="","",TEXT($B682,"ddd"))</f>
        <v/>
      </c>
      <c r="D682" s="45" t="n"/>
      <c r="E682" s="45"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IF(OR($B682="",$I682=""),"",IF(SUMPRODUCT((nrInstrNames&lt;&gt;"")*ISNUMBER(SEARCH(nrInstrNames,$I682)))&gt;0,"OK","UNRECOGNIZED"))</f>
        <v/>
      </c>
      <c r="O682" s="17">
        <f>IF(OR($B682="",$D682="",$E682=""),"",IF($E682=$D682,"CHECK TIMES (start = end)",IF($F682&gt;12,"CHECK TIMES (End is before Start?)","OK")))</f>
        <v/>
      </c>
    </row>
    <row r="683">
      <c r="B683" s="18" t="n"/>
      <c r="C683" s="17">
        <f>IF($B683="","",TEXT($B683,"ddd"))</f>
        <v/>
      </c>
      <c r="D683" s="45" t="n"/>
      <c r="E683" s="45"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IF(OR($B683="",$I683=""),"",IF(SUMPRODUCT((nrInstrNames&lt;&gt;"")*ISNUMBER(SEARCH(nrInstrNames,$I683)))&gt;0,"OK","UNRECOGNIZED"))</f>
        <v/>
      </c>
      <c r="O683" s="17">
        <f>IF(OR($B683="",$D683="",$E683=""),"",IF($E683=$D683,"CHECK TIMES (start = end)",IF($F683&gt;12,"CHECK TIMES (End is before Start?)","OK")))</f>
        <v/>
      </c>
    </row>
    <row r="684">
      <c r="B684" s="18" t="n"/>
      <c r="C684" s="17">
        <f>IF($B684="","",TEXT($B684,"ddd"))</f>
        <v/>
      </c>
      <c r="D684" s="45" t="n"/>
      <c r="E684" s="45"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IF(OR($B684="",$I684=""),"",IF(SUMPRODUCT((nrInstrNames&lt;&gt;"")*ISNUMBER(SEARCH(nrInstrNames,$I684)))&gt;0,"OK","UNRECOGNIZED"))</f>
        <v/>
      </c>
      <c r="O684" s="17">
        <f>IF(OR($B684="",$D684="",$E684=""),"",IF($E684=$D684,"CHECK TIMES (start = end)",IF($F684&gt;12,"CHECK TIMES (End is before Start?)","OK")))</f>
        <v/>
      </c>
    </row>
    <row r="685">
      <c r="B685" s="18" t="n"/>
      <c r="C685" s="17">
        <f>IF($B685="","",TEXT($B685,"ddd"))</f>
        <v/>
      </c>
      <c r="D685" s="45" t="n"/>
      <c r="E685" s="45"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IF(OR($B685="",$I685=""),"",IF(SUMPRODUCT((nrInstrNames&lt;&gt;"")*ISNUMBER(SEARCH(nrInstrNames,$I685)))&gt;0,"OK","UNRECOGNIZED"))</f>
        <v/>
      </c>
      <c r="O685" s="17">
        <f>IF(OR($B685="",$D685="",$E685=""),"",IF($E685=$D685,"CHECK TIMES (start = end)",IF($F685&gt;12,"CHECK TIMES (End is before Start?)","OK")))</f>
        <v/>
      </c>
    </row>
    <row r="686">
      <c r="B686" s="18" t="n"/>
      <c r="C686" s="17">
        <f>IF($B686="","",TEXT($B686,"ddd"))</f>
        <v/>
      </c>
      <c r="D686" s="45" t="n"/>
      <c r="E686" s="45"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IF(OR($B686="",$I686=""),"",IF(SUMPRODUCT((nrInstrNames&lt;&gt;"")*ISNUMBER(SEARCH(nrInstrNames,$I686)))&gt;0,"OK","UNRECOGNIZED"))</f>
        <v/>
      </c>
      <c r="O686" s="17">
        <f>IF(OR($B686="",$D686="",$E686=""),"",IF($E686=$D686,"CHECK TIMES (start = end)",IF($F686&gt;12,"CHECK TIMES (End is before Start?)","OK")))</f>
        <v/>
      </c>
    </row>
    <row r="687">
      <c r="B687" s="18" t="n"/>
      <c r="C687" s="17">
        <f>IF($B687="","",TEXT($B687,"ddd"))</f>
        <v/>
      </c>
      <c r="D687" s="45" t="n"/>
      <c r="E687" s="45"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IF(OR($B687="",$I687=""),"",IF(SUMPRODUCT((nrInstrNames&lt;&gt;"")*ISNUMBER(SEARCH(nrInstrNames,$I687)))&gt;0,"OK","UNRECOGNIZED"))</f>
        <v/>
      </c>
      <c r="O687" s="17">
        <f>IF(OR($B687="",$D687="",$E687=""),"",IF($E687=$D687,"CHECK TIMES (start = end)",IF($F687&gt;12,"CHECK TIMES (End is before Start?)","OK")))</f>
        <v/>
      </c>
    </row>
    <row r="688">
      <c r="B688" s="18" t="n"/>
      <c r="C688" s="17">
        <f>IF($B688="","",TEXT($B688,"ddd"))</f>
        <v/>
      </c>
      <c r="D688" s="45" t="n"/>
      <c r="E688" s="45"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IF(OR($B688="",$I688=""),"",IF(SUMPRODUCT((nrInstrNames&lt;&gt;"")*ISNUMBER(SEARCH(nrInstrNames,$I688)))&gt;0,"OK","UNRECOGNIZED"))</f>
        <v/>
      </c>
      <c r="O688" s="17">
        <f>IF(OR($B688="",$D688="",$E688=""),"",IF($E688=$D688,"CHECK TIMES (start = end)",IF($F688&gt;12,"CHECK TIMES (End is before Start?)","OK")))</f>
        <v/>
      </c>
    </row>
    <row r="689">
      <c r="B689" s="18" t="n"/>
      <c r="C689" s="17">
        <f>IF($B689="","",TEXT($B689,"ddd"))</f>
        <v/>
      </c>
      <c r="D689" s="45" t="n"/>
      <c r="E689" s="45"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IF(OR($B689="",$I689=""),"",IF(SUMPRODUCT((nrInstrNames&lt;&gt;"")*ISNUMBER(SEARCH(nrInstrNames,$I689)))&gt;0,"OK","UNRECOGNIZED"))</f>
        <v/>
      </c>
      <c r="O689" s="17">
        <f>IF(OR($B689="",$D689="",$E689=""),"",IF($E689=$D689,"CHECK TIMES (start = end)",IF($F689&gt;12,"CHECK TIMES (End is before Start?)","OK")))</f>
        <v/>
      </c>
    </row>
    <row r="690">
      <c r="B690" s="18" t="n"/>
      <c r="C690" s="17">
        <f>IF($B690="","",TEXT($B690,"ddd"))</f>
        <v/>
      </c>
      <c r="D690" s="45" t="n"/>
      <c r="E690" s="45"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IF(OR($B690="",$I690=""),"",IF(SUMPRODUCT((nrInstrNames&lt;&gt;"")*ISNUMBER(SEARCH(nrInstrNames,$I690)))&gt;0,"OK","UNRECOGNIZED"))</f>
        <v/>
      </c>
      <c r="O690" s="17">
        <f>IF(OR($B690="",$D690="",$E690=""),"",IF($E690=$D690,"CHECK TIMES (start = end)",IF($F690&gt;12,"CHECK TIMES (End is before Start?)","OK")))</f>
        <v/>
      </c>
    </row>
    <row r="691">
      <c r="B691" s="18" t="n"/>
      <c r="C691" s="17">
        <f>IF($B691="","",TEXT($B691,"ddd"))</f>
        <v/>
      </c>
      <c r="D691" s="45" t="n"/>
      <c r="E691" s="45"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IF(OR($B691="",$I691=""),"",IF(SUMPRODUCT((nrInstrNames&lt;&gt;"")*ISNUMBER(SEARCH(nrInstrNames,$I691)))&gt;0,"OK","UNRECOGNIZED"))</f>
        <v/>
      </c>
      <c r="O691" s="17">
        <f>IF(OR($B691="",$D691="",$E691=""),"",IF($E691=$D691,"CHECK TIMES (start = end)",IF($F691&gt;12,"CHECK TIMES (End is before Start?)","OK")))</f>
        <v/>
      </c>
    </row>
    <row r="692">
      <c r="B692" s="18" t="n"/>
      <c r="C692" s="17">
        <f>IF($B692="","",TEXT($B692,"ddd"))</f>
        <v/>
      </c>
      <c r="D692" s="45" t="n"/>
      <c r="E692" s="45"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IF(OR($B692="",$I692=""),"",IF(SUMPRODUCT((nrInstrNames&lt;&gt;"")*ISNUMBER(SEARCH(nrInstrNames,$I692)))&gt;0,"OK","UNRECOGNIZED"))</f>
        <v/>
      </c>
      <c r="O692" s="17">
        <f>IF(OR($B692="",$D692="",$E692=""),"",IF($E692=$D692,"CHECK TIMES (start = end)",IF($F692&gt;12,"CHECK TIMES (End is before Start?)","OK")))</f>
        <v/>
      </c>
    </row>
    <row r="693">
      <c r="B693" s="18" t="n"/>
      <c r="C693" s="17">
        <f>IF($B693="","",TEXT($B693,"ddd"))</f>
        <v/>
      </c>
      <c r="D693" s="45" t="n"/>
      <c r="E693" s="45"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IF(OR($B693="",$I693=""),"",IF(SUMPRODUCT((nrInstrNames&lt;&gt;"")*ISNUMBER(SEARCH(nrInstrNames,$I693)))&gt;0,"OK","UNRECOGNIZED"))</f>
        <v/>
      </c>
      <c r="O693" s="17">
        <f>IF(OR($B693="",$D693="",$E693=""),"",IF($E693=$D693,"CHECK TIMES (start = end)",IF($F693&gt;12,"CHECK TIMES (End is before Start?)","OK")))</f>
        <v/>
      </c>
    </row>
    <row r="694">
      <c r="B694" s="18" t="n"/>
      <c r="C694" s="17">
        <f>IF($B694="","",TEXT($B694,"ddd"))</f>
        <v/>
      </c>
      <c r="D694" s="45" t="n"/>
      <c r="E694" s="45"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IF(OR($B694="",$I694=""),"",IF(SUMPRODUCT((nrInstrNames&lt;&gt;"")*ISNUMBER(SEARCH(nrInstrNames,$I694)))&gt;0,"OK","UNRECOGNIZED"))</f>
        <v/>
      </c>
      <c r="O694" s="17">
        <f>IF(OR($B694="",$D694="",$E694=""),"",IF($E694=$D694,"CHECK TIMES (start = end)",IF($F694&gt;12,"CHECK TIMES (End is before Start?)","OK")))</f>
        <v/>
      </c>
    </row>
    <row r="695">
      <c r="B695" s="18" t="n"/>
      <c r="C695" s="17">
        <f>IF($B695="","",TEXT($B695,"ddd"))</f>
        <v/>
      </c>
      <c r="D695" s="45" t="n"/>
      <c r="E695" s="45"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IF(OR($B695="",$I695=""),"",IF(SUMPRODUCT((nrInstrNames&lt;&gt;"")*ISNUMBER(SEARCH(nrInstrNames,$I695)))&gt;0,"OK","UNRECOGNIZED"))</f>
        <v/>
      </c>
      <c r="O695" s="17">
        <f>IF(OR($B695="",$D695="",$E695=""),"",IF($E695=$D695,"CHECK TIMES (start = end)",IF($F695&gt;12,"CHECK TIMES (End is before Start?)","OK")))</f>
        <v/>
      </c>
    </row>
    <row r="696">
      <c r="B696" s="18" t="n"/>
      <c r="C696" s="17">
        <f>IF($B696="","",TEXT($B696,"ddd"))</f>
        <v/>
      </c>
      <c r="D696" s="45" t="n"/>
      <c r="E696" s="45"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IF(OR($B696="",$I696=""),"",IF(SUMPRODUCT((nrInstrNames&lt;&gt;"")*ISNUMBER(SEARCH(nrInstrNames,$I696)))&gt;0,"OK","UNRECOGNIZED"))</f>
        <v/>
      </c>
      <c r="O696" s="17">
        <f>IF(OR($B696="",$D696="",$E696=""),"",IF($E696=$D696,"CHECK TIMES (start = end)",IF($F696&gt;12,"CHECK TIMES (End is before Start?)","OK")))</f>
        <v/>
      </c>
    </row>
    <row r="697">
      <c r="B697" s="18" t="n"/>
      <c r="C697" s="17">
        <f>IF($B697="","",TEXT($B697,"ddd"))</f>
        <v/>
      </c>
      <c r="D697" s="45" t="n"/>
      <c r="E697" s="45"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IF(OR($B697="",$I697=""),"",IF(SUMPRODUCT((nrInstrNames&lt;&gt;"")*ISNUMBER(SEARCH(nrInstrNames,$I697)))&gt;0,"OK","UNRECOGNIZED"))</f>
        <v/>
      </c>
      <c r="O697" s="17">
        <f>IF(OR($B697="",$D697="",$E697=""),"",IF($E697=$D697,"CHECK TIMES (start = end)",IF($F697&gt;12,"CHECK TIMES (End is before Start?)","OK")))</f>
        <v/>
      </c>
    </row>
    <row r="698">
      <c r="B698" s="18" t="n"/>
      <c r="C698" s="17">
        <f>IF($B698="","",TEXT($B698,"ddd"))</f>
        <v/>
      </c>
      <c r="D698" s="45" t="n"/>
      <c r="E698" s="45"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IF(OR($B698="",$I698=""),"",IF(SUMPRODUCT((nrInstrNames&lt;&gt;"")*ISNUMBER(SEARCH(nrInstrNames,$I698)))&gt;0,"OK","UNRECOGNIZED"))</f>
        <v/>
      </c>
      <c r="O698" s="17">
        <f>IF(OR($B698="",$D698="",$E698=""),"",IF($E698=$D698,"CHECK TIMES (start = end)",IF($F698&gt;12,"CHECK TIMES (End is before Start?)","OK")))</f>
        <v/>
      </c>
    </row>
    <row r="699">
      <c r="B699" s="18" t="n"/>
      <c r="C699" s="17">
        <f>IF($B699="","",TEXT($B699,"ddd"))</f>
        <v/>
      </c>
      <c r="D699" s="45" t="n"/>
      <c r="E699" s="45"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IF(OR($B699="",$I699=""),"",IF(SUMPRODUCT((nrInstrNames&lt;&gt;"")*ISNUMBER(SEARCH(nrInstrNames,$I699)))&gt;0,"OK","UNRECOGNIZED"))</f>
        <v/>
      </c>
      <c r="O699" s="17">
        <f>IF(OR($B699="",$D699="",$E699=""),"",IF($E699=$D699,"CHECK TIMES (start = end)",IF($F699&gt;12,"CHECK TIMES (End is before Start?)","OK")))</f>
        <v/>
      </c>
    </row>
    <row r="700">
      <c r="B700" s="18" t="n"/>
      <c r="C700" s="17">
        <f>IF($B700="","",TEXT($B700,"ddd"))</f>
        <v/>
      </c>
      <c r="D700" s="45" t="n"/>
      <c r="E700" s="45"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IF(OR($B700="",$I700=""),"",IF(SUMPRODUCT((nrInstrNames&lt;&gt;"")*ISNUMBER(SEARCH(nrInstrNames,$I700)))&gt;0,"OK","UNRECOGNIZED"))</f>
        <v/>
      </c>
      <c r="O700" s="17">
        <f>IF(OR($B700="",$D700="",$E700=""),"",IF($E700=$D700,"CHECK TIMES (start = end)",IF($F700&gt;12,"CHECK TIMES (End is before Start?)","OK")))</f>
        <v/>
      </c>
    </row>
    <row r="701">
      <c r="B701" s="18" t="n"/>
      <c r="C701" s="17">
        <f>IF($B701="","",TEXT($B701,"ddd"))</f>
        <v/>
      </c>
      <c r="D701" s="45" t="n"/>
      <c r="E701" s="45"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IF(OR($B701="",$I701=""),"",IF(SUMPRODUCT((nrInstrNames&lt;&gt;"")*ISNUMBER(SEARCH(nrInstrNames,$I701)))&gt;0,"OK","UNRECOGNIZED"))</f>
        <v/>
      </c>
      <c r="O701" s="17">
        <f>IF(OR($B701="",$D701="",$E701=""),"",IF($E701=$D701,"CHECK TIMES (start = end)",IF($F701&gt;12,"CHECK TIMES (End is before Start?)","OK")))</f>
        <v/>
      </c>
    </row>
    <row r="702">
      <c r="B702" s="18" t="n"/>
      <c r="C702" s="17">
        <f>IF($B702="","",TEXT($B702,"ddd"))</f>
        <v/>
      </c>
      <c r="D702" s="45" t="n"/>
      <c r="E702" s="45"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IF(OR($B702="",$I702=""),"",IF(SUMPRODUCT((nrInstrNames&lt;&gt;"")*ISNUMBER(SEARCH(nrInstrNames,$I702)))&gt;0,"OK","UNRECOGNIZED"))</f>
        <v/>
      </c>
      <c r="O702" s="17">
        <f>IF(OR($B702="",$D702="",$E702=""),"",IF($E702=$D702,"CHECK TIMES (start = end)",IF($F702&gt;12,"CHECK TIMES (End is before Start?)","OK")))</f>
        <v/>
      </c>
    </row>
    <row r="703">
      <c r="B703" s="18" t="n"/>
      <c r="C703" s="17">
        <f>IF($B703="","",TEXT($B703,"ddd"))</f>
        <v/>
      </c>
      <c r="D703" s="45" t="n"/>
      <c r="E703" s="45"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IF(OR($B703="",$I703=""),"",IF(SUMPRODUCT((nrInstrNames&lt;&gt;"")*ISNUMBER(SEARCH(nrInstrNames,$I703)))&gt;0,"OK","UNRECOGNIZED"))</f>
        <v/>
      </c>
      <c r="O703" s="17">
        <f>IF(OR($B703="",$D703="",$E703=""),"",IF($E703=$D703,"CHECK TIMES (start = end)",IF($F703&gt;12,"CHECK TIMES (End is before Start?)","OK")))</f>
        <v/>
      </c>
    </row>
    <row r="704">
      <c r="B704" s="18" t="n"/>
      <c r="C704" s="17">
        <f>IF($B704="","",TEXT($B704,"ddd"))</f>
        <v/>
      </c>
      <c r="D704" s="45" t="n"/>
      <c r="E704" s="45"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IF(OR($B704="",$I704=""),"",IF(SUMPRODUCT((nrInstrNames&lt;&gt;"")*ISNUMBER(SEARCH(nrInstrNames,$I704)))&gt;0,"OK","UNRECOGNIZED"))</f>
        <v/>
      </c>
      <c r="O704" s="17">
        <f>IF(OR($B704="",$D704="",$E704=""),"",IF($E704=$D704,"CHECK TIMES (start = end)",IF($F704&gt;12,"CHECK TIMES (End is before Start?)","OK")))</f>
        <v/>
      </c>
    </row>
    <row r="705">
      <c r="B705" s="18" t="n"/>
      <c r="C705" s="17">
        <f>IF($B705="","",TEXT($B705,"ddd"))</f>
        <v/>
      </c>
      <c r="D705" s="45" t="n"/>
      <c r="E705" s="45"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IF(OR($B705="",$I705=""),"",IF(SUMPRODUCT((nrInstrNames&lt;&gt;"")*ISNUMBER(SEARCH(nrInstrNames,$I705)))&gt;0,"OK","UNRECOGNIZED"))</f>
        <v/>
      </c>
      <c r="O705" s="17">
        <f>IF(OR($B705="",$D705="",$E705=""),"",IF($E705=$D705,"CHECK TIMES (start = end)",IF($F705&gt;12,"CHECK TIMES (End is before Start?)","OK")))</f>
        <v/>
      </c>
    </row>
    <row r="706">
      <c r="B706" s="18" t="n"/>
      <c r="C706" s="17">
        <f>IF($B706="","",TEXT($B706,"ddd"))</f>
        <v/>
      </c>
      <c r="D706" s="45" t="n"/>
      <c r="E706" s="45"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IF(OR($B706="",$I706=""),"",IF(SUMPRODUCT((nrInstrNames&lt;&gt;"")*ISNUMBER(SEARCH(nrInstrNames,$I706)))&gt;0,"OK","UNRECOGNIZED"))</f>
        <v/>
      </c>
      <c r="O706" s="17">
        <f>IF(OR($B706="",$D706="",$E706=""),"",IF($E706=$D706,"CHECK TIMES (start = end)",IF($F706&gt;12,"CHECK TIMES (End is before Start?)","OK")))</f>
        <v/>
      </c>
    </row>
    <row r="707">
      <c r="B707" s="18" t="n"/>
      <c r="C707" s="17">
        <f>IF($B707="","",TEXT($B707,"ddd"))</f>
        <v/>
      </c>
      <c r="D707" s="45" t="n"/>
      <c r="E707" s="45"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IF(OR($B707="",$I707=""),"",IF(SUMPRODUCT((nrInstrNames&lt;&gt;"")*ISNUMBER(SEARCH(nrInstrNames,$I707)))&gt;0,"OK","UNRECOGNIZED"))</f>
        <v/>
      </c>
      <c r="O707" s="17">
        <f>IF(OR($B707="",$D707="",$E707=""),"",IF($E707=$D707,"CHECK TIMES (start = end)",IF($F707&gt;12,"CHECK TIMES (End is before Start?)","OK")))</f>
        <v/>
      </c>
    </row>
    <row r="708">
      <c r="B708" s="18" t="n"/>
      <c r="C708" s="17">
        <f>IF($B708="","",TEXT($B708,"ddd"))</f>
        <v/>
      </c>
      <c r="D708" s="45" t="n"/>
      <c r="E708" s="45"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IF(OR($B708="",$I708=""),"",IF(SUMPRODUCT((nrInstrNames&lt;&gt;"")*ISNUMBER(SEARCH(nrInstrNames,$I708)))&gt;0,"OK","UNRECOGNIZED"))</f>
        <v/>
      </c>
      <c r="O708" s="17">
        <f>IF(OR($B708="",$D708="",$E708=""),"",IF($E708=$D708,"CHECK TIMES (start = end)",IF($F708&gt;12,"CHECK TIMES (End is before Start?)","OK")))</f>
        <v/>
      </c>
    </row>
    <row r="709">
      <c r="B709" s="18" t="n"/>
      <c r="C709" s="17">
        <f>IF($B709="","",TEXT($B709,"ddd"))</f>
        <v/>
      </c>
      <c r="D709" s="45" t="n"/>
      <c r="E709" s="45"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IF(OR($B709="",$I709=""),"",IF(SUMPRODUCT((nrInstrNames&lt;&gt;"")*ISNUMBER(SEARCH(nrInstrNames,$I709)))&gt;0,"OK","UNRECOGNIZED"))</f>
        <v/>
      </c>
      <c r="O709" s="17">
        <f>IF(OR($B709="",$D709="",$E709=""),"",IF($E709=$D709,"CHECK TIMES (start = end)",IF($F709&gt;12,"CHECK TIMES (End is before Start?)","OK")))</f>
        <v/>
      </c>
    </row>
    <row r="710">
      <c r="B710" s="18" t="n"/>
      <c r="C710" s="17">
        <f>IF($B710="","",TEXT($B710,"ddd"))</f>
        <v/>
      </c>
      <c r="D710" s="45" t="n"/>
      <c r="E710" s="45"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IF(OR($B710="",$I710=""),"",IF(SUMPRODUCT((nrInstrNames&lt;&gt;"")*ISNUMBER(SEARCH(nrInstrNames,$I710)))&gt;0,"OK","UNRECOGNIZED"))</f>
        <v/>
      </c>
      <c r="O710" s="17">
        <f>IF(OR($B710="",$D710="",$E710=""),"",IF($E710=$D710,"CHECK TIMES (start = end)",IF($F710&gt;12,"CHECK TIMES (End is before Start?)","OK")))</f>
        <v/>
      </c>
    </row>
    <row r="711">
      <c r="B711" s="18" t="n"/>
      <c r="C711" s="17">
        <f>IF($B711="","",TEXT($B711,"ddd"))</f>
        <v/>
      </c>
      <c r="D711" s="45" t="n"/>
      <c r="E711" s="45"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IF(OR($B711="",$I711=""),"",IF(SUMPRODUCT((nrInstrNames&lt;&gt;"")*ISNUMBER(SEARCH(nrInstrNames,$I711)))&gt;0,"OK","UNRECOGNIZED"))</f>
        <v/>
      </c>
      <c r="O711" s="17">
        <f>IF(OR($B711="",$D711="",$E711=""),"",IF($E711=$D711,"CHECK TIMES (start = end)",IF($F711&gt;12,"CHECK TIMES (End is before Start?)","OK")))</f>
        <v/>
      </c>
    </row>
    <row r="712">
      <c r="B712" s="18" t="n"/>
      <c r="C712" s="17">
        <f>IF($B712="","",TEXT($B712,"ddd"))</f>
        <v/>
      </c>
      <c r="D712" s="45" t="n"/>
      <c r="E712" s="45"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IF(OR($B712="",$I712=""),"",IF(SUMPRODUCT((nrInstrNames&lt;&gt;"")*ISNUMBER(SEARCH(nrInstrNames,$I712)))&gt;0,"OK","UNRECOGNIZED"))</f>
        <v/>
      </c>
      <c r="O712" s="17">
        <f>IF(OR($B712="",$D712="",$E712=""),"",IF($E712=$D712,"CHECK TIMES (start = end)",IF($F712&gt;12,"CHECK TIMES (End is before Start?)","OK")))</f>
        <v/>
      </c>
    </row>
    <row r="713">
      <c r="B713" s="18" t="n"/>
      <c r="C713" s="17">
        <f>IF($B713="","",TEXT($B713,"ddd"))</f>
        <v/>
      </c>
      <c r="D713" s="45" t="n"/>
      <c r="E713" s="45"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IF(OR($B713="",$I713=""),"",IF(SUMPRODUCT((nrInstrNames&lt;&gt;"")*ISNUMBER(SEARCH(nrInstrNames,$I713)))&gt;0,"OK","UNRECOGNIZED"))</f>
        <v/>
      </c>
      <c r="O713" s="17">
        <f>IF(OR($B713="",$D713="",$E713=""),"",IF($E713=$D713,"CHECK TIMES (start = end)",IF($F713&gt;12,"CHECK TIMES (End is before Start?)","OK")))</f>
        <v/>
      </c>
    </row>
    <row r="714">
      <c r="B714" s="18" t="n"/>
      <c r="C714" s="17">
        <f>IF($B714="","",TEXT($B714,"ddd"))</f>
        <v/>
      </c>
      <c r="D714" s="45" t="n"/>
      <c r="E714" s="45"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IF(OR($B714="",$I714=""),"",IF(SUMPRODUCT((nrInstrNames&lt;&gt;"")*ISNUMBER(SEARCH(nrInstrNames,$I714)))&gt;0,"OK","UNRECOGNIZED"))</f>
        <v/>
      </c>
      <c r="O714" s="17">
        <f>IF(OR($B714="",$D714="",$E714=""),"",IF($E714=$D714,"CHECK TIMES (start = end)",IF($F714&gt;12,"CHECK TIMES (End is before Start?)","OK")))</f>
        <v/>
      </c>
    </row>
    <row r="715">
      <c r="B715" s="18" t="n"/>
      <c r="C715" s="17">
        <f>IF($B715="","",TEXT($B715,"ddd"))</f>
        <v/>
      </c>
      <c r="D715" s="45" t="n"/>
      <c r="E715" s="45"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IF(OR($B715="",$I715=""),"",IF(SUMPRODUCT((nrInstrNames&lt;&gt;"")*ISNUMBER(SEARCH(nrInstrNames,$I715)))&gt;0,"OK","UNRECOGNIZED"))</f>
        <v/>
      </c>
      <c r="O715" s="17">
        <f>IF(OR($B715="",$D715="",$E715=""),"",IF($E715=$D715,"CHECK TIMES (start = end)",IF($F715&gt;12,"CHECK TIMES (End is before Start?)","OK")))</f>
        <v/>
      </c>
    </row>
    <row r="716">
      <c r="B716" s="18" t="n"/>
      <c r="C716" s="17">
        <f>IF($B716="","",TEXT($B716,"ddd"))</f>
        <v/>
      </c>
      <c r="D716" s="45" t="n"/>
      <c r="E716" s="45"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IF(OR($B716="",$I716=""),"",IF(SUMPRODUCT((nrInstrNames&lt;&gt;"")*ISNUMBER(SEARCH(nrInstrNames,$I716)))&gt;0,"OK","UNRECOGNIZED"))</f>
        <v/>
      </c>
      <c r="O716" s="17">
        <f>IF(OR($B716="",$D716="",$E716=""),"",IF($E716=$D716,"CHECK TIMES (start = end)",IF($F716&gt;12,"CHECK TIMES (End is before Start?)","OK")))</f>
        <v/>
      </c>
    </row>
    <row r="717">
      <c r="B717" s="18" t="n"/>
      <c r="C717" s="17">
        <f>IF($B717="","",TEXT($B717,"ddd"))</f>
        <v/>
      </c>
      <c r="D717" s="45" t="n"/>
      <c r="E717" s="45"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IF(OR($B717="",$I717=""),"",IF(SUMPRODUCT((nrInstrNames&lt;&gt;"")*ISNUMBER(SEARCH(nrInstrNames,$I717)))&gt;0,"OK","UNRECOGNIZED"))</f>
        <v/>
      </c>
      <c r="O717" s="17">
        <f>IF(OR($B717="",$D717="",$E717=""),"",IF($E717=$D717,"CHECK TIMES (start = end)",IF($F717&gt;12,"CHECK TIMES (End is before Start?)","OK")))</f>
        <v/>
      </c>
    </row>
    <row r="718">
      <c r="B718" s="18" t="n"/>
      <c r="C718" s="17">
        <f>IF($B718="","",TEXT($B718,"ddd"))</f>
        <v/>
      </c>
      <c r="D718" s="45" t="n"/>
      <c r="E718" s="45"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IF(OR($B718="",$I718=""),"",IF(SUMPRODUCT((nrInstrNames&lt;&gt;"")*ISNUMBER(SEARCH(nrInstrNames,$I718)))&gt;0,"OK","UNRECOGNIZED"))</f>
        <v/>
      </c>
      <c r="O718" s="17">
        <f>IF(OR($B718="",$D718="",$E718=""),"",IF($E718=$D718,"CHECK TIMES (start = end)",IF($F718&gt;12,"CHECK TIMES (End is before Start?)","OK")))</f>
        <v/>
      </c>
    </row>
    <row r="719">
      <c r="B719" s="18" t="n"/>
      <c r="C719" s="17">
        <f>IF($B719="","",TEXT($B719,"ddd"))</f>
        <v/>
      </c>
      <c r="D719" s="45" t="n"/>
      <c r="E719" s="45"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IF(OR($B719="",$I719=""),"",IF(SUMPRODUCT((nrInstrNames&lt;&gt;"")*ISNUMBER(SEARCH(nrInstrNames,$I719)))&gt;0,"OK","UNRECOGNIZED"))</f>
        <v/>
      </c>
      <c r="O719" s="17">
        <f>IF(OR($B719="",$D719="",$E719=""),"",IF($E719=$D719,"CHECK TIMES (start = end)",IF($F719&gt;12,"CHECK TIMES (End is before Start?)","OK")))</f>
        <v/>
      </c>
    </row>
    <row r="720">
      <c r="B720" s="18" t="n"/>
      <c r="C720" s="17">
        <f>IF($B720="","",TEXT($B720,"ddd"))</f>
        <v/>
      </c>
      <c r="D720" s="45" t="n"/>
      <c r="E720" s="45"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IF(OR($B720="",$I720=""),"",IF(SUMPRODUCT((nrInstrNames&lt;&gt;"")*ISNUMBER(SEARCH(nrInstrNames,$I720)))&gt;0,"OK","UNRECOGNIZED"))</f>
        <v/>
      </c>
      <c r="O720" s="17">
        <f>IF(OR($B720="",$D720="",$E720=""),"",IF($E720=$D720,"CHECK TIMES (start = end)",IF($F720&gt;12,"CHECK TIMES (End is before Start?)","OK")))</f>
        <v/>
      </c>
    </row>
    <row r="721">
      <c r="B721" s="18" t="n"/>
      <c r="C721" s="17">
        <f>IF($B721="","",TEXT($B721,"ddd"))</f>
        <v/>
      </c>
      <c r="D721" s="45" t="n"/>
      <c r="E721" s="45"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IF(OR($B721="",$I721=""),"",IF(SUMPRODUCT((nrInstrNames&lt;&gt;"")*ISNUMBER(SEARCH(nrInstrNames,$I721)))&gt;0,"OK","UNRECOGNIZED"))</f>
        <v/>
      </c>
      <c r="O721" s="17">
        <f>IF(OR($B721="",$D721="",$E721=""),"",IF($E721=$D721,"CHECK TIMES (start = end)",IF($F721&gt;12,"CHECK TIMES (End is before Start?)","OK")))</f>
        <v/>
      </c>
    </row>
    <row r="722">
      <c r="B722" s="18" t="n"/>
      <c r="C722" s="17">
        <f>IF($B722="","",TEXT($B722,"ddd"))</f>
        <v/>
      </c>
      <c r="D722" s="45" t="n"/>
      <c r="E722" s="45"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IF(OR($B722="",$I722=""),"",IF(SUMPRODUCT((nrInstrNames&lt;&gt;"")*ISNUMBER(SEARCH(nrInstrNames,$I722)))&gt;0,"OK","UNRECOGNIZED"))</f>
        <v/>
      </c>
      <c r="O722" s="17">
        <f>IF(OR($B722="",$D722="",$E722=""),"",IF($E722=$D722,"CHECK TIMES (start = end)",IF($F722&gt;12,"CHECK TIMES (End is before Start?)","OK")))</f>
        <v/>
      </c>
    </row>
    <row r="723">
      <c r="B723" s="18" t="n"/>
      <c r="C723" s="17">
        <f>IF($B723="","",TEXT($B723,"ddd"))</f>
        <v/>
      </c>
      <c r="D723" s="45" t="n"/>
      <c r="E723" s="45"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IF(OR($B723="",$I723=""),"",IF(SUMPRODUCT((nrInstrNames&lt;&gt;"")*ISNUMBER(SEARCH(nrInstrNames,$I723)))&gt;0,"OK","UNRECOGNIZED"))</f>
        <v/>
      </c>
      <c r="O723" s="17">
        <f>IF(OR($B723="",$D723="",$E723=""),"",IF($E723=$D723,"CHECK TIMES (start = end)",IF($F723&gt;12,"CHECK TIMES (End is before Start?)","OK")))</f>
        <v/>
      </c>
    </row>
    <row r="724">
      <c r="B724" s="18" t="n"/>
      <c r="C724" s="17">
        <f>IF($B724="","",TEXT($B724,"ddd"))</f>
        <v/>
      </c>
      <c r="D724" s="45" t="n"/>
      <c r="E724" s="45"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IF(OR($B724="",$I724=""),"",IF(SUMPRODUCT((nrInstrNames&lt;&gt;"")*ISNUMBER(SEARCH(nrInstrNames,$I724)))&gt;0,"OK","UNRECOGNIZED"))</f>
        <v/>
      </c>
      <c r="O724" s="17">
        <f>IF(OR($B724="",$D724="",$E724=""),"",IF($E724=$D724,"CHECK TIMES (start = end)",IF($F724&gt;12,"CHECK TIMES (End is before Start?)","OK")))</f>
        <v/>
      </c>
    </row>
    <row r="725">
      <c r="B725" s="18" t="n"/>
      <c r="C725" s="17">
        <f>IF($B725="","",TEXT($B725,"ddd"))</f>
        <v/>
      </c>
      <c r="D725" s="45" t="n"/>
      <c r="E725" s="45"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IF(OR($B725="",$I725=""),"",IF(SUMPRODUCT((nrInstrNames&lt;&gt;"")*ISNUMBER(SEARCH(nrInstrNames,$I725)))&gt;0,"OK","UNRECOGNIZED"))</f>
        <v/>
      </c>
      <c r="O725" s="17">
        <f>IF(OR($B725="",$D725="",$E725=""),"",IF($E725=$D725,"CHECK TIMES (start = end)",IF($F725&gt;12,"CHECK TIMES (End is before Start?)","OK")))</f>
        <v/>
      </c>
    </row>
    <row r="726">
      <c r="B726" s="18" t="n"/>
      <c r="C726" s="17">
        <f>IF($B726="","",TEXT($B726,"ddd"))</f>
        <v/>
      </c>
      <c r="D726" s="45" t="n"/>
      <c r="E726" s="45"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IF(OR($B726="",$I726=""),"",IF(SUMPRODUCT((nrInstrNames&lt;&gt;"")*ISNUMBER(SEARCH(nrInstrNames,$I726)))&gt;0,"OK","UNRECOGNIZED"))</f>
        <v/>
      </c>
      <c r="O726" s="17">
        <f>IF(OR($B726="",$D726="",$E726=""),"",IF($E726=$D726,"CHECK TIMES (start = end)",IF($F726&gt;12,"CHECK TIMES (End is before Start?)","OK")))</f>
        <v/>
      </c>
    </row>
    <row r="727">
      <c r="B727" s="18" t="n"/>
      <c r="C727" s="17">
        <f>IF($B727="","",TEXT($B727,"ddd"))</f>
        <v/>
      </c>
      <c r="D727" s="45" t="n"/>
      <c r="E727" s="45"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IF(OR($B727="",$I727=""),"",IF(SUMPRODUCT((nrInstrNames&lt;&gt;"")*ISNUMBER(SEARCH(nrInstrNames,$I727)))&gt;0,"OK","UNRECOGNIZED"))</f>
        <v/>
      </c>
      <c r="O727" s="17">
        <f>IF(OR($B727="",$D727="",$E727=""),"",IF($E727=$D727,"CHECK TIMES (start = end)",IF($F727&gt;12,"CHECK TIMES (End is before Start?)","OK")))</f>
        <v/>
      </c>
    </row>
    <row r="728">
      <c r="B728" s="18" t="n"/>
      <c r="C728" s="17">
        <f>IF($B728="","",TEXT($B728,"ddd"))</f>
        <v/>
      </c>
      <c r="D728" s="45" t="n"/>
      <c r="E728" s="45"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IF(OR($B728="",$I728=""),"",IF(SUMPRODUCT((nrInstrNames&lt;&gt;"")*ISNUMBER(SEARCH(nrInstrNames,$I728)))&gt;0,"OK","UNRECOGNIZED"))</f>
        <v/>
      </c>
      <c r="O728" s="17">
        <f>IF(OR($B728="",$D728="",$E728=""),"",IF($E728=$D728,"CHECK TIMES (start = end)",IF($F728&gt;12,"CHECK TIMES (End is before Start?)","OK")))</f>
        <v/>
      </c>
    </row>
    <row r="729">
      <c r="B729" s="18" t="n"/>
      <c r="C729" s="17">
        <f>IF($B729="","",TEXT($B729,"ddd"))</f>
        <v/>
      </c>
      <c r="D729" s="45" t="n"/>
      <c r="E729" s="45"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IF(OR($B729="",$I729=""),"",IF(SUMPRODUCT((nrInstrNames&lt;&gt;"")*ISNUMBER(SEARCH(nrInstrNames,$I729)))&gt;0,"OK","UNRECOGNIZED"))</f>
        <v/>
      </c>
      <c r="O729" s="17">
        <f>IF(OR($B729="",$D729="",$E729=""),"",IF($E729=$D729,"CHECK TIMES (start = end)",IF($F729&gt;12,"CHECK TIMES (End is before Start?)","OK")))</f>
        <v/>
      </c>
    </row>
    <row r="730">
      <c r="B730" s="18" t="n"/>
      <c r="C730" s="17">
        <f>IF($B730="","",TEXT($B730,"ddd"))</f>
        <v/>
      </c>
      <c r="D730" s="45" t="n"/>
      <c r="E730" s="45"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IF(OR($B730="",$I730=""),"",IF(SUMPRODUCT((nrInstrNames&lt;&gt;"")*ISNUMBER(SEARCH(nrInstrNames,$I730)))&gt;0,"OK","UNRECOGNIZED"))</f>
        <v/>
      </c>
      <c r="O730" s="17">
        <f>IF(OR($B730="",$D730="",$E730=""),"",IF($E730=$D730,"CHECK TIMES (start = end)",IF($F730&gt;12,"CHECK TIMES (End is before Start?)","OK")))</f>
        <v/>
      </c>
    </row>
    <row r="731">
      <c r="B731" s="18" t="n"/>
      <c r="C731" s="17">
        <f>IF($B731="","",TEXT($B731,"ddd"))</f>
        <v/>
      </c>
      <c r="D731" s="45" t="n"/>
      <c r="E731" s="45"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IF(OR($B731="",$I731=""),"",IF(SUMPRODUCT((nrInstrNames&lt;&gt;"")*ISNUMBER(SEARCH(nrInstrNames,$I731)))&gt;0,"OK","UNRECOGNIZED"))</f>
        <v/>
      </c>
      <c r="O731" s="17">
        <f>IF(OR($B731="",$D731="",$E731=""),"",IF($E731=$D731,"CHECK TIMES (start = end)",IF($F731&gt;12,"CHECK TIMES (End is before Start?)","OK")))</f>
        <v/>
      </c>
    </row>
    <row r="732">
      <c r="B732" s="18" t="n"/>
      <c r="C732" s="17">
        <f>IF($B732="","",TEXT($B732,"ddd"))</f>
        <v/>
      </c>
      <c r="D732" s="45" t="n"/>
      <c r="E732" s="45"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IF(OR($B732="",$I732=""),"",IF(SUMPRODUCT((nrInstrNames&lt;&gt;"")*ISNUMBER(SEARCH(nrInstrNames,$I732)))&gt;0,"OK","UNRECOGNIZED"))</f>
        <v/>
      </c>
      <c r="O732" s="17">
        <f>IF(OR($B732="",$D732="",$E732=""),"",IF($E732=$D732,"CHECK TIMES (start = end)",IF($F732&gt;12,"CHECK TIMES (End is before Start?)","OK")))</f>
        <v/>
      </c>
    </row>
    <row r="733">
      <c r="B733" s="18" t="n"/>
      <c r="C733" s="17">
        <f>IF($B733="","",TEXT($B733,"ddd"))</f>
        <v/>
      </c>
      <c r="D733" s="45" t="n"/>
      <c r="E733" s="45"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IF(OR($B733="",$I733=""),"",IF(SUMPRODUCT((nrInstrNames&lt;&gt;"")*ISNUMBER(SEARCH(nrInstrNames,$I733)))&gt;0,"OK","UNRECOGNIZED"))</f>
        <v/>
      </c>
      <c r="O733" s="17">
        <f>IF(OR($B733="",$D733="",$E733=""),"",IF($E733=$D733,"CHECK TIMES (start = end)",IF($F733&gt;12,"CHECK TIMES (End is before Start?)","OK")))</f>
        <v/>
      </c>
    </row>
    <row r="734">
      <c r="B734" s="18" t="n"/>
      <c r="C734" s="17">
        <f>IF($B734="","",TEXT($B734,"ddd"))</f>
        <v/>
      </c>
      <c r="D734" s="45" t="n"/>
      <c r="E734" s="45"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IF(OR($B734="",$I734=""),"",IF(SUMPRODUCT((nrInstrNames&lt;&gt;"")*ISNUMBER(SEARCH(nrInstrNames,$I734)))&gt;0,"OK","UNRECOGNIZED"))</f>
        <v/>
      </c>
      <c r="O734" s="17">
        <f>IF(OR($B734="",$D734="",$E734=""),"",IF($E734=$D734,"CHECK TIMES (start = end)",IF($F734&gt;12,"CHECK TIMES (End is before Start?)","OK")))</f>
        <v/>
      </c>
    </row>
    <row r="735">
      <c r="B735" s="18" t="n"/>
      <c r="C735" s="17">
        <f>IF($B735="","",TEXT($B735,"ddd"))</f>
        <v/>
      </c>
      <c r="D735" s="45" t="n"/>
      <c r="E735" s="45"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IF(OR($B735="",$I735=""),"",IF(SUMPRODUCT((nrInstrNames&lt;&gt;"")*ISNUMBER(SEARCH(nrInstrNames,$I735)))&gt;0,"OK","UNRECOGNIZED"))</f>
        <v/>
      </c>
      <c r="O735" s="17">
        <f>IF(OR($B735="",$D735="",$E735=""),"",IF($E735=$D735,"CHECK TIMES (start = end)",IF($F735&gt;12,"CHECK TIMES (End is before Start?)","OK")))</f>
        <v/>
      </c>
    </row>
    <row r="736">
      <c r="B736" s="18" t="n"/>
      <c r="C736" s="17">
        <f>IF($B736="","",TEXT($B736,"ddd"))</f>
        <v/>
      </c>
      <c r="D736" s="45" t="n"/>
      <c r="E736" s="45"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IF(OR($B736="",$I736=""),"",IF(SUMPRODUCT((nrInstrNames&lt;&gt;"")*ISNUMBER(SEARCH(nrInstrNames,$I736)))&gt;0,"OK","UNRECOGNIZED"))</f>
        <v/>
      </c>
      <c r="O736" s="17">
        <f>IF(OR($B736="",$D736="",$E736=""),"",IF($E736=$D736,"CHECK TIMES (start = end)",IF($F736&gt;12,"CHECK TIMES (End is before Start?)","OK")))</f>
        <v/>
      </c>
    </row>
    <row r="737">
      <c r="B737" s="18" t="n"/>
      <c r="C737" s="17">
        <f>IF($B737="","",TEXT($B737,"ddd"))</f>
        <v/>
      </c>
      <c r="D737" s="45" t="n"/>
      <c r="E737" s="45"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IF(OR($B737="",$I737=""),"",IF(SUMPRODUCT((nrInstrNames&lt;&gt;"")*ISNUMBER(SEARCH(nrInstrNames,$I737)))&gt;0,"OK","UNRECOGNIZED"))</f>
        <v/>
      </c>
      <c r="O737" s="17">
        <f>IF(OR($B737="",$D737="",$E737=""),"",IF($E737=$D737,"CHECK TIMES (start = end)",IF($F737&gt;12,"CHECK TIMES (End is before Start?)","OK")))</f>
        <v/>
      </c>
    </row>
    <row r="738">
      <c r="B738" s="18" t="n"/>
      <c r="C738" s="17">
        <f>IF($B738="","",TEXT($B738,"ddd"))</f>
        <v/>
      </c>
      <c r="D738" s="45" t="n"/>
      <c r="E738" s="45"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IF(OR($B738="",$I738=""),"",IF(SUMPRODUCT((nrInstrNames&lt;&gt;"")*ISNUMBER(SEARCH(nrInstrNames,$I738)))&gt;0,"OK","UNRECOGNIZED"))</f>
        <v/>
      </c>
      <c r="O738" s="17">
        <f>IF(OR($B738="",$D738="",$E738=""),"",IF($E738=$D738,"CHECK TIMES (start = end)",IF($F738&gt;12,"CHECK TIMES (End is before Start?)","OK")))</f>
        <v/>
      </c>
    </row>
    <row r="739">
      <c r="B739" s="18" t="n"/>
      <c r="C739" s="17">
        <f>IF($B739="","",TEXT($B739,"ddd"))</f>
        <v/>
      </c>
      <c r="D739" s="45" t="n"/>
      <c r="E739" s="45"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IF(OR($B739="",$I739=""),"",IF(SUMPRODUCT((nrInstrNames&lt;&gt;"")*ISNUMBER(SEARCH(nrInstrNames,$I739)))&gt;0,"OK","UNRECOGNIZED"))</f>
        <v/>
      </c>
      <c r="O739" s="17">
        <f>IF(OR($B739="",$D739="",$E739=""),"",IF($E739=$D739,"CHECK TIMES (start = end)",IF($F739&gt;12,"CHECK TIMES (End is before Start?)","OK")))</f>
        <v/>
      </c>
    </row>
    <row r="740">
      <c r="B740" s="18" t="n"/>
      <c r="C740" s="17">
        <f>IF($B740="","",TEXT($B740,"ddd"))</f>
        <v/>
      </c>
      <c r="D740" s="45" t="n"/>
      <c r="E740" s="45"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IF(OR($B740="",$I740=""),"",IF(SUMPRODUCT((nrInstrNames&lt;&gt;"")*ISNUMBER(SEARCH(nrInstrNames,$I740)))&gt;0,"OK","UNRECOGNIZED"))</f>
        <v/>
      </c>
      <c r="O740" s="17">
        <f>IF(OR($B740="",$D740="",$E740=""),"",IF($E740=$D740,"CHECK TIMES (start = end)",IF($F740&gt;12,"CHECK TIMES (End is before Start?)","OK")))</f>
        <v/>
      </c>
    </row>
    <row r="741">
      <c r="B741" s="18" t="n"/>
      <c r="C741" s="17">
        <f>IF($B741="","",TEXT($B741,"ddd"))</f>
        <v/>
      </c>
      <c r="D741" s="45" t="n"/>
      <c r="E741" s="45"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IF(OR($B741="",$I741=""),"",IF(SUMPRODUCT((nrInstrNames&lt;&gt;"")*ISNUMBER(SEARCH(nrInstrNames,$I741)))&gt;0,"OK","UNRECOGNIZED"))</f>
        <v/>
      </c>
      <c r="O741" s="17">
        <f>IF(OR($B741="",$D741="",$E741=""),"",IF($E741=$D741,"CHECK TIMES (start = end)",IF($F741&gt;12,"CHECK TIMES (End is before Start?)","OK")))</f>
        <v/>
      </c>
    </row>
    <row r="742">
      <c r="B742" s="18" t="n"/>
      <c r="C742" s="17">
        <f>IF($B742="","",TEXT($B742,"ddd"))</f>
        <v/>
      </c>
      <c r="D742" s="45" t="n"/>
      <c r="E742" s="45"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IF(OR($B742="",$I742=""),"",IF(SUMPRODUCT((nrInstrNames&lt;&gt;"")*ISNUMBER(SEARCH(nrInstrNames,$I742)))&gt;0,"OK","UNRECOGNIZED"))</f>
        <v/>
      </c>
      <c r="O742" s="17">
        <f>IF(OR($B742="",$D742="",$E742=""),"",IF($E742=$D742,"CHECK TIMES (start = end)",IF($F742&gt;12,"CHECK TIMES (End is before Start?)","OK")))</f>
        <v/>
      </c>
    </row>
    <row r="743">
      <c r="B743" s="18" t="n"/>
      <c r="C743" s="17">
        <f>IF($B743="","",TEXT($B743,"ddd"))</f>
        <v/>
      </c>
      <c r="D743" s="45" t="n"/>
      <c r="E743" s="45"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IF(OR($B743="",$I743=""),"",IF(SUMPRODUCT((nrInstrNames&lt;&gt;"")*ISNUMBER(SEARCH(nrInstrNames,$I743)))&gt;0,"OK","UNRECOGNIZED"))</f>
        <v/>
      </c>
      <c r="O743" s="17">
        <f>IF(OR($B743="",$D743="",$E743=""),"",IF($E743=$D743,"CHECK TIMES (start = end)",IF($F743&gt;12,"CHECK TIMES (End is before Start?)","OK")))</f>
        <v/>
      </c>
    </row>
    <row r="744">
      <c r="B744" s="18" t="n"/>
      <c r="C744" s="17">
        <f>IF($B744="","",TEXT($B744,"ddd"))</f>
        <v/>
      </c>
      <c r="D744" s="45" t="n"/>
      <c r="E744" s="45"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IF(OR($B744="",$I744=""),"",IF(SUMPRODUCT((nrInstrNames&lt;&gt;"")*ISNUMBER(SEARCH(nrInstrNames,$I744)))&gt;0,"OK","UNRECOGNIZED"))</f>
        <v/>
      </c>
      <c r="O744" s="17">
        <f>IF(OR($B744="",$D744="",$E744=""),"",IF($E744=$D744,"CHECK TIMES (start = end)",IF($F744&gt;12,"CHECK TIMES (End is before Start?)","OK")))</f>
        <v/>
      </c>
    </row>
    <row r="745">
      <c r="B745" s="18" t="n"/>
      <c r="C745" s="17">
        <f>IF($B745="","",TEXT($B745,"ddd"))</f>
        <v/>
      </c>
      <c r="D745" s="45" t="n"/>
      <c r="E745" s="45"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IF(OR($B745="",$I745=""),"",IF(SUMPRODUCT((nrInstrNames&lt;&gt;"")*ISNUMBER(SEARCH(nrInstrNames,$I745)))&gt;0,"OK","UNRECOGNIZED"))</f>
        <v/>
      </c>
      <c r="O745" s="17">
        <f>IF(OR($B745="",$D745="",$E745=""),"",IF($E745=$D745,"CHECK TIMES (start = end)",IF($F745&gt;12,"CHECK TIMES (End is before Start?)","OK")))</f>
        <v/>
      </c>
    </row>
    <row r="746">
      <c r="B746" s="18" t="n"/>
      <c r="C746" s="17">
        <f>IF($B746="","",TEXT($B746,"ddd"))</f>
        <v/>
      </c>
      <c r="D746" s="45" t="n"/>
      <c r="E746" s="45"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IF(OR($B746="",$I746=""),"",IF(SUMPRODUCT((nrInstrNames&lt;&gt;"")*ISNUMBER(SEARCH(nrInstrNames,$I746)))&gt;0,"OK","UNRECOGNIZED"))</f>
        <v/>
      </c>
      <c r="O746" s="17">
        <f>IF(OR($B746="",$D746="",$E746=""),"",IF($E746=$D746,"CHECK TIMES (start = end)",IF($F746&gt;12,"CHECK TIMES (End is before Start?)","OK")))</f>
        <v/>
      </c>
    </row>
    <row r="747">
      <c r="B747" s="18" t="n"/>
      <c r="C747" s="17">
        <f>IF($B747="","",TEXT($B747,"ddd"))</f>
        <v/>
      </c>
      <c r="D747" s="45" t="n"/>
      <c r="E747" s="45"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IF(OR($B747="",$I747=""),"",IF(SUMPRODUCT((nrInstrNames&lt;&gt;"")*ISNUMBER(SEARCH(nrInstrNames,$I747)))&gt;0,"OK","UNRECOGNIZED"))</f>
        <v/>
      </c>
      <c r="O747" s="17">
        <f>IF(OR($B747="",$D747="",$E747=""),"",IF($E747=$D747,"CHECK TIMES (start = end)",IF($F747&gt;12,"CHECK TIMES (End is before Start?)","OK")))</f>
        <v/>
      </c>
    </row>
    <row r="748">
      <c r="B748" s="18" t="n"/>
      <c r="C748" s="17">
        <f>IF($B748="","",TEXT($B748,"ddd"))</f>
        <v/>
      </c>
      <c r="D748" s="45" t="n"/>
      <c r="E748" s="45"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IF(OR($B748="",$I748=""),"",IF(SUMPRODUCT((nrInstrNames&lt;&gt;"")*ISNUMBER(SEARCH(nrInstrNames,$I748)))&gt;0,"OK","UNRECOGNIZED"))</f>
        <v/>
      </c>
      <c r="O748" s="17">
        <f>IF(OR($B748="",$D748="",$E748=""),"",IF($E748=$D748,"CHECK TIMES (start = end)",IF($F748&gt;12,"CHECK TIMES (End is before Start?)","OK")))</f>
        <v/>
      </c>
    </row>
    <row r="749">
      <c r="B749" s="18" t="n"/>
      <c r="C749" s="17">
        <f>IF($B749="","",TEXT($B749,"ddd"))</f>
        <v/>
      </c>
      <c r="D749" s="45" t="n"/>
      <c r="E749" s="45"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IF(OR($B749="",$I749=""),"",IF(SUMPRODUCT((nrInstrNames&lt;&gt;"")*ISNUMBER(SEARCH(nrInstrNames,$I749)))&gt;0,"OK","UNRECOGNIZED"))</f>
        <v/>
      </c>
      <c r="O749" s="17">
        <f>IF(OR($B749="",$D749="",$E749=""),"",IF($E749=$D749,"CHECK TIMES (start = end)",IF($F749&gt;12,"CHECK TIMES (End is before Start?)","OK")))</f>
        <v/>
      </c>
    </row>
    <row r="750">
      <c r="B750" s="18" t="n"/>
      <c r="C750" s="17">
        <f>IF($B750="","",TEXT($B750,"ddd"))</f>
        <v/>
      </c>
      <c r="D750" s="45" t="n"/>
      <c r="E750" s="45"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IF(OR($B750="",$I750=""),"",IF(SUMPRODUCT((nrInstrNames&lt;&gt;"")*ISNUMBER(SEARCH(nrInstrNames,$I750)))&gt;0,"OK","UNRECOGNIZED"))</f>
        <v/>
      </c>
      <c r="O750" s="17">
        <f>IF(OR($B750="",$D750="",$E750=""),"",IF($E750=$D750,"CHECK TIMES (start = end)",IF($F750&gt;12,"CHECK TIMES (End is before Start?)","OK")))</f>
        <v/>
      </c>
    </row>
    <row r="751">
      <c r="B751" s="18" t="n"/>
      <c r="C751" s="17">
        <f>IF($B751="","",TEXT($B751,"ddd"))</f>
        <v/>
      </c>
      <c r="D751" s="45" t="n"/>
      <c r="E751" s="45"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IF(OR($B751="",$I751=""),"",IF(SUMPRODUCT((nrInstrNames&lt;&gt;"")*ISNUMBER(SEARCH(nrInstrNames,$I751)))&gt;0,"OK","UNRECOGNIZED"))</f>
        <v/>
      </c>
      <c r="O751" s="17">
        <f>IF(OR($B751="",$D751="",$E751=""),"",IF($E751=$D751,"CHECK TIMES (start = end)",IF($F751&gt;12,"CHECK TIMES (End is before Start?)","OK")))</f>
        <v/>
      </c>
    </row>
    <row r="752">
      <c r="B752" s="18" t="n"/>
      <c r="C752" s="17">
        <f>IF($B752="","",TEXT($B752,"ddd"))</f>
        <v/>
      </c>
      <c r="D752" s="45" t="n"/>
      <c r="E752" s="45"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IF(OR($B752="",$I752=""),"",IF(SUMPRODUCT((nrInstrNames&lt;&gt;"")*ISNUMBER(SEARCH(nrInstrNames,$I752)))&gt;0,"OK","UNRECOGNIZED"))</f>
        <v/>
      </c>
      <c r="O752" s="17">
        <f>IF(OR($B752="",$D752="",$E752=""),"",IF($E752=$D752,"CHECK TIMES (start = end)",IF($F752&gt;12,"CHECK TIMES (End is before Start?)","OK")))</f>
        <v/>
      </c>
    </row>
    <row r="753">
      <c r="B753" s="18" t="n"/>
      <c r="C753" s="17">
        <f>IF($B753="","",TEXT($B753,"ddd"))</f>
        <v/>
      </c>
      <c r="D753" s="45" t="n"/>
      <c r="E753" s="45"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IF(OR($B753="",$I753=""),"",IF(SUMPRODUCT((nrInstrNames&lt;&gt;"")*ISNUMBER(SEARCH(nrInstrNames,$I753)))&gt;0,"OK","UNRECOGNIZED"))</f>
        <v/>
      </c>
      <c r="O753" s="17">
        <f>IF(OR($B753="",$D753="",$E753=""),"",IF($E753=$D753,"CHECK TIMES (start = end)",IF($F753&gt;12,"CHECK TIMES (End is before Start?)","OK")))</f>
        <v/>
      </c>
    </row>
    <row r="754">
      <c r="B754" s="18" t="n"/>
      <c r="C754" s="17">
        <f>IF($B754="","",TEXT($B754,"ddd"))</f>
        <v/>
      </c>
      <c r="D754" s="45" t="n"/>
      <c r="E754" s="45"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IF(OR($B754="",$I754=""),"",IF(SUMPRODUCT((nrInstrNames&lt;&gt;"")*ISNUMBER(SEARCH(nrInstrNames,$I754)))&gt;0,"OK","UNRECOGNIZED"))</f>
        <v/>
      </c>
      <c r="O754" s="17">
        <f>IF(OR($B754="",$D754="",$E754=""),"",IF($E754=$D754,"CHECK TIMES (start = end)",IF($F754&gt;12,"CHECK TIMES (End is before Start?)","OK")))</f>
        <v/>
      </c>
    </row>
    <row r="755">
      <c r="B755" s="18" t="n"/>
      <c r="C755" s="17">
        <f>IF($B755="","",TEXT($B755,"ddd"))</f>
        <v/>
      </c>
      <c r="D755" s="45" t="n"/>
      <c r="E755" s="45"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IF(OR($B755="",$I755=""),"",IF(SUMPRODUCT((nrInstrNames&lt;&gt;"")*ISNUMBER(SEARCH(nrInstrNames,$I755)))&gt;0,"OK","UNRECOGNIZED"))</f>
        <v/>
      </c>
      <c r="O755" s="17">
        <f>IF(OR($B755="",$D755="",$E755=""),"",IF($E755=$D755,"CHECK TIMES (start = end)",IF($F755&gt;12,"CHECK TIMES (End is before Start?)","OK")))</f>
        <v/>
      </c>
    </row>
    <row r="756">
      <c r="B756" s="18" t="n"/>
      <c r="C756" s="17">
        <f>IF($B756="","",TEXT($B756,"ddd"))</f>
        <v/>
      </c>
      <c r="D756" s="45" t="n"/>
      <c r="E756" s="45"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IF(OR($B756="",$I756=""),"",IF(SUMPRODUCT((nrInstrNames&lt;&gt;"")*ISNUMBER(SEARCH(nrInstrNames,$I756)))&gt;0,"OK","UNRECOGNIZED"))</f>
        <v/>
      </c>
      <c r="O756" s="17">
        <f>IF(OR($B756="",$D756="",$E756=""),"",IF($E756=$D756,"CHECK TIMES (start = end)",IF($F756&gt;12,"CHECK TIMES (End is before Start?)","OK")))</f>
        <v/>
      </c>
    </row>
    <row r="757">
      <c r="B757" s="18" t="n"/>
      <c r="C757" s="17">
        <f>IF($B757="","",TEXT($B757,"ddd"))</f>
        <v/>
      </c>
      <c r="D757" s="45" t="n"/>
      <c r="E757" s="45"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IF(OR($B757="",$I757=""),"",IF(SUMPRODUCT((nrInstrNames&lt;&gt;"")*ISNUMBER(SEARCH(nrInstrNames,$I757)))&gt;0,"OK","UNRECOGNIZED"))</f>
        <v/>
      </c>
      <c r="O757" s="17">
        <f>IF(OR($B757="",$D757="",$E757=""),"",IF($E757=$D757,"CHECK TIMES (start = end)",IF($F757&gt;12,"CHECK TIMES (End is before Start?)","OK")))</f>
        <v/>
      </c>
    </row>
    <row r="758">
      <c r="B758" s="18" t="n"/>
      <c r="C758" s="17">
        <f>IF($B758="","",TEXT($B758,"ddd"))</f>
        <v/>
      </c>
      <c r="D758" s="45" t="n"/>
      <c r="E758" s="45"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IF(OR($B758="",$I758=""),"",IF(SUMPRODUCT((nrInstrNames&lt;&gt;"")*ISNUMBER(SEARCH(nrInstrNames,$I758)))&gt;0,"OK","UNRECOGNIZED"))</f>
        <v/>
      </c>
      <c r="O758" s="17">
        <f>IF(OR($B758="",$D758="",$E758=""),"",IF($E758=$D758,"CHECK TIMES (start = end)",IF($F758&gt;12,"CHECK TIMES (End is before Start?)","OK")))</f>
        <v/>
      </c>
    </row>
    <row r="759">
      <c r="B759" s="18" t="n"/>
      <c r="C759" s="17">
        <f>IF($B759="","",TEXT($B759,"ddd"))</f>
        <v/>
      </c>
      <c r="D759" s="45" t="n"/>
      <c r="E759" s="45"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IF(OR($B759="",$I759=""),"",IF(SUMPRODUCT((nrInstrNames&lt;&gt;"")*ISNUMBER(SEARCH(nrInstrNames,$I759)))&gt;0,"OK","UNRECOGNIZED"))</f>
        <v/>
      </c>
      <c r="O759" s="17">
        <f>IF(OR($B759="",$D759="",$E759=""),"",IF($E759=$D759,"CHECK TIMES (start = end)",IF($F759&gt;12,"CHECK TIMES (End is before Start?)","OK")))</f>
        <v/>
      </c>
    </row>
    <row r="760">
      <c r="B760" s="18" t="n"/>
      <c r="C760" s="17">
        <f>IF($B760="","",TEXT($B760,"ddd"))</f>
        <v/>
      </c>
      <c r="D760" s="45" t="n"/>
      <c r="E760" s="45"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IF(OR($B760="",$I760=""),"",IF(SUMPRODUCT((nrInstrNames&lt;&gt;"")*ISNUMBER(SEARCH(nrInstrNames,$I760)))&gt;0,"OK","UNRECOGNIZED"))</f>
        <v/>
      </c>
      <c r="O760" s="17">
        <f>IF(OR($B760="",$D760="",$E760=""),"",IF($E760=$D760,"CHECK TIMES (start = end)",IF($F760&gt;12,"CHECK TIMES (End is before Start?)","OK")))</f>
        <v/>
      </c>
    </row>
    <row r="761">
      <c r="B761" s="18" t="n"/>
      <c r="C761" s="17">
        <f>IF($B761="","",TEXT($B761,"ddd"))</f>
        <v/>
      </c>
      <c r="D761" s="45" t="n"/>
      <c r="E761" s="45"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IF(OR($B761="",$I761=""),"",IF(SUMPRODUCT((nrInstrNames&lt;&gt;"")*ISNUMBER(SEARCH(nrInstrNames,$I761)))&gt;0,"OK","UNRECOGNIZED"))</f>
        <v/>
      </c>
      <c r="O761" s="17">
        <f>IF(OR($B761="",$D761="",$E761=""),"",IF($E761=$D761,"CHECK TIMES (start = end)",IF($F761&gt;12,"CHECK TIMES (End is before Start?)","OK")))</f>
        <v/>
      </c>
    </row>
    <row r="762">
      <c r="B762" s="18" t="n"/>
      <c r="C762" s="17">
        <f>IF($B762="","",TEXT($B762,"ddd"))</f>
        <v/>
      </c>
      <c r="D762" s="45" t="n"/>
      <c r="E762" s="45"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IF(OR($B762="",$I762=""),"",IF(SUMPRODUCT((nrInstrNames&lt;&gt;"")*ISNUMBER(SEARCH(nrInstrNames,$I762)))&gt;0,"OK","UNRECOGNIZED"))</f>
        <v/>
      </c>
      <c r="O762" s="17">
        <f>IF(OR($B762="",$D762="",$E762=""),"",IF($E762=$D762,"CHECK TIMES (start = end)",IF($F762&gt;12,"CHECK TIMES (End is before Start?)","OK")))</f>
        <v/>
      </c>
    </row>
    <row r="763">
      <c r="B763" s="18" t="n"/>
      <c r="C763" s="17">
        <f>IF($B763="","",TEXT($B763,"ddd"))</f>
        <v/>
      </c>
      <c r="D763" s="45" t="n"/>
      <c r="E763" s="45"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IF(OR($B763="",$I763=""),"",IF(SUMPRODUCT((nrInstrNames&lt;&gt;"")*ISNUMBER(SEARCH(nrInstrNames,$I763)))&gt;0,"OK","UNRECOGNIZED"))</f>
        <v/>
      </c>
      <c r="O763" s="17">
        <f>IF(OR($B763="",$D763="",$E763=""),"",IF($E763=$D763,"CHECK TIMES (start = end)",IF($F763&gt;12,"CHECK TIMES (End is before Start?)","OK")))</f>
        <v/>
      </c>
    </row>
    <row r="764">
      <c r="B764" s="18" t="n"/>
      <c r="C764" s="17">
        <f>IF($B764="","",TEXT($B764,"ddd"))</f>
        <v/>
      </c>
      <c r="D764" s="45" t="n"/>
      <c r="E764" s="45"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IF(OR($B764="",$I764=""),"",IF(SUMPRODUCT((nrInstrNames&lt;&gt;"")*ISNUMBER(SEARCH(nrInstrNames,$I764)))&gt;0,"OK","UNRECOGNIZED"))</f>
        <v/>
      </c>
      <c r="O764" s="17">
        <f>IF(OR($B764="",$D764="",$E764=""),"",IF($E764=$D764,"CHECK TIMES (start = end)",IF($F764&gt;12,"CHECK TIMES (End is before Start?)","OK")))</f>
        <v/>
      </c>
    </row>
    <row r="765">
      <c r="B765" s="18" t="n"/>
      <c r="C765" s="17">
        <f>IF($B765="","",TEXT($B765,"ddd"))</f>
        <v/>
      </c>
      <c r="D765" s="45" t="n"/>
      <c r="E765" s="45"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IF(OR($B765="",$I765=""),"",IF(SUMPRODUCT((nrInstrNames&lt;&gt;"")*ISNUMBER(SEARCH(nrInstrNames,$I765)))&gt;0,"OK","UNRECOGNIZED"))</f>
        <v/>
      </c>
      <c r="O765" s="17">
        <f>IF(OR($B765="",$D765="",$E765=""),"",IF($E765=$D765,"CHECK TIMES (start = end)",IF($F765&gt;12,"CHECK TIMES (End is before Start?)","OK")))</f>
        <v/>
      </c>
    </row>
    <row r="766">
      <c r="B766" s="18" t="n"/>
      <c r="C766" s="17">
        <f>IF($B766="","",TEXT($B766,"ddd"))</f>
        <v/>
      </c>
      <c r="D766" s="45" t="n"/>
      <c r="E766" s="45"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IF(OR($B766="",$I766=""),"",IF(SUMPRODUCT((nrInstrNames&lt;&gt;"")*ISNUMBER(SEARCH(nrInstrNames,$I766)))&gt;0,"OK","UNRECOGNIZED"))</f>
        <v/>
      </c>
      <c r="O766" s="17">
        <f>IF(OR($B766="",$D766="",$E766=""),"",IF($E766=$D766,"CHECK TIMES (start = end)",IF($F766&gt;12,"CHECK TIMES (End is before Start?)","OK")))</f>
        <v/>
      </c>
    </row>
    <row r="767">
      <c r="B767" s="18" t="n"/>
      <c r="C767" s="17">
        <f>IF($B767="","",TEXT($B767,"ddd"))</f>
        <v/>
      </c>
      <c r="D767" s="45" t="n"/>
      <c r="E767" s="45"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IF(OR($B767="",$I767=""),"",IF(SUMPRODUCT((nrInstrNames&lt;&gt;"")*ISNUMBER(SEARCH(nrInstrNames,$I767)))&gt;0,"OK","UNRECOGNIZED"))</f>
        <v/>
      </c>
      <c r="O767" s="17">
        <f>IF(OR($B767="",$D767="",$E767=""),"",IF($E767=$D767,"CHECK TIMES (start = end)",IF($F767&gt;12,"CHECK TIMES (End is before Start?)","OK")))</f>
        <v/>
      </c>
    </row>
    <row r="768">
      <c r="B768" s="18" t="n"/>
      <c r="C768" s="17">
        <f>IF($B768="","",TEXT($B768,"ddd"))</f>
        <v/>
      </c>
      <c r="D768" s="45" t="n"/>
      <c r="E768" s="45"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IF(OR($B768="",$I768=""),"",IF(SUMPRODUCT((nrInstrNames&lt;&gt;"")*ISNUMBER(SEARCH(nrInstrNames,$I768)))&gt;0,"OK","UNRECOGNIZED"))</f>
        <v/>
      </c>
      <c r="O768" s="17">
        <f>IF(OR($B768="",$D768="",$E768=""),"",IF($E768=$D768,"CHECK TIMES (start = end)",IF($F768&gt;12,"CHECK TIMES (End is before Start?)","OK")))</f>
        <v/>
      </c>
    </row>
    <row r="769">
      <c r="B769" s="18" t="n"/>
      <c r="C769" s="17">
        <f>IF($B769="","",TEXT($B769,"ddd"))</f>
        <v/>
      </c>
      <c r="D769" s="45" t="n"/>
      <c r="E769" s="45"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IF(OR($B769="",$I769=""),"",IF(SUMPRODUCT((nrInstrNames&lt;&gt;"")*ISNUMBER(SEARCH(nrInstrNames,$I769)))&gt;0,"OK","UNRECOGNIZED"))</f>
        <v/>
      </c>
      <c r="O769" s="17">
        <f>IF(OR($B769="",$D769="",$E769=""),"",IF($E769=$D769,"CHECK TIMES (start = end)",IF($F769&gt;12,"CHECK TIMES (End is before Start?)","OK")))</f>
        <v/>
      </c>
    </row>
    <row r="770">
      <c r="B770" s="18" t="n"/>
      <c r="C770" s="17">
        <f>IF($B770="","",TEXT($B770,"ddd"))</f>
        <v/>
      </c>
      <c r="D770" s="45" t="n"/>
      <c r="E770" s="45"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IF(OR($B770="",$I770=""),"",IF(SUMPRODUCT((nrInstrNames&lt;&gt;"")*ISNUMBER(SEARCH(nrInstrNames,$I770)))&gt;0,"OK","UNRECOGNIZED"))</f>
        <v/>
      </c>
      <c r="O770" s="17">
        <f>IF(OR($B770="",$D770="",$E770=""),"",IF($E770=$D770,"CHECK TIMES (start = end)",IF($F770&gt;12,"CHECK TIMES (End is before Start?)","OK")))</f>
        <v/>
      </c>
    </row>
    <row r="771">
      <c r="B771" s="18" t="n"/>
      <c r="C771" s="17">
        <f>IF($B771="","",TEXT($B771,"ddd"))</f>
        <v/>
      </c>
      <c r="D771" s="45" t="n"/>
      <c r="E771" s="45"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IF(OR($B771="",$I771=""),"",IF(SUMPRODUCT((nrInstrNames&lt;&gt;"")*ISNUMBER(SEARCH(nrInstrNames,$I771)))&gt;0,"OK","UNRECOGNIZED"))</f>
        <v/>
      </c>
      <c r="O771" s="17">
        <f>IF(OR($B771="",$D771="",$E771=""),"",IF($E771=$D771,"CHECK TIMES (start = end)",IF($F771&gt;12,"CHECK TIMES (End is before Start?)","OK")))</f>
        <v/>
      </c>
    </row>
    <row r="772">
      <c r="B772" s="18" t="n"/>
      <c r="C772" s="17">
        <f>IF($B772="","",TEXT($B772,"ddd"))</f>
        <v/>
      </c>
      <c r="D772" s="45" t="n"/>
      <c r="E772" s="45"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IF(OR($B772="",$I772=""),"",IF(SUMPRODUCT((nrInstrNames&lt;&gt;"")*ISNUMBER(SEARCH(nrInstrNames,$I772)))&gt;0,"OK","UNRECOGNIZED"))</f>
        <v/>
      </c>
      <c r="O772" s="17">
        <f>IF(OR($B772="",$D772="",$E772=""),"",IF($E772=$D772,"CHECK TIMES (start = end)",IF($F772&gt;12,"CHECK TIMES (End is before Start?)","OK")))</f>
        <v/>
      </c>
    </row>
    <row r="773">
      <c r="B773" s="18" t="n"/>
      <c r="C773" s="17">
        <f>IF($B773="","",TEXT($B773,"ddd"))</f>
        <v/>
      </c>
      <c r="D773" s="45" t="n"/>
      <c r="E773" s="45"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IF(OR($B773="",$I773=""),"",IF(SUMPRODUCT((nrInstrNames&lt;&gt;"")*ISNUMBER(SEARCH(nrInstrNames,$I773)))&gt;0,"OK","UNRECOGNIZED"))</f>
        <v/>
      </c>
      <c r="O773" s="17">
        <f>IF(OR($B773="",$D773="",$E773=""),"",IF($E773=$D773,"CHECK TIMES (start = end)",IF($F773&gt;12,"CHECK TIMES (End is before Start?)","OK")))</f>
        <v/>
      </c>
    </row>
    <row r="774">
      <c r="B774" s="18" t="n"/>
      <c r="C774" s="17">
        <f>IF($B774="","",TEXT($B774,"ddd"))</f>
        <v/>
      </c>
      <c r="D774" s="45" t="n"/>
      <c r="E774" s="45"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IF(OR($B774="",$I774=""),"",IF(SUMPRODUCT((nrInstrNames&lt;&gt;"")*ISNUMBER(SEARCH(nrInstrNames,$I774)))&gt;0,"OK","UNRECOGNIZED"))</f>
        <v/>
      </c>
      <c r="O774" s="17">
        <f>IF(OR($B774="",$D774="",$E774=""),"",IF($E774=$D774,"CHECK TIMES (start = end)",IF($F774&gt;12,"CHECK TIMES (End is before Start?)","OK")))</f>
        <v/>
      </c>
    </row>
    <row r="775">
      <c r="B775" s="18" t="n"/>
      <c r="C775" s="17">
        <f>IF($B775="","",TEXT($B775,"ddd"))</f>
        <v/>
      </c>
      <c r="D775" s="45" t="n"/>
      <c r="E775" s="45"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IF(OR($B775="",$I775=""),"",IF(SUMPRODUCT((nrInstrNames&lt;&gt;"")*ISNUMBER(SEARCH(nrInstrNames,$I775)))&gt;0,"OK","UNRECOGNIZED"))</f>
        <v/>
      </c>
      <c r="O775" s="17">
        <f>IF(OR($B775="",$D775="",$E775=""),"",IF($E775=$D775,"CHECK TIMES (start = end)",IF($F775&gt;12,"CHECK TIMES (End is before Start?)","OK")))</f>
        <v/>
      </c>
    </row>
    <row r="776">
      <c r="B776" s="18" t="n"/>
      <c r="C776" s="17">
        <f>IF($B776="","",TEXT($B776,"ddd"))</f>
        <v/>
      </c>
      <c r="D776" s="45" t="n"/>
      <c r="E776" s="45"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IF(OR($B776="",$I776=""),"",IF(SUMPRODUCT((nrInstrNames&lt;&gt;"")*ISNUMBER(SEARCH(nrInstrNames,$I776)))&gt;0,"OK","UNRECOGNIZED"))</f>
        <v/>
      </c>
      <c r="O776" s="17">
        <f>IF(OR($B776="",$D776="",$E776=""),"",IF($E776=$D776,"CHECK TIMES (start = end)",IF($F776&gt;12,"CHECK TIMES (End is before Start?)","OK")))</f>
        <v/>
      </c>
    </row>
    <row r="777">
      <c r="B777" s="18" t="n"/>
      <c r="C777" s="17">
        <f>IF($B777="","",TEXT($B777,"ddd"))</f>
        <v/>
      </c>
      <c r="D777" s="45" t="n"/>
      <c r="E777" s="45"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IF(OR($B777="",$I777=""),"",IF(SUMPRODUCT((nrInstrNames&lt;&gt;"")*ISNUMBER(SEARCH(nrInstrNames,$I777)))&gt;0,"OK","UNRECOGNIZED"))</f>
        <v/>
      </c>
      <c r="O777" s="17">
        <f>IF(OR($B777="",$D777="",$E777=""),"",IF($E777=$D777,"CHECK TIMES (start = end)",IF($F777&gt;12,"CHECK TIMES (End is before Start?)","OK")))</f>
        <v/>
      </c>
    </row>
    <row r="778">
      <c r="B778" s="18" t="n"/>
      <c r="C778" s="17">
        <f>IF($B778="","",TEXT($B778,"ddd"))</f>
        <v/>
      </c>
      <c r="D778" s="45" t="n"/>
      <c r="E778" s="45"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IF(OR($B778="",$I778=""),"",IF(SUMPRODUCT((nrInstrNames&lt;&gt;"")*ISNUMBER(SEARCH(nrInstrNames,$I778)))&gt;0,"OK","UNRECOGNIZED"))</f>
        <v/>
      </c>
      <c r="O778" s="17">
        <f>IF(OR($B778="",$D778="",$E778=""),"",IF($E778=$D778,"CHECK TIMES (start = end)",IF($F778&gt;12,"CHECK TIMES (End is before Start?)","OK")))</f>
        <v/>
      </c>
    </row>
    <row r="779">
      <c r="B779" s="18" t="n"/>
      <c r="C779" s="17">
        <f>IF($B779="","",TEXT($B779,"ddd"))</f>
        <v/>
      </c>
      <c r="D779" s="45" t="n"/>
      <c r="E779" s="45"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IF(OR($B779="",$I779=""),"",IF(SUMPRODUCT((nrInstrNames&lt;&gt;"")*ISNUMBER(SEARCH(nrInstrNames,$I779)))&gt;0,"OK","UNRECOGNIZED"))</f>
        <v/>
      </c>
      <c r="O779" s="17">
        <f>IF(OR($B779="",$D779="",$E779=""),"",IF($E779=$D779,"CHECK TIMES (start = end)",IF($F779&gt;12,"CHECK TIMES (End is before Start?)","OK")))</f>
        <v/>
      </c>
    </row>
    <row r="780">
      <c r="B780" s="18" t="n"/>
      <c r="C780" s="17">
        <f>IF($B780="","",TEXT($B780,"ddd"))</f>
        <v/>
      </c>
      <c r="D780" s="45" t="n"/>
      <c r="E780" s="45"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IF(OR($B780="",$I780=""),"",IF(SUMPRODUCT((nrInstrNames&lt;&gt;"")*ISNUMBER(SEARCH(nrInstrNames,$I780)))&gt;0,"OK","UNRECOGNIZED"))</f>
        <v/>
      </c>
      <c r="O780" s="17">
        <f>IF(OR($B780="",$D780="",$E780=""),"",IF($E780=$D780,"CHECK TIMES (start = end)",IF($F780&gt;12,"CHECK TIMES (End is before Start?)","OK")))</f>
        <v/>
      </c>
    </row>
    <row r="781">
      <c r="B781" s="18" t="n"/>
      <c r="C781" s="17">
        <f>IF($B781="","",TEXT($B781,"ddd"))</f>
        <v/>
      </c>
      <c r="D781" s="45" t="n"/>
      <c r="E781" s="45"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IF(OR($B781="",$I781=""),"",IF(SUMPRODUCT((nrInstrNames&lt;&gt;"")*ISNUMBER(SEARCH(nrInstrNames,$I781)))&gt;0,"OK","UNRECOGNIZED"))</f>
        <v/>
      </c>
      <c r="O781" s="17">
        <f>IF(OR($B781="",$D781="",$E781=""),"",IF($E781=$D781,"CHECK TIMES (start = end)",IF($F781&gt;12,"CHECK TIMES (End is before Start?)","OK")))</f>
        <v/>
      </c>
    </row>
    <row r="782">
      <c r="B782" s="18" t="n"/>
      <c r="C782" s="17">
        <f>IF($B782="","",TEXT($B782,"ddd"))</f>
        <v/>
      </c>
      <c r="D782" s="45" t="n"/>
      <c r="E782" s="45"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IF(OR($B782="",$I782=""),"",IF(SUMPRODUCT((nrInstrNames&lt;&gt;"")*ISNUMBER(SEARCH(nrInstrNames,$I782)))&gt;0,"OK","UNRECOGNIZED"))</f>
        <v/>
      </c>
      <c r="O782" s="17">
        <f>IF(OR($B782="",$D782="",$E782=""),"",IF($E782=$D782,"CHECK TIMES (start = end)",IF($F782&gt;12,"CHECK TIMES (End is before Start?)","OK")))</f>
        <v/>
      </c>
    </row>
    <row r="783">
      <c r="B783" s="18" t="n"/>
      <c r="C783" s="17">
        <f>IF($B783="","",TEXT($B783,"ddd"))</f>
        <v/>
      </c>
      <c r="D783" s="45" t="n"/>
      <c r="E783" s="45"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IF(OR($B783="",$I783=""),"",IF(SUMPRODUCT((nrInstrNames&lt;&gt;"")*ISNUMBER(SEARCH(nrInstrNames,$I783)))&gt;0,"OK","UNRECOGNIZED"))</f>
        <v/>
      </c>
      <c r="O783" s="17">
        <f>IF(OR($B783="",$D783="",$E783=""),"",IF($E783=$D783,"CHECK TIMES (start = end)",IF($F783&gt;12,"CHECK TIMES (End is before Start?)","OK")))</f>
        <v/>
      </c>
    </row>
    <row r="784">
      <c r="B784" s="18" t="n"/>
      <c r="C784" s="17">
        <f>IF($B784="","",TEXT($B784,"ddd"))</f>
        <v/>
      </c>
      <c r="D784" s="45" t="n"/>
      <c r="E784" s="45"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IF(OR($B784="",$I784=""),"",IF(SUMPRODUCT((nrInstrNames&lt;&gt;"")*ISNUMBER(SEARCH(nrInstrNames,$I784)))&gt;0,"OK","UNRECOGNIZED"))</f>
        <v/>
      </c>
      <c r="O784" s="17">
        <f>IF(OR($B784="",$D784="",$E784=""),"",IF($E784=$D784,"CHECK TIMES (start = end)",IF($F784&gt;12,"CHECK TIMES (End is before Start?)","OK")))</f>
        <v/>
      </c>
    </row>
    <row r="785">
      <c r="B785" s="18" t="n"/>
      <c r="C785" s="17">
        <f>IF($B785="","",TEXT($B785,"ddd"))</f>
        <v/>
      </c>
      <c r="D785" s="45" t="n"/>
      <c r="E785" s="45"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IF(OR($B785="",$I785=""),"",IF(SUMPRODUCT((nrInstrNames&lt;&gt;"")*ISNUMBER(SEARCH(nrInstrNames,$I785)))&gt;0,"OK","UNRECOGNIZED"))</f>
        <v/>
      </c>
      <c r="O785" s="17">
        <f>IF(OR($B785="",$D785="",$E785=""),"",IF($E785=$D785,"CHECK TIMES (start = end)",IF($F785&gt;12,"CHECK TIMES (End is before Start?)","OK")))</f>
        <v/>
      </c>
    </row>
    <row r="786">
      <c r="B786" s="18" t="n"/>
      <c r="C786" s="17">
        <f>IF($B786="","",TEXT($B786,"ddd"))</f>
        <v/>
      </c>
      <c r="D786" s="45" t="n"/>
      <c r="E786" s="45"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IF(OR($B786="",$I786=""),"",IF(SUMPRODUCT((nrInstrNames&lt;&gt;"")*ISNUMBER(SEARCH(nrInstrNames,$I786)))&gt;0,"OK","UNRECOGNIZED"))</f>
        <v/>
      </c>
      <c r="O786" s="17">
        <f>IF(OR($B786="",$D786="",$E786=""),"",IF($E786=$D786,"CHECK TIMES (start = end)",IF($F786&gt;12,"CHECK TIMES (End is before Start?)","OK")))</f>
        <v/>
      </c>
    </row>
    <row r="787">
      <c r="B787" s="18" t="n"/>
      <c r="C787" s="17">
        <f>IF($B787="","",TEXT($B787,"ddd"))</f>
        <v/>
      </c>
      <c r="D787" s="45" t="n"/>
      <c r="E787" s="45"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IF(OR($B787="",$I787=""),"",IF(SUMPRODUCT((nrInstrNames&lt;&gt;"")*ISNUMBER(SEARCH(nrInstrNames,$I787)))&gt;0,"OK","UNRECOGNIZED"))</f>
        <v/>
      </c>
      <c r="O787" s="17">
        <f>IF(OR($B787="",$D787="",$E787=""),"",IF($E787=$D787,"CHECK TIMES (start = end)",IF($F787&gt;12,"CHECK TIMES (End is before Start?)","OK")))</f>
        <v/>
      </c>
    </row>
    <row r="788">
      <c r="B788" s="18" t="n"/>
      <c r="C788" s="17">
        <f>IF($B788="","",TEXT($B788,"ddd"))</f>
        <v/>
      </c>
      <c r="D788" s="45" t="n"/>
      <c r="E788" s="45"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IF(OR($B788="",$I788=""),"",IF(SUMPRODUCT((nrInstrNames&lt;&gt;"")*ISNUMBER(SEARCH(nrInstrNames,$I788)))&gt;0,"OK","UNRECOGNIZED"))</f>
        <v/>
      </c>
      <c r="O788" s="17">
        <f>IF(OR($B788="",$D788="",$E788=""),"",IF($E788=$D788,"CHECK TIMES (start = end)",IF($F788&gt;12,"CHECK TIMES (End is before Start?)","OK")))</f>
        <v/>
      </c>
    </row>
    <row r="789">
      <c r="B789" s="18" t="n"/>
      <c r="C789" s="17">
        <f>IF($B789="","",TEXT($B789,"ddd"))</f>
        <v/>
      </c>
      <c r="D789" s="45" t="n"/>
      <c r="E789" s="45"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IF(OR($B789="",$I789=""),"",IF(SUMPRODUCT((nrInstrNames&lt;&gt;"")*ISNUMBER(SEARCH(nrInstrNames,$I789)))&gt;0,"OK","UNRECOGNIZED"))</f>
        <v/>
      </c>
      <c r="O789" s="17">
        <f>IF(OR($B789="",$D789="",$E789=""),"",IF($E789=$D789,"CHECK TIMES (start = end)",IF($F789&gt;12,"CHECK TIMES (End is before Start?)","OK")))</f>
        <v/>
      </c>
    </row>
    <row r="790">
      <c r="B790" s="18" t="n"/>
      <c r="C790" s="17">
        <f>IF($B790="","",TEXT($B790,"ddd"))</f>
        <v/>
      </c>
      <c r="D790" s="45" t="n"/>
      <c r="E790" s="45"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IF(OR($B790="",$I790=""),"",IF(SUMPRODUCT((nrInstrNames&lt;&gt;"")*ISNUMBER(SEARCH(nrInstrNames,$I790)))&gt;0,"OK","UNRECOGNIZED"))</f>
        <v/>
      </c>
      <c r="O790" s="17">
        <f>IF(OR($B790="",$D790="",$E790=""),"",IF($E790=$D790,"CHECK TIMES (start = end)",IF($F790&gt;12,"CHECK TIMES (End is before Start?)","OK")))</f>
        <v/>
      </c>
    </row>
    <row r="791">
      <c r="B791" s="18" t="n"/>
      <c r="C791" s="17">
        <f>IF($B791="","",TEXT($B791,"ddd"))</f>
        <v/>
      </c>
      <c r="D791" s="45" t="n"/>
      <c r="E791" s="45"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IF(OR($B791="",$I791=""),"",IF(SUMPRODUCT((nrInstrNames&lt;&gt;"")*ISNUMBER(SEARCH(nrInstrNames,$I791)))&gt;0,"OK","UNRECOGNIZED"))</f>
        <v/>
      </c>
      <c r="O791" s="17">
        <f>IF(OR($B791="",$D791="",$E791=""),"",IF($E791=$D791,"CHECK TIMES (start = end)",IF($F791&gt;12,"CHECK TIMES (End is before Start?)","OK")))</f>
        <v/>
      </c>
    </row>
    <row r="792">
      <c r="B792" s="18" t="n"/>
      <c r="C792" s="17">
        <f>IF($B792="","",TEXT($B792,"ddd"))</f>
        <v/>
      </c>
      <c r="D792" s="45" t="n"/>
      <c r="E792" s="45"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IF(OR($B792="",$I792=""),"",IF(SUMPRODUCT((nrInstrNames&lt;&gt;"")*ISNUMBER(SEARCH(nrInstrNames,$I792)))&gt;0,"OK","UNRECOGNIZED"))</f>
        <v/>
      </c>
      <c r="O792" s="17">
        <f>IF(OR($B792="",$D792="",$E792=""),"",IF($E792=$D792,"CHECK TIMES (start = end)",IF($F792&gt;12,"CHECK TIMES (End is before Start?)","OK")))</f>
        <v/>
      </c>
    </row>
    <row r="793">
      <c r="B793" s="18" t="n"/>
      <c r="C793" s="17">
        <f>IF($B793="","",TEXT($B793,"ddd"))</f>
        <v/>
      </c>
      <c r="D793" s="45" t="n"/>
      <c r="E793" s="45"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IF(OR($B793="",$I793=""),"",IF(SUMPRODUCT((nrInstrNames&lt;&gt;"")*ISNUMBER(SEARCH(nrInstrNames,$I793)))&gt;0,"OK","UNRECOGNIZED"))</f>
        <v/>
      </c>
      <c r="O793" s="17">
        <f>IF(OR($B793="",$D793="",$E793=""),"",IF($E793=$D793,"CHECK TIMES (start = end)",IF($F793&gt;12,"CHECK TIMES (End is before Start?)","OK")))</f>
        <v/>
      </c>
    </row>
    <row r="794">
      <c r="B794" s="18" t="n"/>
      <c r="C794" s="17">
        <f>IF($B794="","",TEXT($B794,"ddd"))</f>
        <v/>
      </c>
      <c r="D794" s="45" t="n"/>
      <c r="E794" s="45"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IF(OR($B794="",$I794=""),"",IF(SUMPRODUCT((nrInstrNames&lt;&gt;"")*ISNUMBER(SEARCH(nrInstrNames,$I794)))&gt;0,"OK","UNRECOGNIZED"))</f>
        <v/>
      </c>
      <c r="O794" s="17">
        <f>IF(OR($B794="",$D794="",$E794=""),"",IF($E794=$D794,"CHECK TIMES (start = end)",IF($F794&gt;12,"CHECK TIMES (End is before Start?)","OK")))</f>
        <v/>
      </c>
    </row>
    <row r="795">
      <c r="B795" s="18" t="n"/>
      <c r="C795" s="17">
        <f>IF($B795="","",TEXT($B795,"ddd"))</f>
        <v/>
      </c>
      <c r="D795" s="45" t="n"/>
      <c r="E795" s="45"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IF(OR($B795="",$I795=""),"",IF(SUMPRODUCT((nrInstrNames&lt;&gt;"")*ISNUMBER(SEARCH(nrInstrNames,$I795)))&gt;0,"OK","UNRECOGNIZED"))</f>
        <v/>
      </c>
      <c r="O795" s="17">
        <f>IF(OR($B795="",$D795="",$E795=""),"",IF($E795=$D795,"CHECK TIMES (start = end)",IF($F795&gt;12,"CHECK TIMES (End is before Start?)","OK")))</f>
        <v/>
      </c>
    </row>
    <row r="796">
      <c r="B796" s="18" t="n"/>
      <c r="C796" s="17">
        <f>IF($B796="","",TEXT($B796,"ddd"))</f>
        <v/>
      </c>
      <c r="D796" s="45" t="n"/>
      <c r="E796" s="45"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IF(OR($B796="",$I796=""),"",IF(SUMPRODUCT((nrInstrNames&lt;&gt;"")*ISNUMBER(SEARCH(nrInstrNames,$I796)))&gt;0,"OK","UNRECOGNIZED"))</f>
        <v/>
      </c>
      <c r="O796" s="17">
        <f>IF(OR($B796="",$D796="",$E796=""),"",IF($E796=$D796,"CHECK TIMES (start = end)",IF($F796&gt;12,"CHECK TIMES (End is before Start?)","OK")))</f>
        <v/>
      </c>
    </row>
    <row r="797">
      <c r="B797" s="18" t="n"/>
      <c r="C797" s="17">
        <f>IF($B797="","",TEXT($B797,"ddd"))</f>
        <v/>
      </c>
      <c r="D797" s="45" t="n"/>
      <c r="E797" s="45"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IF(OR($B797="",$I797=""),"",IF(SUMPRODUCT((nrInstrNames&lt;&gt;"")*ISNUMBER(SEARCH(nrInstrNames,$I797)))&gt;0,"OK","UNRECOGNIZED"))</f>
        <v/>
      </c>
      <c r="O797" s="17">
        <f>IF(OR($B797="",$D797="",$E797=""),"",IF($E797=$D797,"CHECK TIMES (start = end)",IF($F797&gt;12,"CHECK TIMES (End is before Start?)","OK")))</f>
        <v/>
      </c>
    </row>
    <row r="798">
      <c r="B798" s="18" t="n"/>
      <c r="C798" s="17">
        <f>IF($B798="","",TEXT($B798,"ddd"))</f>
        <v/>
      </c>
      <c r="D798" s="45" t="n"/>
      <c r="E798" s="45"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IF(OR($B798="",$I798=""),"",IF(SUMPRODUCT((nrInstrNames&lt;&gt;"")*ISNUMBER(SEARCH(nrInstrNames,$I798)))&gt;0,"OK","UNRECOGNIZED"))</f>
        <v/>
      </c>
      <c r="O798" s="17">
        <f>IF(OR($B798="",$D798="",$E798=""),"",IF($E798=$D798,"CHECK TIMES (start = end)",IF($F798&gt;12,"CHECK TIMES (End is before Start?)","OK")))</f>
        <v/>
      </c>
    </row>
    <row r="799">
      <c r="B799" s="18" t="n"/>
      <c r="C799" s="17">
        <f>IF($B799="","",TEXT($B799,"ddd"))</f>
        <v/>
      </c>
      <c r="D799" s="45" t="n"/>
      <c r="E799" s="45"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IF(OR($B799="",$I799=""),"",IF(SUMPRODUCT((nrInstrNames&lt;&gt;"")*ISNUMBER(SEARCH(nrInstrNames,$I799)))&gt;0,"OK","UNRECOGNIZED"))</f>
        <v/>
      </c>
      <c r="O799" s="17">
        <f>IF(OR($B799="",$D799="",$E799=""),"",IF($E799=$D799,"CHECK TIMES (start = end)",IF($F799&gt;12,"CHECK TIMES (End is before Start?)","OK")))</f>
        <v/>
      </c>
    </row>
    <row r="800">
      <c r="B800" s="18" t="n"/>
      <c r="C800" s="17">
        <f>IF($B800="","",TEXT($B800,"ddd"))</f>
        <v/>
      </c>
      <c r="D800" s="45" t="n"/>
      <c r="E800" s="45"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IF(OR($B800="",$I800=""),"",IF(SUMPRODUCT((nrInstrNames&lt;&gt;"")*ISNUMBER(SEARCH(nrInstrNames,$I800)))&gt;0,"OK","UNRECOGNIZED"))</f>
        <v/>
      </c>
      <c r="O800" s="17">
        <f>IF(OR($B800="",$D800="",$E800=""),"",IF($E800=$D800,"CHECK TIMES (start = end)",IF($F800&gt;12,"CHECK TIMES (End is before Start?)","OK")))</f>
        <v/>
      </c>
    </row>
    <row r="801">
      <c r="B801" s="18" t="n"/>
      <c r="C801" s="17">
        <f>IF($B801="","",TEXT($B801,"ddd"))</f>
        <v/>
      </c>
      <c r="D801" s="45" t="n"/>
      <c r="E801" s="45"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IF(OR($B801="",$I801=""),"",IF(SUMPRODUCT((nrInstrNames&lt;&gt;"")*ISNUMBER(SEARCH(nrInstrNames,$I801)))&gt;0,"OK","UNRECOGNIZED"))</f>
        <v/>
      </c>
      <c r="O801" s="17">
        <f>IF(OR($B801="",$D801="",$E801=""),"",IF($E801=$D801,"CHECK TIMES (start = end)",IF($F801&gt;12,"CHECK TIMES (End is before Start?)","OK")))</f>
        <v/>
      </c>
    </row>
    <row r="802">
      <c r="B802" s="18" t="n"/>
      <c r="C802" s="17">
        <f>IF($B802="","",TEXT($B802,"ddd"))</f>
        <v/>
      </c>
      <c r="D802" s="45" t="n"/>
      <c r="E802" s="45"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IF(OR($B802="",$I802=""),"",IF(SUMPRODUCT((nrInstrNames&lt;&gt;"")*ISNUMBER(SEARCH(nrInstrNames,$I802)))&gt;0,"OK","UNRECOGNIZED"))</f>
        <v/>
      </c>
      <c r="O802" s="17">
        <f>IF(OR($B802="",$D802="",$E802=""),"",IF($E802=$D802,"CHECK TIMES (start = end)",IF($F802&gt;12,"CHECK TIMES (End is before Start?)","OK")))</f>
        <v/>
      </c>
    </row>
    <row r="803">
      <c r="B803" s="18" t="n"/>
      <c r="C803" s="17">
        <f>IF($B803="","",TEXT($B803,"ddd"))</f>
        <v/>
      </c>
      <c r="D803" s="45" t="n"/>
      <c r="E803" s="45"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IF(OR($B803="",$I803=""),"",IF(SUMPRODUCT((nrInstrNames&lt;&gt;"")*ISNUMBER(SEARCH(nrInstrNames,$I803)))&gt;0,"OK","UNRECOGNIZED"))</f>
        <v/>
      </c>
      <c r="O803" s="17">
        <f>IF(OR($B803="",$D803="",$E803=""),"",IF($E803=$D803,"CHECK TIMES (start = end)",IF($F803&gt;12,"CHECK TIMES (End is before Start?)","OK")))</f>
        <v/>
      </c>
    </row>
    <row r="804">
      <c r="B804" s="18" t="n"/>
      <c r="C804" s="17">
        <f>IF($B804="","",TEXT($B804,"ddd"))</f>
        <v/>
      </c>
      <c r="D804" s="45" t="n"/>
      <c r="E804" s="45"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IF(OR($B804="",$I804=""),"",IF(SUMPRODUCT((nrInstrNames&lt;&gt;"")*ISNUMBER(SEARCH(nrInstrNames,$I804)))&gt;0,"OK","UNRECOGNIZED"))</f>
        <v/>
      </c>
      <c r="O804" s="17">
        <f>IF(OR($B804="",$D804="",$E804=""),"",IF($E804=$D804,"CHECK TIMES (start = end)",IF($F804&gt;12,"CHECK TIMES (End is before Start?)","OK")))</f>
        <v/>
      </c>
    </row>
    <row r="805">
      <c r="B805" s="18" t="n"/>
      <c r="C805" s="17">
        <f>IF($B805="","",TEXT($B805,"ddd"))</f>
        <v/>
      </c>
      <c r="D805" s="45" t="n"/>
      <c r="E805" s="45"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IF(OR($B805="",$I805=""),"",IF(SUMPRODUCT((nrInstrNames&lt;&gt;"")*ISNUMBER(SEARCH(nrInstrNames,$I805)))&gt;0,"OK","UNRECOGNIZED"))</f>
        <v/>
      </c>
      <c r="O805" s="17">
        <f>IF(OR($B805="",$D805="",$E805=""),"",IF($E805=$D805,"CHECK TIMES (start = end)",IF($F805&gt;12,"CHECK TIMES (End is before Start?)","OK")))</f>
        <v/>
      </c>
    </row>
    <row r="806">
      <c r="B806" s="18" t="n"/>
      <c r="C806" s="17">
        <f>IF($B806="","",TEXT($B806,"ddd"))</f>
        <v/>
      </c>
      <c r="D806" s="45" t="n"/>
      <c r="E806" s="45"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IF(OR($B806="",$I806=""),"",IF(SUMPRODUCT((nrInstrNames&lt;&gt;"")*ISNUMBER(SEARCH(nrInstrNames,$I806)))&gt;0,"OK","UNRECOGNIZED"))</f>
        <v/>
      </c>
      <c r="O806" s="17">
        <f>IF(OR($B806="",$D806="",$E806=""),"",IF($E806=$D806,"CHECK TIMES (start = end)",IF($F806&gt;12,"CHECK TIMES (End is before Start?)","OK")))</f>
        <v/>
      </c>
    </row>
    <row r="807">
      <c r="B807" s="18" t="n"/>
      <c r="C807" s="17">
        <f>IF($B807="","",TEXT($B807,"ddd"))</f>
        <v/>
      </c>
      <c r="D807" s="45" t="n"/>
      <c r="E807" s="45"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IF(OR($B807="",$I807=""),"",IF(SUMPRODUCT((nrInstrNames&lt;&gt;"")*ISNUMBER(SEARCH(nrInstrNames,$I807)))&gt;0,"OK","UNRECOGNIZED"))</f>
        <v/>
      </c>
      <c r="O807" s="17">
        <f>IF(OR($B807="",$D807="",$E807=""),"",IF($E807=$D807,"CHECK TIMES (start = end)",IF($F807&gt;12,"CHECK TIMES (End is before Start?)","OK")))</f>
        <v/>
      </c>
    </row>
    <row r="808">
      <c r="B808" s="18" t="n"/>
      <c r="C808" s="17">
        <f>IF($B808="","",TEXT($B808,"ddd"))</f>
        <v/>
      </c>
      <c r="D808" s="45" t="n"/>
      <c r="E808" s="45"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IF(OR($B808="",$I808=""),"",IF(SUMPRODUCT((nrInstrNames&lt;&gt;"")*ISNUMBER(SEARCH(nrInstrNames,$I808)))&gt;0,"OK","UNRECOGNIZED"))</f>
        <v/>
      </c>
      <c r="O808" s="17">
        <f>IF(OR($B808="",$D808="",$E808=""),"",IF($E808=$D808,"CHECK TIMES (start = end)",IF($F808&gt;12,"CHECK TIMES (End is before Start?)","OK")))</f>
        <v/>
      </c>
    </row>
    <row r="809">
      <c r="B809" s="18" t="n"/>
      <c r="C809" s="17">
        <f>IF($B809="","",TEXT($B809,"ddd"))</f>
        <v/>
      </c>
      <c r="D809" s="45" t="n"/>
      <c r="E809" s="45"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IF(OR($B809="",$I809=""),"",IF(SUMPRODUCT((nrInstrNames&lt;&gt;"")*ISNUMBER(SEARCH(nrInstrNames,$I809)))&gt;0,"OK","UNRECOGNIZED"))</f>
        <v/>
      </c>
      <c r="O809" s="17">
        <f>IF(OR($B809="",$D809="",$E809=""),"",IF($E809=$D809,"CHECK TIMES (start = end)",IF($F809&gt;12,"CHECK TIMES (End is before Start?)","OK")))</f>
        <v/>
      </c>
    </row>
    <row r="810">
      <c r="B810" s="18" t="n"/>
      <c r="C810" s="17">
        <f>IF($B810="","",TEXT($B810,"ddd"))</f>
        <v/>
      </c>
      <c r="D810" s="45" t="n"/>
      <c r="E810" s="45"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IF(OR($B810="",$I810=""),"",IF(SUMPRODUCT((nrInstrNames&lt;&gt;"")*ISNUMBER(SEARCH(nrInstrNames,$I810)))&gt;0,"OK","UNRECOGNIZED"))</f>
        <v/>
      </c>
      <c r="O810" s="17">
        <f>IF(OR($B810="",$D810="",$E810=""),"",IF($E810=$D810,"CHECK TIMES (start = end)",IF($F810&gt;12,"CHECK TIMES (End is before Start?)","OK")))</f>
        <v/>
      </c>
    </row>
    <row r="811">
      <c r="B811" s="18" t="n"/>
      <c r="C811" s="17">
        <f>IF($B811="","",TEXT($B811,"ddd"))</f>
        <v/>
      </c>
      <c r="D811" s="45" t="n"/>
      <c r="E811" s="45"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IF(OR($B811="",$I811=""),"",IF(SUMPRODUCT((nrInstrNames&lt;&gt;"")*ISNUMBER(SEARCH(nrInstrNames,$I811)))&gt;0,"OK","UNRECOGNIZED"))</f>
        <v/>
      </c>
      <c r="O811" s="17">
        <f>IF(OR($B811="",$D811="",$E811=""),"",IF($E811=$D811,"CHECK TIMES (start = end)",IF($F811&gt;12,"CHECK TIMES (End is before Start?)","OK")))</f>
        <v/>
      </c>
    </row>
    <row r="812">
      <c r="B812" s="18" t="n"/>
      <c r="C812" s="17">
        <f>IF($B812="","",TEXT($B812,"ddd"))</f>
        <v/>
      </c>
      <c r="D812" s="45" t="n"/>
      <c r="E812" s="45"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IF(OR($B812="",$I812=""),"",IF(SUMPRODUCT((nrInstrNames&lt;&gt;"")*ISNUMBER(SEARCH(nrInstrNames,$I812)))&gt;0,"OK","UNRECOGNIZED"))</f>
        <v/>
      </c>
      <c r="O812" s="17">
        <f>IF(OR($B812="",$D812="",$E812=""),"",IF($E812=$D812,"CHECK TIMES (start = end)",IF($F812&gt;12,"CHECK TIMES (End is before Start?)","OK")))</f>
        <v/>
      </c>
    </row>
    <row r="813">
      <c r="B813" s="18" t="n"/>
      <c r="C813" s="17">
        <f>IF($B813="","",TEXT($B813,"ddd"))</f>
        <v/>
      </c>
      <c r="D813" s="45" t="n"/>
      <c r="E813" s="45"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IF(OR($B813="",$I813=""),"",IF(SUMPRODUCT((nrInstrNames&lt;&gt;"")*ISNUMBER(SEARCH(nrInstrNames,$I813)))&gt;0,"OK","UNRECOGNIZED"))</f>
        <v/>
      </c>
      <c r="O813" s="17">
        <f>IF(OR($B813="",$D813="",$E813=""),"",IF($E813=$D813,"CHECK TIMES (start = end)",IF($F813&gt;12,"CHECK TIMES (End is before Start?)","OK")))</f>
        <v/>
      </c>
    </row>
    <row r="814">
      <c r="B814" s="18" t="n"/>
      <c r="C814" s="17">
        <f>IF($B814="","",TEXT($B814,"ddd"))</f>
        <v/>
      </c>
      <c r="D814" s="45" t="n"/>
      <c r="E814" s="45"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IF(OR($B814="",$I814=""),"",IF(SUMPRODUCT((nrInstrNames&lt;&gt;"")*ISNUMBER(SEARCH(nrInstrNames,$I814)))&gt;0,"OK","UNRECOGNIZED"))</f>
        <v/>
      </c>
      <c r="O814" s="17">
        <f>IF(OR($B814="",$D814="",$E814=""),"",IF($E814=$D814,"CHECK TIMES (start = end)",IF($F814&gt;12,"CHECK TIMES (End is before Start?)","OK")))</f>
        <v/>
      </c>
    </row>
    <row r="815">
      <c r="B815" s="18" t="n"/>
      <c r="C815" s="17">
        <f>IF($B815="","",TEXT($B815,"ddd"))</f>
        <v/>
      </c>
      <c r="D815" s="45" t="n"/>
      <c r="E815" s="45"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IF(OR($B815="",$I815=""),"",IF(SUMPRODUCT((nrInstrNames&lt;&gt;"")*ISNUMBER(SEARCH(nrInstrNames,$I815)))&gt;0,"OK","UNRECOGNIZED"))</f>
        <v/>
      </c>
      <c r="O815" s="17">
        <f>IF(OR($B815="",$D815="",$E815=""),"",IF($E815=$D815,"CHECK TIMES (start = end)",IF($F815&gt;12,"CHECK TIMES (End is before Start?)","OK")))</f>
        <v/>
      </c>
    </row>
    <row r="816">
      <c r="B816" s="18" t="n"/>
      <c r="C816" s="17">
        <f>IF($B816="","",TEXT($B816,"ddd"))</f>
        <v/>
      </c>
      <c r="D816" s="45" t="n"/>
      <c r="E816" s="45"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IF(OR($B816="",$I816=""),"",IF(SUMPRODUCT((nrInstrNames&lt;&gt;"")*ISNUMBER(SEARCH(nrInstrNames,$I816)))&gt;0,"OK","UNRECOGNIZED"))</f>
        <v/>
      </c>
      <c r="O816" s="17">
        <f>IF(OR($B816="",$D816="",$E816=""),"",IF($E816=$D816,"CHECK TIMES (start = end)",IF($F816&gt;12,"CHECK TIMES (End is before Start?)","OK")))</f>
        <v/>
      </c>
    </row>
    <row r="817">
      <c r="B817" s="18" t="n"/>
      <c r="C817" s="17">
        <f>IF($B817="","",TEXT($B817,"ddd"))</f>
        <v/>
      </c>
      <c r="D817" s="45" t="n"/>
      <c r="E817" s="45"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IF(OR($B817="",$I817=""),"",IF(SUMPRODUCT((nrInstrNames&lt;&gt;"")*ISNUMBER(SEARCH(nrInstrNames,$I817)))&gt;0,"OK","UNRECOGNIZED"))</f>
        <v/>
      </c>
      <c r="O817" s="17">
        <f>IF(OR($B817="",$D817="",$E817=""),"",IF($E817=$D817,"CHECK TIMES (start = end)",IF($F817&gt;12,"CHECK TIMES (End is before Start?)","OK")))</f>
        <v/>
      </c>
    </row>
    <row r="818">
      <c r="B818" s="18" t="n"/>
      <c r="C818" s="17">
        <f>IF($B818="","",TEXT($B818,"ddd"))</f>
        <v/>
      </c>
      <c r="D818" s="45" t="n"/>
      <c r="E818" s="45"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IF(OR($B818="",$I818=""),"",IF(SUMPRODUCT((nrInstrNames&lt;&gt;"")*ISNUMBER(SEARCH(nrInstrNames,$I818)))&gt;0,"OK","UNRECOGNIZED"))</f>
        <v/>
      </c>
      <c r="O818" s="17">
        <f>IF(OR($B818="",$D818="",$E818=""),"",IF($E818=$D818,"CHECK TIMES (start = end)",IF($F818&gt;12,"CHECK TIMES (End is before Start?)","OK")))</f>
        <v/>
      </c>
    </row>
    <row r="819">
      <c r="B819" s="18" t="n"/>
      <c r="C819" s="17">
        <f>IF($B819="","",TEXT($B819,"ddd"))</f>
        <v/>
      </c>
      <c r="D819" s="45" t="n"/>
      <c r="E819" s="45"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IF(OR($B819="",$I819=""),"",IF(SUMPRODUCT((nrInstrNames&lt;&gt;"")*ISNUMBER(SEARCH(nrInstrNames,$I819)))&gt;0,"OK","UNRECOGNIZED"))</f>
        <v/>
      </c>
      <c r="O819" s="17">
        <f>IF(OR($B819="",$D819="",$E819=""),"",IF($E819=$D819,"CHECK TIMES (start = end)",IF($F819&gt;12,"CHECK TIMES (End is before Start?)","OK")))</f>
        <v/>
      </c>
    </row>
    <row r="820">
      <c r="B820" s="18" t="n"/>
      <c r="C820" s="17">
        <f>IF($B820="","",TEXT($B820,"ddd"))</f>
        <v/>
      </c>
      <c r="D820" s="45" t="n"/>
      <c r="E820" s="45"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IF(OR($B820="",$I820=""),"",IF(SUMPRODUCT((nrInstrNames&lt;&gt;"")*ISNUMBER(SEARCH(nrInstrNames,$I820)))&gt;0,"OK","UNRECOGNIZED"))</f>
        <v/>
      </c>
      <c r="O820" s="17">
        <f>IF(OR($B820="",$D820="",$E820=""),"",IF($E820=$D820,"CHECK TIMES (start = end)",IF($F820&gt;12,"CHECK TIMES (End is before Start?)","OK")))</f>
        <v/>
      </c>
    </row>
    <row r="821">
      <c r="B821" s="18" t="n"/>
      <c r="C821" s="17">
        <f>IF($B821="","",TEXT($B821,"ddd"))</f>
        <v/>
      </c>
      <c r="D821" s="45" t="n"/>
      <c r="E821" s="45"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IF(OR($B821="",$I821=""),"",IF(SUMPRODUCT((nrInstrNames&lt;&gt;"")*ISNUMBER(SEARCH(nrInstrNames,$I821)))&gt;0,"OK","UNRECOGNIZED"))</f>
        <v/>
      </c>
      <c r="O821" s="17">
        <f>IF(OR($B821="",$D821="",$E821=""),"",IF($E821=$D821,"CHECK TIMES (start = end)",IF($F821&gt;12,"CHECK TIMES (End is before Start?)","OK")))</f>
        <v/>
      </c>
    </row>
    <row r="822">
      <c r="B822" s="18" t="n"/>
      <c r="C822" s="17">
        <f>IF($B822="","",TEXT($B822,"ddd"))</f>
        <v/>
      </c>
      <c r="D822" s="45" t="n"/>
      <c r="E822" s="45"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IF(OR($B822="",$I822=""),"",IF(SUMPRODUCT((nrInstrNames&lt;&gt;"")*ISNUMBER(SEARCH(nrInstrNames,$I822)))&gt;0,"OK","UNRECOGNIZED"))</f>
        <v/>
      </c>
      <c r="O822" s="17">
        <f>IF(OR($B822="",$D822="",$E822=""),"",IF($E822=$D822,"CHECK TIMES (start = end)",IF($F822&gt;12,"CHECK TIMES (End is before Start?)","OK")))</f>
        <v/>
      </c>
    </row>
    <row r="823">
      <c r="B823" s="18" t="n"/>
      <c r="C823" s="17">
        <f>IF($B823="","",TEXT($B823,"ddd"))</f>
        <v/>
      </c>
      <c r="D823" s="45" t="n"/>
      <c r="E823" s="45"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IF(OR($B823="",$I823=""),"",IF(SUMPRODUCT((nrInstrNames&lt;&gt;"")*ISNUMBER(SEARCH(nrInstrNames,$I823)))&gt;0,"OK","UNRECOGNIZED"))</f>
        <v/>
      </c>
      <c r="O823" s="17">
        <f>IF(OR($B823="",$D823="",$E823=""),"",IF($E823=$D823,"CHECK TIMES (start = end)",IF($F823&gt;12,"CHECK TIMES (End is before Start?)","OK")))</f>
        <v/>
      </c>
    </row>
    <row r="824">
      <c r="B824" s="18" t="n"/>
      <c r="C824" s="17">
        <f>IF($B824="","",TEXT($B824,"ddd"))</f>
        <v/>
      </c>
      <c r="D824" s="45" t="n"/>
      <c r="E824" s="45"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IF(OR($B824="",$I824=""),"",IF(SUMPRODUCT((nrInstrNames&lt;&gt;"")*ISNUMBER(SEARCH(nrInstrNames,$I824)))&gt;0,"OK","UNRECOGNIZED"))</f>
        <v/>
      </c>
      <c r="O824" s="17">
        <f>IF(OR($B824="",$D824="",$E824=""),"",IF($E824=$D824,"CHECK TIMES (start = end)",IF($F824&gt;12,"CHECK TIMES (End is before Start?)","OK")))</f>
        <v/>
      </c>
    </row>
    <row r="825">
      <c r="B825" s="18" t="n"/>
      <c r="C825" s="17">
        <f>IF($B825="","",TEXT($B825,"ddd"))</f>
        <v/>
      </c>
      <c r="D825" s="45" t="n"/>
      <c r="E825" s="45"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IF(OR($B825="",$I825=""),"",IF(SUMPRODUCT((nrInstrNames&lt;&gt;"")*ISNUMBER(SEARCH(nrInstrNames,$I825)))&gt;0,"OK","UNRECOGNIZED"))</f>
        <v/>
      </c>
      <c r="O825" s="17">
        <f>IF(OR($B825="",$D825="",$E825=""),"",IF($E825=$D825,"CHECK TIMES (start = end)",IF($F825&gt;12,"CHECK TIMES (End is before Start?)","OK")))</f>
        <v/>
      </c>
    </row>
    <row r="826">
      <c r="B826" s="18" t="n"/>
      <c r="C826" s="17">
        <f>IF($B826="","",TEXT($B826,"ddd"))</f>
        <v/>
      </c>
      <c r="D826" s="45" t="n"/>
      <c r="E826" s="45"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IF(OR($B826="",$I826=""),"",IF(SUMPRODUCT((nrInstrNames&lt;&gt;"")*ISNUMBER(SEARCH(nrInstrNames,$I826)))&gt;0,"OK","UNRECOGNIZED"))</f>
        <v/>
      </c>
      <c r="O826" s="17">
        <f>IF(OR($B826="",$D826="",$E826=""),"",IF($E826=$D826,"CHECK TIMES (start = end)",IF($F826&gt;12,"CHECK TIMES (End is before Start?)","OK")))</f>
        <v/>
      </c>
    </row>
    <row r="827">
      <c r="B827" s="18" t="n"/>
      <c r="C827" s="17">
        <f>IF($B827="","",TEXT($B827,"ddd"))</f>
        <v/>
      </c>
      <c r="D827" s="45" t="n"/>
      <c r="E827" s="45"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IF(OR($B827="",$I827=""),"",IF(SUMPRODUCT((nrInstrNames&lt;&gt;"")*ISNUMBER(SEARCH(nrInstrNames,$I827)))&gt;0,"OK","UNRECOGNIZED"))</f>
        <v/>
      </c>
      <c r="O827" s="17">
        <f>IF(OR($B827="",$D827="",$E827=""),"",IF($E827=$D827,"CHECK TIMES (start = end)",IF($F827&gt;12,"CHECK TIMES (End is before Start?)","OK")))</f>
        <v/>
      </c>
    </row>
    <row r="828">
      <c r="B828" s="18" t="n"/>
      <c r="C828" s="17">
        <f>IF($B828="","",TEXT($B828,"ddd"))</f>
        <v/>
      </c>
      <c r="D828" s="45" t="n"/>
      <c r="E828" s="45"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IF(OR($B828="",$I828=""),"",IF(SUMPRODUCT((nrInstrNames&lt;&gt;"")*ISNUMBER(SEARCH(nrInstrNames,$I828)))&gt;0,"OK","UNRECOGNIZED"))</f>
        <v/>
      </c>
      <c r="O828" s="17">
        <f>IF(OR($B828="",$D828="",$E828=""),"",IF($E828=$D828,"CHECK TIMES (start = end)",IF($F828&gt;12,"CHECK TIMES (End is before Start?)","OK")))</f>
        <v/>
      </c>
    </row>
    <row r="829">
      <c r="B829" s="18" t="n"/>
      <c r="C829" s="17">
        <f>IF($B829="","",TEXT($B829,"ddd"))</f>
        <v/>
      </c>
      <c r="D829" s="45" t="n"/>
      <c r="E829" s="45"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IF(OR($B829="",$I829=""),"",IF(SUMPRODUCT((nrInstrNames&lt;&gt;"")*ISNUMBER(SEARCH(nrInstrNames,$I829)))&gt;0,"OK","UNRECOGNIZED"))</f>
        <v/>
      </c>
      <c r="O829" s="17">
        <f>IF(OR($B829="",$D829="",$E829=""),"",IF($E829=$D829,"CHECK TIMES (start = end)",IF($F829&gt;12,"CHECK TIMES (End is before Start?)","OK")))</f>
        <v/>
      </c>
    </row>
    <row r="830">
      <c r="B830" s="18" t="n"/>
      <c r="C830" s="17">
        <f>IF($B830="","",TEXT($B830,"ddd"))</f>
        <v/>
      </c>
      <c r="D830" s="45" t="n"/>
      <c r="E830" s="45"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IF(OR($B830="",$I830=""),"",IF(SUMPRODUCT((nrInstrNames&lt;&gt;"")*ISNUMBER(SEARCH(nrInstrNames,$I830)))&gt;0,"OK","UNRECOGNIZED"))</f>
        <v/>
      </c>
      <c r="O830" s="17">
        <f>IF(OR($B830="",$D830="",$E830=""),"",IF($E830=$D830,"CHECK TIMES (start = end)",IF($F830&gt;12,"CHECK TIMES (End is before Start?)","OK")))</f>
        <v/>
      </c>
    </row>
    <row r="831">
      <c r="B831" s="18" t="n"/>
      <c r="C831" s="17">
        <f>IF($B831="","",TEXT($B831,"ddd"))</f>
        <v/>
      </c>
      <c r="D831" s="45" t="n"/>
      <c r="E831" s="45"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IF(OR($B831="",$I831=""),"",IF(SUMPRODUCT((nrInstrNames&lt;&gt;"")*ISNUMBER(SEARCH(nrInstrNames,$I831)))&gt;0,"OK","UNRECOGNIZED"))</f>
        <v/>
      </c>
      <c r="O831" s="17">
        <f>IF(OR($B831="",$D831="",$E831=""),"",IF($E831=$D831,"CHECK TIMES (start = end)",IF($F831&gt;12,"CHECK TIMES (End is before Start?)","OK")))</f>
        <v/>
      </c>
    </row>
    <row r="832">
      <c r="B832" s="18" t="n"/>
      <c r="C832" s="17">
        <f>IF($B832="","",TEXT($B832,"ddd"))</f>
        <v/>
      </c>
      <c r="D832" s="45" t="n"/>
      <c r="E832" s="45"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IF(OR($B832="",$I832=""),"",IF(SUMPRODUCT((nrInstrNames&lt;&gt;"")*ISNUMBER(SEARCH(nrInstrNames,$I832)))&gt;0,"OK","UNRECOGNIZED"))</f>
        <v/>
      </c>
      <c r="O832" s="17">
        <f>IF(OR($B832="",$D832="",$E832=""),"",IF($E832=$D832,"CHECK TIMES (start = end)",IF($F832&gt;12,"CHECK TIMES (End is before Start?)","OK")))</f>
        <v/>
      </c>
    </row>
    <row r="833">
      <c r="B833" s="18" t="n"/>
      <c r="C833" s="17">
        <f>IF($B833="","",TEXT($B833,"ddd"))</f>
        <v/>
      </c>
      <c r="D833" s="45" t="n"/>
      <c r="E833" s="45"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IF(OR($B833="",$I833=""),"",IF(SUMPRODUCT((nrInstrNames&lt;&gt;"")*ISNUMBER(SEARCH(nrInstrNames,$I833)))&gt;0,"OK","UNRECOGNIZED"))</f>
        <v/>
      </c>
      <c r="O833" s="17">
        <f>IF(OR($B833="",$D833="",$E833=""),"",IF($E833=$D833,"CHECK TIMES (start = end)",IF($F833&gt;12,"CHECK TIMES (End is before Start?)","OK")))</f>
        <v/>
      </c>
    </row>
    <row r="834">
      <c r="B834" s="18" t="n"/>
      <c r="C834" s="17">
        <f>IF($B834="","",TEXT($B834,"ddd"))</f>
        <v/>
      </c>
      <c r="D834" s="45" t="n"/>
      <c r="E834" s="45"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IF(OR($B834="",$I834=""),"",IF(SUMPRODUCT((nrInstrNames&lt;&gt;"")*ISNUMBER(SEARCH(nrInstrNames,$I834)))&gt;0,"OK","UNRECOGNIZED"))</f>
        <v/>
      </c>
      <c r="O834" s="17">
        <f>IF(OR($B834="",$D834="",$E834=""),"",IF($E834=$D834,"CHECK TIMES (start = end)",IF($F834&gt;12,"CHECK TIMES (End is before Start?)","OK")))</f>
        <v/>
      </c>
    </row>
    <row r="835">
      <c r="B835" s="18" t="n"/>
      <c r="C835" s="17">
        <f>IF($B835="","",TEXT($B835,"ddd"))</f>
        <v/>
      </c>
      <c r="D835" s="45" t="n"/>
      <c r="E835" s="45"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IF(OR($B835="",$I835=""),"",IF(SUMPRODUCT((nrInstrNames&lt;&gt;"")*ISNUMBER(SEARCH(nrInstrNames,$I835)))&gt;0,"OK","UNRECOGNIZED"))</f>
        <v/>
      </c>
      <c r="O835" s="17">
        <f>IF(OR($B835="",$D835="",$E835=""),"",IF($E835=$D835,"CHECK TIMES (start = end)",IF($F835&gt;12,"CHECK TIMES (End is before Start?)","OK")))</f>
        <v/>
      </c>
    </row>
    <row r="836">
      <c r="B836" s="18" t="n"/>
      <c r="C836" s="17">
        <f>IF($B836="","",TEXT($B836,"ddd"))</f>
        <v/>
      </c>
      <c r="D836" s="45" t="n"/>
      <c r="E836" s="45"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IF(OR($B836="",$I836=""),"",IF(SUMPRODUCT((nrInstrNames&lt;&gt;"")*ISNUMBER(SEARCH(nrInstrNames,$I836)))&gt;0,"OK","UNRECOGNIZED"))</f>
        <v/>
      </c>
      <c r="O836" s="17">
        <f>IF(OR($B836="",$D836="",$E836=""),"",IF($E836=$D836,"CHECK TIMES (start = end)",IF($F836&gt;12,"CHECK TIMES (End is before Start?)","OK")))</f>
        <v/>
      </c>
    </row>
    <row r="837">
      <c r="B837" s="18" t="n"/>
      <c r="C837" s="17">
        <f>IF($B837="","",TEXT($B837,"ddd"))</f>
        <v/>
      </c>
      <c r="D837" s="45" t="n"/>
      <c r="E837" s="45"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IF(OR($B837="",$I837=""),"",IF(SUMPRODUCT((nrInstrNames&lt;&gt;"")*ISNUMBER(SEARCH(nrInstrNames,$I837)))&gt;0,"OK","UNRECOGNIZED"))</f>
        <v/>
      </c>
      <c r="O837" s="17">
        <f>IF(OR($B837="",$D837="",$E837=""),"",IF($E837=$D837,"CHECK TIMES (start = end)",IF($F837&gt;12,"CHECK TIMES (End is before Start?)","OK")))</f>
        <v/>
      </c>
    </row>
    <row r="838">
      <c r="B838" s="18" t="n"/>
      <c r="C838" s="17">
        <f>IF($B838="","",TEXT($B838,"ddd"))</f>
        <v/>
      </c>
      <c r="D838" s="45" t="n"/>
      <c r="E838" s="45"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IF(OR($B838="",$I838=""),"",IF(SUMPRODUCT((nrInstrNames&lt;&gt;"")*ISNUMBER(SEARCH(nrInstrNames,$I838)))&gt;0,"OK","UNRECOGNIZED"))</f>
        <v/>
      </c>
      <c r="O838" s="17">
        <f>IF(OR($B838="",$D838="",$E838=""),"",IF($E838=$D838,"CHECK TIMES (start = end)",IF($F838&gt;12,"CHECK TIMES (End is before Start?)","OK")))</f>
        <v/>
      </c>
    </row>
    <row r="839">
      <c r="B839" s="18" t="n"/>
      <c r="C839" s="17">
        <f>IF($B839="","",TEXT($B839,"ddd"))</f>
        <v/>
      </c>
      <c r="D839" s="45" t="n"/>
      <c r="E839" s="45"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IF(OR($B839="",$I839=""),"",IF(SUMPRODUCT((nrInstrNames&lt;&gt;"")*ISNUMBER(SEARCH(nrInstrNames,$I839)))&gt;0,"OK","UNRECOGNIZED"))</f>
        <v/>
      </c>
      <c r="O839" s="17">
        <f>IF(OR($B839="",$D839="",$E839=""),"",IF($E839=$D839,"CHECK TIMES (start = end)",IF($F839&gt;12,"CHECK TIMES (End is before Start?)","OK")))</f>
        <v/>
      </c>
    </row>
    <row r="840">
      <c r="B840" s="18" t="n"/>
      <c r="C840" s="17">
        <f>IF($B840="","",TEXT($B840,"ddd"))</f>
        <v/>
      </c>
      <c r="D840" s="45" t="n"/>
      <c r="E840" s="45"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IF(OR($B840="",$I840=""),"",IF(SUMPRODUCT((nrInstrNames&lt;&gt;"")*ISNUMBER(SEARCH(nrInstrNames,$I840)))&gt;0,"OK","UNRECOGNIZED"))</f>
        <v/>
      </c>
      <c r="O840" s="17">
        <f>IF(OR($B840="",$D840="",$E840=""),"",IF($E840=$D840,"CHECK TIMES (start = end)",IF($F840&gt;12,"CHECK TIMES (End is before Start?)","OK")))</f>
        <v/>
      </c>
    </row>
    <row r="841">
      <c r="B841" s="18" t="n"/>
      <c r="C841" s="17">
        <f>IF($B841="","",TEXT($B841,"ddd"))</f>
        <v/>
      </c>
      <c r="D841" s="45" t="n"/>
      <c r="E841" s="45"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IF(OR($B841="",$I841=""),"",IF(SUMPRODUCT((nrInstrNames&lt;&gt;"")*ISNUMBER(SEARCH(nrInstrNames,$I841)))&gt;0,"OK","UNRECOGNIZED"))</f>
        <v/>
      </c>
      <c r="O841" s="17">
        <f>IF(OR($B841="",$D841="",$E841=""),"",IF($E841=$D841,"CHECK TIMES (start = end)",IF($F841&gt;12,"CHECK TIMES (End is before Start?)","OK")))</f>
        <v/>
      </c>
    </row>
    <row r="842">
      <c r="B842" s="18" t="n"/>
      <c r="C842" s="17">
        <f>IF($B842="","",TEXT($B842,"ddd"))</f>
        <v/>
      </c>
      <c r="D842" s="45" t="n"/>
      <c r="E842" s="45"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IF(OR($B842="",$I842=""),"",IF(SUMPRODUCT((nrInstrNames&lt;&gt;"")*ISNUMBER(SEARCH(nrInstrNames,$I842)))&gt;0,"OK","UNRECOGNIZED"))</f>
        <v/>
      </c>
      <c r="O842" s="17">
        <f>IF(OR($B842="",$D842="",$E842=""),"",IF($E842=$D842,"CHECK TIMES (start = end)",IF($F842&gt;12,"CHECK TIMES (End is before Start?)","OK")))</f>
        <v/>
      </c>
    </row>
    <row r="843">
      <c r="B843" s="18" t="n"/>
      <c r="C843" s="17">
        <f>IF($B843="","",TEXT($B843,"ddd"))</f>
        <v/>
      </c>
      <c r="D843" s="45" t="n"/>
      <c r="E843" s="45"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IF(OR($B843="",$I843=""),"",IF(SUMPRODUCT((nrInstrNames&lt;&gt;"")*ISNUMBER(SEARCH(nrInstrNames,$I843)))&gt;0,"OK","UNRECOGNIZED"))</f>
        <v/>
      </c>
      <c r="O843" s="17">
        <f>IF(OR($B843="",$D843="",$E843=""),"",IF($E843=$D843,"CHECK TIMES (start = end)",IF($F843&gt;12,"CHECK TIMES (End is before Start?)","OK")))</f>
        <v/>
      </c>
    </row>
    <row r="844">
      <c r="B844" s="18" t="n"/>
      <c r="C844" s="17">
        <f>IF($B844="","",TEXT($B844,"ddd"))</f>
        <v/>
      </c>
      <c r="D844" s="45" t="n"/>
      <c r="E844" s="45"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IF(OR($B844="",$I844=""),"",IF(SUMPRODUCT((nrInstrNames&lt;&gt;"")*ISNUMBER(SEARCH(nrInstrNames,$I844)))&gt;0,"OK","UNRECOGNIZED"))</f>
        <v/>
      </c>
      <c r="O844" s="17">
        <f>IF(OR($B844="",$D844="",$E844=""),"",IF($E844=$D844,"CHECK TIMES (start = end)",IF($F844&gt;12,"CHECK TIMES (End is before Start?)","OK")))</f>
        <v/>
      </c>
    </row>
    <row r="845">
      <c r="B845" s="18" t="n"/>
      <c r="C845" s="17">
        <f>IF($B845="","",TEXT($B845,"ddd"))</f>
        <v/>
      </c>
      <c r="D845" s="45" t="n"/>
      <c r="E845" s="45"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IF(OR($B845="",$I845=""),"",IF(SUMPRODUCT((nrInstrNames&lt;&gt;"")*ISNUMBER(SEARCH(nrInstrNames,$I845)))&gt;0,"OK","UNRECOGNIZED"))</f>
        <v/>
      </c>
      <c r="O845" s="17">
        <f>IF(OR($B845="",$D845="",$E845=""),"",IF($E845=$D845,"CHECK TIMES (start = end)",IF($F845&gt;12,"CHECK TIMES (End is before Start?)","OK")))</f>
        <v/>
      </c>
    </row>
    <row r="846">
      <c r="B846" s="18" t="n"/>
      <c r="C846" s="17">
        <f>IF($B846="","",TEXT($B846,"ddd"))</f>
        <v/>
      </c>
      <c r="D846" s="45" t="n"/>
      <c r="E846" s="45"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IF(OR($B846="",$I846=""),"",IF(SUMPRODUCT((nrInstrNames&lt;&gt;"")*ISNUMBER(SEARCH(nrInstrNames,$I846)))&gt;0,"OK","UNRECOGNIZED"))</f>
        <v/>
      </c>
      <c r="O846" s="17">
        <f>IF(OR($B846="",$D846="",$E846=""),"",IF($E846=$D846,"CHECK TIMES (start = end)",IF($F846&gt;12,"CHECK TIMES (End is before Start?)","OK")))</f>
        <v/>
      </c>
    </row>
    <row r="847">
      <c r="B847" s="18" t="n"/>
      <c r="C847" s="17">
        <f>IF($B847="","",TEXT($B847,"ddd"))</f>
        <v/>
      </c>
      <c r="D847" s="45" t="n"/>
      <c r="E847" s="45"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IF(OR($B847="",$I847=""),"",IF(SUMPRODUCT((nrInstrNames&lt;&gt;"")*ISNUMBER(SEARCH(nrInstrNames,$I847)))&gt;0,"OK","UNRECOGNIZED"))</f>
        <v/>
      </c>
      <c r="O847" s="17">
        <f>IF(OR($B847="",$D847="",$E847=""),"",IF($E847=$D847,"CHECK TIMES (start = end)",IF($F847&gt;12,"CHECK TIMES (End is before Start?)","OK")))</f>
        <v/>
      </c>
    </row>
    <row r="848">
      <c r="B848" s="18" t="n"/>
      <c r="C848" s="17">
        <f>IF($B848="","",TEXT($B848,"ddd"))</f>
        <v/>
      </c>
      <c r="D848" s="45" t="n"/>
      <c r="E848" s="45"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IF(OR($B848="",$I848=""),"",IF(SUMPRODUCT((nrInstrNames&lt;&gt;"")*ISNUMBER(SEARCH(nrInstrNames,$I848)))&gt;0,"OK","UNRECOGNIZED"))</f>
        <v/>
      </c>
      <c r="O848" s="17">
        <f>IF(OR($B848="",$D848="",$E848=""),"",IF($E848=$D848,"CHECK TIMES (start = end)",IF($F848&gt;12,"CHECK TIMES (End is before Start?)","OK")))</f>
        <v/>
      </c>
    </row>
    <row r="849">
      <c r="B849" s="18" t="n"/>
      <c r="C849" s="17">
        <f>IF($B849="","",TEXT($B849,"ddd"))</f>
        <v/>
      </c>
      <c r="D849" s="45" t="n"/>
      <c r="E849" s="45"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IF(OR($B849="",$I849=""),"",IF(SUMPRODUCT((nrInstrNames&lt;&gt;"")*ISNUMBER(SEARCH(nrInstrNames,$I849)))&gt;0,"OK","UNRECOGNIZED"))</f>
        <v/>
      </c>
      <c r="O849" s="17">
        <f>IF(OR($B849="",$D849="",$E849=""),"",IF($E849=$D849,"CHECK TIMES (start = end)",IF($F849&gt;12,"CHECK TIMES (End is before Start?)","OK")))</f>
        <v/>
      </c>
    </row>
    <row r="850">
      <c r="B850" s="18" t="n"/>
      <c r="C850" s="17">
        <f>IF($B850="","",TEXT($B850,"ddd"))</f>
        <v/>
      </c>
      <c r="D850" s="45" t="n"/>
      <c r="E850" s="45"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IF(OR($B850="",$I850=""),"",IF(SUMPRODUCT((nrInstrNames&lt;&gt;"")*ISNUMBER(SEARCH(nrInstrNames,$I850)))&gt;0,"OK","UNRECOGNIZED"))</f>
        <v/>
      </c>
      <c r="O850" s="17">
        <f>IF(OR($B850="",$D850="",$E850=""),"",IF($E850=$D850,"CHECK TIMES (start = end)",IF($F850&gt;12,"CHECK TIMES (End is before Start?)","OK")))</f>
        <v/>
      </c>
    </row>
    <row r="851">
      <c r="B851" s="18" t="n"/>
      <c r="C851" s="17">
        <f>IF($B851="","",TEXT($B851,"ddd"))</f>
        <v/>
      </c>
      <c r="D851" s="45" t="n"/>
      <c r="E851" s="45"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IF(OR($B851="",$I851=""),"",IF(SUMPRODUCT((nrInstrNames&lt;&gt;"")*ISNUMBER(SEARCH(nrInstrNames,$I851)))&gt;0,"OK","UNRECOGNIZED"))</f>
        <v/>
      </c>
      <c r="O851" s="17">
        <f>IF(OR($B851="",$D851="",$E851=""),"",IF($E851=$D851,"CHECK TIMES (start = end)",IF($F851&gt;12,"CHECK TIMES (End is before Start?)","OK")))</f>
        <v/>
      </c>
    </row>
    <row r="852">
      <c r="B852" s="18" t="n"/>
      <c r="C852" s="17">
        <f>IF($B852="","",TEXT($B852,"ddd"))</f>
        <v/>
      </c>
      <c r="D852" s="45" t="n"/>
      <c r="E852" s="45"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IF(OR($B852="",$I852=""),"",IF(SUMPRODUCT((nrInstrNames&lt;&gt;"")*ISNUMBER(SEARCH(nrInstrNames,$I852)))&gt;0,"OK","UNRECOGNIZED"))</f>
        <v/>
      </c>
      <c r="O852" s="17">
        <f>IF(OR($B852="",$D852="",$E852=""),"",IF($E852=$D852,"CHECK TIMES (start = end)",IF($F852&gt;12,"CHECK TIMES (End is before Start?)","OK")))</f>
        <v/>
      </c>
    </row>
    <row r="853">
      <c r="B853" s="18" t="n"/>
      <c r="C853" s="17">
        <f>IF($B853="","",TEXT($B853,"ddd"))</f>
        <v/>
      </c>
      <c r="D853" s="45" t="n"/>
      <c r="E853" s="45"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IF(OR($B853="",$I853=""),"",IF(SUMPRODUCT((nrInstrNames&lt;&gt;"")*ISNUMBER(SEARCH(nrInstrNames,$I853)))&gt;0,"OK","UNRECOGNIZED"))</f>
        <v/>
      </c>
      <c r="O853" s="17">
        <f>IF(OR($B853="",$D853="",$E853=""),"",IF($E853=$D853,"CHECK TIMES (start = end)",IF($F853&gt;12,"CHECK TIMES (End is before Start?)","OK")))</f>
        <v/>
      </c>
    </row>
    <row r="854">
      <c r="B854" s="18" t="n"/>
      <c r="C854" s="17">
        <f>IF($B854="","",TEXT($B854,"ddd"))</f>
        <v/>
      </c>
      <c r="D854" s="45" t="n"/>
      <c r="E854" s="45"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IF(OR($B854="",$I854=""),"",IF(SUMPRODUCT((nrInstrNames&lt;&gt;"")*ISNUMBER(SEARCH(nrInstrNames,$I854)))&gt;0,"OK","UNRECOGNIZED"))</f>
        <v/>
      </c>
      <c r="O854" s="17">
        <f>IF(OR($B854="",$D854="",$E854=""),"",IF($E854=$D854,"CHECK TIMES (start = end)",IF($F854&gt;12,"CHECK TIMES (End is before Start?)","OK")))</f>
        <v/>
      </c>
    </row>
    <row r="855">
      <c r="B855" s="18" t="n"/>
      <c r="C855" s="17">
        <f>IF($B855="","",TEXT($B855,"ddd"))</f>
        <v/>
      </c>
      <c r="D855" s="45" t="n"/>
      <c r="E855" s="45"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IF(OR($B855="",$I855=""),"",IF(SUMPRODUCT((nrInstrNames&lt;&gt;"")*ISNUMBER(SEARCH(nrInstrNames,$I855)))&gt;0,"OK","UNRECOGNIZED"))</f>
        <v/>
      </c>
      <c r="O855" s="17">
        <f>IF(OR($B855="",$D855="",$E855=""),"",IF($E855=$D855,"CHECK TIMES (start = end)",IF($F855&gt;12,"CHECK TIMES (End is before Start?)","OK")))</f>
        <v/>
      </c>
    </row>
    <row r="856">
      <c r="B856" s="18" t="n"/>
      <c r="C856" s="17">
        <f>IF($B856="","",TEXT($B856,"ddd"))</f>
        <v/>
      </c>
      <c r="D856" s="45" t="n"/>
      <c r="E856" s="45"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IF(OR($B856="",$I856=""),"",IF(SUMPRODUCT((nrInstrNames&lt;&gt;"")*ISNUMBER(SEARCH(nrInstrNames,$I856)))&gt;0,"OK","UNRECOGNIZED"))</f>
        <v/>
      </c>
      <c r="O856" s="17">
        <f>IF(OR($B856="",$D856="",$E856=""),"",IF($E856=$D856,"CHECK TIMES (start = end)",IF($F856&gt;12,"CHECK TIMES (End is before Start?)","OK")))</f>
        <v/>
      </c>
    </row>
    <row r="857">
      <c r="B857" s="18" t="n"/>
      <c r="C857" s="17">
        <f>IF($B857="","",TEXT($B857,"ddd"))</f>
        <v/>
      </c>
      <c r="D857" s="45" t="n"/>
      <c r="E857" s="45"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IF(OR($B857="",$I857=""),"",IF(SUMPRODUCT((nrInstrNames&lt;&gt;"")*ISNUMBER(SEARCH(nrInstrNames,$I857)))&gt;0,"OK","UNRECOGNIZED"))</f>
        <v/>
      </c>
      <c r="O857" s="17">
        <f>IF(OR($B857="",$D857="",$E857=""),"",IF($E857=$D857,"CHECK TIMES (start = end)",IF($F857&gt;12,"CHECK TIMES (End is before Start?)","OK")))</f>
        <v/>
      </c>
    </row>
    <row r="858">
      <c r="B858" s="18" t="n"/>
      <c r="C858" s="17">
        <f>IF($B858="","",TEXT($B858,"ddd"))</f>
        <v/>
      </c>
      <c r="D858" s="45" t="n"/>
      <c r="E858" s="45"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IF(OR($B858="",$I858=""),"",IF(SUMPRODUCT((nrInstrNames&lt;&gt;"")*ISNUMBER(SEARCH(nrInstrNames,$I858)))&gt;0,"OK","UNRECOGNIZED"))</f>
        <v/>
      </c>
      <c r="O858" s="17">
        <f>IF(OR($B858="",$D858="",$E858=""),"",IF($E858=$D858,"CHECK TIMES (start = end)",IF($F858&gt;12,"CHECK TIMES (End is before Start?)","OK")))</f>
        <v/>
      </c>
    </row>
    <row r="859">
      <c r="B859" s="18" t="n"/>
      <c r="C859" s="17">
        <f>IF($B859="","",TEXT($B859,"ddd"))</f>
        <v/>
      </c>
      <c r="D859" s="45" t="n"/>
      <c r="E859" s="45"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IF(OR($B859="",$I859=""),"",IF(SUMPRODUCT((nrInstrNames&lt;&gt;"")*ISNUMBER(SEARCH(nrInstrNames,$I859)))&gt;0,"OK","UNRECOGNIZED"))</f>
        <v/>
      </c>
      <c r="O859" s="17">
        <f>IF(OR($B859="",$D859="",$E859=""),"",IF($E859=$D859,"CHECK TIMES (start = end)",IF($F859&gt;12,"CHECK TIMES (End is before Start?)","OK")))</f>
        <v/>
      </c>
    </row>
    <row r="860">
      <c r="B860" s="18" t="n"/>
      <c r="C860" s="17">
        <f>IF($B860="","",TEXT($B860,"ddd"))</f>
        <v/>
      </c>
      <c r="D860" s="45" t="n"/>
      <c r="E860" s="45"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IF(OR($B860="",$I860=""),"",IF(SUMPRODUCT((nrInstrNames&lt;&gt;"")*ISNUMBER(SEARCH(nrInstrNames,$I860)))&gt;0,"OK","UNRECOGNIZED"))</f>
        <v/>
      </c>
      <c r="O860" s="17">
        <f>IF(OR($B860="",$D860="",$E860=""),"",IF($E860=$D860,"CHECK TIMES (start = end)",IF($F860&gt;12,"CHECK TIMES (End is before Start?)","OK")))</f>
        <v/>
      </c>
    </row>
    <row r="861">
      <c r="B861" s="18" t="n"/>
      <c r="C861" s="17">
        <f>IF($B861="","",TEXT($B861,"ddd"))</f>
        <v/>
      </c>
      <c r="D861" s="45" t="n"/>
      <c r="E861" s="45"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IF(OR($B861="",$I861=""),"",IF(SUMPRODUCT((nrInstrNames&lt;&gt;"")*ISNUMBER(SEARCH(nrInstrNames,$I861)))&gt;0,"OK","UNRECOGNIZED"))</f>
        <v/>
      </c>
      <c r="O861" s="17">
        <f>IF(OR($B861="",$D861="",$E861=""),"",IF($E861=$D861,"CHECK TIMES (start = end)",IF($F861&gt;12,"CHECK TIMES (End is before Start?)","OK")))</f>
        <v/>
      </c>
    </row>
    <row r="862">
      <c r="B862" s="18" t="n"/>
      <c r="C862" s="17">
        <f>IF($B862="","",TEXT($B862,"ddd"))</f>
        <v/>
      </c>
      <c r="D862" s="45" t="n"/>
      <c r="E862" s="45"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IF(OR($B862="",$I862=""),"",IF(SUMPRODUCT((nrInstrNames&lt;&gt;"")*ISNUMBER(SEARCH(nrInstrNames,$I862)))&gt;0,"OK","UNRECOGNIZED"))</f>
        <v/>
      </c>
      <c r="O862" s="17">
        <f>IF(OR($B862="",$D862="",$E862=""),"",IF($E862=$D862,"CHECK TIMES (start = end)",IF($F862&gt;12,"CHECK TIMES (End is before Start?)","OK")))</f>
        <v/>
      </c>
    </row>
    <row r="863">
      <c r="B863" s="18" t="n"/>
      <c r="C863" s="17">
        <f>IF($B863="","",TEXT($B863,"ddd"))</f>
        <v/>
      </c>
      <c r="D863" s="45" t="n"/>
      <c r="E863" s="45"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IF(OR($B863="",$I863=""),"",IF(SUMPRODUCT((nrInstrNames&lt;&gt;"")*ISNUMBER(SEARCH(nrInstrNames,$I863)))&gt;0,"OK","UNRECOGNIZED"))</f>
        <v/>
      </c>
      <c r="O863" s="17">
        <f>IF(OR($B863="",$D863="",$E863=""),"",IF($E863=$D863,"CHECK TIMES (start = end)",IF($F863&gt;12,"CHECK TIMES (End is before Start?)","OK")))</f>
        <v/>
      </c>
    </row>
    <row r="864">
      <c r="B864" s="18" t="n"/>
      <c r="C864" s="17">
        <f>IF($B864="","",TEXT($B864,"ddd"))</f>
        <v/>
      </c>
      <c r="D864" s="45" t="n"/>
      <c r="E864" s="45"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IF(OR($B864="",$I864=""),"",IF(SUMPRODUCT((nrInstrNames&lt;&gt;"")*ISNUMBER(SEARCH(nrInstrNames,$I864)))&gt;0,"OK","UNRECOGNIZED"))</f>
        <v/>
      </c>
      <c r="O864" s="17">
        <f>IF(OR($B864="",$D864="",$E864=""),"",IF($E864=$D864,"CHECK TIMES (start = end)",IF($F864&gt;12,"CHECK TIMES (End is before Start?)","OK")))</f>
        <v/>
      </c>
    </row>
    <row r="865">
      <c r="B865" s="18" t="n"/>
      <c r="C865" s="17">
        <f>IF($B865="","",TEXT($B865,"ddd"))</f>
        <v/>
      </c>
      <c r="D865" s="45" t="n"/>
      <c r="E865" s="45"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IF(OR($B865="",$I865=""),"",IF(SUMPRODUCT((nrInstrNames&lt;&gt;"")*ISNUMBER(SEARCH(nrInstrNames,$I865)))&gt;0,"OK","UNRECOGNIZED"))</f>
        <v/>
      </c>
      <c r="O865" s="17">
        <f>IF(OR($B865="",$D865="",$E865=""),"",IF($E865=$D865,"CHECK TIMES (start = end)",IF($F865&gt;12,"CHECK TIMES (End is before Start?)","OK")))</f>
        <v/>
      </c>
    </row>
    <row r="866">
      <c r="B866" s="18" t="n"/>
      <c r="C866" s="17">
        <f>IF($B866="","",TEXT($B866,"ddd"))</f>
        <v/>
      </c>
      <c r="D866" s="45" t="n"/>
      <c r="E866" s="45"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IF(OR($B866="",$I866=""),"",IF(SUMPRODUCT((nrInstrNames&lt;&gt;"")*ISNUMBER(SEARCH(nrInstrNames,$I866)))&gt;0,"OK","UNRECOGNIZED"))</f>
        <v/>
      </c>
      <c r="O866" s="17">
        <f>IF(OR($B866="",$D866="",$E866=""),"",IF($E866=$D866,"CHECK TIMES (start = end)",IF($F866&gt;12,"CHECK TIMES (End is before Start?)","OK")))</f>
        <v/>
      </c>
    </row>
    <row r="867">
      <c r="B867" s="18" t="n"/>
      <c r="C867" s="17">
        <f>IF($B867="","",TEXT($B867,"ddd"))</f>
        <v/>
      </c>
      <c r="D867" s="45" t="n"/>
      <c r="E867" s="45"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IF(OR($B867="",$I867=""),"",IF(SUMPRODUCT((nrInstrNames&lt;&gt;"")*ISNUMBER(SEARCH(nrInstrNames,$I867)))&gt;0,"OK","UNRECOGNIZED"))</f>
        <v/>
      </c>
      <c r="O867" s="17">
        <f>IF(OR($B867="",$D867="",$E867=""),"",IF($E867=$D867,"CHECK TIMES (start = end)",IF($F867&gt;12,"CHECK TIMES (End is before Start?)","OK")))</f>
        <v/>
      </c>
    </row>
    <row r="868">
      <c r="B868" s="18" t="n"/>
      <c r="C868" s="17">
        <f>IF($B868="","",TEXT($B868,"ddd"))</f>
        <v/>
      </c>
      <c r="D868" s="45" t="n"/>
      <c r="E868" s="45"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IF(OR($B868="",$I868=""),"",IF(SUMPRODUCT((nrInstrNames&lt;&gt;"")*ISNUMBER(SEARCH(nrInstrNames,$I868)))&gt;0,"OK","UNRECOGNIZED"))</f>
        <v/>
      </c>
      <c r="O868" s="17">
        <f>IF(OR($B868="",$D868="",$E868=""),"",IF($E868=$D868,"CHECK TIMES (start = end)",IF($F868&gt;12,"CHECK TIMES (End is before Start?)","OK")))</f>
        <v/>
      </c>
    </row>
    <row r="869">
      <c r="B869" s="18" t="n"/>
      <c r="C869" s="17">
        <f>IF($B869="","",TEXT($B869,"ddd"))</f>
        <v/>
      </c>
      <c r="D869" s="45" t="n"/>
      <c r="E869" s="45"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IF(OR($B869="",$I869=""),"",IF(SUMPRODUCT((nrInstrNames&lt;&gt;"")*ISNUMBER(SEARCH(nrInstrNames,$I869)))&gt;0,"OK","UNRECOGNIZED"))</f>
        <v/>
      </c>
      <c r="O869" s="17">
        <f>IF(OR($B869="",$D869="",$E869=""),"",IF($E869=$D869,"CHECK TIMES (start = end)",IF($F869&gt;12,"CHECK TIMES (End is before Start?)","OK")))</f>
        <v/>
      </c>
    </row>
    <row r="870">
      <c r="B870" s="18" t="n"/>
      <c r="C870" s="17">
        <f>IF($B870="","",TEXT($B870,"ddd"))</f>
        <v/>
      </c>
      <c r="D870" s="45" t="n"/>
      <c r="E870" s="45"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IF(OR($B870="",$I870=""),"",IF(SUMPRODUCT((nrInstrNames&lt;&gt;"")*ISNUMBER(SEARCH(nrInstrNames,$I870)))&gt;0,"OK","UNRECOGNIZED"))</f>
        <v/>
      </c>
      <c r="O870" s="17">
        <f>IF(OR($B870="",$D870="",$E870=""),"",IF($E870=$D870,"CHECK TIMES (start = end)",IF($F870&gt;12,"CHECK TIMES (End is before Start?)","OK")))</f>
        <v/>
      </c>
    </row>
    <row r="871">
      <c r="B871" s="18" t="n"/>
      <c r="C871" s="17">
        <f>IF($B871="","",TEXT($B871,"ddd"))</f>
        <v/>
      </c>
      <c r="D871" s="45" t="n"/>
      <c r="E871" s="45"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IF(OR($B871="",$I871=""),"",IF(SUMPRODUCT((nrInstrNames&lt;&gt;"")*ISNUMBER(SEARCH(nrInstrNames,$I871)))&gt;0,"OK","UNRECOGNIZED"))</f>
        <v/>
      </c>
      <c r="O871" s="17">
        <f>IF(OR($B871="",$D871="",$E871=""),"",IF($E871=$D871,"CHECK TIMES (start = end)",IF($F871&gt;12,"CHECK TIMES (End is before Start?)","OK")))</f>
        <v/>
      </c>
    </row>
    <row r="872">
      <c r="B872" s="18" t="n"/>
      <c r="C872" s="17">
        <f>IF($B872="","",TEXT($B872,"ddd"))</f>
        <v/>
      </c>
      <c r="D872" s="45" t="n"/>
      <c r="E872" s="45"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IF(OR($B872="",$I872=""),"",IF(SUMPRODUCT((nrInstrNames&lt;&gt;"")*ISNUMBER(SEARCH(nrInstrNames,$I872)))&gt;0,"OK","UNRECOGNIZED"))</f>
        <v/>
      </c>
      <c r="O872" s="17">
        <f>IF(OR($B872="",$D872="",$E872=""),"",IF($E872=$D872,"CHECK TIMES (start = end)",IF($F872&gt;12,"CHECK TIMES (End is before Start?)","OK")))</f>
        <v/>
      </c>
    </row>
    <row r="873">
      <c r="B873" s="18" t="n"/>
      <c r="C873" s="17">
        <f>IF($B873="","",TEXT($B873,"ddd"))</f>
        <v/>
      </c>
      <c r="D873" s="45" t="n"/>
      <c r="E873" s="45"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IF(OR($B873="",$I873=""),"",IF(SUMPRODUCT((nrInstrNames&lt;&gt;"")*ISNUMBER(SEARCH(nrInstrNames,$I873)))&gt;0,"OK","UNRECOGNIZED"))</f>
        <v/>
      </c>
      <c r="O873" s="17">
        <f>IF(OR($B873="",$D873="",$E873=""),"",IF($E873=$D873,"CHECK TIMES (start = end)",IF($F873&gt;12,"CHECK TIMES (End is before Start?)","OK")))</f>
        <v/>
      </c>
    </row>
    <row r="874">
      <c r="B874" s="18" t="n"/>
      <c r="C874" s="17">
        <f>IF($B874="","",TEXT($B874,"ddd"))</f>
        <v/>
      </c>
      <c r="D874" s="45" t="n"/>
      <c r="E874" s="45"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IF(OR($B874="",$I874=""),"",IF(SUMPRODUCT((nrInstrNames&lt;&gt;"")*ISNUMBER(SEARCH(nrInstrNames,$I874)))&gt;0,"OK","UNRECOGNIZED"))</f>
        <v/>
      </c>
      <c r="O874" s="17">
        <f>IF(OR($B874="",$D874="",$E874=""),"",IF($E874=$D874,"CHECK TIMES (start = end)",IF($F874&gt;12,"CHECK TIMES (End is before Start?)","OK")))</f>
        <v/>
      </c>
    </row>
    <row r="875">
      <c r="B875" s="18" t="n"/>
      <c r="C875" s="17">
        <f>IF($B875="","",TEXT($B875,"ddd"))</f>
        <v/>
      </c>
      <c r="D875" s="45" t="n"/>
      <c r="E875" s="45"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IF(OR($B875="",$I875=""),"",IF(SUMPRODUCT((nrInstrNames&lt;&gt;"")*ISNUMBER(SEARCH(nrInstrNames,$I875)))&gt;0,"OK","UNRECOGNIZED"))</f>
        <v/>
      </c>
      <c r="O875" s="17">
        <f>IF(OR($B875="",$D875="",$E875=""),"",IF($E875=$D875,"CHECK TIMES (start = end)",IF($F875&gt;12,"CHECK TIMES (End is before Start?)","OK")))</f>
        <v/>
      </c>
    </row>
    <row r="876">
      <c r="B876" s="18" t="n"/>
      <c r="C876" s="17">
        <f>IF($B876="","",TEXT($B876,"ddd"))</f>
        <v/>
      </c>
      <c r="D876" s="45" t="n"/>
      <c r="E876" s="45"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IF(OR($B876="",$I876=""),"",IF(SUMPRODUCT((nrInstrNames&lt;&gt;"")*ISNUMBER(SEARCH(nrInstrNames,$I876)))&gt;0,"OK","UNRECOGNIZED"))</f>
        <v/>
      </c>
      <c r="O876" s="17">
        <f>IF(OR($B876="",$D876="",$E876=""),"",IF($E876=$D876,"CHECK TIMES (start = end)",IF($F876&gt;12,"CHECK TIMES (End is before Start?)","OK")))</f>
        <v/>
      </c>
    </row>
    <row r="877">
      <c r="B877" s="18" t="n"/>
      <c r="C877" s="17">
        <f>IF($B877="","",TEXT($B877,"ddd"))</f>
        <v/>
      </c>
      <c r="D877" s="45" t="n"/>
      <c r="E877" s="45"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IF(OR($B877="",$I877=""),"",IF(SUMPRODUCT((nrInstrNames&lt;&gt;"")*ISNUMBER(SEARCH(nrInstrNames,$I877)))&gt;0,"OK","UNRECOGNIZED"))</f>
        <v/>
      </c>
      <c r="O877" s="17">
        <f>IF(OR($B877="",$D877="",$E877=""),"",IF($E877=$D877,"CHECK TIMES (start = end)",IF($F877&gt;12,"CHECK TIMES (End is before Start?)","OK")))</f>
        <v/>
      </c>
    </row>
    <row r="878">
      <c r="B878" s="18" t="n"/>
      <c r="C878" s="17">
        <f>IF($B878="","",TEXT($B878,"ddd"))</f>
        <v/>
      </c>
      <c r="D878" s="45" t="n"/>
      <c r="E878" s="45"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IF(OR($B878="",$I878=""),"",IF(SUMPRODUCT((nrInstrNames&lt;&gt;"")*ISNUMBER(SEARCH(nrInstrNames,$I878)))&gt;0,"OK","UNRECOGNIZED"))</f>
        <v/>
      </c>
      <c r="O878" s="17">
        <f>IF(OR($B878="",$D878="",$E878=""),"",IF($E878=$D878,"CHECK TIMES (start = end)",IF($F878&gt;12,"CHECK TIMES (End is before Start?)","OK")))</f>
        <v/>
      </c>
    </row>
    <row r="879">
      <c r="B879" s="18" t="n"/>
      <c r="C879" s="17">
        <f>IF($B879="","",TEXT($B879,"ddd"))</f>
        <v/>
      </c>
      <c r="D879" s="45" t="n"/>
      <c r="E879" s="45"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IF(OR($B879="",$I879=""),"",IF(SUMPRODUCT((nrInstrNames&lt;&gt;"")*ISNUMBER(SEARCH(nrInstrNames,$I879)))&gt;0,"OK","UNRECOGNIZED"))</f>
        <v/>
      </c>
      <c r="O879" s="17">
        <f>IF(OR($B879="",$D879="",$E879=""),"",IF($E879=$D879,"CHECK TIMES (start = end)",IF($F879&gt;12,"CHECK TIMES (End is before Start?)","OK")))</f>
        <v/>
      </c>
    </row>
    <row r="880">
      <c r="B880" s="18" t="n"/>
      <c r="C880" s="17">
        <f>IF($B880="","",TEXT($B880,"ddd"))</f>
        <v/>
      </c>
      <c r="D880" s="45" t="n"/>
      <c r="E880" s="45"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IF(OR($B880="",$I880=""),"",IF(SUMPRODUCT((nrInstrNames&lt;&gt;"")*ISNUMBER(SEARCH(nrInstrNames,$I880)))&gt;0,"OK","UNRECOGNIZED"))</f>
        <v/>
      </c>
      <c r="O880" s="17">
        <f>IF(OR($B880="",$D880="",$E880=""),"",IF($E880=$D880,"CHECK TIMES (start = end)",IF($F880&gt;12,"CHECK TIMES (End is before Start?)","OK")))</f>
        <v/>
      </c>
    </row>
    <row r="881">
      <c r="B881" s="18" t="n"/>
      <c r="C881" s="17">
        <f>IF($B881="","",TEXT($B881,"ddd"))</f>
        <v/>
      </c>
      <c r="D881" s="45" t="n"/>
      <c r="E881" s="45"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IF(OR($B881="",$I881=""),"",IF(SUMPRODUCT((nrInstrNames&lt;&gt;"")*ISNUMBER(SEARCH(nrInstrNames,$I881)))&gt;0,"OK","UNRECOGNIZED"))</f>
        <v/>
      </c>
      <c r="O881" s="17">
        <f>IF(OR($B881="",$D881="",$E881=""),"",IF($E881=$D881,"CHECK TIMES (start = end)",IF($F881&gt;12,"CHECK TIMES (End is before Start?)","OK")))</f>
        <v/>
      </c>
    </row>
    <row r="882">
      <c r="B882" s="18" t="n"/>
      <c r="C882" s="17">
        <f>IF($B882="","",TEXT($B882,"ddd"))</f>
        <v/>
      </c>
      <c r="D882" s="45" t="n"/>
      <c r="E882" s="45"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IF(OR($B882="",$I882=""),"",IF(SUMPRODUCT((nrInstrNames&lt;&gt;"")*ISNUMBER(SEARCH(nrInstrNames,$I882)))&gt;0,"OK","UNRECOGNIZED"))</f>
        <v/>
      </c>
      <c r="O882" s="17">
        <f>IF(OR($B882="",$D882="",$E882=""),"",IF($E882=$D882,"CHECK TIMES (start = end)",IF($F882&gt;12,"CHECK TIMES (End is before Start?)","OK")))</f>
        <v/>
      </c>
    </row>
    <row r="883">
      <c r="B883" s="18" t="n"/>
      <c r="C883" s="17">
        <f>IF($B883="","",TEXT($B883,"ddd"))</f>
        <v/>
      </c>
      <c r="D883" s="45" t="n"/>
      <c r="E883" s="45"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IF(OR($B883="",$I883=""),"",IF(SUMPRODUCT((nrInstrNames&lt;&gt;"")*ISNUMBER(SEARCH(nrInstrNames,$I883)))&gt;0,"OK","UNRECOGNIZED"))</f>
        <v/>
      </c>
      <c r="O883" s="17">
        <f>IF(OR($B883="",$D883="",$E883=""),"",IF($E883=$D883,"CHECK TIMES (start = end)",IF($F883&gt;12,"CHECK TIMES (End is before Start?)","OK")))</f>
        <v/>
      </c>
    </row>
    <row r="884">
      <c r="B884" s="18" t="n"/>
      <c r="C884" s="17">
        <f>IF($B884="","",TEXT($B884,"ddd"))</f>
        <v/>
      </c>
      <c r="D884" s="45" t="n"/>
      <c r="E884" s="45"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IF(OR($B884="",$I884=""),"",IF(SUMPRODUCT((nrInstrNames&lt;&gt;"")*ISNUMBER(SEARCH(nrInstrNames,$I884)))&gt;0,"OK","UNRECOGNIZED"))</f>
        <v/>
      </c>
      <c r="O884" s="17">
        <f>IF(OR($B884="",$D884="",$E884=""),"",IF($E884=$D884,"CHECK TIMES (start = end)",IF($F884&gt;12,"CHECK TIMES (End is before Start?)","OK")))</f>
        <v/>
      </c>
    </row>
    <row r="885">
      <c r="B885" s="18" t="n"/>
      <c r="C885" s="17">
        <f>IF($B885="","",TEXT($B885,"ddd"))</f>
        <v/>
      </c>
      <c r="D885" s="45" t="n"/>
      <c r="E885" s="45"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IF(OR($B885="",$I885=""),"",IF(SUMPRODUCT((nrInstrNames&lt;&gt;"")*ISNUMBER(SEARCH(nrInstrNames,$I885)))&gt;0,"OK","UNRECOGNIZED"))</f>
        <v/>
      </c>
      <c r="O885" s="17">
        <f>IF(OR($B885="",$D885="",$E885=""),"",IF($E885=$D885,"CHECK TIMES (start = end)",IF($F885&gt;12,"CHECK TIMES (End is before Start?)","OK")))</f>
        <v/>
      </c>
    </row>
    <row r="886">
      <c r="B886" s="18" t="n"/>
      <c r="C886" s="17">
        <f>IF($B886="","",TEXT($B886,"ddd"))</f>
        <v/>
      </c>
      <c r="D886" s="45" t="n"/>
      <c r="E886" s="45"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IF(OR($B886="",$I886=""),"",IF(SUMPRODUCT((nrInstrNames&lt;&gt;"")*ISNUMBER(SEARCH(nrInstrNames,$I886)))&gt;0,"OK","UNRECOGNIZED"))</f>
        <v/>
      </c>
      <c r="O886" s="17">
        <f>IF(OR($B886="",$D886="",$E886=""),"",IF($E886=$D886,"CHECK TIMES (start = end)",IF($F886&gt;12,"CHECK TIMES (End is before Start?)","OK")))</f>
        <v/>
      </c>
    </row>
    <row r="887">
      <c r="B887" s="18" t="n"/>
      <c r="C887" s="17">
        <f>IF($B887="","",TEXT($B887,"ddd"))</f>
        <v/>
      </c>
      <c r="D887" s="45" t="n"/>
      <c r="E887" s="45"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IF(OR($B887="",$I887=""),"",IF(SUMPRODUCT((nrInstrNames&lt;&gt;"")*ISNUMBER(SEARCH(nrInstrNames,$I887)))&gt;0,"OK","UNRECOGNIZED"))</f>
        <v/>
      </c>
      <c r="O887" s="17">
        <f>IF(OR($B887="",$D887="",$E887=""),"",IF($E887=$D887,"CHECK TIMES (start = end)",IF($F887&gt;12,"CHECK TIMES (End is before Start?)","OK")))</f>
        <v/>
      </c>
    </row>
    <row r="888">
      <c r="B888" s="18" t="n"/>
      <c r="C888" s="17">
        <f>IF($B888="","",TEXT($B888,"ddd"))</f>
        <v/>
      </c>
      <c r="D888" s="45" t="n"/>
      <c r="E888" s="45"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IF(OR($B888="",$I888=""),"",IF(SUMPRODUCT((nrInstrNames&lt;&gt;"")*ISNUMBER(SEARCH(nrInstrNames,$I888)))&gt;0,"OK","UNRECOGNIZED"))</f>
        <v/>
      </c>
      <c r="O888" s="17">
        <f>IF(OR($B888="",$D888="",$E888=""),"",IF($E888=$D888,"CHECK TIMES (start = end)",IF($F888&gt;12,"CHECK TIMES (End is before Start?)","OK")))</f>
        <v/>
      </c>
    </row>
    <row r="889">
      <c r="B889" s="18" t="n"/>
      <c r="C889" s="17">
        <f>IF($B889="","",TEXT($B889,"ddd"))</f>
        <v/>
      </c>
      <c r="D889" s="45" t="n"/>
      <c r="E889" s="45"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IF(OR($B889="",$I889=""),"",IF(SUMPRODUCT((nrInstrNames&lt;&gt;"")*ISNUMBER(SEARCH(nrInstrNames,$I889)))&gt;0,"OK","UNRECOGNIZED"))</f>
        <v/>
      </c>
      <c r="O889" s="17">
        <f>IF(OR($B889="",$D889="",$E889=""),"",IF($E889=$D889,"CHECK TIMES (start = end)",IF($F889&gt;12,"CHECK TIMES (End is before Start?)","OK")))</f>
        <v/>
      </c>
    </row>
    <row r="890">
      <c r="B890" s="18" t="n"/>
      <c r="C890" s="17">
        <f>IF($B890="","",TEXT($B890,"ddd"))</f>
        <v/>
      </c>
      <c r="D890" s="45" t="n"/>
      <c r="E890" s="45"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IF(OR($B890="",$I890=""),"",IF(SUMPRODUCT((nrInstrNames&lt;&gt;"")*ISNUMBER(SEARCH(nrInstrNames,$I890)))&gt;0,"OK","UNRECOGNIZED"))</f>
        <v/>
      </c>
      <c r="O890" s="17">
        <f>IF(OR($B890="",$D890="",$E890=""),"",IF($E890=$D890,"CHECK TIMES (start = end)",IF($F890&gt;12,"CHECK TIMES (End is before Start?)","OK")))</f>
        <v/>
      </c>
    </row>
    <row r="891">
      <c r="B891" s="18" t="n"/>
      <c r="C891" s="17">
        <f>IF($B891="","",TEXT($B891,"ddd"))</f>
        <v/>
      </c>
      <c r="D891" s="45" t="n"/>
      <c r="E891" s="45"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IF(OR($B891="",$I891=""),"",IF(SUMPRODUCT((nrInstrNames&lt;&gt;"")*ISNUMBER(SEARCH(nrInstrNames,$I891)))&gt;0,"OK","UNRECOGNIZED"))</f>
        <v/>
      </c>
      <c r="O891" s="17">
        <f>IF(OR($B891="",$D891="",$E891=""),"",IF($E891=$D891,"CHECK TIMES (start = end)",IF($F891&gt;12,"CHECK TIMES (End is before Start?)","OK")))</f>
        <v/>
      </c>
    </row>
    <row r="892">
      <c r="B892" s="18" t="n"/>
      <c r="C892" s="17">
        <f>IF($B892="","",TEXT($B892,"ddd"))</f>
        <v/>
      </c>
      <c r="D892" s="45" t="n"/>
      <c r="E892" s="45"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IF(OR($B892="",$I892=""),"",IF(SUMPRODUCT((nrInstrNames&lt;&gt;"")*ISNUMBER(SEARCH(nrInstrNames,$I892)))&gt;0,"OK","UNRECOGNIZED"))</f>
        <v/>
      </c>
      <c r="O892" s="17">
        <f>IF(OR($B892="",$D892="",$E892=""),"",IF($E892=$D892,"CHECK TIMES (start = end)",IF($F892&gt;12,"CHECK TIMES (End is before Start?)","OK")))</f>
        <v/>
      </c>
    </row>
    <row r="893">
      <c r="B893" s="18" t="n"/>
      <c r="C893" s="17">
        <f>IF($B893="","",TEXT($B893,"ddd"))</f>
        <v/>
      </c>
      <c r="D893" s="45" t="n"/>
      <c r="E893" s="45"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IF(OR($B893="",$I893=""),"",IF(SUMPRODUCT((nrInstrNames&lt;&gt;"")*ISNUMBER(SEARCH(nrInstrNames,$I893)))&gt;0,"OK","UNRECOGNIZED"))</f>
        <v/>
      </c>
      <c r="O893" s="17">
        <f>IF(OR($B893="",$D893="",$E893=""),"",IF($E893=$D893,"CHECK TIMES (start = end)",IF($F893&gt;12,"CHECK TIMES (End is before Start?)","OK")))</f>
        <v/>
      </c>
    </row>
    <row r="894">
      <c r="B894" s="18" t="n"/>
      <c r="C894" s="17">
        <f>IF($B894="","",TEXT($B894,"ddd"))</f>
        <v/>
      </c>
      <c r="D894" s="45" t="n"/>
      <c r="E894" s="45"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IF(OR($B894="",$I894=""),"",IF(SUMPRODUCT((nrInstrNames&lt;&gt;"")*ISNUMBER(SEARCH(nrInstrNames,$I894)))&gt;0,"OK","UNRECOGNIZED"))</f>
        <v/>
      </c>
      <c r="O894" s="17">
        <f>IF(OR($B894="",$D894="",$E894=""),"",IF($E894=$D894,"CHECK TIMES (start = end)",IF($F894&gt;12,"CHECK TIMES (End is before Start?)","OK")))</f>
        <v/>
      </c>
    </row>
    <row r="895">
      <c r="B895" s="18" t="n"/>
      <c r="C895" s="17">
        <f>IF($B895="","",TEXT($B895,"ddd"))</f>
        <v/>
      </c>
      <c r="D895" s="45" t="n"/>
      <c r="E895" s="45"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IF(OR($B895="",$I895=""),"",IF(SUMPRODUCT((nrInstrNames&lt;&gt;"")*ISNUMBER(SEARCH(nrInstrNames,$I895)))&gt;0,"OK","UNRECOGNIZED"))</f>
        <v/>
      </c>
      <c r="O895" s="17">
        <f>IF(OR($B895="",$D895="",$E895=""),"",IF($E895=$D895,"CHECK TIMES (start = end)",IF($F895&gt;12,"CHECK TIMES (End is before Start?)","OK")))</f>
        <v/>
      </c>
    </row>
    <row r="896">
      <c r="B896" s="18" t="n"/>
      <c r="C896" s="17">
        <f>IF($B896="","",TEXT($B896,"ddd"))</f>
        <v/>
      </c>
      <c r="D896" s="45" t="n"/>
      <c r="E896" s="45"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IF(OR($B896="",$I896=""),"",IF(SUMPRODUCT((nrInstrNames&lt;&gt;"")*ISNUMBER(SEARCH(nrInstrNames,$I896)))&gt;0,"OK","UNRECOGNIZED"))</f>
        <v/>
      </c>
      <c r="O896" s="17">
        <f>IF(OR($B896="",$D896="",$E896=""),"",IF($E896=$D896,"CHECK TIMES (start = end)",IF($F896&gt;12,"CHECK TIMES (End is before Start?)","OK")))</f>
        <v/>
      </c>
    </row>
    <row r="897">
      <c r="B897" s="18" t="n"/>
      <c r="C897" s="17">
        <f>IF($B897="","",TEXT($B897,"ddd"))</f>
        <v/>
      </c>
      <c r="D897" s="45" t="n"/>
      <c r="E897" s="45"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IF(OR($B897="",$I897=""),"",IF(SUMPRODUCT((nrInstrNames&lt;&gt;"")*ISNUMBER(SEARCH(nrInstrNames,$I897)))&gt;0,"OK","UNRECOGNIZED"))</f>
        <v/>
      </c>
      <c r="O897" s="17">
        <f>IF(OR($B897="",$D897="",$E897=""),"",IF($E897=$D897,"CHECK TIMES (start = end)",IF($F897&gt;12,"CHECK TIMES (End is before Start?)","OK")))</f>
        <v/>
      </c>
    </row>
    <row r="898">
      <c r="B898" s="18" t="n"/>
      <c r="C898" s="17">
        <f>IF($B898="","",TEXT($B898,"ddd"))</f>
        <v/>
      </c>
      <c r="D898" s="45" t="n"/>
      <c r="E898" s="45"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IF(OR($B898="",$I898=""),"",IF(SUMPRODUCT((nrInstrNames&lt;&gt;"")*ISNUMBER(SEARCH(nrInstrNames,$I898)))&gt;0,"OK","UNRECOGNIZED"))</f>
        <v/>
      </c>
      <c r="O898" s="17">
        <f>IF(OR($B898="",$D898="",$E898=""),"",IF($E898=$D898,"CHECK TIMES (start = end)",IF($F898&gt;12,"CHECK TIMES (End is before Start?)","OK")))</f>
        <v/>
      </c>
    </row>
    <row r="899">
      <c r="B899" s="18" t="n"/>
      <c r="C899" s="17">
        <f>IF($B899="","",TEXT($B899,"ddd"))</f>
        <v/>
      </c>
      <c r="D899" s="45" t="n"/>
      <c r="E899" s="45"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IF(OR($B899="",$I899=""),"",IF(SUMPRODUCT((nrInstrNames&lt;&gt;"")*ISNUMBER(SEARCH(nrInstrNames,$I899)))&gt;0,"OK","UNRECOGNIZED"))</f>
        <v/>
      </c>
      <c r="O899" s="17">
        <f>IF(OR($B899="",$D899="",$E899=""),"",IF($E899=$D899,"CHECK TIMES (start = end)",IF($F899&gt;12,"CHECK TIMES (End is before Start?)","OK")))</f>
        <v/>
      </c>
    </row>
    <row r="900">
      <c r="B900" s="18" t="n"/>
      <c r="C900" s="17">
        <f>IF($B900="","",TEXT($B900,"ddd"))</f>
        <v/>
      </c>
      <c r="D900" s="45" t="n"/>
      <c r="E900" s="45"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IF(OR($B900="",$I900=""),"",IF(SUMPRODUCT((nrInstrNames&lt;&gt;"")*ISNUMBER(SEARCH(nrInstrNames,$I900)))&gt;0,"OK","UNRECOGNIZED"))</f>
        <v/>
      </c>
      <c r="O900" s="17">
        <f>IF(OR($B900="",$D900="",$E900=""),"",IF($E900=$D900,"CHECK TIMES (start = end)",IF($F900&gt;12,"CHECK TIMES (End is before Start?)","OK")))</f>
        <v/>
      </c>
    </row>
    <row r="901">
      <c r="B901" s="18" t="n"/>
      <c r="C901" s="17">
        <f>IF($B901="","",TEXT($B901,"ddd"))</f>
        <v/>
      </c>
      <c r="D901" s="45" t="n"/>
      <c r="E901" s="45"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IF(OR($B901="",$I901=""),"",IF(SUMPRODUCT((nrInstrNames&lt;&gt;"")*ISNUMBER(SEARCH(nrInstrNames,$I901)))&gt;0,"OK","UNRECOGNIZED"))</f>
        <v/>
      </c>
      <c r="O901" s="17">
        <f>IF(OR($B901="",$D901="",$E901=""),"",IF($E901=$D901,"CHECK TIMES (start = end)",IF($F901&gt;12,"CHECK TIMES (End is before Start?)","OK")))</f>
        <v/>
      </c>
    </row>
    <row r="902">
      <c r="B902" s="18" t="n"/>
      <c r="C902" s="17">
        <f>IF($B902="","",TEXT($B902,"ddd"))</f>
        <v/>
      </c>
      <c r="D902" s="45" t="n"/>
      <c r="E902" s="45"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IF(OR($B902="",$I902=""),"",IF(SUMPRODUCT((nrInstrNames&lt;&gt;"")*ISNUMBER(SEARCH(nrInstrNames,$I902)))&gt;0,"OK","UNRECOGNIZED"))</f>
        <v/>
      </c>
      <c r="O902" s="17">
        <f>IF(OR($B902="",$D902="",$E902=""),"",IF($E902=$D902,"CHECK TIMES (start = end)",IF($F902&gt;12,"CHECK TIMES (End is before Start?)","OK")))</f>
        <v/>
      </c>
    </row>
    <row r="903">
      <c r="B903" s="18" t="n"/>
      <c r="C903" s="17">
        <f>IF($B903="","",TEXT($B903,"ddd"))</f>
        <v/>
      </c>
      <c r="D903" s="45" t="n"/>
      <c r="E903" s="45"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IF(OR($B903="",$I903=""),"",IF(SUMPRODUCT((nrInstrNames&lt;&gt;"")*ISNUMBER(SEARCH(nrInstrNames,$I903)))&gt;0,"OK","UNRECOGNIZED"))</f>
        <v/>
      </c>
      <c r="O903" s="17">
        <f>IF(OR($B903="",$D903="",$E903=""),"",IF($E903=$D903,"CHECK TIMES (start = end)",IF($F903&gt;12,"CHECK TIMES (End is before Start?)","OK")))</f>
        <v/>
      </c>
    </row>
    <row r="904">
      <c r="B904" s="18" t="n"/>
      <c r="C904" s="17">
        <f>IF($B904="","",TEXT($B904,"ddd"))</f>
        <v/>
      </c>
      <c r="D904" s="45" t="n"/>
      <c r="E904" s="45"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IF(OR($B904="",$I904=""),"",IF(SUMPRODUCT((nrInstrNames&lt;&gt;"")*ISNUMBER(SEARCH(nrInstrNames,$I904)))&gt;0,"OK","UNRECOGNIZED"))</f>
        <v/>
      </c>
      <c r="O904" s="17">
        <f>IF(OR($B904="",$D904="",$E904=""),"",IF($E904=$D904,"CHECK TIMES (start = end)",IF($F904&gt;12,"CHECK TIMES (End is before Start?)","OK")))</f>
        <v/>
      </c>
    </row>
    <row r="905">
      <c r="B905" s="18" t="n"/>
      <c r="C905" s="17">
        <f>IF($B905="","",TEXT($B905,"ddd"))</f>
        <v/>
      </c>
      <c r="D905" s="45" t="n"/>
      <c r="E905" s="45"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IF(OR($B905="",$I905=""),"",IF(SUMPRODUCT((nrInstrNames&lt;&gt;"")*ISNUMBER(SEARCH(nrInstrNames,$I905)))&gt;0,"OK","UNRECOGNIZED"))</f>
        <v/>
      </c>
      <c r="O905" s="17">
        <f>IF(OR($B905="",$D905="",$E905=""),"",IF($E905=$D905,"CHECK TIMES (start = end)",IF($F905&gt;12,"CHECK TIMES (End is before Start?)","OK")))</f>
        <v/>
      </c>
    </row>
  </sheetData>
  <autoFilter ref="B5:O5"/>
  <conditionalFormatting sqref="N6:N905">
    <cfRule type="expression" priority="1" dxfId="0">
      <formula>$N6="UNRECOGNIZED"</formula>
    </cfRule>
  </conditionalFormatting>
  <conditionalFormatting sqref="O6:O905">
    <cfRule type="expression" priority="2"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f>
        <v/>
      </c>
      <c r="F6" s="17">
        <f>IF($B6="","",COUNTIFS(nrES_PID,$B6,nrES_Type,"Minor",nrES_Final,"Yes",nrES_Rec,"&gt;=0"))</f>
        <v/>
      </c>
      <c r="G6" s="17">
        <f>IF($B6="","",Spelling!Q6)</f>
        <v/>
      </c>
      <c r="H6" s="17">
        <f>IF($B6="","",COUNTIFS(nrES_PID,$B6,nrES_Type,"Final",nrES_Final,"Yes",nrES_Rec,"&gt;=0"))</f>
        <v/>
      </c>
      <c r="I6" s="17">
        <f>IF(OR($B6="",$E6=0),"",IFERROR(ROUND(AVERAGEIFS(nrES_Rec,nrES_PID,$B6,nrES_Type,"Major",nrES_Final,"Yes",nrES_Rec,"&gt;=0"),2),""))</f>
        <v/>
      </c>
      <c r="J6" s="17">
        <f>IF(OR($B6="",$F6=0),"",IFERROR(ROUND(AVERAGEIFS(nrES_Rec,nrES_PID,$B6,nrES_Type,"Minor",nrES_Final,"Yes",nrES_Rec,"&gt;=0"),2),""))</f>
        <v/>
      </c>
      <c r="K6" s="17">
        <f>IF($B6="","",Spelling!P6)</f>
        <v/>
      </c>
      <c r="L6" s="17">
        <f>IF(OR($B6="",$H6=0),"",IFERROR(ROUND(AVERAGEIFS(nrES_Rec,nrES_PID,$B6,nrES_Type,"Final",nrES_Final,"Yes",nrES_Rec,"&gt;=0"),2),""))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IF($B7="","",COUNTIFS(nrES_PID,$B7,nrES_Type,"Major",nrES_Final,"Yes",nrES_Rec,"&gt;=0"))</f>
        <v/>
      </c>
      <c r="F7" s="17">
        <f>IF($B7="","",COUNTIFS(nrES_PID,$B7,nrES_Type,"Minor",nrES_Final,"Yes",nrES_Rec,"&gt;=0"))</f>
        <v/>
      </c>
      <c r="G7" s="17">
        <f>IF($B7="","",Spelling!Q7)</f>
        <v/>
      </c>
      <c r="H7" s="17">
        <f>IF($B7="","",COUNTIFS(nrES_PID,$B7,nrES_Type,"Final",nrES_Final,"Yes",nrES_Rec,"&gt;=0"))</f>
        <v/>
      </c>
      <c r="I7" s="17">
        <f>IF(OR($B7="",$E7=0),"",IFERROR(ROUND(AVERAGEIFS(nrES_Rec,nrES_PID,$B7,nrES_Type,"Major",nrES_Final,"Yes",nrES_Rec,"&gt;=0"),2),""))</f>
        <v/>
      </c>
      <c r="J7" s="17">
        <f>IF(OR($B7="",$F7=0),"",IFERROR(ROUND(AVERAGEIFS(nrES_Rec,nrES_PID,$B7,nrES_Type,"Minor",nrES_Final,"Yes",nrES_Rec,"&gt;=0"),2),""))</f>
        <v/>
      </c>
      <c r="K7" s="17">
        <f>IF($B7="","",Spelling!P7)</f>
        <v/>
      </c>
      <c r="L7" s="17">
        <f>IF(OR($B7="",$H7=0),"",IFERROR(ROUND(AVERAGEIFS(nrES_Rec,nrES_PID,$B7,nrES_Type,"Final",nrES_Final,"Yes",nrES_Rec,"&gt;=0"),2),""))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IF($B8="","",COUNTIFS(nrES_PID,$B8,nrES_Type,"Major",nrES_Final,"Yes",nrES_Rec,"&gt;=0"))</f>
        <v/>
      </c>
      <c r="F8" s="17">
        <f>IF($B8="","",COUNTIFS(nrES_PID,$B8,nrES_Type,"Minor",nrES_Final,"Yes",nrES_Rec,"&gt;=0"))</f>
        <v/>
      </c>
      <c r="G8" s="17">
        <f>IF($B8="","",Spelling!Q8)</f>
        <v/>
      </c>
      <c r="H8" s="17">
        <f>IF($B8="","",COUNTIFS(nrES_PID,$B8,nrES_Type,"Final",nrES_Final,"Yes",nrES_Rec,"&gt;=0"))</f>
        <v/>
      </c>
      <c r="I8" s="17">
        <f>IF(OR($B8="",$E8=0),"",IFERROR(ROUND(AVERAGEIFS(nrES_Rec,nrES_PID,$B8,nrES_Type,"Major",nrES_Final,"Yes",nrES_Rec,"&gt;=0"),2),""))</f>
        <v/>
      </c>
      <c r="J8" s="17">
        <f>IF(OR($B8="",$F8=0),"",IFERROR(ROUND(AVERAGEIFS(nrES_Rec,nrES_PID,$B8,nrES_Type,"Minor",nrES_Final,"Yes",nrES_Rec,"&gt;=0"),2),""))</f>
        <v/>
      </c>
      <c r="K8" s="17">
        <f>IF($B8="","",Spelling!P8)</f>
        <v/>
      </c>
      <c r="L8" s="17">
        <f>IF(OR($B8="",$H8=0),"",IFERROR(ROUND(AVERAGEIFS(nrES_Rec,nrES_PID,$B8,nrES_Type,"Final",nrES_Final,"Yes",nrES_Rec,"&gt;=0"),2),""))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IF($B9="","",COUNTIFS(nrES_PID,$B9,nrES_Type,"Major",nrES_Final,"Yes",nrES_Rec,"&gt;=0"))</f>
        <v/>
      </c>
      <c r="F9" s="17">
        <f>IF($B9="","",COUNTIFS(nrES_PID,$B9,nrES_Type,"Minor",nrES_Final,"Yes",nrES_Rec,"&gt;=0"))</f>
        <v/>
      </c>
      <c r="G9" s="17">
        <f>IF($B9="","",Spelling!Q9)</f>
        <v/>
      </c>
      <c r="H9" s="17">
        <f>IF($B9="","",COUNTIFS(nrES_PID,$B9,nrES_Type,"Final",nrES_Final,"Yes",nrES_Rec,"&gt;=0"))</f>
        <v/>
      </c>
      <c r="I9" s="17">
        <f>IF(OR($B9="",$E9=0),"",IFERROR(ROUND(AVERAGEIFS(nrES_Rec,nrES_PID,$B9,nrES_Type,"Major",nrES_Final,"Yes",nrES_Rec,"&gt;=0"),2),""))</f>
        <v/>
      </c>
      <c r="J9" s="17">
        <f>IF(OR($B9="",$F9=0),"",IFERROR(ROUND(AVERAGEIFS(nrES_Rec,nrES_PID,$B9,nrES_Type,"Minor",nrES_Final,"Yes",nrES_Rec,"&gt;=0"),2),""))</f>
        <v/>
      </c>
      <c r="K9" s="17">
        <f>IF($B9="","",Spelling!P9)</f>
        <v/>
      </c>
      <c r="L9" s="17">
        <f>IF(OR($B9="",$H9=0),"",IFERROR(ROUND(AVERAGEIFS(nrES_Rec,nrES_PID,$B9,nrES_Type,"Final",nrES_Final,"Yes",nrES_Rec,"&gt;=0"),2),""))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f>
        <v/>
      </c>
      <c r="F10" s="17">
        <f>IF($B10="","",COUNTIFS(nrES_PID,$B10,nrES_Type,"Minor",nrES_Final,"Yes",nrES_Rec,"&gt;=0"))</f>
        <v/>
      </c>
      <c r="G10" s="17">
        <f>IF($B10="","",Spelling!Q10)</f>
        <v/>
      </c>
      <c r="H10" s="17">
        <f>IF($B10="","",COUNTIFS(nrES_PID,$B10,nrES_Type,"Final",nrES_Final,"Yes",nrES_Rec,"&gt;=0"))</f>
        <v/>
      </c>
      <c r="I10" s="17">
        <f>IF(OR($B10="",$E10=0),"",IFERROR(ROUND(AVERAGEIFS(nrES_Rec,nrES_PID,$B10,nrES_Type,"Major",nrES_Final,"Yes",nrES_Rec,"&gt;=0"),2),""))</f>
        <v/>
      </c>
      <c r="J10" s="17">
        <f>IF(OR($B10="",$F10=0),"",IFERROR(ROUND(AVERAGEIFS(nrES_Rec,nrES_PID,$B10,nrES_Type,"Minor",nrES_Final,"Yes",nrES_Rec,"&gt;=0"),2),""))</f>
        <v/>
      </c>
      <c r="K10" s="17">
        <f>IF($B10="","",Spelling!P10)</f>
        <v/>
      </c>
      <c r="L10" s="17">
        <f>IF(OR($B10="",$H10=0),"",IFERROR(ROUND(AVERAGEIFS(nrES_Rec,nrES_PID,$B10,nrES_Type,"Final",nrES_Final,"Yes",nrES_Rec,"&gt;=0"),2),""))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f>
        <v/>
      </c>
      <c r="F11" s="17">
        <f>IF($B11="","",COUNTIFS(nrES_PID,$B11,nrES_Type,"Minor",nrES_Final,"Yes",nrES_Rec,"&gt;=0"))</f>
        <v/>
      </c>
      <c r="G11" s="17">
        <f>IF($B11="","",Spelling!Q11)</f>
        <v/>
      </c>
      <c r="H11" s="17">
        <f>IF($B11="","",COUNTIFS(nrES_PID,$B11,nrES_Type,"Final",nrES_Final,"Yes",nrES_Rec,"&gt;=0"))</f>
        <v/>
      </c>
      <c r="I11" s="17">
        <f>IF(OR($B11="",$E11=0),"",IFERROR(ROUND(AVERAGEIFS(nrES_Rec,nrES_PID,$B11,nrES_Type,"Major",nrES_Final,"Yes",nrES_Rec,"&gt;=0"),2),""))</f>
        <v/>
      </c>
      <c r="J11" s="17">
        <f>IF(OR($B11="",$F11=0),"",IFERROR(ROUND(AVERAGEIFS(nrES_Rec,nrES_PID,$B11,nrES_Type,"Minor",nrES_Final,"Yes",nrES_Rec,"&gt;=0"),2),""))</f>
        <v/>
      </c>
      <c r="K11" s="17">
        <f>IF($B11="","",Spelling!P11)</f>
        <v/>
      </c>
      <c r="L11" s="17">
        <f>IF(OR($B11="",$H11=0),"",IFERROR(ROUND(AVERAGEIFS(nrES_Rec,nrES_PID,$B11,nrES_Type,"Final",nrES_Final,"Yes",nrES_Rec,"&gt;=0"),2),""))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f>
        <v/>
      </c>
      <c r="F12" s="17">
        <f>IF($B12="","",COUNTIFS(nrES_PID,$B12,nrES_Type,"Minor",nrES_Final,"Yes",nrES_Rec,"&gt;=0"))</f>
        <v/>
      </c>
      <c r="G12" s="17">
        <f>IF($B12="","",Spelling!Q12)</f>
        <v/>
      </c>
      <c r="H12" s="17">
        <f>IF($B12="","",COUNTIFS(nrES_PID,$B12,nrES_Type,"Final",nrES_Final,"Yes",nrES_Rec,"&gt;=0"))</f>
        <v/>
      </c>
      <c r="I12" s="17">
        <f>IF(OR($B12="",$E12=0),"",IFERROR(ROUND(AVERAGEIFS(nrES_Rec,nrES_PID,$B12,nrES_Type,"Major",nrES_Final,"Yes",nrES_Rec,"&gt;=0"),2),""))</f>
        <v/>
      </c>
      <c r="J12" s="17">
        <f>IF(OR($B12="",$F12=0),"",IFERROR(ROUND(AVERAGEIFS(nrES_Rec,nrES_PID,$B12,nrES_Type,"Minor",nrES_Final,"Yes",nrES_Rec,"&gt;=0"),2),""))</f>
        <v/>
      </c>
      <c r="K12" s="17">
        <f>IF($B12="","",Spelling!P12)</f>
        <v/>
      </c>
      <c r="L12" s="17">
        <f>IF(OR($B12="",$H12=0),"",IFERROR(ROUND(AVERAGEIFS(nrES_Rec,nrES_PID,$B12,nrES_Type,"Final",nrES_Final,"Yes",nrES_Rec,"&gt;=0"),2),""))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f>
        <v/>
      </c>
      <c r="F13" s="17">
        <f>IF($B13="","",COUNTIFS(nrES_PID,$B13,nrES_Type,"Minor",nrES_Final,"Yes",nrES_Rec,"&gt;=0"))</f>
        <v/>
      </c>
      <c r="G13" s="17">
        <f>IF($B13="","",Spelling!Q13)</f>
        <v/>
      </c>
      <c r="H13" s="17">
        <f>IF($B13="","",COUNTIFS(nrES_PID,$B13,nrES_Type,"Final",nrES_Final,"Yes",nrES_Rec,"&gt;=0"))</f>
        <v/>
      </c>
      <c r="I13" s="17">
        <f>IF(OR($B13="",$E13=0),"",IFERROR(ROUND(AVERAGEIFS(nrES_Rec,nrES_PID,$B13,nrES_Type,"Major",nrES_Final,"Yes",nrES_Rec,"&gt;=0"),2),""))</f>
        <v/>
      </c>
      <c r="J13" s="17">
        <f>IF(OR($B13="",$F13=0),"",IFERROR(ROUND(AVERAGEIFS(nrES_Rec,nrES_PID,$B13,nrES_Type,"Minor",nrES_Final,"Yes",nrES_Rec,"&gt;=0"),2),""))</f>
        <v/>
      </c>
      <c r="K13" s="17">
        <f>IF($B13="","",Spelling!P13)</f>
        <v/>
      </c>
      <c r="L13" s="17">
        <f>IF(OR($B13="",$H13=0),"",IFERROR(ROUND(AVERAGEIFS(nrES_Rec,nrES_PID,$B13,nrES_Type,"Final",nrES_Final,"Yes",nrES_Rec,"&gt;=0"),2),""))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f>
        <v/>
      </c>
      <c r="F14" s="17">
        <f>IF($B14="","",COUNTIFS(nrES_PID,$B14,nrES_Type,"Minor",nrES_Final,"Yes",nrES_Rec,"&gt;=0"))</f>
        <v/>
      </c>
      <c r="G14" s="17">
        <f>IF($B14="","",Spelling!Q14)</f>
        <v/>
      </c>
      <c r="H14" s="17">
        <f>IF($B14="","",COUNTIFS(nrES_PID,$B14,nrES_Type,"Final",nrES_Final,"Yes",nrES_Rec,"&gt;=0"))</f>
        <v/>
      </c>
      <c r="I14" s="17">
        <f>IF(OR($B14="",$E14=0),"",IFERROR(ROUND(AVERAGEIFS(nrES_Rec,nrES_PID,$B14,nrES_Type,"Major",nrES_Final,"Yes",nrES_Rec,"&gt;=0"),2),""))</f>
        <v/>
      </c>
      <c r="J14" s="17">
        <f>IF(OR($B14="",$F14=0),"",IFERROR(ROUND(AVERAGEIFS(nrES_Rec,nrES_PID,$B14,nrES_Type,"Minor",nrES_Final,"Yes",nrES_Rec,"&gt;=0"),2),""))</f>
        <v/>
      </c>
      <c r="K14" s="17">
        <f>IF($B14="","",Spelling!P14)</f>
        <v/>
      </c>
      <c r="L14" s="17">
        <f>IF(OR($B14="",$H14=0),"",IFERROR(ROUND(AVERAGEIFS(nrES_Rec,nrES_PID,$B14,nrES_Type,"Final",nrES_Final,"Yes",nrES_Rec,"&gt;=0"),2),""))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f>
        <v/>
      </c>
      <c r="F15" s="17">
        <f>IF($B15="","",COUNTIFS(nrES_PID,$B15,nrES_Type,"Minor",nrES_Final,"Yes",nrES_Rec,"&gt;=0"))</f>
        <v/>
      </c>
      <c r="G15" s="17">
        <f>IF($B15="","",Spelling!Q15)</f>
        <v/>
      </c>
      <c r="H15" s="17">
        <f>IF($B15="","",COUNTIFS(nrES_PID,$B15,nrES_Type,"Final",nrES_Final,"Yes",nrES_Rec,"&gt;=0"))</f>
        <v/>
      </c>
      <c r="I15" s="17">
        <f>IF(OR($B15="",$E15=0),"",IFERROR(ROUND(AVERAGEIFS(nrES_Rec,nrES_PID,$B15,nrES_Type,"Major",nrES_Final,"Yes",nrES_Rec,"&gt;=0"),2),""))</f>
        <v/>
      </c>
      <c r="J15" s="17">
        <f>IF(OR($B15="",$F15=0),"",IFERROR(ROUND(AVERAGEIFS(nrES_Rec,nrES_PID,$B15,nrES_Type,"Minor",nrES_Final,"Yes",nrES_Rec,"&gt;=0"),2),""))</f>
        <v/>
      </c>
      <c r="K15" s="17">
        <f>IF($B15="","",Spelling!P15)</f>
        <v/>
      </c>
      <c r="L15" s="17">
        <f>IF(OR($B15="",$H15=0),"",IFERROR(ROUND(AVERAGEIFS(nrES_Rec,nrES_PID,$B15,nrES_Type,"Final",nrES_Final,"Yes",nrES_Rec,"&gt;=0"),2),""))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f>
        <v/>
      </c>
      <c r="F16" s="17">
        <f>IF($B16="","",COUNTIFS(nrES_PID,$B16,nrES_Type,"Minor",nrES_Final,"Yes",nrES_Rec,"&gt;=0"))</f>
        <v/>
      </c>
      <c r="G16" s="17">
        <f>IF($B16="","",Spelling!Q16)</f>
        <v/>
      </c>
      <c r="H16" s="17">
        <f>IF($B16="","",COUNTIFS(nrES_PID,$B16,nrES_Type,"Final",nrES_Final,"Yes",nrES_Rec,"&gt;=0"))</f>
        <v/>
      </c>
      <c r="I16" s="17">
        <f>IF(OR($B16="",$E16=0),"",IFERROR(ROUND(AVERAGEIFS(nrES_Rec,nrES_PID,$B16,nrES_Type,"Major",nrES_Final,"Yes",nrES_Rec,"&gt;=0"),2),""))</f>
        <v/>
      </c>
      <c r="J16" s="17">
        <f>IF(OR($B16="",$F16=0),"",IFERROR(ROUND(AVERAGEIFS(nrES_Rec,nrES_PID,$B16,nrES_Type,"Minor",nrES_Final,"Yes",nrES_Rec,"&gt;=0"),2),""))</f>
        <v/>
      </c>
      <c r="K16" s="17">
        <f>IF($B16="","",Spelling!P16)</f>
        <v/>
      </c>
      <c r="L16" s="17">
        <f>IF(OR($B16="",$H16=0),"",IFERROR(ROUND(AVERAGEIFS(nrES_Rec,nrES_PID,$B16,nrES_Type,"Final",nrES_Final,"Yes",nrES_Rec,"&gt;=0"),2),""))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f>
        <v/>
      </c>
      <c r="F17" s="17">
        <f>IF($B17="","",COUNTIFS(nrES_PID,$B17,nrES_Type,"Minor",nrES_Final,"Yes",nrES_Rec,"&gt;=0"))</f>
        <v/>
      </c>
      <c r="G17" s="17">
        <f>IF($B17="","",Spelling!Q17)</f>
        <v/>
      </c>
      <c r="H17" s="17">
        <f>IF($B17="","",COUNTIFS(nrES_PID,$B17,nrES_Type,"Final",nrES_Final,"Yes",nrES_Rec,"&gt;=0"))</f>
        <v/>
      </c>
      <c r="I17" s="17">
        <f>IF(OR($B17="",$E17=0),"",IFERROR(ROUND(AVERAGEIFS(nrES_Rec,nrES_PID,$B17,nrES_Type,"Major",nrES_Final,"Yes",nrES_Rec,"&gt;=0"),2),""))</f>
        <v/>
      </c>
      <c r="J17" s="17">
        <f>IF(OR($B17="",$F17=0),"",IFERROR(ROUND(AVERAGEIFS(nrES_Rec,nrES_PID,$B17,nrES_Type,"Minor",nrES_Final,"Yes",nrES_Rec,"&gt;=0"),2),""))</f>
        <v/>
      </c>
      <c r="K17" s="17">
        <f>IF($B17="","",Spelling!P17)</f>
        <v/>
      </c>
      <c r="L17" s="17">
        <f>IF(OR($B17="",$H17=0),"",IFERROR(ROUND(AVERAGEIFS(nrES_Rec,nrES_PID,$B17,nrES_Type,"Final",nrES_Final,"Yes",nrES_Rec,"&gt;=0"),2),""))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f>
        <v/>
      </c>
      <c r="F18" s="17">
        <f>IF($B18="","",COUNTIFS(nrES_PID,$B18,nrES_Type,"Minor",nrES_Final,"Yes",nrES_Rec,"&gt;=0"))</f>
        <v/>
      </c>
      <c r="G18" s="17">
        <f>IF($B18="","",Spelling!Q18)</f>
        <v/>
      </c>
      <c r="H18" s="17">
        <f>IF($B18="","",COUNTIFS(nrES_PID,$B18,nrES_Type,"Final",nrES_Final,"Yes",nrES_Rec,"&gt;=0"))</f>
        <v/>
      </c>
      <c r="I18" s="17">
        <f>IF(OR($B18="",$E18=0),"",IFERROR(ROUND(AVERAGEIFS(nrES_Rec,nrES_PID,$B18,nrES_Type,"Major",nrES_Final,"Yes",nrES_Rec,"&gt;=0"),2),""))</f>
        <v/>
      </c>
      <c r="J18" s="17">
        <f>IF(OR($B18="",$F18=0),"",IFERROR(ROUND(AVERAGEIFS(nrES_Rec,nrES_PID,$B18,nrES_Type,"Minor",nrES_Final,"Yes",nrES_Rec,"&gt;=0"),2),""))</f>
        <v/>
      </c>
      <c r="K18" s="17">
        <f>IF($B18="","",Spelling!P18)</f>
        <v/>
      </c>
      <c r="L18" s="17">
        <f>IF(OR($B18="",$H18=0),"",IFERROR(ROUND(AVERAGEIFS(nrES_Rec,nrES_PID,$B18,nrES_Type,"Final",nrES_Final,"Yes",nrES_Rec,"&gt;=0"),2),""))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f>
        <v/>
      </c>
      <c r="F19" s="17">
        <f>IF($B19="","",COUNTIFS(nrES_PID,$B19,nrES_Type,"Minor",nrES_Final,"Yes",nrES_Rec,"&gt;=0"))</f>
        <v/>
      </c>
      <c r="G19" s="17">
        <f>IF($B19="","",Spelling!Q19)</f>
        <v/>
      </c>
      <c r="H19" s="17">
        <f>IF($B19="","",COUNTIFS(nrES_PID,$B19,nrES_Type,"Final",nrES_Final,"Yes",nrES_Rec,"&gt;=0"))</f>
        <v/>
      </c>
      <c r="I19" s="17">
        <f>IF(OR($B19="",$E19=0),"",IFERROR(ROUND(AVERAGEIFS(nrES_Rec,nrES_PID,$B19,nrES_Type,"Major",nrES_Final,"Yes",nrES_Rec,"&gt;=0"),2),""))</f>
        <v/>
      </c>
      <c r="J19" s="17">
        <f>IF(OR($B19="",$F19=0),"",IFERROR(ROUND(AVERAGEIFS(nrES_Rec,nrES_PID,$B19,nrES_Type,"Minor",nrES_Final,"Yes",nrES_Rec,"&gt;=0"),2),""))</f>
        <v/>
      </c>
      <c r="K19" s="17">
        <f>IF($B19="","",Spelling!P19)</f>
        <v/>
      </c>
      <c r="L19" s="17">
        <f>IF(OR($B19="",$H19=0),"",IFERROR(ROUND(AVERAGEIFS(nrES_Rec,nrES_PID,$B19,nrES_Type,"Final",nrES_Final,"Yes",nrES_Rec,"&gt;=0"),2),""))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f>
        <v/>
      </c>
      <c r="F20" s="17">
        <f>IF($B20="","",COUNTIFS(nrES_PID,$B20,nrES_Type,"Minor",nrES_Final,"Yes",nrES_Rec,"&gt;=0"))</f>
        <v/>
      </c>
      <c r="G20" s="17">
        <f>IF($B20="","",Spelling!Q20)</f>
        <v/>
      </c>
      <c r="H20" s="17">
        <f>IF($B20="","",COUNTIFS(nrES_PID,$B20,nrES_Type,"Final",nrES_Final,"Yes",nrES_Rec,"&gt;=0"))</f>
        <v/>
      </c>
      <c r="I20" s="17">
        <f>IF(OR($B20="",$E20=0),"",IFERROR(ROUND(AVERAGEIFS(nrES_Rec,nrES_PID,$B20,nrES_Type,"Major",nrES_Final,"Yes",nrES_Rec,"&gt;=0"),2),""))</f>
        <v/>
      </c>
      <c r="J20" s="17">
        <f>IF(OR($B20="",$F20=0),"",IFERROR(ROUND(AVERAGEIFS(nrES_Rec,nrES_PID,$B20,nrES_Type,"Minor",nrES_Final,"Yes",nrES_Rec,"&gt;=0"),2),""))</f>
        <v/>
      </c>
      <c r="K20" s="17">
        <f>IF($B20="","",Spelling!P20)</f>
        <v/>
      </c>
      <c r="L20" s="17">
        <f>IF(OR($B20="",$H20=0),"",IFERROR(ROUND(AVERAGEIFS(nrES_Rec,nrES_PID,$B20,nrES_Type,"Final",nrES_Final,"Yes",nrES_Rec,"&gt;=0"),2),""))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f>
        <v/>
      </c>
      <c r="F21" s="17">
        <f>IF($B21="","",COUNTIFS(nrES_PID,$B21,nrES_Type,"Minor",nrES_Final,"Yes",nrES_Rec,"&gt;=0"))</f>
        <v/>
      </c>
      <c r="G21" s="17">
        <f>IF($B21="","",Spelling!Q21)</f>
        <v/>
      </c>
      <c r="H21" s="17">
        <f>IF($B21="","",COUNTIFS(nrES_PID,$B21,nrES_Type,"Final",nrES_Final,"Yes",nrES_Rec,"&gt;=0"))</f>
        <v/>
      </c>
      <c r="I21" s="17">
        <f>IF(OR($B21="",$E21=0),"",IFERROR(ROUND(AVERAGEIFS(nrES_Rec,nrES_PID,$B21,nrES_Type,"Major",nrES_Final,"Yes",nrES_Rec,"&gt;=0"),2),""))</f>
        <v/>
      </c>
      <c r="J21" s="17">
        <f>IF(OR($B21="",$F21=0),"",IFERROR(ROUND(AVERAGEIFS(nrES_Rec,nrES_PID,$B21,nrES_Type,"Minor",nrES_Final,"Yes",nrES_Rec,"&gt;=0"),2),""))</f>
        <v/>
      </c>
      <c r="K21" s="17">
        <f>IF($B21="","",Spelling!P21)</f>
        <v/>
      </c>
      <c r="L21" s="17">
        <f>IF(OR($B21="",$H21=0),"",IFERROR(ROUND(AVERAGEIFS(nrES_Rec,nrES_PID,$B21,nrES_Type,"Final",nrES_Final,"Yes",nrES_Rec,"&gt;=0"),2),""))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f>
        <v/>
      </c>
      <c r="F22" s="17">
        <f>IF($B22="","",COUNTIFS(nrES_PID,$B22,nrES_Type,"Minor",nrES_Final,"Yes",nrES_Rec,"&gt;=0"))</f>
        <v/>
      </c>
      <c r="G22" s="17">
        <f>IF($B22="","",Spelling!Q22)</f>
        <v/>
      </c>
      <c r="H22" s="17">
        <f>IF($B22="","",COUNTIFS(nrES_PID,$B22,nrES_Type,"Final",nrES_Final,"Yes",nrES_Rec,"&gt;=0"))</f>
        <v/>
      </c>
      <c r="I22" s="17">
        <f>IF(OR($B22="",$E22=0),"",IFERROR(ROUND(AVERAGEIFS(nrES_Rec,nrES_PID,$B22,nrES_Type,"Major",nrES_Final,"Yes",nrES_Rec,"&gt;=0"),2),""))</f>
        <v/>
      </c>
      <c r="J22" s="17">
        <f>IF(OR($B22="",$F22=0),"",IFERROR(ROUND(AVERAGEIFS(nrES_Rec,nrES_PID,$B22,nrES_Type,"Minor",nrES_Final,"Yes",nrES_Rec,"&gt;=0"),2),""))</f>
        <v/>
      </c>
      <c r="K22" s="17">
        <f>IF($B22="","",Spelling!P22)</f>
        <v/>
      </c>
      <c r="L22" s="17">
        <f>IF(OR($B22="",$H22=0),"",IFERROR(ROUND(AVERAGEIFS(nrES_Rec,nrES_PID,$B22,nrES_Type,"Final",nrES_Final,"Yes",nrES_Rec,"&gt;=0"),2),""))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f>
        <v/>
      </c>
      <c r="F23" s="17">
        <f>IF($B23="","",COUNTIFS(nrES_PID,$B23,nrES_Type,"Minor",nrES_Final,"Yes",nrES_Rec,"&gt;=0"))</f>
        <v/>
      </c>
      <c r="G23" s="17">
        <f>IF($B23="","",Spelling!Q23)</f>
        <v/>
      </c>
      <c r="H23" s="17">
        <f>IF($B23="","",COUNTIFS(nrES_PID,$B23,nrES_Type,"Final",nrES_Final,"Yes",nrES_Rec,"&gt;=0"))</f>
        <v/>
      </c>
      <c r="I23" s="17">
        <f>IF(OR($B23="",$E23=0),"",IFERROR(ROUND(AVERAGEIFS(nrES_Rec,nrES_PID,$B23,nrES_Type,"Major",nrES_Final,"Yes",nrES_Rec,"&gt;=0"),2),""))</f>
        <v/>
      </c>
      <c r="J23" s="17">
        <f>IF(OR($B23="",$F23=0),"",IFERROR(ROUND(AVERAGEIFS(nrES_Rec,nrES_PID,$B23,nrES_Type,"Minor",nrES_Final,"Yes",nrES_Rec,"&gt;=0"),2),""))</f>
        <v/>
      </c>
      <c r="K23" s="17">
        <f>IF($B23="","",Spelling!P23)</f>
        <v/>
      </c>
      <c r="L23" s="17">
        <f>IF(OR($B23="",$H23=0),"",IFERROR(ROUND(AVERAGEIFS(nrES_Rec,nrES_PID,$B23,nrES_Type,"Final",nrES_Final,"Yes",nrES_Rec,"&gt;=0"),2),""))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f>
        <v/>
      </c>
      <c r="F24" s="17">
        <f>IF($B24="","",COUNTIFS(nrES_PID,$B24,nrES_Type,"Minor",nrES_Final,"Yes",nrES_Rec,"&gt;=0"))</f>
        <v/>
      </c>
      <c r="G24" s="17">
        <f>IF($B24="","",Spelling!Q24)</f>
        <v/>
      </c>
      <c r="H24" s="17">
        <f>IF($B24="","",COUNTIFS(nrES_PID,$B24,nrES_Type,"Final",nrES_Final,"Yes",nrES_Rec,"&gt;=0"))</f>
        <v/>
      </c>
      <c r="I24" s="17">
        <f>IF(OR($B24="",$E24=0),"",IFERROR(ROUND(AVERAGEIFS(nrES_Rec,nrES_PID,$B24,nrES_Type,"Major",nrES_Final,"Yes",nrES_Rec,"&gt;=0"),2),""))</f>
        <v/>
      </c>
      <c r="J24" s="17">
        <f>IF(OR($B24="",$F24=0),"",IFERROR(ROUND(AVERAGEIFS(nrES_Rec,nrES_PID,$B24,nrES_Type,"Minor",nrES_Final,"Yes",nrES_Rec,"&gt;=0"),2),""))</f>
        <v/>
      </c>
      <c r="K24" s="17">
        <f>IF($B24="","",Spelling!P24)</f>
        <v/>
      </c>
      <c r="L24" s="17">
        <f>IF(OR($B24="",$H24=0),"",IFERROR(ROUND(AVERAGEIFS(nrES_Rec,nrES_PID,$B24,nrES_Type,"Final",nrES_Final,"Yes",nrES_Rec,"&gt;=0"),2),""))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f>
        <v/>
      </c>
      <c r="F25" s="17">
        <f>IF($B25="","",COUNTIFS(nrES_PID,$B25,nrES_Type,"Minor",nrES_Final,"Yes",nrES_Rec,"&gt;=0"))</f>
        <v/>
      </c>
      <c r="G25" s="17">
        <f>IF($B25="","",Spelling!Q25)</f>
        <v/>
      </c>
      <c r="H25" s="17">
        <f>IF($B25="","",COUNTIFS(nrES_PID,$B25,nrES_Type,"Final",nrES_Final,"Yes",nrES_Rec,"&gt;=0"))</f>
        <v/>
      </c>
      <c r="I25" s="17">
        <f>IF(OR($B25="",$E25=0),"",IFERROR(ROUND(AVERAGEIFS(nrES_Rec,nrES_PID,$B25,nrES_Type,"Major",nrES_Final,"Yes",nrES_Rec,"&gt;=0"),2),""))</f>
        <v/>
      </c>
      <c r="J25" s="17">
        <f>IF(OR($B25="",$F25=0),"",IFERROR(ROUND(AVERAGEIFS(nrES_Rec,nrES_PID,$B25,nrES_Type,"Minor",nrES_Final,"Yes",nrES_Rec,"&gt;=0"),2),""))</f>
        <v/>
      </c>
      <c r="K25" s="17">
        <f>IF($B25="","",Spelling!P25)</f>
        <v/>
      </c>
      <c r="L25" s="17">
        <f>IF(OR($B25="",$H25=0),"",IFERROR(ROUND(AVERAGEIFS(nrES_Rec,nrES_PID,$B25,nrES_Type,"Final",nrES_Final,"Yes",nrES_Rec,"&gt;=0"),2),""))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f>
        <v/>
      </c>
      <c r="F26" s="17">
        <f>IF($B26="","",COUNTIFS(nrES_PID,$B26,nrES_Type,"Minor",nrES_Final,"Yes",nrES_Rec,"&gt;=0"))</f>
        <v/>
      </c>
      <c r="G26" s="17">
        <f>IF($B26="","",Spelling!Q26)</f>
        <v/>
      </c>
      <c r="H26" s="17">
        <f>IF($B26="","",COUNTIFS(nrES_PID,$B26,nrES_Type,"Final",nrES_Final,"Yes",nrES_Rec,"&gt;=0"))</f>
        <v/>
      </c>
      <c r="I26" s="17">
        <f>IF(OR($B26="",$E26=0),"",IFERROR(ROUND(AVERAGEIFS(nrES_Rec,nrES_PID,$B26,nrES_Type,"Major",nrES_Final,"Yes",nrES_Rec,"&gt;=0"),2),""))</f>
        <v/>
      </c>
      <c r="J26" s="17">
        <f>IF(OR($B26="",$F26=0),"",IFERROR(ROUND(AVERAGEIFS(nrES_Rec,nrES_PID,$B26,nrES_Type,"Minor",nrES_Final,"Yes",nrES_Rec,"&gt;=0"),2),""))</f>
        <v/>
      </c>
      <c r="K26" s="17">
        <f>IF($B26="","",Spelling!P26)</f>
        <v/>
      </c>
      <c r="L26" s="17">
        <f>IF(OR($B26="",$H26=0),"",IFERROR(ROUND(AVERAGEIFS(nrES_Rec,nrES_PID,$B26,nrES_Type,"Final",nrES_Final,"Yes",nrES_Rec,"&gt;=0"),2),""))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f>
        <v/>
      </c>
      <c r="F27" s="17">
        <f>IF($B27="","",COUNTIFS(nrES_PID,$B27,nrES_Type,"Minor",nrES_Final,"Yes",nrES_Rec,"&gt;=0"))</f>
        <v/>
      </c>
      <c r="G27" s="17">
        <f>IF($B27="","",Spelling!Q27)</f>
        <v/>
      </c>
      <c r="H27" s="17">
        <f>IF($B27="","",COUNTIFS(nrES_PID,$B27,nrES_Type,"Final",nrES_Final,"Yes",nrES_Rec,"&gt;=0"))</f>
        <v/>
      </c>
      <c r="I27" s="17">
        <f>IF(OR($B27="",$E27=0),"",IFERROR(ROUND(AVERAGEIFS(nrES_Rec,nrES_PID,$B27,nrES_Type,"Major",nrES_Final,"Yes",nrES_Rec,"&gt;=0"),2),""))</f>
        <v/>
      </c>
      <c r="J27" s="17">
        <f>IF(OR($B27="",$F27=0),"",IFERROR(ROUND(AVERAGEIFS(nrES_Rec,nrES_PID,$B27,nrES_Type,"Minor",nrES_Final,"Yes",nrES_Rec,"&gt;=0"),2),""))</f>
        <v/>
      </c>
      <c r="K27" s="17">
        <f>IF($B27="","",Spelling!P27)</f>
        <v/>
      </c>
      <c r="L27" s="17">
        <f>IF(OR($B27="",$H27=0),"",IFERROR(ROUND(AVERAGEIFS(nrES_Rec,nrES_PID,$B27,nrES_Type,"Final",nrES_Final,"Yes",nrES_Rec,"&gt;=0"),2),""))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f>
        <v/>
      </c>
      <c r="F28" s="17">
        <f>IF($B28="","",COUNTIFS(nrES_PID,$B28,nrES_Type,"Minor",nrES_Final,"Yes",nrES_Rec,"&gt;=0"))</f>
        <v/>
      </c>
      <c r="G28" s="17">
        <f>IF($B28="","",Spelling!Q28)</f>
        <v/>
      </c>
      <c r="H28" s="17">
        <f>IF($B28="","",COUNTIFS(nrES_PID,$B28,nrES_Type,"Final",nrES_Final,"Yes",nrES_Rec,"&gt;=0"))</f>
        <v/>
      </c>
      <c r="I28" s="17">
        <f>IF(OR($B28="",$E28=0),"",IFERROR(ROUND(AVERAGEIFS(nrES_Rec,nrES_PID,$B28,nrES_Type,"Major",nrES_Final,"Yes",nrES_Rec,"&gt;=0"),2),""))</f>
        <v/>
      </c>
      <c r="J28" s="17">
        <f>IF(OR($B28="",$F28=0),"",IFERROR(ROUND(AVERAGEIFS(nrES_Rec,nrES_PID,$B28,nrES_Type,"Minor",nrES_Final,"Yes",nrES_Rec,"&gt;=0"),2),""))</f>
        <v/>
      </c>
      <c r="K28" s="17">
        <f>IF($B28="","",Spelling!P28)</f>
        <v/>
      </c>
      <c r="L28" s="17">
        <f>IF(OR($B28="",$H28=0),"",IFERROR(ROUND(AVERAGEIFS(nrES_Rec,nrES_PID,$B28,nrES_Type,"Final",nrES_Final,"Yes",nrES_Rec,"&gt;=0"),2),""))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f>
        <v/>
      </c>
      <c r="F29" s="17">
        <f>IF($B29="","",COUNTIFS(nrES_PID,$B29,nrES_Type,"Minor",nrES_Final,"Yes",nrES_Rec,"&gt;=0"))</f>
        <v/>
      </c>
      <c r="G29" s="17">
        <f>IF($B29="","",Spelling!Q29)</f>
        <v/>
      </c>
      <c r="H29" s="17">
        <f>IF($B29="","",COUNTIFS(nrES_PID,$B29,nrES_Type,"Final",nrES_Final,"Yes",nrES_Rec,"&gt;=0"))</f>
        <v/>
      </c>
      <c r="I29" s="17">
        <f>IF(OR($B29="",$E29=0),"",IFERROR(ROUND(AVERAGEIFS(nrES_Rec,nrES_PID,$B29,nrES_Type,"Major",nrES_Final,"Yes",nrES_Rec,"&gt;=0"),2),""))</f>
        <v/>
      </c>
      <c r="J29" s="17">
        <f>IF(OR($B29="",$F29=0),"",IFERROR(ROUND(AVERAGEIFS(nrES_Rec,nrES_PID,$B29,nrES_Type,"Minor",nrES_Final,"Yes",nrES_Rec,"&gt;=0"),2),""))</f>
        <v/>
      </c>
      <c r="K29" s="17">
        <f>IF($B29="","",Spelling!P29)</f>
        <v/>
      </c>
      <c r="L29" s="17">
        <f>IF(OR($B29="",$H29=0),"",IFERROR(ROUND(AVERAGEIFS(nrES_Rec,nrES_PID,$B29,nrES_Type,"Final",nrES_Final,"Yes",nrES_Rec,"&gt;=0"),2),""))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f>
        <v/>
      </c>
      <c r="F30" s="17">
        <f>IF($B30="","",COUNTIFS(nrES_PID,$B30,nrES_Type,"Minor",nrES_Final,"Yes",nrES_Rec,"&gt;=0"))</f>
        <v/>
      </c>
      <c r="G30" s="17">
        <f>IF($B30="","",Spelling!Q30)</f>
        <v/>
      </c>
      <c r="H30" s="17">
        <f>IF($B30="","",COUNTIFS(nrES_PID,$B30,nrES_Type,"Final",nrES_Final,"Yes",nrES_Rec,"&gt;=0"))</f>
        <v/>
      </c>
      <c r="I30" s="17">
        <f>IF(OR($B30="",$E30=0),"",IFERROR(ROUND(AVERAGEIFS(nrES_Rec,nrES_PID,$B30,nrES_Type,"Major",nrES_Final,"Yes",nrES_Rec,"&gt;=0"),2),""))</f>
        <v/>
      </c>
      <c r="J30" s="17">
        <f>IF(OR($B30="",$F30=0),"",IFERROR(ROUND(AVERAGEIFS(nrES_Rec,nrES_PID,$B30,nrES_Type,"Minor",nrES_Final,"Yes",nrES_Rec,"&gt;=0"),2),""))</f>
        <v/>
      </c>
      <c r="K30" s="17">
        <f>IF($B30="","",Spelling!P30)</f>
        <v/>
      </c>
      <c r="L30" s="17">
        <f>IF(OR($B30="",$H30=0),"",IFERROR(ROUND(AVERAGEIFS(nrES_Rec,nrES_PID,$B30,nrES_Type,"Final",nrES_Final,"Yes",nrES_Rec,"&gt;=0"),2),""))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f>
        <v/>
      </c>
      <c r="F31" s="17">
        <f>IF($B31="","",COUNTIFS(nrES_PID,$B31,nrES_Type,"Minor",nrES_Final,"Yes",nrES_Rec,"&gt;=0"))</f>
        <v/>
      </c>
      <c r="G31" s="17">
        <f>IF($B31="","",Spelling!Q31)</f>
        <v/>
      </c>
      <c r="H31" s="17">
        <f>IF($B31="","",COUNTIFS(nrES_PID,$B31,nrES_Type,"Final",nrES_Final,"Yes",nrES_Rec,"&gt;=0"))</f>
        <v/>
      </c>
      <c r="I31" s="17">
        <f>IF(OR($B31="",$E31=0),"",IFERROR(ROUND(AVERAGEIFS(nrES_Rec,nrES_PID,$B31,nrES_Type,"Major",nrES_Final,"Yes",nrES_Rec,"&gt;=0"),2),""))</f>
        <v/>
      </c>
      <c r="J31" s="17">
        <f>IF(OR($B31="",$F31=0),"",IFERROR(ROUND(AVERAGEIFS(nrES_Rec,nrES_PID,$B31,nrES_Type,"Minor",nrES_Final,"Yes",nrES_Rec,"&gt;=0"),2),""))</f>
        <v/>
      </c>
      <c r="K31" s="17">
        <f>IF($B31="","",Spelling!P31)</f>
        <v/>
      </c>
      <c r="L31" s="17">
        <f>IF(OR($B31="",$H31=0),"",IFERROR(ROUND(AVERAGEIFS(nrES_Rec,nrES_PID,$B31,nrES_Type,"Final",nrES_Final,"Yes",nrES_Rec,"&gt;=0"),2),""))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f>
        <v/>
      </c>
      <c r="F32" s="17">
        <f>IF($B32="","",COUNTIFS(nrES_PID,$B32,nrES_Type,"Minor",nrES_Final,"Yes",nrES_Rec,"&gt;=0"))</f>
        <v/>
      </c>
      <c r="G32" s="17">
        <f>IF($B32="","",Spelling!Q32)</f>
        <v/>
      </c>
      <c r="H32" s="17">
        <f>IF($B32="","",COUNTIFS(nrES_PID,$B32,nrES_Type,"Final",nrES_Final,"Yes",nrES_Rec,"&gt;=0"))</f>
        <v/>
      </c>
      <c r="I32" s="17">
        <f>IF(OR($B32="",$E32=0),"",IFERROR(ROUND(AVERAGEIFS(nrES_Rec,nrES_PID,$B32,nrES_Type,"Major",nrES_Final,"Yes",nrES_Rec,"&gt;=0"),2),""))</f>
        <v/>
      </c>
      <c r="J32" s="17">
        <f>IF(OR($B32="",$F32=0),"",IFERROR(ROUND(AVERAGEIFS(nrES_Rec,nrES_PID,$B32,nrES_Type,"Minor",nrES_Final,"Yes",nrES_Rec,"&gt;=0"),2),""))</f>
        <v/>
      </c>
      <c r="K32" s="17">
        <f>IF($B32="","",Spelling!P32)</f>
        <v/>
      </c>
      <c r="L32" s="17">
        <f>IF(OR($B32="",$H32=0),"",IFERROR(ROUND(AVERAGEIFS(nrES_Rec,nrES_PID,$B32,nrES_Type,"Final",nrES_Final,"Yes",nrES_Rec,"&gt;=0"),2),""))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f>
        <v/>
      </c>
      <c r="F33" s="17">
        <f>IF($B33="","",COUNTIFS(nrES_PID,$B33,nrES_Type,"Minor",nrES_Final,"Yes",nrES_Rec,"&gt;=0"))</f>
        <v/>
      </c>
      <c r="G33" s="17">
        <f>IF($B33="","",Spelling!Q33)</f>
        <v/>
      </c>
      <c r="H33" s="17">
        <f>IF($B33="","",COUNTIFS(nrES_PID,$B33,nrES_Type,"Final",nrES_Final,"Yes",nrES_Rec,"&gt;=0"))</f>
        <v/>
      </c>
      <c r="I33" s="17">
        <f>IF(OR($B33="",$E33=0),"",IFERROR(ROUND(AVERAGEIFS(nrES_Rec,nrES_PID,$B33,nrES_Type,"Major",nrES_Final,"Yes",nrES_Rec,"&gt;=0"),2),""))</f>
        <v/>
      </c>
      <c r="J33" s="17">
        <f>IF(OR($B33="",$F33=0),"",IFERROR(ROUND(AVERAGEIFS(nrES_Rec,nrES_PID,$B33,nrES_Type,"Minor",nrES_Final,"Yes",nrES_Rec,"&gt;=0"),2),""))</f>
        <v/>
      </c>
      <c r="K33" s="17">
        <f>IF($B33="","",Spelling!P33)</f>
        <v/>
      </c>
      <c r="L33" s="17">
        <f>IF(OR($B33="",$H33=0),"",IFERROR(ROUND(AVERAGEIFS(nrES_Rec,nrES_PID,$B33,nrES_Type,"Final",nrES_Final,"Yes",nrES_Rec,"&gt;=0"),2),""))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f>
        <v/>
      </c>
      <c r="F34" s="17">
        <f>IF($B34="","",COUNTIFS(nrES_PID,$B34,nrES_Type,"Minor",nrES_Final,"Yes",nrES_Rec,"&gt;=0"))</f>
        <v/>
      </c>
      <c r="G34" s="17">
        <f>IF($B34="","",Spelling!Q34)</f>
        <v/>
      </c>
      <c r="H34" s="17">
        <f>IF($B34="","",COUNTIFS(nrES_PID,$B34,nrES_Type,"Final",nrES_Final,"Yes",nrES_Rec,"&gt;=0"))</f>
        <v/>
      </c>
      <c r="I34" s="17">
        <f>IF(OR($B34="",$E34=0),"",IFERROR(ROUND(AVERAGEIFS(nrES_Rec,nrES_PID,$B34,nrES_Type,"Major",nrES_Final,"Yes",nrES_Rec,"&gt;=0"),2),""))</f>
        <v/>
      </c>
      <c r="J34" s="17">
        <f>IF(OR($B34="",$F34=0),"",IFERROR(ROUND(AVERAGEIFS(nrES_Rec,nrES_PID,$B34,nrES_Type,"Minor",nrES_Final,"Yes",nrES_Rec,"&gt;=0"),2),""))</f>
        <v/>
      </c>
      <c r="K34" s="17">
        <f>IF($B34="","",Spelling!P34)</f>
        <v/>
      </c>
      <c r="L34" s="17">
        <f>IF(OR($B34="",$H34=0),"",IFERROR(ROUND(AVERAGEIFS(nrES_Rec,nrES_PID,$B34,nrES_Type,"Final",nrES_Final,"Yes",nrES_Rec,"&gt;=0"),2),""))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f>
        <v/>
      </c>
      <c r="F35" s="17">
        <f>IF($B35="","",COUNTIFS(nrES_PID,$B35,nrES_Type,"Minor",nrES_Final,"Yes",nrES_Rec,"&gt;=0"))</f>
        <v/>
      </c>
      <c r="G35" s="17">
        <f>IF($B35="","",Spelling!Q35)</f>
        <v/>
      </c>
      <c r="H35" s="17">
        <f>IF($B35="","",COUNTIFS(nrES_PID,$B35,nrES_Type,"Final",nrES_Final,"Yes",nrES_Rec,"&gt;=0"))</f>
        <v/>
      </c>
      <c r="I35" s="17">
        <f>IF(OR($B35="",$E35=0),"",IFERROR(ROUND(AVERAGEIFS(nrES_Rec,nrES_PID,$B35,nrES_Type,"Major",nrES_Final,"Yes",nrES_Rec,"&gt;=0"),2),""))</f>
        <v/>
      </c>
      <c r="J35" s="17">
        <f>IF(OR($B35="",$F35=0),"",IFERROR(ROUND(AVERAGEIFS(nrES_Rec,nrES_PID,$B35,nrES_Type,"Minor",nrES_Final,"Yes",nrES_Rec,"&gt;=0"),2),""))</f>
        <v/>
      </c>
      <c r="K35" s="17">
        <f>IF($B35="","",Spelling!P35)</f>
        <v/>
      </c>
      <c r="L35" s="17">
        <f>IF(OR($B35="",$H35=0),"",IFERROR(ROUND(AVERAGEIFS(nrES_Rec,nrES_PID,$B35,nrES_Type,"Final",nrES_Final,"Yes",nrES_Rec,"&gt;=0"),2),""))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f>
        <v/>
      </c>
      <c r="F36" s="17">
        <f>IF($B36="","",COUNTIFS(nrES_PID,$B36,nrES_Type,"Minor",nrES_Final,"Yes",nrES_Rec,"&gt;=0"))</f>
        <v/>
      </c>
      <c r="G36" s="17">
        <f>IF($B36="","",Spelling!Q36)</f>
        <v/>
      </c>
      <c r="H36" s="17">
        <f>IF($B36="","",COUNTIFS(nrES_PID,$B36,nrES_Type,"Final",nrES_Final,"Yes",nrES_Rec,"&gt;=0"))</f>
        <v/>
      </c>
      <c r="I36" s="17">
        <f>IF(OR($B36="",$E36=0),"",IFERROR(ROUND(AVERAGEIFS(nrES_Rec,nrES_PID,$B36,nrES_Type,"Major",nrES_Final,"Yes",nrES_Rec,"&gt;=0"),2),""))</f>
        <v/>
      </c>
      <c r="J36" s="17">
        <f>IF(OR($B36="",$F36=0),"",IFERROR(ROUND(AVERAGEIFS(nrES_Rec,nrES_PID,$B36,nrES_Type,"Minor",nrES_Final,"Yes",nrES_Rec,"&gt;=0"),2),""))</f>
        <v/>
      </c>
      <c r="K36" s="17">
        <f>IF($B36="","",Spelling!P36)</f>
        <v/>
      </c>
      <c r="L36" s="17">
        <f>IF(OR($B36="",$H36=0),"",IFERROR(ROUND(AVERAGEIFS(nrES_Rec,nrES_PID,$B36,nrES_Type,"Final",nrES_Final,"Yes",nrES_Rec,"&gt;=0"),2),""))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f>
        <v/>
      </c>
      <c r="F37" s="17">
        <f>IF($B37="","",COUNTIFS(nrES_PID,$B37,nrES_Type,"Minor",nrES_Final,"Yes",nrES_Rec,"&gt;=0"))</f>
        <v/>
      </c>
      <c r="G37" s="17">
        <f>IF($B37="","",Spelling!Q37)</f>
        <v/>
      </c>
      <c r="H37" s="17">
        <f>IF($B37="","",COUNTIFS(nrES_PID,$B37,nrES_Type,"Final",nrES_Final,"Yes",nrES_Rec,"&gt;=0"))</f>
        <v/>
      </c>
      <c r="I37" s="17">
        <f>IF(OR($B37="",$E37=0),"",IFERROR(ROUND(AVERAGEIFS(nrES_Rec,nrES_PID,$B37,nrES_Type,"Major",nrES_Final,"Yes",nrES_Rec,"&gt;=0"),2),""))</f>
        <v/>
      </c>
      <c r="J37" s="17">
        <f>IF(OR($B37="",$F37=0),"",IFERROR(ROUND(AVERAGEIFS(nrES_Rec,nrES_PID,$B37,nrES_Type,"Minor",nrES_Final,"Yes",nrES_Rec,"&gt;=0"),2),""))</f>
        <v/>
      </c>
      <c r="K37" s="17">
        <f>IF($B37="","",Spelling!P37)</f>
        <v/>
      </c>
      <c r="L37" s="17">
        <f>IF(OR($B37="",$H37=0),"",IFERROR(ROUND(AVERAGEIFS(nrES_Rec,nrES_PID,$B37,nrES_Type,"Final",nrES_Final,"Yes",nrES_Rec,"&gt;=0"),2),""))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f>
        <v/>
      </c>
      <c r="F38" s="17">
        <f>IF($B38="","",COUNTIFS(nrES_PID,$B38,nrES_Type,"Minor",nrES_Final,"Yes",nrES_Rec,"&gt;=0"))</f>
        <v/>
      </c>
      <c r="G38" s="17">
        <f>IF($B38="","",Spelling!Q38)</f>
        <v/>
      </c>
      <c r="H38" s="17">
        <f>IF($B38="","",COUNTIFS(nrES_PID,$B38,nrES_Type,"Final",nrES_Final,"Yes",nrES_Rec,"&gt;=0"))</f>
        <v/>
      </c>
      <c r="I38" s="17">
        <f>IF(OR($B38="",$E38=0),"",IFERROR(ROUND(AVERAGEIFS(nrES_Rec,nrES_PID,$B38,nrES_Type,"Major",nrES_Final,"Yes",nrES_Rec,"&gt;=0"),2),""))</f>
        <v/>
      </c>
      <c r="J38" s="17">
        <f>IF(OR($B38="",$F38=0),"",IFERROR(ROUND(AVERAGEIFS(nrES_Rec,nrES_PID,$B38,nrES_Type,"Minor",nrES_Final,"Yes",nrES_Rec,"&gt;=0"),2),""))</f>
        <v/>
      </c>
      <c r="K38" s="17">
        <f>IF($B38="","",Spelling!P38)</f>
        <v/>
      </c>
      <c r="L38" s="17">
        <f>IF(OR($B38="",$H38=0),"",IFERROR(ROUND(AVERAGEIFS(nrES_Rec,nrES_PID,$B38,nrES_Type,"Final",nrES_Final,"Yes",nrES_Rec,"&gt;=0"),2),""))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f>
        <v/>
      </c>
      <c r="F39" s="17">
        <f>IF($B39="","",COUNTIFS(nrES_PID,$B39,nrES_Type,"Minor",nrES_Final,"Yes",nrES_Rec,"&gt;=0"))</f>
        <v/>
      </c>
      <c r="G39" s="17">
        <f>IF($B39="","",Spelling!Q39)</f>
        <v/>
      </c>
      <c r="H39" s="17">
        <f>IF($B39="","",COUNTIFS(nrES_PID,$B39,nrES_Type,"Final",nrES_Final,"Yes",nrES_Rec,"&gt;=0"))</f>
        <v/>
      </c>
      <c r="I39" s="17">
        <f>IF(OR($B39="",$E39=0),"",IFERROR(ROUND(AVERAGEIFS(nrES_Rec,nrES_PID,$B39,nrES_Type,"Major",nrES_Final,"Yes",nrES_Rec,"&gt;=0"),2),""))</f>
        <v/>
      </c>
      <c r="J39" s="17">
        <f>IF(OR($B39="",$F39=0),"",IFERROR(ROUND(AVERAGEIFS(nrES_Rec,nrES_PID,$B39,nrES_Type,"Minor",nrES_Final,"Yes",nrES_Rec,"&gt;=0"),2),""))</f>
        <v/>
      </c>
      <c r="K39" s="17">
        <f>IF($B39="","",Spelling!P39)</f>
        <v/>
      </c>
      <c r="L39" s="17">
        <f>IF(OR($B39="",$H39=0),"",IFERROR(ROUND(AVERAGEIFS(nrES_Rec,nrES_PID,$B39,nrES_Type,"Final",nrES_Final,"Yes",nrES_Rec,"&gt;=0"),2),""))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f>
        <v/>
      </c>
      <c r="F40" s="17">
        <f>IF($B40="","",COUNTIFS(nrES_PID,$B40,nrES_Type,"Minor",nrES_Final,"Yes",nrES_Rec,"&gt;=0"))</f>
        <v/>
      </c>
      <c r="G40" s="17">
        <f>IF($B40="","",Spelling!Q40)</f>
        <v/>
      </c>
      <c r="H40" s="17">
        <f>IF($B40="","",COUNTIFS(nrES_PID,$B40,nrES_Type,"Final",nrES_Final,"Yes",nrES_Rec,"&gt;=0"))</f>
        <v/>
      </c>
      <c r="I40" s="17">
        <f>IF(OR($B40="",$E40=0),"",IFERROR(ROUND(AVERAGEIFS(nrES_Rec,nrES_PID,$B40,nrES_Type,"Major",nrES_Final,"Yes",nrES_Rec,"&gt;=0"),2),""))</f>
        <v/>
      </c>
      <c r="J40" s="17">
        <f>IF(OR($B40="",$F40=0),"",IFERROR(ROUND(AVERAGEIFS(nrES_Rec,nrES_PID,$B40,nrES_Type,"Minor",nrES_Final,"Yes",nrES_Rec,"&gt;=0"),2),""))</f>
        <v/>
      </c>
      <c r="K40" s="17">
        <f>IF($B40="","",Spelling!P40)</f>
        <v/>
      </c>
      <c r="L40" s="17">
        <f>IF(OR($B40="",$H40=0),"",IFERROR(ROUND(AVERAGEIFS(nrES_Rec,nrES_PID,$B40,nrES_Type,"Final",nrES_Final,"Yes",nrES_Rec,"&gt;=0"),2),""))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f>
        <v/>
      </c>
      <c r="F41" s="17">
        <f>IF($B41="","",COUNTIFS(nrES_PID,$B41,nrES_Type,"Minor",nrES_Final,"Yes",nrES_Rec,"&gt;=0"))</f>
        <v/>
      </c>
      <c r="G41" s="17">
        <f>IF($B41="","",Spelling!Q41)</f>
        <v/>
      </c>
      <c r="H41" s="17">
        <f>IF($B41="","",COUNTIFS(nrES_PID,$B41,nrES_Type,"Final",nrES_Final,"Yes",nrES_Rec,"&gt;=0"))</f>
        <v/>
      </c>
      <c r="I41" s="17">
        <f>IF(OR($B41="",$E41=0),"",IFERROR(ROUND(AVERAGEIFS(nrES_Rec,nrES_PID,$B41,nrES_Type,"Major",nrES_Final,"Yes",nrES_Rec,"&gt;=0"),2),""))</f>
        <v/>
      </c>
      <c r="J41" s="17">
        <f>IF(OR($B41="",$F41=0),"",IFERROR(ROUND(AVERAGEIFS(nrES_Rec,nrES_PID,$B41,nrES_Type,"Minor",nrES_Final,"Yes",nrES_Rec,"&gt;=0"),2),""))</f>
        <v/>
      </c>
      <c r="K41" s="17">
        <f>IF($B41="","",Spelling!P41)</f>
        <v/>
      </c>
      <c r="L41" s="17">
        <f>IF(OR($B41="",$H41=0),"",IFERROR(ROUND(AVERAGEIFS(nrES_Rec,nrES_PID,$B41,nrES_Type,"Final",nrES_Final,"Yes",nrES_Rec,"&gt;=0"),2),""))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f>
        <v/>
      </c>
      <c r="F42" s="17">
        <f>IF($B42="","",COUNTIFS(nrES_PID,$B42,nrES_Type,"Minor",nrES_Final,"Yes",nrES_Rec,"&gt;=0"))</f>
        <v/>
      </c>
      <c r="G42" s="17">
        <f>IF($B42="","",Spelling!Q42)</f>
        <v/>
      </c>
      <c r="H42" s="17">
        <f>IF($B42="","",COUNTIFS(nrES_PID,$B42,nrES_Type,"Final",nrES_Final,"Yes",nrES_Rec,"&gt;=0"))</f>
        <v/>
      </c>
      <c r="I42" s="17">
        <f>IF(OR($B42="",$E42=0),"",IFERROR(ROUND(AVERAGEIFS(nrES_Rec,nrES_PID,$B42,nrES_Type,"Major",nrES_Final,"Yes",nrES_Rec,"&gt;=0"),2),""))</f>
        <v/>
      </c>
      <c r="J42" s="17">
        <f>IF(OR($B42="",$F42=0),"",IFERROR(ROUND(AVERAGEIFS(nrES_Rec,nrES_PID,$B42,nrES_Type,"Minor",nrES_Final,"Yes",nrES_Rec,"&gt;=0"),2),""))</f>
        <v/>
      </c>
      <c r="K42" s="17">
        <f>IF($B42="","",Spelling!P42)</f>
        <v/>
      </c>
      <c r="L42" s="17">
        <f>IF(OR($B42="",$H42=0),"",IFERROR(ROUND(AVERAGEIFS(nrES_Rec,nrES_PID,$B42,nrES_Type,"Final",nrES_Final,"Yes",nrES_Rec,"&gt;=0"),2),""))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f>
        <v/>
      </c>
      <c r="F43" s="17">
        <f>IF($B43="","",COUNTIFS(nrES_PID,$B43,nrES_Type,"Minor",nrES_Final,"Yes",nrES_Rec,"&gt;=0"))</f>
        <v/>
      </c>
      <c r="G43" s="17">
        <f>IF($B43="","",Spelling!Q43)</f>
        <v/>
      </c>
      <c r="H43" s="17">
        <f>IF($B43="","",COUNTIFS(nrES_PID,$B43,nrES_Type,"Final",nrES_Final,"Yes",nrES_Rec,"&gt;=0"))</f>
        <v/>
      </c>
      <c r="I43" s="17">
        <f>IF(OR($B43="",$E43=0),"",IFERROR(ROUND(AVERAGEIFS(nrES_Rec,nrES_PID,$B43,nrES_Type,"Major",nrES_Final,"Yes",nrES_Rec,"&gt;=0"),2),""))</f>
        <v/>
      </c>
      <c r="J43" s="17">
        <f>IF(OR($B43="",$F43=0),"",IFERROR(ROUND(AVERAGEIFS(nrES_Rec,nrES_PID,$B43,nrES_Type,"Minor",nrES_Final,"Yes",nrES_Rec,"&gt;=0"),2),""))</f>
        <v/>
      </c>
      <c r="K43" s="17">
        <f>IF($B43="","",Spelling!P43)</f>
        <v/>
      </c>
      <c r="L43" s="17">
        <f>IF(OR($B43="",$H43=0),"",IFERROR(ROUND(AVERAGEIFS(nrES_Rec,nrES_PID,$B43,nrES_Type,"Final",nrES_Final,"Yes",nrES_Rec,"&gt;=0"),2),""))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f>
        <v/>
      </c>
      <c r="F44" s="17">
        <f>IF($B44="","",COUNTIFS(nrES_PID,$B44,nrES_Type,"Minor",nrES_Final,"Yes",nrES_Rec,"&gt;=0"))</f>
        <v/>
      </c>
      <c r="G44" s="17">
        <f>IF($B44="","",Spelling!Q44)</f>
        <v/>
      </c>
      <c r="H44" s="17">
        <f>IF($B44="","",COUNTIFS(nrES_PID,$B44,nrES_Type,"Final",nrES_Final,"Yes",nrES_Rec,"&gt;=0"))</f>
        <v/>
      </c>
      <c r="I44" s="17">
        <f>IF(OR($B44="",$E44=0),"",IFERROR(ROUND(AVERAGEIFS(nrES_Rec,nrES_PID,$B44,nrES_Type,"Major",nrES_Final,"Yes",nrES_Rec,"&gt;=0"),2),""))</f>
        <v/>
      </c>
      <c r="J44" s="17">
        <f>IF(OR($B44="",$F44=0),"",IFERROR(ROUND(AVERAGEIFS(nrES_Rec,nrES_PID,$B44,nrES_Type,"Minor",nrES_Final,"Yes",nrES_Rec,"&gt;=0"),2),""))</f>
        <v/>
      </c>
      <c r="K44" s="17">
        <f>IF($B44="","",Spelling!P44)</f>
        <v/>
      </c>
      <c r="L44" s="17">
        <f>IF(OR($B44="",$H44=0),"",IFERROR(ROUND(AVERAGEIFS(nrES_Rec,nrES_PID,$B44,nrES_Type,"Final",nrES_Final,"Yes",nrES_Rec,"&gt;=0"),2),""))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f>
        <v/>
      </c>
      <c r="F45" s="17">
        <f>IF($B45="","",COUNTIFS(nrES_PID,$B45,nrES_Type,"Minor",nrES_Final,"Yes",nrES_Rec,"&gt;=0"))</f>
        <v/>
      </c>
      <c r="G45" s="17">
        <f>IF($B45="","",Spelling!Q45)</f>
        <v/>
      </c>
      <c r="H45" s="17">
        <f>IF($B45="","",COUNTIFS(nrES_PID,$B45,nrES_Type,"Final",nrES_Final,"Yes",nrES_Rec,"&gt;=0"))</f>
        <v/>
      </c>
      <c r="I45" s="17">
        <f>IF(OR($B45="",$E45=0),"",IFERROR(ROUND(AVERAGEIFS(nrES_Rec,nrES_PID,$B45,nrES_Type,"Major",nrES_Final,"Yes",nrES_Rec,"&gt;=0"),2),""))</f>
        <v/>
      </c>
      <c r="J45" s="17">
        <f>IF(OR($B45="",$F45=0),"",IFERROR(ROUND(AVERAGEIFS(nrES_Rec,nrES_PID,$B45,nrES_Type,"Minor",nrES_Final,"Yes",nrES_Rec,"&gt;=0"),2),""))</f>
        <v/>
      </c>
      <c r="K45" s="17">
        <f>IF($B45="","",Spelling!P45)</f>
        <v/>
      </c>
      <c r="L45" s="17">
        <f>IF(OR($B45="",$H45=0),"",IFERROR(ROUND(AVERAGEIFS(nrES_Rec,nrES_PID,$B45,nrES_Type,"Final",nrES_Final,"Yes",nrES_Rec,"&gt;=0"),2),""))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f>
        <v/>
      </c>
      <c r="F46" s="17">
        <f>IF($B46="","",COUNTIFS(nrES_PID,$B46,nrES_Type,"Minor",nrES_Final,"Yes",nrES_Rec,"&gt;=0"))</f>
        <v/>
      </c>
      <c r="G46" s="17">
        <f>IF($B46="","",Spelling!Q46)</f>
        <v/>
      </c>
      <c r="H46" s="17">
        <f>IF($B46="","",COUNTIFS(nrES_PID,$B46,nrES_Type,"Final",nrES_Final,"Yes",nrES_Rec,"&gt;=0"))</f>
        <v/>
      </c>
      <c r="I46" s="17">
        <f>IF(OR($B46="",$E46=0),"",IFERROR(ROUND(AVERAGEIFS(nrES_Rec,nrES_PID,$B46,nrES_Type,"Major",nrES_Final,"Yes",nrES_Rec,"&gt;=0"),2),""))</f>
        <v/>
      </c>
      <c r="J46" s="17">
        <f>IF(OR($B46="",$F46=0),"",IFERROR(ROUND(AVERAGEIFS(nrES_Rec,nrES_PID,$B46,nrES_Type,"Minor",nrES_Final,"Yes",nrES_Rec,"&gt;=0"),2),""))</f>
        <v/>
      </c>
      <c r="K46" s="17">
        <f>IF($B46="","",Spelling!P46)</f>
        <v/>
      </c>
      <c r="L46" s="17">
        <f>IF(OR($B46="",$H46=0),"",IFERROR(ROUND(AVERAGEIFS(nrES_Rec,nrES_PID,$B46,nrES_Type,"Final",nrES_Final,"Yes",nrES_Rec,"&gt;=0"),2),""))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f>
        <v/>
      </c>
      <c r="F47" s="17">
        <f>IF($B47="","",COUNTIFS(nrES_PID,$B47,nrES_Type,"Minor",nrES_Final,"Yes",nrES_Rec,"&gt;=0"))</f>
        <v/>
      </c>
      <c r="G47" s="17">
        <f>IF($B47="","",Spelling!Q47)</f>
        <v/>
      </c>
      <c r="H47" s="17">
        <f>IF($B47="","",COUNTIFS(nrES_PID,$B47,nrES_Type,"Final",nrES_Final,"Yes",nrES_Rec,"&gt;=0"))</f>
        <v/>
      </c>
      <c r="I47" s="17">
        <f>IF(OR($B47="",$E47=0),"",IFERROR(ROUND(AVERAGEIFS(nrES_Rec,nrES_PID,$B47,nrES_Type,"Major",nrES_Final,"Yes",nrES_Rec,"&gt;=0"),2),""))</f>
        <v/>
      </c>
      <c r="J47" s="17">
        <f>IF(OR($B47="",$F47=0),"",IFERROR(ROUND(AVERAGEIFS(nrES_Rec,nrES_PID,$B47,nrES_Type,"Minor",nrES_Final,"Yes",nrES_Rec,"&gt;=0"),2),""))</f>
        <v/>
      </c>
      <c r="K47" s="17">
        <f>IF($B47="","",Spelling!P47)</f>
        <v/>
      </c>
      <c r="L47" s="17">
        <f>IF(OR($B47="",$H47=0),"",IFERROR(ROUND(AVERAGEIFS(nrES_Rec,nrES_PID,$B47,nrES_Type,"Final",nrES_Final,"Yes",nrES_Rec,"&gt;=0"),2),""))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f>
        <v/>
      </c>
      <c r="F48" s="17">
        <f>IF($B48="","",COUNTIFS(nrES_PID,$B48,nrES_Type,"Minor",nrES_Final,"Yes",nrES_Rec,"&gt;=0"))</f>
        <v/>
      </c>
      <c r="G48" s="17">
        <f>IF($B48="","",Spelling!Q48)</f>
        <v/>
      </c>
      <c r="H48" s="17">
        <f>IF($B48="","",COUNTIFS(nrES_PID,$B48,nrES_Type,"Final",nrES_Final,"Yes",nrES_Rec,"&gt;=0"))</f>
        <v/>
      </c>
      <c r="I48" s="17">
        <f>IF(OR($B48="",$E48=0),"",IFERROR(ROUND(AVERAGEIFS(nrES_Rec,nrES_PID,$B48,nrES_Type,"Major",nrES_Final,"Yes",nrES_Rec,"&gt;=0"),2),""))</f>
        <v/>
      </c>
      <c r="J48" s="17">
        <f>IF(OR($B48="",$F48=0),"",IFERROR(ROUND(AVERAGEIFS(nrES_Rec,nrES_PID,$B48,nrES_Type,"Minor",nrES_Final,"Yes",nrES_Rec,"&gt;=0"),2),""))</f>
        <v/>
      </c>
      <c r="K48" s="17">
        <f>IF($B48="","",Spelling!P48)</f>
        <v/>
      </c>
      <c r="L48" s="17">
        <f>IF(OR($B48="",$H48=0),"",IFERROR(ROUND(AVERAGEIFS(nrES_Rec,nrES_PID,$B48,nrES_Type,"Final",nrES_Final,"Yes",nrES_Rec,"&gt;=0"),2),""))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f>
        <v/>
      </c>
      <c r="F49" s="17">
        <f>IF($B49="","",COUNTIFS(nrES_PID,$B49,nrES_Type,"Minor",nrES_Final,"Yes",nrES_Rec,"&gt;=0"))</f>
        <v/>
      </c>
      <c r="G49" s="17">
        <f>IF($B49="","",Spelling!Q49)</f>
        <v/>
      </c>
      <c r="H49" s="17">
        <f>IF($B49="","",COUNTIFS(nrES_PID,$B49,nrES_Type,"Final",nrES_Final,"Yes",nrES_Rec,"&gt;=0"))</f>
        <v/>
      </c>
      <c r="I49" s="17">
        <f>IF(OR($B49="",$E49=0),"",IFERROR(ROUND(AVERAGEIFS(nrES_Rec,nrES_PID,$B49,nrES_Type,"Major",nrES_Final,"Yes",nrES_Rec,"&gt;=0"),2),""))</f>
        <v/>
      </c>
      <c r="J49" s="17">
        <f>IF(OR($B49="",$F49=0),"",IFERROR(ROUND(AVERAGEIFS(nrES_Rec,nrES_PID,$B49,nrES_Type,"Minor",nrES_Final,"Yes",nrES_Rec,"&gt;=0"),2),""))</f>
        <v/>
      </c>
      <c r="K49" s="17">
        <f>IF($B49="","",Spelling!P49)</f>
        <v/>
      </c>
      <c r="L49" s="17">
        <f>IF(OR($B49="",$H49=0),"",IFERROR(ROUND(AVERAGEIFS(nrES_Rec,nrES_PID,$B49,nrES_Type,"Final",nrES_Final,"Yes",nrES_Rec,"&gt;=0"),2),""))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f>
        <v/>
      </c>
      <c r="F50" s="17">
        <f>IF($B50="","",COUNTIFS(nrES_PID,$B50,nrES_Type,"Minor",nrES_Final,"Yes",nrES_Rec,"&gt;=0"))</f>
        <v/>
      </c>
      <c r="G50" s="17">
        <f>IF($B50="","",Spelling!Q50)</f>
        <v/>
      </c>
      <c r="H50" s="17">
        <f>IF($B50="","",COUNTIFS(nrES_PID,$B50,nrES_Type,"Final",nrES_Final,"Yes",nrES_Rec,"&gt;=0"))</f>
        <v/>
      </c>
      <c r="I50" s="17">
        <f>IF(OR($B50="",$E50=0),"",IFERROR(ROUND(AVERAGEIFS(nrES_Rec,nrES_PID,$B50,nrES_Type,"Major",nrES_Final,"Yes",nrES_Rec,"&gt;=0"),2),""))</f>
        <v/>
      </c>
      <c r="J50" s="17">
        <f>IF(OR($B50="",$F50=0),"",IFERROR(ROUND(AVERAGEIFS(nrES_Rec,nrES_PID,$B50,nrES_Type,"Minor",nrES_Final,"Yes",nrES_Rec,"&gt;=0"),2),""))</f>
        <v/>
      </c>
      <c r="K50" s="17">
        <f>IF($B50="","",Spelling!P50)</f>
        <v/>
      </c>
      <c r="L50" s="17">
        <f>IF(OR($B50="",$H50=0),"",IFERROR(ROUND(AVERAGEIFS(nrES_Rec,nrES_PID,$B50,nrES_Type,"Final",nrES_Final,"Yes",nrES_Rec,"&gt;=0"),2),""))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f>
        <v/>
      </c>
      <c r="F51" s="17">
        <f>IF($B51="","",COUNTIFS(nrES_PID,$B51,nrES_Type,"Minor",nrES_Final,"Yes",nrES_Rec,"&gt;=0"))</f>
        <v/>
      </c>
      <c r="G51" s="17">
        <f>IF($B51="","",Spelling!Q51)</f>
        <v/>
      </c>
      <c r="H51" s="17">
        <f>IF($B51="","",COUNTIFS(nrES_PID,$B51,nrES_Type,"Final",nrES_Final,"Yes",nrES_Rec,"&gt;=0"))</f>
        <v/>
      </c>
      <c r="I51" s="17">
        <f>IF(OR($B51="",$E51=0),"",IFERROR(ROUND(AVERAGEIFS(nrES_Rec,nrES_PID,$B51,nrES_Type,"Major",nrES_Final,"Yes",nrES_Rec,"&gt;=0"),2),""))</f>
        <v/>
      </c>
      <c r="J51" s="17">
        <f>IF(OR($B51="",$F51=0),"",IFERROR(ROUND(AVERAGEIFS(nrES_Rec,nrES_PID,$B51,nrES_Type,"Minor",nrES_Final,"Yes",nrES_Rec,"&gt;=0"),2),""))</f>
        <v/>
      </c>
      <c r="K51" s="17">
        <f>IF($B51="","",Spelling!P51)</f>
        <v/>
      </c>
      <c r="L51" s="17">
        <f>IF(OR($B51="",$H51=0),"",IFERROR(ROUND(AVERAGEIFS(nrES_Rec,nrES_PID,$B51,nrES_Type,"Final",nrES_Final,"Yes",nrES_Rec,"&gt;=0"),2),""))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f>
        <v/>
      </c>
      <c r="F52" s="17">
        <f>IF($B52="","",COUNTIFS(nrES_PID,$B52,nrES_Type,"Minor",nrES_Final,"Yes",nrES_Rec,"&gt;=0"))</f>
        <v/>
      </c>
      <c r="G52" s="17">
        <f>IF($B52="","",Spelling!Q52)</f>
        <v/>
      </c>
      <c r="H52" s="17">
        <f>IF($B52="","",COUNTIFS(nrES_PID,$B52,nrES_Type,"Final",nrES_Final,"Yes",nrES_Rec,"&gt;=0"))</f>
        <v/>
      </c>
      <c r="I52" s="17">
        <f>IF(OR($B52="",$E52=0),"",IFERROR(ROUND(AVERAGEIFS(nrES_Rec,nrES_PID,$B52,nrES_Type,"Major",nrES_Final,"Yes",nrES_Rec,"&gt;=0"),2),""))</f>
        <v/>
      </c>
      <c r="J52" s="17">
        <f>IF(OR($B52="",$F52=0),"",IFERROR(ROUND(AVERAGEIFS(nrES_Rec,nrES_PID,$B52,nrES_Type,"Minor",nrES_Final,"Yes",nrES_Rec,"&gt;=0"),2),""))</f>
        <v/>
      </c>
      <c r="K52" s="17">
        <f>IF($B52="","",Spelling!P52)</f>
        <v/>
      </c>
      <c r="L52" s="17">
        <f>IF(OR($B52="",$H52=0),"",IFERROR(ROUND(AVERAGEIFS(nrES_Rec,nrES_PID,$B52,nrES_Type,"Final",nrES_Final,"Yes",nrES_Rec,"&gt;=0"),2),""))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f>
        <v/>
      </c>
      <c r="F53" s="17">
        <f>IF($B53="","",COUNTIFS(nrES_PID,$B53,nrES_Type,"Minor",nrES_Final,"Yes",nrES_Rec,"&gt;=0"))</f>
        <v/>
      </c>
      <c r="G53" s="17">
        <f>IF($B53="","",Spelling!Q53)</f>
        <v/>
      </c>
      <c r="H53" s="17">
        <f>IF($B53="","",COUNTIFS(nrES_PID,$B53,nrES_Type,"Final",nrES_Final,"Yes",nrES_Rec,"&gt;=0"))</f>
        <v/>
      </c>
      <c r="I53" s="17">
        <f>IF(OR($B53="",$E53=0),"",IFERROR(ROUND(AVERAGEIFS(nrES_Rec,nrES_PID,$B53,nrES_Type,"Major",nrES_Final,"Yes",nrES_Rec,"&gt;=0"),2),""))</f>
        <v/>
      </c>
      <c r="J53" s="17">
        <f>IF(OR($B53="",$F53=0),"",IFERROR(ROUND(AVERAGEIFS(nrES_Rec,nrES_PID,$B53,nrES_Type,"Minor",nrES_Final,"Yes",nrES_Rec,"&gt;=0"),2),""))</f>
        <v/>
      </c>
      <c r="K53" s="17">
        <f>IF($B53="","",Spelling!P53)</f>
        <v/>
      </c>
      <c r="L53" s="17">
        <f>IF(OR($B53="",$H53=0),"",IFERROR(ROUND(AVERAGEIFS(nrES_Rec,nrES_PID,$B53,nrES_Type,"Final",nrES_Final,"Yes",nrES_Rec,"&gt;=0"),2),""))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f>
        <v/>
      </c>
      <c r="F54" s="17">
        <f>IF($B54="","",COUNTIFS(nrES_PID,$B54,nrES_Type,"Minor",nrES_Final,"Yes",nrES_Rec,"&gt;=0"))</f>
        <v/>
      </c>
      <c r="G54" s="17">
        <f>IF($B54="","",Spelling!Q54)</f>
        <v/>
      </c>
      <c r="H54" s="17">
        <f>IF($B54="","",COUNTIFS(nrES_PID,$B54,nrES_Type,"Final",nrES_Final,"Yes",nrES_Rec,"&gt;=0"))</f>
        <v/>
      </c>
      <c r="I54" s="17">
        <f>IF(OR($B54="",$E54=0),"",IFERROR(ROUND(AVERAGEIFS(nrES_Rec,nrES_PID,$B54,nrES_Type,"Major",nrES_Final,"Yes",nrES_Rec,"&gt;=0"),2),""))</f>
        <v/>
      </c>
      <c r="J54" s="17">
        <f>IF(OR($B54="",$F54=0),"",IFERROR(ROUND(AVERAGEIFS(nrES_Rec,nrES_PID,$B54,nrES_Type,"Minor",nrES_Final,"Yes",nrES_Rec,"&gt;=0"),2),""))</f>
        <v/>
      </c>
      <c r="K54" s="17">
        <f>IF($B54="","",Spelling!P54)</f>
        <v/>
      </c>
      <c r="L54" s="17">
        <f>IF(OR($B54="",$H54=0),"",IFERROR(ROUND(AVERAGEIFS(nrES_Rec,nrES_PID,$B54,nrES_Type,"Final",nrES_Final,"Yes",nrES_Rec,"&gt;=0"),2),""))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f>
        <v/>
      </c>
      <c r="F55" s="17">
        <f>IF($B55="","",COUNTIFS(nrES_PID,$B55,nrES_Type,"Minor",nrES_Final,"Yes",nrES_Rec,"&gt;=0"))</f>
        <v/>
      </c>
      <c r="G55" s="17">
        <f>IF($B55="","",Spelling!Q55)</f>
        <v/>
      </c>
      <c r="H55" s="17">
        <f>IF($B55="","",COUNTIFS(nrES_PID,$B55,nrES_Type,"Final",nrES_Final,"Yes",nrES_Rec,"&gt;=0"))</f>
        <v/>
      </c>
      <c r="I55" s="17">
        <f>IF(OR($B55="",$E55=0),"",IFERROR(ROUND(AVERAGEIFS(nrES_Rec,nrES_PID,$B55,nrES_Type,"Major",nrES_Final,"Yes",nrES_Rec,"&gt;=0"),2),""))</f>
        <v/>
      </c>
      <c r="J55" s="17">
        <f>IF(OR($B55="",$F55=0),"",IFERROR(ROUND(AVERAGEIFS(nrES_Rec,nrES_PID,$B55,nrES_Type,"Minor",nrES_Final,"Yes",nrES_Rec,"&gt;=0"),2),""))</f>
        <v/>
      </c>
      <c r="K55" s="17">
        <f>IF($B55="","",Spelling!P55)</f>
        <v/>
      </c>
      <c r="L55" s="17">
        <f>IF(OR($B55="",$H55=0),"",IFERROR(ROUND(AVERAGEIFS(nrES_Rec,nrES_PID,$B55,nrES_Type,"Final",nrES_Final,"Yes",nrES_Rec,"&gt;=0"),2),""))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IF($B6="","",cfgClassroomCapMinutes)</f>
        <v/>
      </c>
      <c r="I6" s="1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IF($B6="","",SUMIFS(nrAT_MadeUpSess,nrAT_PID,$B6,nrAT_Counts,"Yes",nrAT_IsPT,"Yes"))</f>
        <v/>
      </c>
      <c r="O6" s="17">
        <f>IF($B6="","",MAX(0,$M6-$N6))</f>
        <v/>
      </c>
      <c r="P6" s="17">
        <f>IF($B6="","",cfgPTCapSessions)</f>
        <v/>
      </c>
      <c r="Q6" s="1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IF($B7="","",cfgClassroomCapMinutes)</f>
        <v/>
      </c>
      <c r="I7" s="1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IF($B7="","",SUMIFS(nrAT_MadeUpSess,nrAT_PID,$B7,nrAT_Counts,"Yes",nrAT_IsPT,"Yes"))</f>
        <v/>
      </c>
      <c r="O7" s="17">
        <f>IF($B7="","",MAX(0,$M7-$N7))</f>
        <v/>
      </c>
      <c r="P7" s="17">
        <f>IF($B7="","",cfgPTCapSessions)</f>
        <v/>
      </c>
      <c r="Q7" s="1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IF($B8="","",cfgClassroomCapMinutes)</f>
        <v/>
      </c>
      <c r="I8" s="1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IF($B8="","",SUMIFS(nrAT_MadeUpSess,nrAT_PID,$B8,nrAT_Counts,"Yes",nrAT_IsPT,"Yes"))</f>
        <v/>
      </c>
      <c r="O8" s="17">
        <f>IF($B8="","",MAX(0,$M8-$N8))</f>
        <v/>
      </c>
      <c r="P8" s="17">
        <f>IF($B8="","",cfgPTCapSessions)</f>
        <v/>
      </c>
      <c r="Q8" s="1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IF($B9="","",cfgClassroomCapMinutes)</f>
        <v/>
      </c>
      <c r="I9" s="1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IF($B9="","",SUMIFS(nrAT_MadeUpSess,nrAT_PID,$B9,nrAT_Counts,"Yes",nrAT_IsPT,"Yes"))</f>
        <v/>
      </c>
      <c r="O9" s="17">
        <f>IF($B9="","",MAX(0,$M9-$N9))</f>
        <v/>
      </c>
      <c r="P9" s="17">
        <f>IF($B9="","",cfgPTCapSessions)</f>
        <v/>
      </c>
      <c r="Q9" s="1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IF($B10="","",cfgClassroomCapMinutes)</f>
        <v/>
      </c>
      <c r="I10" s="1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1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IF($B11="","",cfgClassroomCapMinutes)</f>
        <v/>
      </c>
      <c r="I11" s="1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1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IF($B12="","",cfgClassroomCapMinutes)</f>
        <v/>
      </c>
      <c r="I12" s="1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1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IF($B13="","",cfgClassroomCapMinutes)</f>
        <v/>
      </c>
      <c r="I13" s="1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1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IF($B14="","",cfgClassroomCapMinutes)</f>
        <v/>
      </c>
      <c r="I14" s="1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1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IF($B15="","",cfgClassroomCapMinutes)</f>
        <v/>
      </c>
      <c r="I15" s="1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1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IF($B16="","",cfgClassroomCapMinutes)</f>
        <v/>
      </c>
      <c r="I16" s="1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1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IF($B17="","",cfgClassroomCapMinutes)</f>
        <v/>
      </c>
      <c r="I17" s="1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1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IF($B18="","",cfgClassroomCapMinutes)</f>
        <v/>
      </c>
      <c r="I18" s="1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1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IF($B19="","",cfgClassroomCapMinutes)</f>
        <v/>
      </c>
      <c r="I19" s="1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1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IF($B20="","",cfgClassroomCapMinutes)</f>
        <v/>
      </c>
      <c r="I20" s="1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1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IF($B21="","",cfgClassroomCapMinutes)</f>
        <v/>
      </c>
      <c r="I21" s="1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1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IF($B22="","",cfgClassroomCapMinutes)</f>
        <v/>
      </c>
      <c r="I22" s="1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1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IF($B23="","",cfgClassroomCapMinutes)</f>
        <v/>
      </c>
      <c r="I23" s="1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1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IF($B24="","",cfgClassroomCapMinutes)</f>
        <v/>
      </c>
      <c r="I24" s="1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1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IF($B25="","",cfgClassroomCapMinutes)</f>
        <v/>
      </c>
      <c r="I25" s="1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1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IF($B26="","",cfgClassroomCapMinutes)</f>
        <v/>
      </c>
      <c r="I26" s="1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1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IF($B27="","",cfgClassroomCapMinutes)</f>
        <v/>
      </c>
      <c r="I27" s="1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1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IF($B28="","",cfgClassroomCapMinutes)</f>
        <v/>
      </c>
      <c r="I28" s="1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1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IF($B29="","",cfgClassroomCapMinutes)</f>
        <v/>
      </c>
      <c r="I29" s="1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1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IF($B30="","",cfgClassroomCapMinutes)</f>
        <v/>
      </c>
      <c r="I30" s="1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1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IF($B31="","",cfgClassroomCapMinutes)</f>
        <v/>
      </c>
      <c r="I31" s="1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1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IF($B32="","",cfgClassroomCapMinutes)</f>
        <v/>
      </c>
      <c r="I32" s="1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1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IF($B33="","",cfgClassroomCapMinutes)</f>
        <v/>
      </c>
      <c r="I33" s="1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1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IF($B34="","",cfgClassroomCapMinutes)</f>
        <v/>
      </c>
      <c r="I34" s="1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1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IF($B35="","",cfgClassroomCapMinutes)</f>
        <v/>
      </c>
      <c r="I35" s="1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1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IF($B36="","",cfgClassroomCapMinutes)</f>
        <v/>
      </c>
      <c r="I36" s="1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1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IF($B37="","",cfgClassroomCapMinutes)</f>
        <v/>
      </c>
      <c r="I37" s="1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1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IF($B38="","",cfgClassroomCapMinutes)</f>
        <v/>
      </c>
      <c r="I38" s="1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1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IF($B39="","",cfgClassroomCapMinutes)</f>
        <v/>
      </c>
      <c r="I39" s="1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1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IF($B40="","",cfgClassroomCapMinutes)</f>
        <v/>
      </c>
      <c r="I40" s="1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1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IF($B41="","",cfgClassroomCapMinutes)</f>
        <v/>
      </c>
      <c r="I41" s="1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1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IF($B42="","",cfgClassroomCapMinutes)</f>
        <v/>
      </c>
      <c r="I42" s="1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1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IF($B43="","",cfgClassroomCapMinutes)</f>
        <v/>
      </c>
      <c r="I43" s="1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1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IF($B44="","",cfgClassroomCapMinutes)</f>
        <v/>
      </c>
      <c r="I44" s="1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1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IF($B45="","",cfgClassroomCapMinutes)</f>
        <v/>
      </c>
      <c r="I45" s="1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1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IF($B46="","",cfgClassroomCapMinutes)</f>
        <v/>
      </c>
      <c r="I46" s="1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1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IF($B47="","",cfgClassroomCapMinutes)</f>
        <v/>
      </c>
      <c r="I47" s="1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1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IF($B48="","",cfgClassroomCapMinutes)</f>
        <v/>
      </c>
      <c r="I48" s="1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1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IF($B49="","",cfgClassroomCapMinutes)</f>
        <v/>
      </c>
      <c r="I49" s="1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1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IF($B50="","",cfgClassroomCapMinutes)</f>
        <v/>
      </c>
      <c r="I50" s="1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1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IF($B51="","",cfgClassroomCapMinutes)</f>
        <v/>
      </c>
      <c r="I51" s="1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1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IF($B52="","",cfgClassroomCapMinutes)</f>
        <v/>
      </c>
      <c r="I52" s="1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1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IF($B53="","",cfgClassroomCapMinutes)</f>
        <v/>
      </c>
      <c r="I53" s="1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1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IF($B54="","",cfgClassroomCapMinutes)</f>
        <v/>
      </c>
      <c r="I54" s="1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1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IF($B55="","",cfgClassroomCapMinutes)</f>
        <v/>
      </c>
      <c r="I55" s="1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1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19" max="19"/>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Flag Count</t>
        </is>
      </c>
      <c r="S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IF($B6="","",IF(COUNTIFS(nrES_PID,$B6,nrES_RetStat,"OVERDUE")+COUNTIFS(nrES_PID,$B6,nrES_RetStat,"CHECK DATE")&gt;0,1,0))</f>
        <v/>
      </c>
      <c r="M6" s="17">
        <f>IF($B6="","",IF(OR(PT!$K6="No",PT!$AB6="No"),1,0))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IF($B6="","",SUM($E6:$Q6))</f>
        <v/>
      </c>
      <c r="S6" s="17">
        <f>IF($B6="","",IF($R6=0,"",_xlfn.TEXTJOIN(";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"&amp;Certifications!$U6,""),IF($P6=1,"OVERDUE MEMO",""),IF($Q6=1,SUMPRODUCT((nrAT_PID=$B6)*(nrAT_Cleared="OPEN"))&amp;" uncleared missed-time event(s)",""))))</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IF($B7="","",IF(COUNTIFS(nrES_PID,$B7,nrES_RetStat,"OVERDUE")+COUNTIFS(nrES_PID,$B7,nrES_RetStat,"CHECK DATE")&gt;0,1,0))</f>
        <v/>
      </c>
      <c r="M7" s="17">
        <f>IF($B7="","",IF(OR(PT!$K7="No",PT!$AB7="No"),1,0))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IF($B7="","",SUM($E7:$Q7))</f>
        <v/>
      </c>
      <c r="S7" s="17">
        <f>IF($B7="","",IF($R7=0,"",_xlfn.TEXTJOIN(";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"&amp;Certifications!$U7,""),IF($P7=1,"OVERDUE MEMO",""),IF($Q7=1,SUMPRODUCT((nrAT_PID=$B7)*(nrAT_Cleared="OPEN"))&amp;" uncleared missed-time event(s)",""))))</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IF($B8="","",IF(COUNTIFS(nrES_PID,$B8,nrES_RetStat,"OVERDUE")+COUNTIFS(nrES_PID,$B8,nrES_RetStat,"CHECK DATE")&gt;0,1,0))</f>
        <v/>
      </c>
      <c r="M8" s="17">
        <f>IF($B8="","",IF(OR(PT!$K8="No",PT!$AB8="No"),1,0))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IF($B8="","",SUM($E8:$Q8))</f>
        <v/>
      </c>
      <c r="S8" s="17">
        <f>IF($B8="","",IF($R8=0,"",_xlfn.TEXTJOIN(";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"&amp;Certifications!$U8,""),IF($P8=1,"OVERDUE MEMO",""),IF($Q8=1,SUMPRODUCT((nrAT_PID=$B8)*(nrAT_Cleared="OPEN"))&amp;" uncleared missed-time event(s)",""))))</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IF($B9="","",IF(COUNTIFS(nrES_PID,$B9,nrES_RetStat,"OVERDUE")+COUNTIFS(nrES_PID,$B9,nrES_RetStat,"CHECK DATE")&gt;0,1,0))</f>
        <v/>
      </c>
      <c r="M9" s="17">
        <f>IF($B9="","",IF(OR(PT!$K9="No",PT!$AB9="No"),1,0))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IF($B9="","",SUM($E9:$Q9))</f>
        <v/>
      </c>
      <c r="S9" s="17">
        <f>IF($B9="","",IF($R9=0,"",_xlfn.TEXTJOIN(";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"&amp;Certifications!$U9,""),IF($P9=1,"OVERDUE MEMO",""),IF($Q9=1,SUMPRODUCT((nrAT_PID=$B9)*(nrAT_Cleared="OPEN"))&amp;" uncleared missed-time event(s)",""))))</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IF($B10="","",IF(COUNTIFS(nrES_PID,$B10,nrES_RetStat,"OVERDUE")+COUNTIFS(nrES_PID,$B10,nrES_RetStat,"CHECK DATE")&gt;0,1,0))</f>
        <v/>
      </c>
      <c r="M10" s="17">
        <f>IF($B10="","",IF(OR(PT!$K10="No",PT!$AB10="No"),1,0))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IF($B10="","",SUM($E10:$Q10))</f>
        <v/>
      </c>
      <c r="S10" s="17">
        <f>IF($B10="","",IF($R10=0,"",_xlfn.TEXTJOIN(";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"&amp;Certifications!$U10,""),IF($P10=1,"OVERDUE MEMO",""),IF($Q10=1,SUMPRODUCT((nrAT_PID=$B10)*(nrAT_Cleared="OPEN"))&amp;" uncleared missed-time event(s)",""))))</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IF($B11="","",IF(COUNTIFS(nrES_PID,$B11,nrES_RetStat,"OVERDUE")+COUNTIFS(nrES_PID,$B11,nrES_RetStat,"CHECK DATE")&gt;0,1,0))</f>
        <v/>
      </c>
      <c r="M11" s="17">
        <f>IF($B11="","",IF(OR(PT!$K11="No",PT!$AB11="No"),1,0))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IF($B11="","",SUM($E11:$Q11))</f>
        <v/>
      </c>
      <c r="S11" s="17">
        <f>IF($B11="","",IF($R11=0,"",_xlfn.TEXTJOIN(";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"&amp;Certifications!$U11,""),IF($P11=1,"OVERDUE MEMO",""),IF($Q11=1,SUMPRODUCT((nrAT_PID=$B11)*(nrAT_Cleared="OPEN"))&amp;" uncleared missed-time event(s)",""))))</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IF($B12="","",IF(COUNTIFS(nrES_PID,$B12,nrES_RetStat,"OVERDUE")+COUNTIFS(nrES_PID,$B12,nrES_RetStat,"CHECK DATE")&gt;0,1,0))</f>
        <v/>
      </c>
      <c r="M12" s="17">
        <f>IF($B12="","",IF(OR(PT!$K12="No",PT!$AB12="No"),1,0))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IF($B12="","",SUM($E12:$Q12))</f>
        <v/>
      </c>
      <c r="S12" s="17">
        <f>IF($B12="","",IF($R12=0,"",_xlfn.TEXTJOIN(";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"&amp;Certifications!$U12,""),IF($P12=1,"OVERDUE MEMO",""),IF($Q12=1,SUMPRODUCT((nrAT_PID=$B12)*(nrAT_Cleared="OPEN"))&amp;" uncleared missed-time event(s)",""))))</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IF($B13="","",IF(COUNTIFS(nrES_PID,$B13,nrES_RetStat,"OVERDUE")+COUNTIFS(nrES_PID,$B13,nrES_RetStat,"CHECK DATE")&gt;0,1,0))</f>
        <v/>
      </c>
      <c r="M13" s="17">
        <f>IF($B13="","",IF(OR(PT!$K13="No",PT!$AB13="No"),1,0))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IF($B13="","",SUM($E13:$Q13))</f>
        <v/>
      </c>
      <c r="S13" s="17">
        <f>IF($B13="","",IF($R13=0,"",_xlfn.TEXTJOIN(";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"&amp;Certifications!$U13,""),IF($P13=1,"OVERDUE MEMO",""),IF($Q13=1,SUMPRODUCT((nrAT_PID=$B13)*(nrAT_Cleared="OPEN"))&amp;" uncleared missed-time event(s)",""))))</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IF($B14="","",IF(COUNTIFS(nrES_PID,$B14,nrES_RetStat,"OVERDUE")+COUNTIFS(nrES_PID,$B14,nrES_RetStat,"CHECK DATE")&gt;0,1,0))</f>
        <v/>
      </c>
      <c r="M14" s="17">
        <f>IF($B14="","",IF(OR(PT!$K14="No",PT!$AB14="No"),1,0))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IF($B14="","",SUM($E14:$Q14))</f>
        <v/>
      </c>
      <c r="S14" s="17">
        <f>IF($B14="","",IF($R14=0,"",_xlfn.TEXTJOIN(";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"&amp;Certifications!$U14,""),IF($P14=1,"OVERDUE MEMO",""),IF($Q14=1,SUMPRODUCT((nrAT_PID=$B14)*(nrAT_Cleared="OPEN"))&amp;" uncleared missed-time event(s)",""))))</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IF($B15="","",IF(COUNTIFS(nrES_PID,$B15,nrES_RetStat,"OVERDUE")+COUNTIFS(nrES_PID,$B15,nrES_RetStat,"CHECK DATE")&gt;0,1,0))</f>
        <v/>
      </c>
      <c r="M15" s="17">
        <f>IF($B15="","",IF(OR(PT!$K15="No",PT!$AB15="No"),1,0))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IF($B15="","",SUM($E15:$Q15))</f>
        <v/>
      </c>
      <c r="S15" s="17">
        <f>IF($B15="","",IF($R15=0,"",_xlfn.TEXTJOIN(";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"&amp;Certifications!$U15,""),IF($P15=1,"OVERDUE MEMO",""),IF($Q15=1,SUMPRODUCT((nrAT_PID=$B15)*(nrAT_Cleared="OPEN"))&amp;" uncleared missed-time event(s)",""))))</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IF($B16="","",IF(COUNTIFS(nrES_PID,$B16,nrES_RetStat,"OVERDUE")+COUNTIFS(nrES_PID,$B16,nrES_RetStat,"CHECK DATE")&gt;0,1,0))</f>
        <v/>
      </c>
      <c r="M16" s="17">
        <f>IF($B16="","",IF(OR(PT!$K16="No",PT!$AB16="No"),1,0))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IF($B16="","",SUM($E16:$Q16))</f>
        <v/>
      </c>
      <c r="S16" s="17">
        <f>IF($B16="","",IF($R16=0,"",_xlfn.TEXTJOIN(";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"&amp;Certifications!$U16,""),IF($P16=1,"OVERDUE MEMO",""),IF($Q16=1,SUMPRODUCT((nrAT_PID=$B16)*(nrAT_Cleared="OPEN"))&amp;" uncleared missed-time event(s)",""))))</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IF($B17="","",IF(COUNTIFS(nrES_PID,$B17,nrES_RetStat,"OVERDUE")+COUNTIFS(nrES_PID,$B17,nrES_RetStat,"CHECK DATE")&gt;0,1,0))</f>
        <v/>
      </c>
      <c r="M17" s="17">
        <f>IF($B17="","",IF(OR(PT!$K17="No",PT!$AB17="No"),1,0))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IF($B17="","",SUM($E17:$Q17))</f>
        <v/>
      </c>
      <c r="S17" s="17">
        <f>IF($B17="","",IF($R17=0,"",_xlfn.TEXTJOIN(";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"&amp;Certifications!$U17,""),IF($P17=1,"OVERDUE MEMO",""),IF($Q17=1,SUMPRODUCT((nrAT_PID=$B17)*(nrAT_Cleared="OPEN"))&amp;" uncleared missed-time event(s)",""))))</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IF($B18="","",IF(COUNTIFS(nrES_PID,$B18,nrES_RetStat,"OVERDUE")+COUNTIFS(nrES_PID,$B18,nrES_RetStat,"CHECK DATE")&gt;0,1,0))</f>
        <v/>
      </c>
      <c r="M18" s="17">
        <f>IF($B18="","",IF(OR(PT!$K18="No",PT!$AB18="No"),1,0))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IF($B18="","",SUM($E18:$Q18))</f>
        <v/>
      </c>
      <c r="S18" s="17">
        <f>IF($B18="","",IF($R18=0,"",_xlfn.TEXTJOIN(";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"&amp;Certifications!$U18,""),IF($P18=1,"OVERDUE MEMO",""),IF($Q18=1,SUMPRODUCT((nrAT_PID=$B18)*(nrAT_Cleared="OPEN"))&amp;" uncleared missed-time event(s)",""))))</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IF($B19="","",IF(COUNTIFS(nrES_PID,$B19,nrES_RetStat,"OVERDUE")+COUNTIFS(nrES_PID,$B19,nrES_RetStat,"CHECK DATE")&gt;0,1,0))</f>
        <v/>
      </c>
      <c r="M19" s="17">
        <f>IF($B19="","",IF(OR(PT!$K19="No",PT!$AB19="No"),1,0))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IF($B19="","",SUM($E19:$Q19))</f>
        <v/>
      </c>
      <c r="S19" s="17">
        <f>IF($B19="","",IF($R19=0,"",_xlfn.TEXTJOIN(";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"&amp;Certifications!$U19,""),IF($P19=1,"OVERDUE MEMO",""),IF($Q19=1,SUMPRODUCT((nrAT_PID=$B19)*(nrAT_Cleared="OPEN"))&amp;" uncleared missed-time event(s)",""))))</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IF($B20="","",IF(COUNTIFS(nrES_PID,$B20,nrES_RetStat,"OVERDUE")+COUNTIFS(nrES_PID,$B20,nrES_RetStat,"CHECK DATE")&gt;0,1,0))</f>
        <v/>
      </c>
      <c r="M20" s="17">
        <f>IF($B20="","",IF(OR(PT!$K20="No",PT!$AB20="No"),1,0))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IF($B20="","",SUM($E20:$Q20))</f>
        <v/>
      </c>
      <c r="S20" s="17">
        <f>IF($B20="","",IF($R20=0,"",_xlfn.TEXTJOIN(";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"&amp;Certifications!$U20,""),IF($P20=1,"OVERDUE MEMO",""),IF($Q20=1,SUMPRODUCT((nrAT_PID=$B20)*(nrAT_Cleared="OPEN"))&amp;" uncleared missed-time event(s)",""))))</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IF($B21="","",IF(COUNTIFS(nrES_PID,$B21,nrES_RetStat,"OVERDUE")+COUNTIFS(nrES_PID,$B21,nrES_RetStat,"CHECK DATE")&gt;0,1,0))</f>
        <v/>
      </c>
      <c r="M21" s="17">
        <f>IF($B21="","",IF(OR(PT!$K21="No",PT!$AB21="No"),1,0))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IF($B21="","",SUM($E21:$Q21))</f>
        <v/>
      </c>
      <c r="S21" s="17">
        <f>IF($B21="","",IF($R21=0,"",_xlfn.TEXTJOIN(";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"&amp;Certifications!$U21,""),IF($P21=1,"OVERDUE MEMO",""),IF($Q21=1,SUMPRODUCT((nrAT_PID=$B21)*(nrAT_Cleared="OPEN"))&amp;" uncleared missed-time event(s)",""))))</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IF($B22="","",IF(COUNTIFS(nrES_PID,$B22,nrES_RetStat,"OVERDUE")+COUNTIFS(nrES_PID,$B22,nrES_RetStat,"CHECK DATE")&gt;0,1,0))</f>
        <v/>
      </c>
      <c r="M22" s="17">
        <f>IF($B22="","",IF(OR(PT!$K22="No",PT!$AB22="No"),1,0))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IF($B22="","",SUM($E22:$Q22))</f>
        <v/>
      </c>
      <c r="S22" s="17">
        <f>IF($B22="","",IF($R22=0,"",_xlfn.TEXTJOIN(";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"&amp;Certifications!$U22,""),IF($P22=1,"OVERDUE MEMO",""),IF($Q22=1,SUMPRODUCT((nrAT_PID=$B22)*(nrAT_Cleared="OPEN"))&amp;" uncleared missed-time event(s)",""))))</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IF($B23="","",IF(COUNTIFS(nrES_PID,$B23,nrES_RetStat,"OVERDUE")+COUNTIFS(nrES_PID,$B23,nrES_RetStat,"CHECK DATE")&gt;0,1,0))</f>
        <v/>
      </c>
      <c r="M23" s="17">
        <f>IF($B23="","",IF(OR(PT!$K23="No",PT!$AB23="No"),1,0))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IF($B23="","",SUM($E23:$Q23))</f>
        <v/>
      </c>
      <c r="S23" s="17">
        <f>IF($B23="","",IF($R23=0,"",_xlfn.TEXTJOIN(";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"&amp;Certifications!$U23,""),IF($P23=1,"OVERDUE MEMO",""),IF($Q23=1,SUMPRODUCT((nrAT_PID=$B23)*(nrAT_Cleared="OPEN"))&amp;" uncleared missed-time event(s)",""))))</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IF($B24="","",IF(COUNTIFS(nrES_PID,$B24,nrES_RetStat,"OVERDUE")+COUNTIFS(nrES_PID,$B24,nrES_RetStat,"CHECK DATE")&gt;0,1,0))</f>
        <v/>
      </c>
      <c r="M24" s="17">
        <f>IF($B24="","",IF(OR(PT!$K24="No",PT!$AB24="No"),1,0))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IF($B24="","",SUM($E24:$Q24))</f>
        <v/>
      </c>
      <c r="S24" s="17">
        <f>IF($B24="","",IF($R24=0,"",_xlfn.TEXTJOIN(";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"&amp;Certifications!$U24,""),IF($P24=1,"OVERDUE MEMO",""),IF($Q24=1,SUMPRODUCT((nrAT_PID=$B24)*(nrAT_Cleared="OPEN"))&amp;" uncleared missed-time event(s)",""))))</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IF($B25="","",IF(COUNTIFS(nrES_PID,$B25,nrES_RetStat,"OVERDUE")+COUNTIFS(nrES_PID,$B25,nrES_RetStat,"CHECK DATE")&gt;0,1,0))</f>
        <v/>
      </c>
      <c r="M25" s="17">
        <f>IF($B25="","",IF(OR(PT!$K25="No",PT!$AB25="No"),1,0))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IF($B25="","",SUM($E25:$Q25))</f>
        <v/>
      </c>
      <c r="S25" s="17">
        <f>IF($B25="","",IF($R25=0,"",_xlfn.TEXTJOIN(";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"&amp;Certifications!$U25,""),IF($P25=1,"OVERDUE MEMO",""),IF($Q25=1,SUMPRODUCT((nrAT_PID=$B25)*(nrAT_Cleared="OPEN"))&amp;" uncleared missed-time event(s)",""))))</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IF($B26="","",IF(COUNTIFS(nrES_PID,$B26,nrES_RetStat,"OVERDUE")+COUNTIFS(nrES_PID,$B26,nrES_RetStat,"CHECK DATE")&gt;0,1,0))</f>
        <v/>
      </c>
      <c r="M26" s="17">
        <f>IF($B26="","",IF(OR(PT!$K26="No",PT!$AB26="No"),1,0))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IF($B26="","",SUM($E26:$Q26))</f>
        <v/>
      </c>
      <c r="S26" s="17">
        <f>IF($B26="","",IF($R26=0,"",_xlfn.TEXTJOIN(";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"&amp;Certifications!$U26,""),IF($P26=1,"OVERDUE MEMO",""),IF($Q26=1,SUMPRODUCT((nrAT_PID=$B26)*(nrAT_Cleared="OPEN"))&amp;" uncleared missed-time event(s)",""))))</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IF($B27="","",IF(COUNTIFS(nrES_PID,$B27,nrES_RetStat,"OVERDUE")+COUNTIFS(nrES_PID,$B27,nrES_RetStat,"CHECK DATE")&gt;0,1,0))</f>
        <v/>
      </c>
      <c r="M27" s="17">
        <f>IF($B27="","",IF(OR(PT!$K27="No",PT!$AB27="No"),1,0))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IF($B27="","",SUM($E27:$Q27))</f>
        <v/>
      </c>
      <c r="S27" s="17">
        <f>IF($B27="","",IF($R27=0,"",_xlfn.TEXTJOIN(";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"&amp;Certifications!$U27,""),IF($P27=1,"OVERDUE MEMO",""),IF($Q27=1,SUMPRODUCT((nrAT_PID=$B27)*(nrAT_Cleared="OPEN"))&amp;" uncleared missed-time event(s)",""))))</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IF($B28="","",IF(COUNTIFS(nrES_PID,$B28,nrES_RetStat,"OVERDUE")+COUNTIFS(nrES_PID,$B28,nrES_RetStat,"CHECK DATE")&gt;0,1,0))</f>
        <v/>
      </c>
      <c r="M28" s="17">
        <f>IF($B28="","",IF(OR(PT!$K28="No",PT!$AB28="No"),1,0))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IF($B28="","",SUM($E28:$Q28))</f>
        <v/>
      </c>
      <c r="S28" s="17">
        <f>IF($B28="","",IF($R28=0,"",_xlfn.TEXTJOIN(";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"&amp;Certifications!$U28,""),IF($P28=1,"OVERDUE MEMO",""),IF($Q28=1,SUMPRODUCT((nrAT_PID=$B28)*(nrAT_Cleared="OPEN"))&amp;" uncleared missed-time event(s)",""))))</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IF($B29="","",IF(COUNTIFS(nrES_PID,$B29,nrES_RetStat,"OVERDUE")+COUNTIFS(nrES_PID,$B29,nrES_RetStat,"CHECK DATE")&gt;0,1,0))</f>
        <v/>
      </c>
      <c r="M29" s="17">
        <f>IF($B29="","",IF(OR(PT!$K29="No",PT!$AB29="No"),1,0))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IF($B29="","",SUM($E29:$Q29))</f>
        <v/>
      </c>
      <c r="S29" s="17">
        <f>IF($B29="","",IF($R29=0,"",_xlfn.TEXTJOIN(";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"&amp;Certifications!$U29,""),IF($P29=1,"OVERDUE MEMO",""),IF($Q29=1,SUMPRODUCT((nrAT_PID=$B29)*(nrAT_Cleared="OPEN"))&amp;" uncleared missed-time event(s)",""))))</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IF($B30="","",IF(COUNTIFS(nrES_PID,$B30,nrES_RetStat,"OVERDUE")+COUNTIFS(nrES_PID,$B30,nrES_RetStat,"CHECK DATE")&gt;0,1,0))</f>
        <v/>
      </c>
      <c r="M30" s="17">
        <f>IF($B30="","",IF(OR(PT!$K30="No",PT!$AB30="No"),1,0))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IF($B30="","",SUM($E30:$Q30))</f>
        <v/>
      </c>
      <c r="S30" s="17">
        <f>IF($B30="","",IF($R30=0,"",_xlfn.TEXTJOIN(";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"&amp;Certifications!$U30,""),IF($P30=1,"OVERDUE MEMO",""),IF($Q30=1,SUMPRODUCT((nrAT_PID=$B30)*(nrAT_Cleared="OPEN"))&amp;" uncleared missed-time event(s)",""))))</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IF($B31="","",IF(COUNTIFS(nrES_PID,$B31,nrES_RetStat,"OVERDUE")+COUNTIFS(nrES_PID,$B31,nrES_RetStat,"CHECK DATE")&gt;0,1,0))</f>
        <v/>
      </c>
      <c r="M31" s="17">
        <f>IF($B31="","",IF(OR(PT!$K31="No",PT!$AB31="No"),1,0))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IF($B31="","",SUM($E31:$Q31))</f>
        <v/>
      </c>
      <c r="S31" s="17">
        <f>IF($B31="","",IF($R31=0,"",_xlfn.TEXTJOIN(";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"&amp;Certifications!$U31,""),IF($P31=1,"OVERDUE MEMO",""),IF($Q31=1,SUMPRODUCT((nrAT_PID=$B31)*(nrAT_Cleared="OPEN"))&amp;" uncleared missed-time event(s)",""))))</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IF($B32="","",IF(COUNTIFS(nrES_PID,$B32,nrES_RetStat,"OVERDUE")+COUNTIFS(nrES_PID,$B32,nrES_RetStat,"CHECK DATE")&gt;0,1,0))</f>
        <v/>
      </c>
      <c r="M32" s="17">
        <f>IF($B32="","",IF(OR(PT!$K32="No",PT!$AB32="No"),1,0))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IF($B32="","",SUM($E32:$Q32))</f>
        <v/>
      </c>
      <c r="S32" s="17">
        <f>IF($B32="","",IF($R32=0,"",_xlfn.TEXTJOIN(";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"&amp;Certifications!$U32,""),IF($P32=1,"OVERDUE MEMO",""),IF($Q32=1,SUMPRODUCT((nrAT_PID=$B32)*(nrAT_Cleared="OPEN"))&amp;" uncleared missed-time event(s)",""))))</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IF($B33="","",IF(COUNTIFS(nrES_PID,$B33,nrES_RetStat,"OVERDUE")+COUNTIFS(nrES_PID,$B33,nrES_RetStat,"CHECK DATE")&gt;0,1,0))</f>
        <v/>
      </c>
      <c r="M33" s="17">
        <f>IF($B33="","",IF(OR(PT!$K33="No",PT!$AB33="No"),1,0))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IF($B33="","",SUM($E33:$Q33))</f>
        <v/>
      </c>
      <c r="S33" s="17">
        <f>IF($B33="","",IF($R33=0,"",_xlfn.TEXTJOIN(";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"&amp;Certifications!$U33,""),IF($P33=1,"OVERDUE MEMO",""),IF($Q33=1,SUMPRODUCT((nrAT_PID=$B33)*(nrAT_Cleared="OPEN"))&amp;" uncleared missed-time event(s)",""))))</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IF($B34="","",IF(COUNTIFS(nrES_PID,$B34,nrES_RetStat,"OVERDUE")+COUNTIFS(nrES_PID,$B34,nrES_RetStat,"CHECK DATE")&gt;0,1,0))</f>
        <v/>
      </c>
      <c r="M34" s="17">
        <f>IF($B34="","",IF(OR(PT!$K34="No",PT!$AB34="No"),1,0))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IF($B34="","",SUM($E34:$Q34))</f>
        <v/>
      </c>
      <c r="S34" s="17">
        <f>IF($B34="","",IF($R34=0,"",_xlfn.TEXTJOIN(";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"&amp;Certifications!$U34,""),IF($P34=1,"OVERDUE MEMO",""),IF($Q34=1,SUMPRODUCT((nrAT_PID=$B34)*(nrAT_Cleared="OPEN"))&amp;" uncleared missed-time event(s)",""))))</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IF($B35="","",IF(COUNTIFS(nrES_PID,$B35,nrES_RetStat,"OVERDUE")+COUNTIFS(nrES_PID,$B35,nrES_RetStat,"CHECK DATE")&gt;0,1,0))</f>
        <v/>
      </c>
      <c r="M35" s="17">
        <f>IF($B35="","",IF(OR(PT!$K35="No",PT!$AB35="No"),1,0))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IF($B35="","",SUM($E35:$Q35))</f>
        <v/>
      </c>
      <c r="S35" s="17">
        <f>IF($B35="","",IF($R35=0,"",_xlfn.TEXTJOIN(";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"&amp;Certifications!$U35,""),IF($P35=1,"OVERDUE MEMO",""),IF($Q35=1,SUMPRODUCT((nrAT_PID=$B35)*(nrAT_Cleared="OPEN"))&amp;" uncleared missed-time event(s)",""))))</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IF($B36="","",IF(COUNTIFS(nrES_PID,$B36,nrES_RetStat,"OVERDUE")+COUNTIFS(nrES_PID,$B36,nrES_RetStat,"CHECK DATE")&gt;0,1,0))</f>
        <v/>
      </c>
      <c r="M36" s="17">
        <f>IF($B36="","",IF(OR(PT!$K36="No",PT!$AB36="No"),1,0))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IF($B36="","",SUM($E36:$Q36))</f>
        <v/>
      </c>
      <c r="S36" s="17">
        <f>IF($B36="","",IF($R36=0,"",_xlfn.TEXTJOIN(";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"&amp;Certifications!$U36,""),IF($P36=1,"OVERDUE MEMO",""),IF($Q36=1,SUMPRODUCT((nrAT_PID=$B36)*(nrAT_Cleared="OPEN"))&amp;" uncleared missed-time event(s)",""))))</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IF($B37="","",IF(COUNTIFS(nrES_PID,$B37,nrES_RetStat,"OVERDUE")+COUNTIFS(nrES_PID,$B37,nrES_RetStat,"CHECK DATE")&gt;0,1,0))</f>
        <v/>
      </c>
      <c r="M37" s="17">
        <f>IF($B37="","",IF(OR(PT!$K37="No",PT!$AB37="No"),1,0))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IF($B37="","",SUM($E37:$Q37))</f>
        <v/>
      </c>
      <c r="S37" s="17">
        <f>IF($B37="","",IF($R37=0,"",_xlfn.TEXTJOIN(";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"&amp;Certifications!$U37,""),IF($P37=1,"OVERDUE MEMO",""),IF($Q37=1,SUMPRODUCT((nrAT_PID=$B37)*(nrAT_Cleared="OPEN"))&amp;" uncleared missed-time event(s)",""))))</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IF($B38="","",IF(COUNTIFS(nrES_PID,$B38,nrES_RetStat,"OVERDUE")+COUNTIFS(nrES_PID,$B38,nrES_RetStat,"CHECK DATE")&gt;0,1,0))</f>
        <v/>
      </c>
      <c r="M38" s="17">
        <f>IF($B38="","",IF(OR(PT!$K38="No",PT!$AB38="No"),1,0))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IF($B38="","",SUM($E38:$Q38))</f>
        <v/>
      </c>
      <c r="S38" s="17">
        <f>IF($B38="","",IF($R38=0,"",_xlfn.TEXTJOIN(";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"&amp;Certifications!$U38,""),IF($P38=1,"OVERDUE MEMO",""),IF($Q38=1,SUMPRODUCT((nrAT_PID=$B38)*(nrAT_Cleared="OPEN"))&amp;" uncleared missed-time event(s)",""))))</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IF($B39="","",IF(COUNTIFS(nrES_PID,$B39,nrES_RetStat,"OVERDUE")+COUNTIFS(nrES_PID,$B39,nrES_RetStat,"CHECK DATE")&gt;0,1,0))</f>
        <v/>
      </c>
      <c r="M39" s="17">
        <f>IF($B39="","",IF(OR(PT!$K39="No",PT!$AB39="No"),1,0))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IF($B39="","",SUM($E39:$Q39))</f>
        <v/>
      </c>
      <c r="S39" s="17">
        <f>IF($B39="","",IF($R39=0,"",_xlfn.TEXTJOIN(";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"&amp;Certifications!$U39,""),IF($P39=1,"OVERDUE MEMO",""),IF($Q39=1,SUMPRODUCT((nrAT_PID=$B39)*(nrAT_Cleared="OPEN"))&amp;" uncleared missed-time event(s)",""))))</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IF($B40="","",IF(COUNTIFS(nrES_PID,$B40,nrES_RetStat,"OVERDUE")+COUNTIFS(nrES_PID,$B40,nrES_RetStat,"CHECK DATE")&gt;0,1,0))</f>
        <v/>
      </c>
      <c r="M40" s="17">
        <f>IF($B40="","",IF(OR(PT!$K40="No",PT!$AB40="No"),1,0))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IF($B40="","",SUM($E40:$Q40))</f>
        <v/>
      </c>
      <c r="S40" s="17">
        <f>IF($B40="","",IF($R40=0,"",_xlfn.TEXTJOIN(";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"&amp;Certifications!$U40,""),IF($P40=1,"OVERDUE MEMO",""),IF($Q40=1,SUMPRODUCT((nrAT_PID=$B40)*(nrAT_Cleared="OPEN"))&amp;" uncleared missed-time event(s)",""))))</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IF($B41="","",IF(COUNTIFS(nrES_PID,$B41,nrES_RetStat,"OVERDUE")+COUNTIFS(nrES_PID,$B41,nrES_RetStat,"CHECK DATE")&gt;0,1,0))</f>
        <v/>
      </c>
      <c r="M41" s="17">
        <f>IF($B41="","",IF(OR(PT!$K41="No",PT!$AB41="No"),1,0))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IF($B41="","",SUM($E41:$Q41))</f>
        <v/>
      </c>
      <c r="S41" s="17">
        <f>IF($B41="","",IF($R41=0,"",_xlfn.TEXTJOIN(";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"&amp;Certifications!$U41,""),IF($P41=1,"OVERDUE MEMO",""),IF($Q41=1,SUMPRODUCT((nrAT_PID=$B41)*(nrAT_Cleared="OPEN"))&amp;" uncleared missed-time event(s)",""))))</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IF($B42="","",IF(COUNTIFS(nrES_PID,$B42,nrES_RetStat,"OVERDUE")+COUNTIFS(nrES_PID,$B42,nrES_RetStat,"CHECK DATE")&gt;0,1,0))</f>
        <v/>
      </c>
      <c r="M42" s="17">
        <f>IF($B42="","",IF(OR(PT!$K42="No",PT!$AB42="No"),1,0))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IF($B42="","",SUM($E42:$Q42))</f>
        <v/>
      </c>
      <c r="S42" s="17">
        <f>IF($B42="","",IF($R42=0,"",_xlfn.TEXTJOIN(";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"&amp;Certifications!$U42,""),IF($P42=1,"OVERDUE MEMO",""),IF($Q42=1,SUMPRODUCT((nrAT_PID=$B42)*(nrAT_Cleared="OPEN"))&amp;" uncleared missed-time event(s)",""))))</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IF($B43="","",IF(COUNTIFS(nrES_PID,$B43,nrES_RetStat,"OVERDUE")+COUNTIFS(nrES_PID,$B43,nrES_RetStat,"CHECK DATE")&gt;0,1,0))</f>
        <v/>
      </c>
      <c r="M43" s="17">
        <f>IF($B43="","",IF(OR(PT!$K43="No",PT!$AB43="No"),1,0))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IF($B43="","",SUM($E43:$Q43))</f>
        <v/>
      </c>
      <c r="S43" s="17">
        <f>IF($B43="","",IF($R43=0,"",_xlfn.TEXTJOIN(";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"&amp;Certifications!$U43,""),IF($P43=1,"OVERDUE MEMO",""),IF($Q43=1,SUMPRODUCT((nrAT_PID=$B43)*(nrAT_Cleared="OPEN"))&amp;" uncleared missed-time event(s)",""))))</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IF($B44="","",IF(COUNTIFS(nrES_PID,$B44,nrES_RetStat,"OVERDUE")+COUNTIFS(nrES_PID,$B44,nrES_RetStat,"CHECK DATE")&gt;0,1,0))</f>
        <v/>
      </c>
      <c r="M44" s="17">
        <f>IF($B44="","",IF(OR(PT!$K44="No",PT!$AB44="No"),1,0))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IF($B44="","",SUM($E44:$Q44))</f>
        <v/>
      </c>
      <c r="S44" s="17">
        <f>IF($B44="","",IF($R44=0,"",_xlfn.TEXTJOIN(";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"&amp;Certifications!$U44,""),IF($P44=1,"OVERDUE MEMO",""),IF($Q44=1,SUMPRODUCT((nrAT_PID=$B44)*(nrAT_Cleared="OPEN"))&amp;" uncleared missed-time event(s)",""))))</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IF($B45="","",IF(COUNTIFS(nrES_PID,$B45,nrES_RetStat,"OVERDUE")+COUNTIFS(nrES_PID,$B45,nrES_RetStat,"CHECK DATE")&gt;0,1,0))</f>
        <v/>
      </c>
      <c r="M45" s="17">
        <f>IF($B45="","",IF(OR(PT!$K45="No",PT!$AB45="No"),1,0))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IF($B45="","",SUM($E45:$Q45))</f>
        <v/>
      </c>
      <c r="S45" s="17">
        <f>IF($B45="","",IF($R45=0,"",_xlfn.TEXTJOIN(";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"&amp;Certifications!$U45,""),IF($P45=1,"OVERDUE MEMO",""),IF($Q45=1,SUMPRODUCT((nrAT_PID=$B45)*(nrAT_Cleared="OPEN"))&amp;" uncleared missed-time event(s)",""))))</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IF($B46="","",IF(COUNTIFS(nrES_PID,$B46,nrES_RetStat,"OVERDUE")+COUNTIFS(nrES_PID,$B46,nrES_RetStat,"CHECK DATE")&gt;0,1,0))</f>
        <v/>
      </c>
      <c r="M46" s="17">
        <f>IF($B46="","",IF(OR(PT!$K46="No",PT!$AB46="No"),1,0))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IF($B46="","",SUM($E46:$Q46))</f>
        <v/>
      </c>
      <c r="S46" s="17">
        <f>IF($B46="","",IF($R46=0,"",_xlfn.TEXTJOIN(";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"&amp;Certifications!$U46,""),IF($P46=1,"OVERDUE MEMO",""),IF($Q46=1,SUMPRODUCT((nrAT_PID=$B46)*(nrAT_Cleared="OPEN"))&amp;" uncleared missed-time event(s)",""))))</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IF($B47="","",IF(COUNTIFS(nrES_PID,$B47,nrES_RetStat,"OVERDUE")+COUNTIFS(nrES_PID,$B47,nrES_RetStat,"CHECK DATE")&gt;0,1,0))</f>
        <v/>
      </c>
      <c r="M47" s="17">
        <f>IF($B47="","",IF(OR(PT!$K47="No",PT!$AB47="No"),1,0))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IF($B47="","",SUM($E47:$Q47))</f>
        <v/>
      </c>
      <c r="S47" s="17">
        <f>IF($B47="","",IF($R47=0,"",_xlfn.TEXTJOIN(";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"&amp;Certifications!$U47,""),IF($P47=1,"OVERDUE MEMO",""),IF($Q47=1,SUMPRODUCT((nrAT_PID=$B47)*(nrAT_Cleared="OPEN"))&amp;" uncleared missed-time event(s)",""))))</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IF($B48="","",IF(COUNTIFS(nrES_PID,$B48,nrES_RetStat,"OVERDUE")+COUNTIFS(nrES_PID,$B48,nrES_RetStat,"CHECK DATE")&gt;0,1,0))</f>
        <v/>
      </c>
      <c r="M48" s="17">
        <f>IF($B48="","",IF(OR(PT!$K48="No",PT!$AB48="No"),1,0))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IF($B48="","",SUM($E48:$Q48))</f>
        <v/>
      </c>
      <c r="S48" s="17">
        <f>IF($B48="","",IF($R48=0,"",_xlfn.TEXTJOIN(";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"&amp;Certifications!$U48,""),IF($P48=1,"OVERDUE MEMO",""),IF($Q48=1,SUMPRODUCT((nrAT_PID=$B48)*(nrAT_Cleared="OPEN"))&amp;" uncleared missed-time event(s)",""))))</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IF($B49="","",IF(COUNTIFS(nrES_PID,$B49,nrES_RetStat,"OVERDUE")+COUNTIFS(nrES_PID,$B49,nrES_RetStat,"CHECK DATE")&gt;0,1,0))</f>
        <v/>
      </c>
      <c r="M49" s="17">
        <f>IF($B49="","",IF(OR(PT!$K49="No",PT!$AB49="No"),1,0))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IF($B49="","",SUM($E49:$Q49))</f>
        <v/>
      </c>
      <c r="S49" s="17">
        <f>IF($B49="","",IF($R49=0,"",_xlfn.TEXTJOIN(";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"&amp;Certifications!$U49,""),IF($P49=1,"OVERDUE MEMO",""),IF($Q49=1,SUMPRODUCT((nrAT_PID=$B49)*(nrAT_Cleared="OPEN"))&amp;" uncleared missed-time event(s)",""))))</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IF($B50="","",IF(COUNTIFS(nrES_PID,$B50,nrES_RetStat,"OVERDUE")+COUNTIFS(nrES_PID,$B50,nrES_RetStat,"CHECK DATE")&gt;0,1,0))</f>
        <v/>
      </c>
      <c r="M50" s="17">
        <f>IF($B50="","",IF(OR(PT!$K50="No",PT!$AB50="No"),1,0))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IF($B50="","",SUM($E50:$Q50))</f>
        <v/>
      </c>
      <c r="S50" s="17">
        <f>IF($B50="","",IF($R50=0,"",_xlfn.TEXTJOIN(";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"&amp;Certifications!$U50,""),IF($P50=1,"OVERDUE MEMO",""),IF($Q50=1,SUMPRODUCT((nrAT_PID=$B50)*(nrAT_Cleared="OPEN"))&amp;" uncleared missed-time event(s)",""))))</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IF($B51="","",IF(COUNTIFS(nrES_PID,$B51,nrES_RetStat,"OVERDUE")+COUNTIFS(nrES_PID,$B51,nrES_RetStat,"CHECK DATE")&gt;0,1,0))</f>
        <v/>
      </c>
      <c r="M51" s="17">
        <f>IF($B51="","",IF(OR(PT!$K51="No",PT!$AB51="No"),1,0))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IF($B51="","",SUM($E51:$Q51))</f>
        <v/>
      </c>
      <c r="S51" s="17">
        <f>IF($B51="","",IF($R51=0,"",_xlfn.TEXTJOIN(";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"&amp;Certifications!$U51,""),IF($P51=1,"OVERDUE MEMO",""),IF($Q51=1,SUMPRODUCT((nrAT_PID=$B51)*(nrAT_Cleared="OPEN"))&amp;" uncleared missed-time event(s)",""))))</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IF($B52="","",IF(COUNTIFS(nrES_PID,$B52,nrES_RetStat,"OVERDUE")+COUNTIFS(nrES_PID,$B52,nrES_RetStat,"CHECK DATE")&gt;0,1,0))</f>
        <v/>
      </c>
      <c r="M52" s="17">
        <f>IF($B52="","",IF(OR(PT!$K52="No",PT!$AB52="No"),1,0))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IF($B52="","",SUM($E52:$Q52))</f>
        <v/>
      </c>
      <c r="S52" s="17">
        <f>IF($B52="","",IF($R52=0,"",_xlfn.TEXTJOIN(";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"&amp;Certifications!$U52,""),IF($P52=1,"OVERDUE MEMO",""),IF($Q52=1,SUMPRODUCT((nrAT_PID=$B52)*(nrAT_Cleared="OPEN"))&amp;" uncleared missed-time event(s)",""))))</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IF($B53="","",IF(COUNTIFS(nrES_PID,$B53,nrES_RetStat,"OVERDUE")+COUNTIFS(nrES_PID,$B53,nrES_RetStat,"CHECK DATE")&gt;0,1,0))</f>
        <v/>
      </c>
      <c r="M53" s="17">
        <f>IF($B53="","",IF(OR(PT!$K53="No",PT!$AB53="No"),1,0))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IF($B53="","",SUM($E53:$Q53))</f>
        <v/>
      </c>
      <c r="S53" s="17">
        <f>IF($B53="","",IF($R53=0,"",_xlfn.TEXTJOIN(";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"&amp;Certifications!$U53,""),IF($P53=1,"OVERDUE MEMO",""),IF($Q53=1,SUMPRODUCT((nrAT_PID=$B53)*(nrAT_Cleared="OPEN"))&amp;" uncleared missed-time event(s)",""))))</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IF($B54="","",IF(COUNTIFS(nrES_PID,$B54,nrES_RetStat,"OVERDUE")+COUNTIFS(nrES_PID,$B54,nrES_RetStat,"CHECK DATE")&gt;0,1,0))</f>
        <v/>
      </c>
      <c r="M54" s="17">
        <f>IF($B54="","",IF(OR(PT!$K54="No",PT!$AB54="No"),1,0))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IF($B54="","",SUM($E54:$Q54))</f>
        <v/>
      </c>
      <c r="S54" s="17">
        <f>IF($B54="","",IF($R54=0,"",_xlfn.TEXTJOIN(";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"&amp;Certifications!$U54,""),IF($P54=1,"OVERDUE MEMO",""),IF($Q54=1,SUMPRODUCT((nrAT_PID=$B54)*(nrAT_Cleared="OPEN"))&amp;" uncleared missed-time event(s)",""))))</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IF($B55="","",IF(COUNTIFS(nrES_PID,$B55,nrES_RetStat,"OVERDUE")+COUNTIFS(nrES_PID,$B55,nrES_RetStat,"CHECK DATE")&gt;0,1,0))</f>
        <v/>
      </c>
      <c r="M55" s="17">
        <f>IF($B55="","",IF(OR(PT!$K55="No",PT!$AB55="No"),1,0))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IF($B55="","",SUM($E55:$Q55))</f>
        <v/>
      </c>
      <c r="S55" s="17">
        <f>IF($B55="","",IF($R55=0,"",_xlfn.TEXTJOIN(";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"&amp;Certifications!$U55,""),IF($P55=1,"OVERDUE MEMO",""),IF($Q55=1,SUMPRODUCT((nrAT_PID=$B55)*(nrAT_Cleared="OPEN"))&amp;" uncleared missed-time event(s)",""))))</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writing current, no open chain-of-command incident review, final PT PASSED (a blank or '(rubric pending)' final PT blocks — it is not a pass), all cert copies on file,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pending)","Pending","Not taken"))))</f>
        <v/>
      </c>
      <c r="M6" s="17">
        <f>IF($B6="","",IF(OR(sysGrades!$P6&gt;0,sysSkills!$J6="Yes",sysIncidents!$J6&gt;0),"Yes","No"))</f>
        <v/>
      </c>
      <c r="N6" s="17">
        <f>IF($B6="","",IF(AND($E6="Yes",$F6="Yes",$G6="Yes",$H6="Yes",$I6="Yes",$J6="Yes",$K6="Yes",$L6="Yes",$Q6="Yes",$R6="Yes",$S6="Yes",$M6="No"),"Yes","No"))</f>
        <v/>
      </c>
      <c r="O6" s="17">
        <f>IF($B6="","",IF($N6="Yes","Eligible",TRIM(IF($E6&lt;&gt;"Yes","Academic; ","")&amp;IF($R6&lt;&gt;"Yes","Exams not all recorded; ","")&amp;IF($F6&lt;&gt;"Yes","Classroom; ","")&amp;IF($G6&lt;&gt;"Yes","PT sessions; ","")&amp;IF($H6&lt;&gt;"Yes","Skills; ","")&amp;IF($S6&lt;&gt;"Yes","Skills not all assessed; ","")&amp;IF($I6&lt;&gt;"Yes","Incidents; ","")&amp;IF($J6&lt;&gt;"Yes","Writing; ","")&amp;IF($K6&lt;&gt;"Yes","Makeup owed; ","")&amp;IF($L6="No","Final PT failed; ",IF($L6="Pending","Final PT rubric not set; ",IF($L6&lt;&gt;"Yes","Final PT not assessed; ","")))&amp;IF($Q6&lt;&gt;"Yes","Certs; ","")&amp;IF($M6="Yes","Dismissal review; ",""))))</f>
        <v/>
      </c>
      <c r="P6" s="17">
        <f>IF($B6="","",IF(PT!$AB6="Yes","Yes",IF(PT!$AB6="No","No",IF(PT!$AB6="(rubric pending)","Pending","Not taken"))))</f>
        <v/>
      </c>
      <c r="Q6" s="17">
        <f>IF($B6="","",IF(Certifications!$T6="Yes","Yes","No"))</f>
        <v/>
      </c>
      <c r="R6" s="17">
        <f>IF($B6="","",IF(AND(N(sysGrades!$E6)&gt;0,N(sysGrades!$F6)&gt;0,N(sysGrades!$G6)&gt;0,N(sysGrades!$H6)&gt;0),"Yes","No"))</f>
        <v/>
      </c>
      <c r="S6" s="17">
        <f>IF($B6="","",IF(N(sysSkills!$F6)&gt;=SUMPRODUCT((rngSM_cat&lt;&gt;"")*1),"Yes","No"))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pending)","Pending","Not taken"))))</f>
        <v/>
      </c>
      <c r="M7" s="17">
        <f>IF($B7="","",IF(OR(sysGrades!$P7&gt;0,sysSkills!$J7="Yes",sysIncidents!$J7&gt;0),"Yes","No"))</f>
        <v/>
      </c>
      <c r="N7" s="17">
        <f>IF($B7="","",IF(AND($E7="Yes",$F7="Yes",$G7="Yes",$H7="Yes",$I7="Yes",$J7="Yes",$K7="Yes",$L7="Yes",$Q7="Yes",$R7="Yes",$S7="Yes",$M7="No"),"Yes","No"))</f>
        <v/>
      </c>
      <c r="O7" s="17">
        <f>IF($B7="","",IF($N7="Yes","Eligible",TRIM(IF($E7&lt;&gt;"Yes","Academic; ","")&amp;IF($R7&lt;&gt;"Yes","Exams not all recorded; ","")&amp;IF($F7&lt;&gt;"Yes","Classroom; ","")&amp;IF($G7&lt;&gt;"Yes","PT sessions; ","")&amp;IF($H7&lt;&gt;"Yes","Skills; ","")&amp;IF($S7&lt;&gt;"Yes","Skills not all assessed; ","")&amp;IF($I7&lt;&gt;"Yes","Incidents; ","")&amp;IF($J7&lt;&gt;"Yes","Writing; ","")&amp;IF($K7&lt;&gt;"Yes","Makeup owed; ","")&amp;IF($L7="No","Final PT failed; ",IF($L7="Pending","Final PT rubric not set; ",IF($L7&lt;&gt;"Yes","Final PT not assessed; ","")))&amp;IF($Q7&lt;&gt;"Yes","Certs; ","")&amp;IF($M7="Yes","Dismissal review; ",""))))</f>
        <v/>
      </c>
      <c r="P7" s="17">
        <f>IF($B7="","",IF(PT!$AB7="Yes","Yes",IF(PT!$AB7="No","No",IF(PT!$AB7="(rubric pending)","Pending","Not taken"))))</f>
        <v/>
      </c>
      <c r="Q7" s="17">
        <f>IF($B7="","",IF(Certifications!$T7="Yes","Yes","No"))</f>
        <v/>
      </c>
      <c r="R7" s="17">
        <f>IF($B7="","",IF(AND(N(sysGrades!$E7)&gt;0,N(sysGrades!$F7)&gt;0,N(sysGrades!$G7)&gt;0,N(sysGrades!$H7)&gt;0),"Yes","No"))</f>
        <v/>
      </c>
      <c r="S7" s="17">
        <f>IF($B7="","",IF(N(sysSkills!$F7)&gt;=SUMPRODUCT((rngSM_cat&lt;&gt;"")*1),"Yes","No"))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pending)","Pending","Not taken"))))</f>
        <v/>
      </c>
      <c r="M8" s="17">
        <f>IF($B8="","",IF(OR(sysGrades!$P8&gt;0,sysSkills!$J8="Yes",sysIncidents!$J8&gt;0),"Yes","No"))</f>
        <v/>
      </c>
      <c r="N8" s="17">
        <f>IF($B8="","",IF(AND($E8="Yes",$F8="Yes",$G8="Yes",$H8="Yes",$I8="Yes",$J8="Yes",$K8="Yes",$L8="Yes",$Q8="Yes",$R8="Yes",$S8="Yes",$M8="No"),"Yes","No"))</f>
        <v/>
      </c>
      <c r="O8" s="17">
        <f>IF($B8="","",IF($N8="Yes","Eligible",TRIM(IF($E8&lt;&gt;"Yes","Academic; ","")&amp;IF($R8&lt;&gt;"Yes","Exams not all recorded; ","")&amp;IF($F8&lt;&gt;"Yes","Classroom; ","")&amp;IF($G8&lt;&gt;"Yes","PT sessions; ","")&amp;IF($H8&lt;&gt;"Yes","Skills; ","")&amp;IF($S8&lt;&gt;"Yes","Skills not all assessed; ","")&amp;IF($I8&lt;&gt;"Yes","Incidents; ","")&amp;IF($J8&lt;&gt;"Yes","Writing; ","")&amp;IF($K8&lt;&gt;"Yes","Makeup owed; ","")&amp;IF($L8="No","Final PT failed; ",IF($L8="Pending","Final PT rubric not set; ",IF($L8&lt;&gt;"Yes","Final PT not assessed; ","")))&amp;IF($Q8&lt;&gt;"Yes","Certs; ","")&amp;IF($M8="Yes","Dismissal review; ",""))))</f>
        <v/>
      </c>
      <c r="P8" s="17">
        <f>IF($B8="","",IF(PT!$AB8="Yes","Yes",IF(PT!$AB8="No","No",IF(PT!$AB8="(rubric pending)","Pending","Not taken"))))</f>
        <v/>
      </c>
      <c r="Q8" s="17">
        <f>IF($B8="","",IF(Certifications!$T8="Yes","Yes","No"))</f>
        <v/>
      </c>
      <c r="R8" s="17">
        <f>IF($B8="","",IF(AND(N(sysGrades!$E8)&gt;0,N(sysGrades!$F8)&gt;0,N(sysGrades!$G8)&gt;0,N(sysGrades!$H8)&gt;0),"Yes","No"))</f>
        <v/>
      </c>
      <c r="S8" s="17">
        <f>IF($B8="","",IF(N(sysSkills!$F8)&gt;=SUMPRODUCT((rngSM_cat&lt;&gt;"")*1),"Yes","No"))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pending)","Pending","Not taken"))))</f>
        <v/>
      </c>
      <c r="M9" s="17">
        <f>IF($B9="","",IF(OR(sysGrades!$P9&gt;0,sysSkills!$J9="Yes",sysIncidents!$J9&gt;0),"Yes","No"))</f>
        <v/>
      </c>
      <c r="N9" s="17">
        <f>IF($B9="","",IF(AND($E9="Yes",$F9="Yes",$G9="Yes",$H9="Yes",$I9="Yes",$J9="Yes",$K9="Yes",$L9="Yes",$Q9="Yes",$R9="Yes",$S9="Yes",$M9="No"),"Yes","No"))</f>
        <v/>
      </c>
      <c r="O9" s="17">
        <f>IF($B9="","",IF($N9="Yes","Eligible",TRIM(IF($E9&lt;&gt;"Yes","Academic; ","")&amp;IF($R9&lt;&gt;"Yes","Exams not all recorded; ","")&amp;IF($F9&lt;&gt;"Yes","Classroom; ","")&amp;IF($G9&lt;&gt;"Yes","PT sessions; ","")&amp;IF($H9&lt;&gt;"Yes","Skills; ","")&amp;IF($S9&lt;&gt;"Yes","Skills not all assessed; ","")&amp;IF($I9&lt;&gt;"Yes","Incidents; ","")&amp;IF($J9&lt;&gt;"Yes","Writing; ","")&amp;IF($K9&lt;&gt;"Yes","Makeup owed; ","")&amp;IF($L9="No","Final PT failed; ",IF($L9="Pending","Final PT rubric not set; ",IF($L9&lt;&gt;"Yes","Final PT not assessed; ","")))&amp;IF($Q9&lt;&gt;"Yes","Certs; ","")&amp;IF($M9="Yes","Dismissal review; ",""))))</f>
        <v/>
      </c>
      <c r="P9" s="17">
        <f>IF($B9="","",IF(PT!$AB9="Yes","Yes",IF(PT!$AB9="No","No",IF(PT!$AB9="(rubric pending)","Pending","Not taken"))))</f>
        <v/>
      </c>
      <c r="Q9" s="17">
        <f>IF($B9="","",IF(Certifications!$T9="Yes","Yes","No"))</f>
        <v/>
      </c>
      <c r="R9" s="17">
        <f>IF($B9="","",IF(AND(N(sysGrades!$E9)&gt;0,N(sysGrades!$F9)&gt;0,N(sysGrades!$G9)&gt;0,N(sysGrades!$H9)&gt;0),"Yes","No"))</f>
        <v/>
      </c>
      <c r="S9" s="17">
        <f>IF($B9="","",IF(N(sysSkills!$F9)&gt;=SUMPRODUCT((rngSM_cat&lt;&gt;"")*1),"Yes","No"))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pending)","Pending","Not taken"))))</f>
        <v/>
      </c>
      <c r="M10" s="17">
        <f>IF($B10="","",IF(OR(sysGrades!$P10&gt;0,sysSkills!$J10="Yes",sysIncidents!$J10&gt;0),"Yes","No"))</f>
        <v/>
      </c>
      <c r="N10" s="17">
        <f>IF($B10="","",IF(AND($E10="Yes",$F10="Yes",$G10="Yes",$H10="Yes",$I10="Yes",$J10="Yes",$K10="Yes",$L10="Yes",$Q10="Yes",$R10="Yes",$S10="Yes",$M10="No"),"Yes","No"))</f>
        <v/>
      </c>
      <c r="O10" s="17">
        <f>IF($B10="","",IF($N10="Yes","Eligible",TRIM(IF($E10&lt;&gt;"Yes","Academic; ","")&amp;IF($R10&lt;&gt;"Yes","Exams not all recorded; ","")&amp;IF($F10&lt;&gt;"Yes","Classroom; ","")&amp;IF($G10&lt;&gt;"Yes","PT sessions; ","")&amp;IF($H10&lt;&gt;"Yes","Skills; ","")&amp;IF($S10&lt;&gt;"Yes","Skills not all assessed; ","")&amp;IF($I10&lt;&gt;"Yes","Incidents; ","")&amp;IF($J10&lt;&gt;"Yes","Writing; ","")&amp;IF($K10&lt;&gt;"Yes","Makeup owed; ","")&amp;IF($L10="No","Final PT failed; ",IF($L10="Pending","Final PT rubric not set; ",IF($L10&lt;&gt;"Yes","Final PT not assessed; ","")))&amp;IF($Q10&lt;&gt;"Yes","Certs; ","")&amp;IF($M10="Yes","Dismissal review; ",""))))</f>
        <v/>
      </c>
      <c r="P10" s="17">
        <f>IF($B10="","",IF(PT!$AB10="Yes","Yes",IF(PT!$AB10="No","No",IF(PT!$AB10="(rubric pending)","Pending","Not taken"))))</f>
        <v/>
      </c>
      <c r="Q10" s="17">
        <f>IF($B10="","",IF(Certifications!$T10="Yes","Yes","No"))</f>
        <v/>
      </c>
      <c r="R10" s="17">
        <f>IF($B10="","",IF(AND(N(sysGrades!$E10)&gt;0,N(sysGrades!$F10)&gt;0,N(sysGrades!$G10)&gt;0,N(sysGrades!$H10)&gt;0),"Yes","No"))</f>
        <v/>
      </c>
      <c r="S10" s="17">
        <f>IF($B10="","",IF(N(sysSkills!$F10)&gt;=SUMPRODUCT((rngSM_cat&lt;&gt;"")*1),"Yes","No"))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pending)","Pending","Not taken"))))</f>
        <v/>
      </c>
      <c r="M11" s="17">
        <f>IF($B11="","",IF(OR(sysGrades!$P11&gt;0,sysSkills!$J11="Yes",sysIncidents!$J11&gt;0),"Yes","No"))</f>
        <v/>
      </c>
      <c r="N11" s="17">
        <f>IF($B11="","",IF(AND($E11="Yes",$F11="Yes",$G11="Yes",$H11="Yes",$I11="Yes",$J11="Yes",$K11="Yes",$L11="Yes",$Q11="Yes",$R11="Yes",$S11="Yes",$M11="No"),"Yes","No"))</f>
        <v/>
      </c>
      <c r="O11" s="17">
        <f>IF($B11="","",IF($N11="Yes","Eligible",TRIM(IF($E11&lt;&gt;"Yes","Academic; ","")&amp;IF($R11&lt;&gt;"Yes","Exams not all recorded; ","")&amp;IF($F11&lt;&gt;"Yes","Classroom; ","")&amp;IF($G11&lt;&gt;"Yes","PT sessions; ","")&amp;IF($H11&lt;&gt;"Yes","Skills; ","")&amp;IF($S11&lt;&gt;"Yes","Skills not all assessed; ","")&amp;IF($I11&lt;&gt;"Yes","Incidents; ","")&amp;IF($J11&lt;&gt;"Yes","Writing; ","")&amp;IF($K11&lt;&gt;"Yes","Makeup owed; ","")&amp;IF($L11="No","Final PT failed; ",IF($L11="Pending","Final PT rubric not set; ",IF($L11&lt;&gt;"Yes","Final PT not assessed; ","")))&amp;IF($Q11&lt;&gt;"Yes","Certs; ","")&amp;IF($M11="Yes","Dismissal review; ",""))))</f>
        <v/>
      </c>
      <c r="P11" s="17">
        <f>IF($B11="","",IF(PT!$AB11="Yes","Yes",IF(PT!$AB11="No","No",IF(PT!$AB11="(rubric pending)","Pending","Not taken"))))</f>
        <v/>
      </c>
      <c r="Q11" s="17">
        <f>IF($B11="","",IF(Certifications!$T11="Yes","Yes","No"))</f>
        <v/>
      </c>
      <c r="R11" s="17">
        <f>IF($B11="","",IF(AND(N(sysGrades!$E11)&gt;0,N(sysGrades!$F11)&gt;0,N(sysGrades!$G11)&gt;0,N(sysGrades!$H11)&gt;0),"Yes","No"))</f>
        <v/>
      </c>
      <c r="S11" s="17">
        <f>IF($B11="","",IF(N(sysSkills!$F11)&gt;=SUMPRODUCT((rngSM_cat&lt;&gt;"")*1),"Yes","No"))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pending)","Pending","Not taken"))))</f>
        <v/>
      </c>
      <c r="M12" s="17">
        <f>IF($B12="","",IF(OR(sysGrades!$P12&gt;0,sysSkills!$J12="Yes",sysIncidents!$J12&gt;0),"Yes","No"))</f>
        <v/>
      </c>
      <c r="N12" s="17">
        <f>IF($B12="","",IF(AND($E12="Yes",$F12="Yes",$G12="Yes",$H12="Yes",$I12="Yes",$J12="Yes",$K12="Yes",$L12="Yes",$Q12="Yes",$R12="Yes",$S12="Yes",$M12="No"),"Yes","No"))</f>
        <v/>
      </c>
      <c r="O12" s="17">
        <f>IF($B12="","",IF($N12="Yes","Eligible",TRIM(IF($E12&lt;&gt;"Yes","Academic; ","")&amp;IF($R12&lt;&gt;"Yes","Exams not all recorded; ","")&amp;IF($F12&lt;&gt;"Yes","Classroom; ","")&amp;IF($G12&lt;&gt;"Yes","PT sessions; ","")&amp;IF($H12&lt;&gt;"Yes","Skills; ","")&amp;IF($S12&lt;&gt;"Yes","Skills not all assessed; ","")&amp;IF($I12&lt;&gt;"Yes","Incidents; ","")&amp;IF($J12&lt;&gt;"Yes","Writing; ","")&amp;IF($K12&lt;&gt;"Yes","Makeup owed; ","")&amp;IF($L12="No","Final PT failed; ",IF($L12="Pending","Final PT rubric not set; ",IF($L12&lt;&gt;"Yes","Final PT not assessed; ","")))&amp;IF($Q12&lt;&gt;"Yes","Certs; ","")&amp;IF($M12="Yes","Dismissal review; ",""))))</f>
        <v/>
      </c>
      <c r="P12" s="17">
        <f>IF($B12="","",IF(PT!$AB12="Yes","Yes",IF(PT!$AB12="No","No",IF(PT!$AB12="(rubric pending)","Pending","Not taken"))))</f>
        <v/>
      </c>
      <c r="Q12" s="17">
        <f>IF($B12="","",IF(Certifications!$T12="Yes","Yes","No"))</f>
        <v/>
      </c>
      <c r="R12" s="17">
        <f>IF($B12="","",IF(AND(N(sysGrades!$E12)&gt;0,N(sysGrades!$F12)&gt;0,N(sysGrades!$G12)&gt;0,N(sysGrades!$H12)&gt;0),"Yes","No"))</f>
        <v/>
      </c>
      <c r="S12" s="17">
        <f>IF($B12="","",IF(N(sysSkills!$F12)&gt;=SUMPRODUCT((rngSM_cat&lt;&gt;"")*1),"Yes","No"))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pending)","Pending","Not taken"))))</f>
        <v/>
      </c>
      <c r="M13" s="17">
        <f>IF($B13="","",IF(OR(sysGrades!$P13&gt;0,sysSkills!$J13="Yes",sysIncidents!$J13&gt;0),"Yes","No"))</f>
        <v/>
      </c>
      <c r="N13" s="17">
        <f>IF($B13="","",IF(AND($E13="Yes",$F13="Yes",$G13="Yes",$H13="Yes",$I13="Yes",$J13="Yes",$K13="Yes",$L13="Yes",$Q13="Yes",$R13="Yes",$S13="Yes",$M13="No"),"Yes","No"))</f>
        <v/>
      </c>
      <c r="O13" s="17">
        <f>IF($B13="","",IF($N13="Yes","Eligible",TRIM(IF($E13&lt;&gt;"Yes","Academic; ","")&amp;IF($R13&lt;&gt;"Yes","Exams not all recorded; ","")&amp;IF($F13&lt;&gt;"Yes","Classroom; ","")&amp;IF($G13&lt;&gt;"Yes","PT sessions; ","")&amp;IF($H13&lt;&gt;"Yes","Skills; ","")&amp;IF($S13&lt;&gt;"Yes","Skills not all assessed; ","")&amp;IF($I13&lt;&gt;"Yes","Incidents; ","")&amp;IF($J13&lt;&gt;"Yes","Writing; ","")&amp;IF($K13&lt;&gt;"Yes","Makeup owed; ","")&amp;IF($L13="No","Final PT failed; ",IF($L13="Pending","Final PT rubric not set; ",IF($L13&lt;&gt;"Yes","Final PT not assessed; ","")))&amp;IF($Q13&lt;&gt;"Yes","Certs; ","")&amp;IF($M13="Yes","Dismissal review; ",""))))</f>
        <v/>
      </c>
      <c r="P13" s="17">
        <f>IF($B13="","",IF(PT!$AB13="Yes","Yes",IF(PT!$AB13="No","No",IF(PT!$AB13="(rubric pending)","Pending","Not taken"))))</f>
        <v/>
      </c>
      <c r="Q13" s="17">
        <f>IF($B13="","",IF(Certifications!$T13="Yes","Yes","No"))</f>
        <v/>
      </c>
      <c r="R13" s="17">
        <f>IF($B13="","",IF(AND(N(sysGrades!$E13)&gt;0,N(sysGrades!$F13)&gt;0,N(sysGrades!$G13)&gt;0,N(sysGrades!$H13)&gt;0),"Yes","No"))</f>
        <v/>
      </c>
      <c r="S13" s="17">
        <f>IF($B13="","",IF(N(sysSkills!$F13)&gt;=SUMPRODUCT((rngSM_cat&lt;&gt;"")*1),"Yes","No"))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pending)","Pending","Not taken"))))</f>
        <v/>
      </c>
      <c r="M14" s="17">
        <f>IF($B14="","",IF(OR(sysGrades!$P14&gt;0,sysSkills!$J14="Yes",sysIncidents!$J14&gt;0),"Yes","No"))</f>
        <v/>
      </c>
      <c r="N14" s="17">
        <f>IF($B14="","",IF(AND($E14="Yes",$F14="Yes",$G14="Yes",$H14="Yes",$I14="Yes",$J14="Yes",$K14="Yes",$L14="Yes",$Q14="Yes",$R14="Yes",$S14="Yes",$M14="No"),"Yes","No"))</f>
        <v/>
      </c>
      <c r="O14" s="17">
        <f>IF($B14="","",IF($N14="Yes","Eligible",TRIM(IF($E14&lt;&gt;"Yes","Academic; ","")&amp;IF($R14&lt;&gt;"Yes","Exams not all recorded; ","")&amp;IF($F14&lt;&gt;"Yes","Classroom; ","")&amp;IF($G14&lt;&gt;"Yes","PT sessions; ","")&amp;IF($H14&lt;&gt;"Yes","Skills; ","")&amp;IF($S14&lt;&gt;"Yes","Skills not all assessed; ","")&amp;IF($I14&lt;&gt;"Yes","Incidents; ","")&amp;IF($J14&lt;&gt;"Yes","Writing; ","")&amp;IF($K14&lt;&gt;"Yes","Makeup owed; ","")&amp;IF($L14="No","Final PT failed; ",IF($L14="Pending","Final PT rubric not set; ",IF($L14&lt;&gt;"Yes","Final PT not assessed; ","")))&amp;IF($Q14&lt;&gt;"Yes","Certs; ","")&amp;IF($M14="Yes","Dismissal review; ",""))))</f>
        <v/>
      </c>
      <c r="P14" s="17">
        <f>IF($B14="","",IF(PT!$AB14="Yes","Yes",IF(PT!$AB14="No","No",IF(PT!$AB14="(rubric pending)","Pending","Not taken"))))</f>
        <v/>
      </c>
      <c r="Q14" s="17">
        <f>IF($B14="","",IF(Certifications!$T14="Yes","Yes","No"))</f>
        <v/>
      </c>
      <c r="R14" s="17">
        <f>IF($B14="","",IF(AND(N(sysGrades!$E14)&gt;0,N(sysGrades!$F14)&gt;0,N(sysGrades!$G14)&gt;0,N(sysGrades!$H14)&gt;0),"Yes","No"))</f>
        <v/>
      </c>
      <c r="S14" s="17">
        <f>IF($B14="","",IF(N(sysSkills!$F14)&gt;=SUMPRODUCT((rngSM_cat&lt;&gt;"")*1),"Yes","No"))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pending)","Pending","Not taken"))))</f>
        <v/>
      </c>
      <c r="M15" s="17">
        <f>IF($B15="","",IF(OR(sysGrades!$P15&gt;0,sysSkills!$J15="Yes",sysIncidents!$J15&gt;0),"Yes","No"))</f>
        <v/>
      </c>
      <c r="N15" s="17">
        <f>IF($B15="","",IF(AND($E15="Yes",$F15="Yes",$G15="Yes",$H15="Yes",$I15="Yes",$J15="Yes",$K15="Yes",$L15="Yes",$Q15="Yes",$R15="Yes",$S15="Yes",$M15="No"),"Yes","No"))</f>
        <v/>
      </c>
      <c r="O15" s="17">
        <f>IF($B15="","",IF($N15="Yes","Eligible",TRIM(IF($E15&lt;&gt;"Yes","Academic; ","")&amp;IF($R15&lt;&gt;"Yes","Exams not all recorded; ","")&amp;IF($F15&lt;&gt;"Yes","Classroom; ","")&amp;IF($G15&lt;&gt;"Yes","PT sessions; ","")&amp;IF($H15&lt;&gt;"Yes","Skills; ","")&amp;IF($S15&lt;&gt;"Yes","Skills not all assessed; ","")&amp;IF($I15&lt;&gt;"Yes","Incidents; ","")&amp;IF($J15&lt;&gt;"Yes","Writing; ","")&amp;IF($K15&lt;&gt;"Yes","Makeup owed; ","")&amp;IF($L15="No","Final PT failed; ",IF($L15="Pending","Final PT rubric not set; ",IF($L15&lt;&gt;"Yes","Final PT not assessed; ","")))&amp;IF($Q15&lt;&gt;"Yes","Certs; ","")&amp;IF($M15="Yes","Dismissal review; ",""))))</f>
        <v/>
      </c>
      <c r="P15" s="17">
        <f>IF($B15="","",IF(PT!$AB15="Yes","Yes",IF(PT!$AB15="No","No",IF(PT!$AB15="(rubric pending)","Pending","Not taken"))))</f>
        <v/>
      </c>
      <c r="Q15" s="17">
        <f>IF($B15="","",IF(Certifications!$T15="Yes","Yes","No"))</f>
        <v/>
      </c>
      <c r="R15" s="17">
        <f>IF($B15="","",IF(AND(N(sysGrades!$E15)&gt;0,N(sysGrades!$F15)&gt;0,N(sysGrades!$G15)&gt;0,N(sysGrades!$H15)&gt;0),"Yes","No"))</f>
        <v/>
      </c>
      <c r="S15" s="17">
        <f>IF($B15="","",IF(N(sysSkills!$F15)&gt;=SUMPRODUCT((rngSM_cat&lt;&gt;"")*1),"Yes","No"))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pending)","Pending","Not taken"))))</f>
        <v/>
      </c>
      <c r="M16" s="17">
        <f>IF($B16="","",IF(OR(sysGrades!$P16&gt;0,sysSkills!$J16="Yes",sysIncidents!$J16&gt;0),"Yes","No"))</f>
        <v/>
      </c>
      <c r="N16" s="17">
        <f>IF($B16="","",IF(AND($E16="Yes",$F16="Yes",$G16="Yes",$H16="Yes",$I16="Yes",$J16="Yes",$K16="Yes",$L16="Yes",$Q16="Yes",$R16="Yes",$S16="Yes",$M16="No"),"Yes","No"))</f>
        <v/>
      </c>
      <c r="O16" s="17">
        <f>IF($B16="","",IF($N16="Yes","Eligible",TRIM(IF($E16&lt;&gt;"Yes","Academic; ","")&amp;IF($R16&lt;&gt;"Yes","Exams not all recorded; ","")&amp;IF($F16&lt;&gt;"Yes","Classroom; ","")&amp;IF($G16&lt;&gt;"Yes","PT sessions; ","")&amp;IF($H16&lt;&gt;"Yes","Skills; ","")&amp;IF($S16&lt;&gt;"Yes","Skills not all assessed; ","")&amp;IF($I16&lt;&gt;"Yes","Incidents; ","")&amp;IF($J16&lt;&gt;"Yes","Writing; ","")&amp;IF($K16&lt;&gt;"Yes","Makeup owed; ","")&amp;IF($L16="No","Final PT failed; ",IF($L16="Pending","Final PT rubric not set; ",IF($L16&lt;&gt;"Yes","Final PT not assessed; ","")))&amp;IF($Q16&lt;&gt;"Yes","Certs; ","")&amp;IF($M16="Yes","Dismissal review; ",""))))</f>
        <v/>
      </c>
      <c r="P16" s="17">
        <f>IF($B16="","",IF(PT!$AB16="Yes","Yes",IF(PT!$AB16="No","No",IF(PT!$AB16="(rubric pending)","Pending","Not taken"))))</f>
        <v/>
      </c>
      <c r="Q16" s="17">
        <f>IF($B16="","",IF(Certifications!$T16="Yes","Yes","No"))</f>
        <v/>
      </c>
      <c r="R16" s="17">
        <f>IF($B16="","",IF(AND(N(sysGrades!$E16)&gt;0,N(sysGrades!$F16)&gt;0,N(sysGrades!$G16)&gt;0,N(sysGrades!$H16)&gt;0),"Yes","No"))</f>
        <v/>
      </c>
      <c r="S16" s="17">
        <f>IF($B16="","",IF(N(sysSkills!$F16)&gt;=SUMPRODUCT((rngSM_cat&lt;&gt;"")*1),"Yes","No"))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pending)","Pending","Not taken"))))</f>
        <v/>
      </c>
      <c r="M17" s="17">
        <f>IF($B17="","",IF(OR(sysGrades!$P17&gt;0,sysSkills!$J17="Yes",sysIncidents!$J17&gt;0),"Yes","No"))</f>
        <v/>
      </c>
      <c r="N17" s="17">
        <f>IF($B17="","",IF(AND($E17="Yes",$F17="Yes",$G17="Yes",$H17="Yes",$I17="Yes",$J17="Yes",$K17="Yes",$L17="Yes",$Q17="Yes",$R17="Yes",$S17="Yes",$M17="No"),"Yes","No"))</f>
        <v/>
      </c>
      <c r="O17" s="17">
        <f>IF($B17="","",IF($N17="Yes","Eligible",TRIM(IF($E17&lt;&gt;"Yes","Academic; ","")&amp;IF($R17&lt;&gt;"Yes","Exams not all recorded; ","")&amp;IF($F17&lt;&gt;"Yes","Classroom; ","")&amp;IF($G17&lt;&gt;"Yes","PT sessions; ","")&amp;IF($H17&lt;&gt;"Yes","Skills; ","")&amp;IF($S17&lt;&gt;"Yes","Skills not all assessed; ","")&amp;IF($I17&lt;&gt;"Yes","Incidents; ","")&amp;IF($J17&lt;&gt;"Yes","Writing; ","")&amp;IF($K17&lt;&gt;"Yes","Makeup owed; ","")&amp;IF($L17="No","Final PT failed; ",IF($L17="Pending","Final PT rubric not set; ",IF($L17&lt;&gt;"Yes","Final PT not assessed; ","")))&amp;IF($Q17&lt;&gt;"Yes","Certs; ","")&amp;IF($M17="Yes","Dismissal review; ",""))))</f>
        <v/>
      </c>
      <c r="P17" s="17">
        <f>IF($B17="","",IF(PT!$AB17="Yes","Yes",IF(PT!$AB17="No","No",IF(PT!$AB17="(rubric pending)","Pending","Not taken"))))</f>
        <v/>
      </c>
      <c r="Q17" s="17">
        <f>IF($B17="","",IF(Certifications!$T17="Yes","Yes","No"))</f>
        <v/>
      </c>
      <c r="R17" s="17">
        <f>IF($B17="","",IF(AND(N(sysGrades!$E17)&gt;0,N(sysGrades!$F17)&gt;0,N(sysGrades!$G17)&gt;0,N(sysGrades!$H17)&gt;0),"Yes","No"))</f>
        <v/>
      </c>
      <c r="S17" s="17">
        <f>IF($B17="","",IF(N(sysSkills!$F17)&gt;=SUMPRODUCT((rngSM_cat&lt;&gt;"")*1),"Yes","No"))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pending)","Pending","Not taken"))))</f>
        <v/>
      </c>
      <c r="M18" s="17">
        <f>IF($B18="","",IF(OR(sysGrades!$P18&gt;0,sysSkills!$J18="Yes",sysIncidents!$J18&gt;0),"Yes","No"))</f>
        <v/>
      </c>
      <c r="N18" s="17">
        <f>IF($B18="","",IF(AND($E18="Yes",$F18="Yes",$G18="Yes",$H18="Yes",$I18="Yes",$J18="Yes",$K18="Yes",$L18="Yes",$Q18="Yes",$R18="Yes",$S18="Yes",$M18="No"),"Yes","No"))</f>
        <v/>
      </c>
      <c r="O18" s="17">
        <f>IF($B18="","",IF($N18="Yes","Eligible",TRIM(IF($E18&lt;&gt;"Yes","Academic; ","")&amp;IF($R18&lt;&gt;"Yes","Exams not all recorded; ","")&amp;IF($F18&lt;&gt;"Yes","Classroom; ","")&amp;IF($G18&lt;&gt;"Yes","PT sessions; ","")&amp;IF($H18&lt;&gt;"Yes","Skills; ","")&amp;IF($S18&lt;&gt;"Yes","Skills not all assessed; ","")&amp;IF($I18&lt;&gt;"Yes","Incidents; ","")&amp;IF($J18&lt;&gt;"Yes","Writing; ","")&amp;IF($K18&lt;&gt;"Yes","Makeup owed; ","")&amp;IF($L18="No","Final PT failed; ",IF($L18="Pending","Final PT rubric not set; ",IF($L18&lt;&gt;"Yes","Final PT not assessed; ","")))&amp;IF($Q18&lt;&gt;"Yes","Certs; ","")&amp;IF($M18="Yes","Dismissal review; ",""))))</f>
        <v/>
      </c>
      <c r="P18" s="17">
        <f>IF($B18="","",IF(PT!$AB18="Yes","Yes",IF(PT!$AB18="No","No",IF(PT!$AB18="(rubric pending)","Pending","Not taken"))))</f>
        <v/>
      </c>
      <c r="Q18" s="17">
        <f>IF($B18="","",IF(Certifications!$T18="Yes","Yes","No"))</f>
        <v/>
      </c>
      <c r="R18" s="17">
        <f>IF($B18="","",IF(AND(N(sysGrades!$E18)&gt;0,N(sysGrades!$F18)&gt;0,N(sysGrades!$G18)&gt;0,N(sysGrades!$H18)&gt;0),"Yes","No"))</f>
        <v/>
      </c>
      <c r="S18" s="17">
        <f>IF($B18="","",IF(N(sysSkills!$F18)&gt;=SUMPRODUCT((rngSM_cat&lt;&gt;"")*1),"Yes","No"))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pending)","Pending","Not taken"))))</f>
        <v/>
      </c>
      <c r="M19" s="17">
        <f>IF($B19="","",IF(OR(sysGrades!$P19&gt;0,sysSkills!$J19="Yes",sysIncidents!$J19&gt;0),"Yes","No"))</f>
        <v/>
      </c>
      <c r="N19" s="17">
        <f>IF($B19="","",IF(AND($E19="Yes",$F19="Yes",$G19="Yes",$H19="Yes",$I19="Yes",$J19="Yes",$K19="Yes",$L19="Yes",$Q19="Yes",$R19="Yes",$S19="Yes",$M19="No"),"Yes","No"))</f>
        <v/>
      </c>
      <c r="O19" s="17">
        <f>IF($B19="","",IF($N19="Yes","Eligible",TRIM(IF($E19&lt;&gt;"Yes","Academic; ","")&amp;IF($R19&lt;&gt;"Yes","Exams not all recorded; ","")&amp;IF($F19&lt;&gt;"Yes","Classroom; ","")&amp;IF($G19&lt;&gt;"Yes","PT sessions; ","")&amp;IF($H19&lt;&gt;"Yes","Skills; ","")&amp;IF($S19&lt;&gt;"Yes","Skills not all assessed; ","")&amp;IF($I19&lt;&gt;"Yes","Incidents; ","")&amp;IF($J19&lt;&gt;"Yes","Writing; ","")&amp;IF($K19&lt;&gt;"Yes","Makeup owed; ","")&amp;IF($L19="No","Final PT failed; ",IF($L19="Pending","Final PT rubric not set; ",IF($L19&lt;&gt;"Yes","Final PT not assessed; ","")))&amp;IF($Q19&lt;&gt;"Yes","Certs; ","")&amp;IF($M19="Yes","Dismissal review; ",""))))</f>
        <v/>
      </c>
      <c r="P19" s="17">
        <f>IF($B19="","",IF(PT!$AB19="Yes","Yes",IF(PT!$AB19="No","No",IF(PT!$AB19="(rubric pending)","Pending","Not taken"))))</f>
        <v/>
      </c>
      <c r="Q19" s="17">
        <f>IF($B19="","",IF(Certifications!$T19="Yes","Yes","No"))</f>
        <v/>
      </c>
      <c r="R19" s="17">
        <f>IF($B19="","",IF(AND(N(sysGrades!$E19)&gt;0,N(sysGrades!$F19)&gt;0,N(sysGrades!$G19)&gt;0,N(sysGrades!$H19)&gt;0),"Yes","No"))</f>
        <v/>
      </c>
      <c r="S19" s="17">
        <f>IF($B19="","",IF(N(sysSkills!$F19)&gt;=SUMPRODUCT((rngSM_cat&lt;&gt;"")*1),"Yes","No"))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pending)","Pending","Not taken"))))</f>
        <v/>
      </c>
      <c r="M20" s="17">
        <f>IF($B20="","",IF(OR(sysGrades!$P20&gt;0,sysSkills!$J20="Yes",sysIncidents!$J20&gt;0),"Yes","No"))</f>
        <v/>
      </c>
      <c r="N20" s="17">
        <f>IF($B20="","",IF(AND($E20="Yes",$F20="Yes",$G20="Yes",$H20="Yes",$I20="Yes",$J20="Yes",$K20="Yes",$L20="Yes",$Q20="Yes",$R20="Yes",$S20="Yes",$M20="No"),"Yes","No"))</f>
        <v/>
      </c>
      <c r="O20" s="17">
        <f>IF($B20="","",IF($N20="Yes","Eligible",TRIM(IF($E20&lt;&gt;"Yes","Academic; ","")&amp;IF($R20&lt;&gt;"Yes","Exams not all recorded; ","")&amp;IF($F20&lt;&gt;"Yes","Classroom; ","")&amp;IF($G20&lt;&gt;"Yes","PT sessions; ","")&amp;IF($H20&lt;&gt;"Yes","Skills; ","")&amp;IF($S20&lt;&gt;"Yes","Skills not all assessed; ","")&amp;IF($I20&lt;&gt;"Yes","Incidents; ","")&amp;IF($J20&lt;&gt;"Yes","Writing; ","")&amp;IF($K20&lt;&gt;"Yes","Makeup owed; ","")&amp;IF($L20="No","Final PT failed; ",IF($L20="Pending","Final PT rubric not set; ",IF($L20&lt;&gt;"Yes","Final PT not assessed; ","")))&amp;IF($Q20&lt;&gt;"Yes","Certs; ","")&amp;IF($M20="Yes","Dismissal review; ",""))))</f>
        <v/>
      </c>
      <c r="P20" s="17">
        <f>IF($B20="","",IF(PT!$AB20="Yes","Yes",IF(PT!$AB20="No","No",IF(PT!$AB20="(rubric pending)","Pending","Not taken"))))</f>
        <v/>
      </c>
      <c r="Q20" s="17">
        <f>IF($B20="","",IF(Certifications!$T20="Yes","Yes","No"))</f>
        <v/>
      </c>
      <c r="R20" s="17">
        <f>IF($B20="","",IF(AND(N(sysGrades!$E20)&gt;0,N(sysGrades!$F20)&gt;0,N(sysGrades!$G20)&gt;0,N(sysGrades!$H20)&gt;0),"Yes","No"))</f>
        <v/>
      </c>
      <c r="S20" s="17">
        <f>IF($B20="","",IF(N(sysSkills!$F20)&gt;=SUMPRODUCT((rngSM_cat&lt;&gt;"")*1),"Yes","No"))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pending)","Pending","Not taken"))))</f>
        <v/>
      </c>
      <c r="M21" s="17">
        <f>IF($B21="","",IF(OR(sysGrades!$P21&gt;0,sysSkills!$J21="Yes",sysIncidents!$J21&gt;0),"Yes","No"))</f>
        <v/>
      </c>
      <c r="N21" s="17">
        <f>IF($B21="","",IF(AND($E21="Yes",$F21="Yes",$G21="Yes",$H21="Yes",$I21="Yes",$J21="Yes",$K21="Yes",$L21="Yes",$Q21="Yes",$R21="Yes",$S21="Yes",$M21="No"),"Yes","No"))</f>
        <v/>
      </c>
      <c r="O21" s="17">
        <f>IF($B21="","",IF($N21="Yes","Eligible",TRIM(IF($E21&lt;&gt;"Yes","Academic; ","")&amp;IF($R21&lt;&gt;"Yes","Exams not all recorded; ","")&amp;IF($F21&lt;&gt;"Yes","Classroom; ","")&amp;IF($G21&lt;&gt;"Yes","PT sessions; ","")&amp;IF($H21&lt;&gt;"Yes","Skills; ","")&amp;IF($S21&lt;&gt;"Yes","Skills not all assessed; ","")&amp;IF($I21&lt;&gt;"Yes","Incidents; ","")&amp;IF($J21&lt;&gt;"Yes","Writing; ","")&amp;IF($K21&lt;&gt;"Yes","Makeup owed; ","")&amp;IF($L21="No","Final PT failed; ",IF($L21="Pending","Final PT rubric not set; ",IF($L21&lt;&gt;"Yes","Final PT not assessed; ","")))&amp;IF($Q21&lt;&gt;"Yes","Certs; ","")&amp;IF($M21="Yes","Dismissal review; ",""))))</f>
        <v/>
      </c>
      <c r="P21" s="17">
        <f>IF($B21="","",IF(PT!$AB21="Yes","Yes",IF(PT!$AB21="No","No",IF(PT!$AB21="(rubric pending)","Pending","Not taken"))))</f>
        <v/>
      </c>
      <c r="Q21" s="17">
        <f>IF($B21="","",IF(Certifications!$T21="Yes","Yes","No"))</f>
        <v/>
      </c>
      <c r="R21" s="17">
        <f>IF($B21="","",IF(AND(N(sysGrades!$E21)&gt;0,N(sysGrades!$F21)&gt;0,N(sysGrades!$G21)&gt;0,N(sysGrades!$H21)&gt;0),"Yes","No"))</f>
        <v/>
      </c>
      <c r="S21" s="17">
        <f>IF($B21="","",IF(N(sysSkills!$F21)&gt;=SUMPRODUCT((rngSM_cat&lt;&gt;"")*1),"Yes","No"))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pending)","Pending","Not taken"))))</f>
        <v/>
      </c>
      <c r="M22" s="17">
        <f>IF($B22="","",IF(OR(sysGrades!$P22&gt;0,sysSkills!$J22="Yes",sysIncidents!$J22&gt;0),"Yes","No"))</f>
        <v/>
      </c>
      <c r="N22" s="17">
        <f>IF($B22="","",IF(AND($E22="Yes",$F22="Yes",$G22="Yes",$H22="Yes",$I22="Yes",$J22="Yes",$K22="Yes",$L22="Yes",$Q22="Yes",$R22="Yes",$S22="Yes",$M22="No"),"Yes","No"))</f>
        <v/>
      </c>
      <c r="O22" s="17">
        <f>IF($B22="","",IF($N22="Yes","Eligible",TRIM(IF($E22&lt;&gt;"Yes","Academic; ","")&amp;IF($R22&lt;&gt;"Yes","Exams not all recorded; ","")&amp;IF($F22&lt;&gt;"Yes","Classroom; ","")&amp;IF($G22&lt;&gt;"Yes","PT sessions; ","")&amp;IF($H22&lt;&gt;"Yes","Skills; ","")&amp;IF($S22&lt;&gt;"Yes","Skills not all assessed; ","")&amp;IF($I22&lt;&gt;"Yes","Incidents; ","")&amp;IF($J22&lt;&gt;"Yes","Writing; ","")&amp;IF($K22&lt;&gt;"Yes","Makeup owed; ","")&amp;IF($L22="No","Final PT failed; ",IF($L22="Pending","Final PT rubric not set; ",IF($L22&lt;&gt;"Yes","Final PT not assessed; ","")))&amp;IF($Q22&lt;&gt;"Yes","Certs; ","")&amp;IF($M22="Yes","Dismissal review; ",""))))</f>
        <v/>
      </c>
      <c r="P22" s="17">
        <f>IF($B22="","",IF(PT!$AB22="Yes","Yes",IF(PT!$AB22="No","No",IF(PT!$AB22="(rubric pending)","Pending","Not taken"))))</f>
        <v/>
      </c>
      <c r="Q22" s="17">
        <f>IF($B22="","",IF(Certifications!$T22="Yes","Yes","No"))</f>
        <v/>
      </c>
      <c r="R22" s="17">
        <f>IF($B22="","",IF(AND(N(sysGrades!$E22)&gt;0,N(sysGrades!$F22)&gt;0,N(sysGrades!$G22)&gt;0,N(sysGrades!$H22)&gt;0),"Yes","No"))</f>
        <v/>
      </c>
      <c r="S22" s="17">
        <f>IF($B22="","",IF(N(sysSkills!$F22)&gt;=SUMPRODUCT((rngSM_cat&lt;&gt;"")*1),"Yes","No"))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pending)","Pending","Not taken"))))</f>
        <v/>
      </c>
      <c r="M23" s="17">
        <f>IF($B23="","",IF(OR(sysGrades!$P23&gt;0,sysSkills!$J23="Yes",sysIncidents!$J23&gt;0),"Yes","No"))</f>
        <v/>
      </c>
      <c r="N23" s="17">
        <f>IF($B23="","",IF(AND($E23="Yes",$F23="Yes",$G23="Yes",$H23="Yes",$I23="Yes",$J23="Yes",$K23="Yes",$L23="Yes",$Q23="Yes",$R23="Yes",$S23="Yes",$M23="No"),"Yes","No"))</f>
        <v/>
      </c>
      <c r="O23" s="17">
        <f>IF($B23="","",IF($N23="Yes","Eligible",TRIM(IF($E23&lt;&gt;"Yes","Academic; ","")&amp;IF($R23&lt;&gt;"Yes","Exams not all recorded; ","")&amp;IF($F23&lt;&gt;"Yes","Classroom; ","")&amp;IF($G23&lt;&gt;"Yes","PT sessions; ","")&amp;IF($H23&lt;&gt;"Yes","Skills; ","")&amp;IF($S23&lt;&gt;"Yes","Skills not all assessed; ","")&amp;IF($I23&lt;&gt;"Yes","Incidents; ","")&amp;IF($J23&lt;&gt;"Yes","Writing; ","")&amp;IF($K23&lt;&gt;"Yes","Makeup owed; ","")&amp;IF($L23="No","Final PT failed; ",IF($L23="Pending","Final PT rubric not set; ",IF($L23&lt;&gt;"Yes","Final PT not assessed; ","")))&amp;IF($Q23&lt;&gt;"Yes","Certs; ","")&amp;IF($M23="Yes","Dismissal review; ",""))))</f>
        <v/>
      </c>
      <c r="P23" s="17">
        <f>IF($B23="","",IF(PT!$AB23="Yes","Yes",IF(PT!$AB23="No","No",IF(PT!$AB23="(rubric pending)","Pending","Not taken"))))</f>
        <v/>
      </c>
      <c r="Q23" s="17">
        <f>IF($B23="","",IF(Certifications!$T23="Yes","Yes","No"))</f>
        <v/>
      </c>
      <c r="R23" s="17">
        <f>IF($B23="","",IF(AND(N(sysGrades!$E23)&gt;0,N(sysGrades!$F23)&gt;0,N(sysGrades!$G23)&gt;0,N(sysGrades!$H23)&gt;0),"Yes","No"))</f>
        <v/>
      </c>
      <c r="S23" s="17">
        <f>IF($B23="","",IF(N(sysSkills!$F23)&gt;=SUMPRODUCT((rngSM_cat&lt;&gt;"")*1),"Yes","No"))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pending)","Pending","Not taken"))))</f>
        <v/>
      </c>
      <c r="M24" s="17">
        <f>IF($B24="","",IF(OR(sysGrades!$P24&gt;0,sysSkills!$J24="Yes",sysIncidents!$J24&gt;0),"Yes","No"))</f>
        <v/>
      </c>
      <c r="N24" s="17">
        <f>IF($B24="","",IF(AND($E24="Yes",$F24="Yes",$G24="Yes",$H24="Yes",$I24="Yes",$J24="Yes",$K24="Yes",$L24="Yes",$Q24="Yes",$R24="Yes",$S24="Yes",$M24="No"),"Yes","No"))</f>
        <v/>
      </c>
      <c r="O24" s="17">
        <f>IF($B24="","",IF($N24="Yes","Eligible",TRIM(IF($E24&lt;&gt;"Yes","Academic; ","")&amp;IF($R24&lt;&gt;"Yes","Exams not all recorded; ","")&amp;IF($F24&lt;&gt;"Yes","Classroom; ","")&amp;IF($G24&lt;&gt;"Yes","PT sessions; ","")&amp;IF($H24&lt;&gt;"Yes","Skills; ","")&amp;IF($S24&lt;&gt;"Yes","Skills not all assessed; ","")&amp;IF($I24&lt;&gt;"Yes","Incidents; ","")&amp;IF($J24&lt;&gt;"Yes","Writing; ","")&amp;IF($K24&lt;&gt;"Yes","Makeup owed; ","")&amp;IF($L24="No","Final PT failed; ",IF($L24="Pending","Final PT rubric not set; ",IF($L24&lt;&gt;"Yes","Final PT not assessed; ","")))&amp;IF($Q24&lt;&gt;"Yes","Certs; ","")&amp;IF($M24="Yes","Dismissal review; ",""))))</f>
        <v/>
      </c>
      <c r="P24" s="17">
        <f>IF($B24="","",IF(PT!$AB24="Yes","Yes",IF(PT!$AB24="No","No",IF(PT!$AB24="(rubric pending)","Pending","Not taken"))))</f>
        <v/>
      </c>
      <c r="Q24" s="17">
        <f>IF($B24="","",IF(Certifications!$T24="Yes","Yes","No"))</f>
        <v/>
      </c>
      <c r="R24" s="17">
        <f>IF($B24="","",IF(AND(N(sysGrades!$E24)&gt;0,N(sysGrades!$F24)&gt;0,N(sysGrades!$G24)&gt;0,N(sysGrades!$H24)&gt;0),"Yes","No"))</f>
        <v/>
      </c>
      <c r="S24" s="17">
        <f>IF($B24="","",IF(N(sysSkills!$F24)&gt;=SUMPRODUCT((rngSM_cat&lt;&gt;"")*1),"Yes","No"))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pending)","Pending","Not taken"))))</f>
        <v/>
      </c>
      <c r="M25" s="17">
        <f>IF($B25="","",IF(OR(sysGrades!$P25&gt;0,sysSkills!$J25="Yes",sysIncidents!$J25&gt;0),"Yes","No"))</f>
        <v/>
      </c>
      <c r="N25" s="17">
        <f>IF($B25="","",IF(AND($E25="Yes",$F25="Yes",$G25="Yes",$H25="Yes",$I25="Yes",$J25="Yes",$K25="Yes",$L25="Yes",$Q25="Yes",$R25="Yes",$S25="Yes",$M25="No"),"Yes","No"))</f>
        <v/>
      </c>
      <c r="O25" s="17">
        <f>IF($B25="","",IF($N25="Yes","Eligible",TRIM(IF($E25&lt;&gt;"Yes","Academic; ","")&amp;IF($R25&lt;&gt;"Yes","Exams not all recorded; ","")&amp;IF($F25&lt;&gt;"Yes","Classroom; ","")&amp;IF($G25&lt;&gt;"Yes","PT sessions; ","")&amp;IF($H25&lt;&gt;"Yes","Skills; ","")&amp;IF($S25&lt;&gt;"Yes","Skills not all assessed; ","")&amp;IF($I25&lt;&gt;"Yes","Incidents; ","")&amp;IF($J25&lt;&gt;"Yes","Writing; ","")&amp;IF($K25&lt;&gt;"Yes","Makeup owed; ","")&amp;IF($L25="No","Final PT failed; ",IF($L25="Pending","Final PT rubric not set; ",IF($L25&lt;&gt;"Yes","Final PT not assessed; ","")))&amp;IF($Q25&lt;&gt;"Yes","Certs; ","")&amp;IF($M25="Yes","Dismissal review; ",""))))</f>
        <v/>
      </c>
      <c r="P25" s="17">
        <f>IF($B25="","",IF(PT!$AB25="Yes","Yes",IF(PT!$AB25="No","No",IF(PT!$AB25="(rubric pending)","Pending","Not taken"))))</f>
        <v/>
      </c>
      <c r="Q25" s="17">
        <f>IF($B25="","",IF(Certifications!$T25="Yes","Yes","No"))</f>
        <v/>
      </c>
      <c r="R25" s="17">
        <f>IF($B25="","",IF(AND(N(sysGrades!$E25)&gt;0,N(sysGrades!$F25)&gt;0,N(sysGrades!$G25)&gt;0,N(sysGrades!$H25)&gt;0),"Yes","No"))</f>
        <v/>
      </c>
      <c r="S25" s="17">
        <f>IF($B25="","",IF(N(sysSkills!$F25)&gt;=SUMPRODUCT((rngSM_cat&lt;&gt;"")*1),"Yes","No"))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pending)","Pending","Not taken"))))</f>
        <v/>
      </c>
      <c r="M26" s="17">
        <f>IF($B26="","",IF(OR(sysGrades!$P26&gt;0,sysSkills!$J26="Yes",sysIncidents!$J26&gt;0),"Yes","No"))</f>
        <v/>
      </c>
      <c r="N26" s="17">
        <f>IF($B26="","",IF(AND($E26="Yes",$F26="Yes",$G26="Yes",$H26="Yes",$I26="Yes",$J26="Yes",$K26="Yes",$L26="Yes",$Q26="Yes",$R26="Yes",$S26="Yes",$M26="No"),"Yes","No"))</f>
        <v/>
      </c>
      <c r="O26" s="17">
        <f>IF($B26="","",IF($N26="Yes","Eligible",TRIM(IF($E26&lt;&gt;"Yes","Academic; ","")&amp;IF($R26&lt;&gt;"Yes","Exams not all recorded; ","")&amp;IF($F26&lt;&gt;"Yes","Classroom; ","")&amp;IF($G26&lt;&gt;"Yes","PT sessions; ","")&amp;IF($H26&lt;&gt;"Yes","Skills; ","")&amp;IF($S26&lt;&gt;"Yes","Skills not all assessed; ","")&amp;IF($I26&lt;&gt;"Yes","Incidents; ","")&amp;IF($J26&lt;&gt;"Yes","Writing; ","")&amp;IF($K26&lt;&gt;"Yes","Makeup owed; ","")&amp;IF($L26="No","Final PT failed; ",IF($L26="Pending","Final PT rubric not set; ",IF($L26&lt;&gt;"Yes","Final PT not assessed; ","")))&amp;IF($Q26&lt;&gt;"Yes","Certs; ","")&amp;IF($M26="Yes","Dismissal review; ",""))))</f>
        <v/>
      </c>
      <c r="P26" s="17">
        <f>IF($B26="","",IF(PT!$AB26="Yes","Yes",IF(PT!$AB26="No","No",IF(PT!$AB26="(rubric pending)","Pending","Not taken"))))</f>
        <v/>
      </c>
      <c r="Q26" s="17">
        <f>IF($B26="","",IF(Certifications!$T26="Yes","Yes","No"))</f>
        <v/>
      </c>
      <c r="R26" s="17">
        <f>IF($B26="","",IF(AND(N(sysGrades!$E26)&gt;0,N(sysGrades!$F26)&gt;0,N(sysGrades!$G26)&gt;0,N(sysGrades!$H26)&gt;0),"Yes","No"))</f>
        <v/>
      </c>
      <c r="S26" s="17">
        <f>IF($B26="","",IF(N(sysSkills!$F26)&gt;=SUMPRODUCT((rngSM_cat&lt;&gt;"")*1),"Yes","No"))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pending)","Pending","Not taken"))))</f>
        <v/>
      </c>
      <c r="M27" s="17">
        <f>IF($B27="","",IF(OR(sysGrades!$P27&gt;0,sysSkills!$J27="Yes",sysIncidents!$J27&gt;0),"Yes","No"))</f>
        <v/>
      </c>
      <c r="N27" s="17">
        <f>IF($B27="","",IF(AND($E27="Yes",$F27="Yes",$G27="Yes",$H27="Yes",$I27="Yes",$J27="Yes",$K27="Yes",$L27="Yes",$Q27="Yes",$R27="Yes",$S27="Yes",$M27="No"),"Yes","No"))</f>
        <v/>
      </c>
      <c r="O27" s="17">
        <f>IF($B27="","",IF($N27="Yes","Eligible",TRIM(IF($E27&lt;&gt;"Yes","Academic; ","")&amp;IF($R27&lt;&gt;"Yes","Exams not all recorded; ","")&amp;IF($F27&lt;&gt;"Yes","Classroom; ","")&amp;IF($G27&lt;&gt;"Yes","PT sessions; ","")&amp;IF($H27&lt;&gt;"Yes","Skills; ","")&amp;IF($S27&lt;&gt;"Yes","Skills not all assessed; ","")&amp;IF($I27&lt;&gt;"Yes","Incidents; ","")&amp;IF($J27&lt;&gt;"Yes","Writing; ","")&amp;IF($K27&lt;&gt;"Yes","Makeup owed; ","")&amp;IF($L27="No","Final PT failed; ",IF($L27="Pending","Final PT rubric not set; ",IF($L27&lt;&gt;"Yes","Final PT not assessed; ","")))&amp;IF($Q27&lt;&gt;"Yes","Certs; ","")&amp;IF($M27="Yes","Dismissal review; ",""))))</f>
        <v/>
      </c>
      <c r="P27" s="17">
        <f>IF($B27="","",IF(PT!$AB27="Yes","Yes",IF(PT!$AB27="No","No",IF(PT!$AB27="(rubric pending)","Pending","Not taken"))))</f>
        <v/>
      </c>
      <c r="Q27" s="17">
        <f>IF($B27="","",IF(Certifications!$T27="Yes","Yes","No"))</f>
        <v/>
      </c>
      <c r="R27" s="17">
        <f>IF($B27="","",IF(AND(N(sysGrades!$E27)&gt;0,N(sysGrades!$F27)&gt;0,N(sysGrades!$G27)&gt;0,N(sysGrades!$H27)&gt;0),"Yes","No"))</f>
        <v/>
      </c>
      <c r="S27" s="17">
        <f>IF($B27="","",IF(N(sysSkills!$F27)&gt;=SUMPRODUCT((rngSM_cat&lt;&gt;"")*1),"Yes","No"))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pending)","Pending","Not taken"))))</f>
        <v/>
      </c>
      <c r="M28" s="17">
        <f>IF($B28="","",IF(OR(sysGrades!$P28&gt;0,sysSkills!$J28="Yes",sysIncidents!$J28&gt;0),"Yes","No"))</f>
        <v/>
      </c>
      <c r="N28" s="17">
        <f>IF($B28="","",IF(AND($E28="Yes",$F28="Yes",$G28="Yes",$H28="Yes",$I28="Yes",$J28="Yes",$K28="Yes",$L28="Yes",$Q28="Yes",$R28="Yes",$S28="Yes",$M28="No"),"Yes","No"))</f>
        <v/>
      </c>
      <c r="O28" s="17">
        <f>IF($B28="","",IF($N28="Yes","Eligible",TRIM(IF($E28&lt;&gt;"Yes","Academic; ","")&amp;IF($R28&lt;&gt;"Yes","Exams not all recorded; ","")&amp;IF($F28&lt;&gt;"Yes","Classroom; ","")&amp;IF($G28&lt;&gt;"Yes","PT sessions; ","")&amp;IF($H28&lt;&gt;"Yes","Skills; ","")&amp;IF($S28&lt;&gt;"Yes","Skills not all assessed; ","")&amp;IF($I28&lt;&gt;"Yes","Incidents; ","")&amp;IF($J28&lt;&gt;"Yes","Writing; ","")&amp;IF($K28&lt;&gt;"Yes","Makeup owed; ","")&amp;IF($L28="No","Final PT failed; ",IF($L28="Pending","Final PT rubric not set; ",IF($L28&lt;&gt;"Yes","Final PT not assessed; ","")))&amp;IF($Q28&lt;&gt;"Yes","Certs; ","")&amp;IF($M28="Yes","Dismissal review; ",""))))</f>
        <v/>
      </c>
      <c r="P28" s="17">
        <f>IF($B28="","",IF(PT!$AB28="Yes","Yes",IF(PT!$AB28="No","No",IF(PT!$AB28="(rubric pending)","Pending","Not taken"))))</f>
        <v/>
      </c>
      <c r="Q28" s="17">
        <f>IF($B28="","",IF(Certifications!$T28="Yes","Yes","No"))</f>
        <v/>
      </c>
      <c r="R28" s="17">
        <f>IF($B28="","",IF(AND(N(sysGrades!$E28)&gt;0,N(sysGrades!$F28)&gt;0,N(sysGrades!$G28)&gt;0,N(sysGrades!$H28)&gt;0),"Yes","No"))</f>
        <v/>
      </c>
      <c r="S28" s="17">
        <f>IF($B28="","",IF(N(sysSkills!$F28)&gt;=SUMPRODUCT((rngSM_cat&lt;&gt;"")*1),"Yes","No"))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pending)","Pending","Not taken"))))</f>
        <v/>
      </c>
      <c r="M29" s="17">
        <f>IF($B29="","",IF(OR(sysGrades!$P29&gt;0,sysSkills!$J29="Yes",sysIncidents!$J29&gt;0),"Yes","No"))</f>
        <v/>
      </c>
      <c r="N29" s="17">
        <f>IF($B29="","",IF(AND($E29="Yes",$F29="Yes",$G29="Yes",$H29="Yes",$I29="Yes",$J29="Yes",$K29="Yes",$L29="Yes",$Q29="Yes",$R29="Yes",$S29="Yes",$M29="No"),"Yes","No"))</f>
        <v/>
      </c>
      <c r="O29" s="17">
        <f>IF($B29="","",IF($N29="Yes","Eligible",TRIM(IF($E29&lt;&gt;"Yes","Academic; ","")&amp;IF($R29&lt;&gt;"Yes","Exams not all recorded; ","")&amp;IF($F29&lt;&gt;"Yes","Classroom; ","")&amp;IF($G29&lt;&gt;"Yes","PT sessions; ","")&amp;IF($H29&lt;&gt;"Yes","Skills; ","")&amp;IF($S29&lt;&gt;"Yes","Skills not all assessed; ","")&amp;IF($I29&lt;&gt;"Yes","Incidents; ","")&amp;IF($J29&lt;&gt;"Yes","Writing; ","")&amp;IF($K29&lt;&gt;"Yes","Makeup owed; ","")&amp;IF($L29="No","Final PT failed; ",IF($L29="Pending","Final PT rubric not set; ",IF($L29&lt;&gt;"Yes","Final PT not assessed; ","")))&amp;IF($Q29&lt;&gt;"Yes","Certs; ","")&amp;IF($M29="Yes","Dismissal review; ",""))))</f>
        <v/>
      </c>
      <c r="P29" s="17">
        <f>IF($B29="","",IF(PT!$AB29="Yes","Yes",IF(PT!$AB29="No","No",IF(PT!$AB29="(rubric pending)","Pending","Not taken"))))</f>
        <v/>
      </c>
      <c r="Q29" s="17">
        <f>IF($B29="","",IF(Certifications!$T29="Yes","Yes","No"))</f>
        <v/>
      </c>
      <c r="R29" s="17">
        <f>IF($B29="","",IF(AND(N(sysGrades!$E29)&gt;0,N(sysGrades!$F29)&gt;0,N(sysGrades!$G29)&gt;0,N(sysGrades!$H29)&gt;0),"Yes","No"))</f>
        <v/>
      </c>
      <c r="S29" s="17">
        <f>IF($B29="","",IF(N(sysSkills!$F29)&gt;=SUMPRODUCT((rngSM_cat&lt;&gt;"")*1),"Yes","No"))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pending)","Pending","Not taken"))))</f>
        <v/>
      </c>
      <c r="M30" s="17">
        <f>IF($B30="","",IF(OR(sysGrades!$P30&gt;0,sysSkills!$J30="Yes",sysIncidents!$J30&gt;0),"Yes","No"))</f>
        <v/>
      </c>
      <c r="N30" s="17">
        <f>IF($B30="","",IF(AND($E30="Yes",$F30="Yes",$G30="Yes",$H30="Yes",$I30="Yes",$J30="Yes",$K30="Yes",$L30="Yes",$Q30="Yes",$R30="Yes",$S30="Yes",$M30="No"),"Yes","No"))</f>
        <v/>
      </c>
      <c r="O30" s="17">
        <f>IF($B30="","",IF($N30="Yes","Eligible",TRIM(IF($E30&lt;&gt;"Yes","Academic; ","")&amp;IF($R30&lt;&gt;"Yes","Exams not all recorded; ","")&amp;IF($F30&lt;&gt;"Yes","Classroom; ","")&amp;IF($G30&lt;&gt;"Yes","PT sessions; ","")&amp;IF($H30&lt;&gt;"Yes","Skills; ","")&amp;IF($S30&lt;&gt;"Yes","Skills not all assessed; ","")&amp;IF($I30&lt;&gt;"Yes","Incidents; ","")&amp;IF($J30&lt;&gt;"Yes","Writing; ","")&amp;IF($K30&lt;&gt;"Yes","Makeup owed; ","")&amp;IF($L30="No","Final PT failed; ",IF($L30="Pending","Final PT rubric not set; ",IF($L30&lt;&gt;"Yes","Final PT not assessed; ","")))&amp;IF($Q30&lt;&gt;"Yes","Certs; ","")&amp;IF($M30="Yes","Dismissal review; ",""))))</f>
        <v/>
      </c>
      <c r="P30" s="17">
        <f>IF($B30="","",IF(PT!$AB30="Yes","Yes",IF(PT!$AB30="No","No",IF(PT!$AB30="(rubric pending)","Pending","Not taken"))))</f>
        <v/>
      </c>
      <c r="Q30" s="17">
        <f>IF($B30="","",IF(Certifications!$T30="Yes","Yes","No"))</f>
        <v/>
      </c>
      <c r="R30" s="17">
        <f>IF($B30="","",IF(AND(N(sysGrades!$E30)&gt;0,N(sysGrades!$F30)&gt;0,N(sysGrades!$G30)&gt;0,N(sysGrades!$H30)&gt;0),"Yes","No"))</f>
        <v/>
      </c>
      <c r="S30" s="17">
        <f>IF($B30="","",IF(N(sysSkills!$F30)&gt;=SUMPRODUCT((rngSM_cat&lt;&gt;"")*1),"Yes","No"))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pending)","Pending","Not taken"))))</f>
        <v/>
      </c>
      <c r="M31" s="17">
        <f>IF($B31="","",IF(OR(sysGrades!$P31&gt;0,sysSkills!$J31="Yes",sysIncidents!$J31&gt;0),"Yes","No"))</f>
        <v/>
      </c>
      <c r="N31" s="17">
        <f>IF($B31="","",IF(AND($E31="Yes",$F31="Yes",$G31="Yes",$H31="Yes",$I31="Yes",$J31="Yes",$K31="Yes",$L31="Yes",$Q31="Yes",$R31="Yes",$S31="Yes",$M31="No"),"Yes","No"))</f>
        <v/>
      </c>
      <c r="O31" s="17">
        <f>IF($B31="","",IF($N31="Yes","Eligible",TRIM(IF($E31&lt;&gt;"Yes","Academic; ","")&amp;IF($R31&lt;&gt;"Yes","Exams not all recorded; ","")&amp;IF($F31&lt;&gt;"Yes","Classroom; ","")&amp;IF($G31&lt;&gt;"Yes","PT sessions; ","")&amp;IF($H31&lt;&gt;"Yes","Skills; ","")&amp;IF($S31&lt;&gt;"Yes","Skills not all assessed; ","")&amp;IF($I31&lt;&gt;"Yes","Incidents; ","")&amp;IF($J31&lt;&gt;"Yes","Writing; ","")&amp;IF($K31&lt;&gt;"Yes","Makeup owed; ","")&amp;IF($L31="No","Final PT failed; ",IF($L31="Pending","Final PT rubric not set; ",IF($L31&lt;&gt;"Yes","Final PT not assessed; ","")))&amp;IF($Q31&lt;&gt;"Yes","Certs; ","")&amp;IF($M31="Yes","Dismissal review; ",""))))</f>
        <v/>
      </c>
      <c r="P31" s="17">
        <f>IF($B31="","",IF(PT!$AB31="Yes","Yes",IF(PT!$AB31="No","No",IF(PT!$AB31="(rubric pending)","Pending","Not taken"))))</f>
        <v/>
      </c>
      <c r="Q31" s="17">
        <f>IF($B31="","",IF(Certifications!$T31="Yes","Yes","No"))</f>
        <v/>
      </c>
      <c r="R31" s="17">
        <f>IF($B31="","",IF(AND(N(sysGrades!$E31)&gt;0,N(sysGrades!$F31)&gt;0,N(sysGrades!$G31)&gt;0,N(sysGrades!$H31)&gt;0),"Yes","No"))</f>
        <v/>
      </c>
      <c r="S31" s="17">
        <f>IF($B31="","",IF(N(sysSkills!$F31)&gt;=SUMPRODUCT((rngSM_cat&lt;&gt;"")*1),"Yes","No"))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pending)","Pending","Not taken"))))</f>
        <v/>
      </c>
      <c r="M32" s="17">
        <f>IF($B32="","",IF(OR(sysGrades!$P32&gt;0,sysSkills!$J32="Yes",sysIncidents!$J32&gt;0),"Yes","No"))</f>
        <v/>
      </c>
      <c r="N32" s="17">
        <f>IF($B32="","",IF(AND($E32="Yes",$F32="Yes",$G32="Yes",$H32="Yes",$I32="Yes",$J32="Yes",$K32="Yes",$L32="Yes",$Q32="Yes",$R32="Yes",$S32="Yes",$M32="No"),"Yes","No"))</f>
        <v/>
      </c>
      <c r="O32" s="17">
        <f>IF($B32="","",IF($N32="Yes","Eligible",TRIM(IF($E32&lt;&gt;"Yes","Academic; ","")&amp;IF($R32&lt;&gt;"Yes","Exams not all recorded; ","")&amp;IF($F32&lt;&gt;"Yes","Classroom; ","")&amp;IF($G32&lt;&gt;"Yes","PT sessions; ","")&amp;IF($H32&lt;&gt;"Yes","Skills; ","")&amp;IF($S32&lt;&gt;"Yes","Skills not all assessed; ","")&amp;IF($I32&lt;&gt;"Yes","Incidents; ","")&amp;IF($J32&lt;&gt;"Yes","Writing; ","")&amp;IF($K32&lt;&gt;"Yes","Makeup owed; ","")&amp;IF($L32="No","Final PT failed; ",IF($L32="Pending","Final PT rubric not set; ",IF($L32&lt;&gt;"Yes","Final PT not assessed; ","")))&amp;IF($Q32&lt;&gt;"Yes","Certs; ","")&amp;IF($M32="Yes","Dismissal review; ",""))))</f>
        <v/>
      </c>
      <c r="P32" s="17">
        <f>IF($B32="","",IF(PT!$AB32="Yes","Yes",IF(PT!$AB32="No","No",IF(PT!$AB32="(rubric pending)","Pending","Not taken"))))</f>
        <v/>
      </c>
      <c r="Q32" s="17">
        <f>IF($B32="","",IF(Certifications!$T32="Yes","Yes","No"))</f>
        <v/>
      </c>
      <c r="R32" s="17">
        <f>IF($B32="","",IF(AND(N(sysGrades!$E32)&gt;0,N(sysGrades!$F32)&gt;0,N(sysGrades!$G32)&gt;0,N(sysGrades!$H32)&gt;0),"Yes","No"))</f>
        <v/>
      </c>
      <c r="S32" s="17">
        <f>IF($B32="","",IF(N(sysSkills!$F32)&gt;=SUMPRODUCT((rngSM_cat&lt;&gt;"")*1),"Yes","No"))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pending)","Pending","Not taken"))))</f>
        <v/>
      </c>
      <c r="M33" s="17">
        <f>IF($B33="","",IF(OR(sysGrades!$P33&gt;0,sysSkills!$J33="Yes",sysIncidents!$J33&gt;0),"Yes","No"))</f>
        <v/>
      </c>
      <c r="N33" s="17">
        <f>IF($B33="","",IF(AND($E33="Yes",$F33="Yes",$G33="Yes",$H33="Yes",$I33="Yes",$J33="Yes",$K33="Yes",$L33="Yes",$Q33="Yes",$R33="Yes",$S33="Yes",$M33="No"),"Yes","No"))</f>
        <v/>
      </c>
      <c r="O33" s="17">
        <f>IF($B33="","",IF($N33="Yes","Eligible",TRIM(IF($E33&lt;&gt;"Yes","Academic; ","")&amp;IF($R33&lt;&gt;"Yes","Exams not all recorded; ","")&amp;IF($F33&lt;&gt;"Yes","Classroom; ","")&amp;IF($G33&lt;&gt;"Yes","PT sessions; ","")&amp;IF($H33&lt;&gt;"Yes","Skills; ","")&amp;IF($S33&lt;&gt;"Yes","Skills not all assessed; ","")&amp;IF($I33&lt;&gt;"Yes","Incidents; ","")&amp;IF($J33&lt;&gt;"Yes","Writing; ","")&amp;IF($K33&lt;&gt;"Yes","Makeup owed; ","")&amp;IF($L33="No","Final PT failed; ",IF($L33="Pending","Final PT rubric not set; ",IF($L33&lt;&gt;"Yes","Final PT not assessed; ","")))&amp;IF($Q33&lt;&gt;"Yes","Certs; ","")&amp;IF($M33="Yes","Dismissal review; ",""))))</f>
        <v/>
      </c>
      <c r="P33" s="17">
        <f>IF($B33="","",IF(PT!$AB33="Yes","Yes",IF(PT!$AB33="No","No",IF(PT!$AB33="(rubric pending)","Pending","Not taken"))))</f>
        <v/>
      </c>
      <c r="Q33" s="17">
        <f>IF($B33="","",IF(Certifications!$T33="Yes","Yes","No"))</f>
        <v/>
      </c>
      <c r="R33" s="17">
        <f>IF($B33="","",IF(AND(N(sysGrades!$E33)&gt;0,N(sysGrades!$F33)&gt;0,N(sysGrades!$G33)&gt;0,N(sysGrades!$H33)&gt;0),"Yes","No"))</f>
        <v/>
      </c>
      <c r="S33" s="17">
        <f>IF($B33="","",IF(N(sysSkills!$F33)&gt;=SUMPRODUCT((rngSM_cat&lt;&gt;"")*1),"Yes","No"))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pending)","Pending","Not taken"))))</f>
        <v/>
      </c>
      <c r="M34" s="17">
        <f>IF($B34="","",IF(OR(sysGrades!$P34&gt;0,sysSkills!$J34="Yes",sysIncidents!$J34&gt;0),"Yes","No"))</f>
        <v/>
      </c>
      <c r="N34" s="17">
        <f>IF($B34="","",IF(AND($E34="Yes",$F34="Yes",$G34="Yes",$H34="Yes",$I34="Yes",$J34="Yes",$K34="Yes",$L34="Yes",$Q34="Yes",$R34="Yes",$S34="Yes",$M34="No"),"Yes","No"))</f>
        <v/>
      </c>
      <c r="O34" s="17">
        <f>IF($B34="","",IF($N34="Yes","Eligible",TRIM(IF($E34&lt;&gt;"Yes","Academic; ","")&amp;IF($R34&lt;&gt;"Yes","Exams not all recorded; ","")&amp;IF($F34&lt;&gt;"Yes","Classroom; ","")&amp;IF($G34&lt;&gt;"Yes","PT sessions; ","")&amp;IF($H34&lt;&gt;"Yes","Skills; ","")&amp;IF($S34&lt;&gt;"Yes","Skills not all assessed; ","")&amp;IF($I34&lt;&gt;"Yes","Incidents; ","")&amp;IF($J34&lt;&gt;"Yes","Writing; ","")&amp;IF($K34&lt;&gt;"Yes","Makeup owed; ","")&amp;IF($L34="No","Final PT failed; ",IF($L34="Pending","Final PT rubric not set; ",IF($L34&lt;&gt;"Yes","Final PT not assessed; ","")))&amp;IF($Q34&lt;&gt;"Yes","Certs; ","")&amp;IF($M34="Yes","Dismissal review; ",""))))</f>
        <v/>
      </c>
      <c r="P34" s="17">
        <f>IF($B34="","",IF(PT!$AB34="Yes","Yes",IF(PT!$AB34="No","No",IF(PT!$AB34="(rubric pending)","Pending","Not taken"))))</f>
        <v/>
      </c>
      <c r="Q34" s="17">
        <f>IF($B34="","",IF(Certifications!$T34="Yes","Yes","No"))</f>
        <v/>
      </c>
      <c r="R34" s="17">
        <f>IF($B34="","",IF(AND(N(sysGrades!$E34)&gt;0,N(sysGrades!$F34)&gt;0,N(sysGrades!$G34)&gt;0,N(sysGrades!$H34)&gt;0),"Yes","No"))</f>
        <v/>
      </c>
      <c r="S34" s="17">
        <f>IF($B34="","",IF(N(sysSkills!$F34)&gt;=SUMPRODUCT((rngSM_cat&lt;&gt;"")*1),"Yes","No"))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pending)","Pending","Not taken"))))</f>
        <v/>
      </c>
      <c r="M35" s="17">
        <f>IF($B35="","",IF(OR(sysGrades!$P35&gt;0,sysSkills!$J35="Yes",sysIncidents!$J35&gt;0),"Yes","No"))</f>
        <v/>
      </c>
      <c r="N35" s="17">
        <f>IF($B35="","",IF(AND($E35="Yes",$F35="Yes",$G35="Yes",$H35="Yes",$I35="Yes",$J35="Yes",$K35="Yes",$L35="Yes",$Q35="Yes",$R35="Yes",$S35="Yes",$M35="No"),"Yes","No"))</f>
        <v/>
      </c>
      <c r="O35" s="17">
        <f>IF($B35="","",IF($N35="Yes","Eligible",TRIM(IF($E35&lt;&gt;"Yes","Academic; ","")&amp;IF($R35&lt;&gt;"Yes","Exams not all recorded; ","")&amp;IF($F35&lt;&gt;"Yes","Classroom; ","")&amp;IF($G35&lt;&gt;"Yes","PT sessions; ","")&amp;IF($H35&lt;&gt;"Yes","Skills; ","")&amp;IF($S35&lt;&gt;"Yes","Skills not all assessed; ","")&amp;IF($I35&lt;&gt;"Yes","Incidents; ","")&amp;IF($J35&lt;&gt;"Yes","Writing; ","")&amp;IF($K35&lt;&gt;"Yes","Makeup owed; ","")&amp;IF($L35="No","Final PT failed; ",IF($L35="Pending","Final PT rubric not set; ",IF($L35&lt;&gt;"Yes","Final PT not assessed; ","")))&amp;IF($Q35&lt;&gt;"Yes","Certs; ","")&amp;IF($M35="Yes","Dismissal review; ",""))))</f>
        <v/>
      </c>
      <c r="P35" s="17">
        <f>IF($B35="","",IF(PT!$AB35="Yes","Yes",IF(PT!$AB35="No","No",IF(PT!$AB35="(rubric pending)","Pending","Not taken"))))</f>
        <v/>
      </c>
      <c r="Q35" s="17">
        <f>IF($B35="","",IF(Certifications!$T35="Yes","Yes","No"))</f>
        <v/>
      </c>
      <c r="R35" s="17">
        <f>IF($B35="","",IF(AND(N(sysGrades!$E35)&gt;0,N(sysGrades!$F35)&gt;0,N(sysGrades!$G35)&gt;0,N(sysGrades!$H35)&gt;0),"Yes","No"))</f>
        <v/>
      </c>
      <c r="S35" s="17">
        <f>IF($B35="","",IF(N(sysSkills!$F35)&gt;=SUMPRODUCT((rngSM_cat&lt;&gt;"")*1),"Yes","No"))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pending)","Pending","Not taken"))))</f>
        <v/>
      </c>
      <c r="M36" s="17">
        <f>IF($B36="","",IF(OR(sysGrades!$P36&gt;0,sysSkills!$J36="Yes",sysIncidents!$J36&gt;0),"Yes","No"))</f>
        <v/>
      </c>
      <c r="N36" s="17">
        <f>IF($B36="","",IF(AND($E36="Yes",$F36="Yes",$G36="Yes",$H36="Yes",$I36="Yes",$J36="Yes",$K36="Yes",$L36="Yes",$Q36="Yes",$R36="Yes",$S36="Yes",$M36="No"),"Yes","No"))</f>
        <v/>
      </c>
      <c r="O36" s="17">
        <f>IF($B36="","",IF($N36="Yes","Eligible",TRIM(IF($E36&lt;&gt;"Yes","Academic; ","")&amp;IF($R36&lt;&gt;"Yes","Exams not all recorded; ","")&amp;IF($F36&lt;&gt;"Yes","Classroom; ","")&amp;IF($G36&lt;&gt;"Yes","PT sessions; ","")&amp;IF($H36&lt;&gt;"Yes","Skills; ","")&amp;IF($S36&lt;&gt;"Yes","Skills not all assessed; ","")&amp;IF($I36&lt;&gt;"Yes","Incidents; ","")&amp;IF($J36&lt;&gt;"Yes","Writing; ","")&amp;IF($K36&lt;&gt;"Yes","Makeup owed; ","")&amp;IF($L36="No","Final PT failed; ",IF($L36="Pending","Final PT rubric not set; ",IF($L36&lt;&gt;"Yes","Final PT not assessed; ","")))&amp;IF($Q36&lt;&gt;"Yes","Certs; ","")&amp;IF($M36="Yes","Dismissal review; ",""))))</f>
        <v/>
      </c>
      <c r="P36" s="17">
        <f>IF($B36="","",IF(PT!$AB36="Yes","Yes",IF(PT!$AB36="No","No",IF(PT!$AB36="(rubric pending)","Pending","Not taken"))))</f>
        <v/>
      </c>
      <c r="Q36" s="17">
        <f>IF($B36="","",IF(Certifications!$T36="Yes","Yes","No"))</f>
        <v/>
      </c>
      <c r="R36" s="17">
        <f>IF($B36="","",IF(AND(N(sysGrades!$E36)&gt;0,N(sysGrades!$F36)&gt;0,N(sysGrades!$G36)&gt;0,N(sysGrades!$H36)&gt;0),"Yes","No"))</f>
        <v/>
      </c>
      <c r="S36" s="17">
        <f>IF($B36="","",IF(N(sysSkills!$F36)&gt;=SUMPRODUCT((rngSM_cat&lt;&gt;"")*1),"Yes","No"))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pending)","Pending","Not taken"))))</f>
        <v/>
      </c>
      <c r="M37" s="17">
        <f>IF($B37="","",IF(OR(sysGrades!$P37&gt;0,sysSkills!$J37="Yes",sysIncidents!$J37&gt;0),"Yes","No"))</f>
        <v/>
      </c>
      <c r="N37" s="17">
        <f>IF($B37="","",IF(AND($E37="Yes",$F37="Yes",$G37="Yes",$H37="Yes",$I37="Yes",$J37="Yes",$K37="Yes",$L37="Yes",$Q37="Yes",$R37="Yes",$S37="Yes",$M37="No"),"Yes","No"))</f>
        <v/>
      </c>
      <c r="O37" s="17">
        <f>IF($B37="","",IF($N37="Yes","Eligible",TRIM(IF($E37&lt;&gt;"Yes","Academic; ","")&amp;IF($R37&lt;&gt;"Yes","Exams not all recorded; ","")&amp;IF($F37&lt;&gt;"Yes","Classroom; ","")&amp;IF($G37&lt;&gt;"Yes","PT sessions; ","")&amp;IF($H37&lt;&gt;"Yes","Skills; ","")&amp;IF($S37&lt;&gt;"Yes","Skills not all assessed; ","")&amp;IF($I37&lt;&gt;"Yes","Incidents; ","")&amp;IF($J37&lt;&gt;"Yes","Writing; ","")&amp;IF($K37&lt;&gt;"Yes","Makeup owed; ","")&amp;IF($L37="No","Final PT failed; ",IF($L37="Pending","Final PT rubric not set; ",IF($L37&lt;&gt;"Yes","Final PT not assessed; ","")))&amp;IF($Q37&lt;&gt;"Yes","Certs; ","")&amp;IF($M37="Yes","Dismissal review; ",""))))</f>
        <v/>
      </c>
      <c r="P37" s="17">
        <f>IF($B37="","",IF(PT!$AB37="Yes","Yes",IF(PT!$AB37="No","No",IF(PT!$AB37="(rubric pending)","Pending","Not taken"))))</f>
        <v/>
      </c>
      <c r="Q37" s="17">
        <f>IF($B37="","",IF(Certifications!$T37="Yes","Yes","No"))</f>
        <v/>
      </c>
      <c r="R37" s="17">
        <f>IF($B37="","",IF(AND(N(sysGrades!$E37)&gt;0,N(sysGrades!$F37)&gt;0,N(sysGrades!$G37)&gt;0,N(sysGrades!$H37)&gt;0),"Yes","No"))</f>
        <v/>
      </c>
      <c r="S37" s="17">
        <f>IF($B37="","",IF(N(sysSkills!$F37)&gt;=SUMPRODUCT((rngSM_cat&lt;&gt;"")*1),"Yes","No"))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pending)","Pending","Not taken"))))</f>
        <v/>
      </c>
      <c r="M38" s="17">
        <f>IF($B38="","",IF(OR(sysGrades!$P38&gt;0,sysSkills!$J38="Yes",sysIncidents!$J38&gt;0),"Yes","No"))</f>
        <v/>
      </c>
      <c r="N38" s="17">
        <f>IF($B38="","",IF(AND($E38="Yes",$F38="Yes",$G38="Yes",$H38="Yes",$I38="Yes",$J38="Yes",$K38="Yes",$L38="Yes",$Q38="Yes",$R38="Yes",$S38="Yes",$M38="No"),"Yes","No"))</f>
        <v/>
      </c>
      <c r="O38" s="17">
        <f>IF($B38="","",IF($N38="Yes","Eligible",TRIM(IF($E38&lt;&gt;"Yes","Academic; ","")&amp;IF($R38&lt;&gt;"Yes","Exams not all recorded; ","")&amp;IF($F38&lt;&gt;"Yes","Classroom; ","")&amp;IF($G38&lt;&gt;"Yes","PT sessions; ","")&amp;IF($H38&lt;&gt;"Yes","Skills; ","")&amp;IF($S38&lt;&gt;"Yes","Skills not all assessed; ","")&amp;IF($I38&lt;&gt;"Yes","Incidents; ","")&amp;IF($J38&lt;&gt;"Yes","Writing; ","")&amp;IF($K38&lt;&gt;"Yes","Makeup owed; ","")&amp;IF($L38="No","Final PT failed; ",IF($L38="Pending","Final PT rubric not set; ",IF($L38&lt;&gt;"Yes","Final PT not assessed; ","")))&amp;IF($Q38&lt;&gt;"Yes","Certs; ","")&amp;IF($M38="Yes","Dismissal review; ",""))))</f>
        <v/>
      </c>
      <c r="P38" s="17">
        <f>IF($B38="","",IF(PT!$AB38="Yes","Yes",IF(PT!$AB38="No","No",IF(PT!$AB38="(rubric pending)","Pending","Not taken"))))</f>
        <v/>
      </c>
      <c r="Q38" s="17">
        <f>IF($B38="","",IF(Certifications!$T38="Yes","Yes","No"))</f>
        <v/>
      </c>
      <c r="R38" s="17">
        <f>IF($B38="","",IF(AND(N(sysGrades!$E38)&gt;0,N(sysGrades!$F38)&gt;0,N(sysGrades!$G38)&gt;0,N(sysGrades!$H38)&gt;0),"Yes","No"))</f>
        <v/>
      </c>
      <c r="S38" s="17">
        <f>IF($B38="","",IF(N(sysSkills!$F38)&gt;=SUMPRODUCT((rngSM_cat&lt;&gt;"")*1),"Yes","No"))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pending)","Pending","Not taken"))))</f>
        <v/>
      </c>
      <c r="M39" s="17">
        <f>IF($B39="","",IF(OR(sysGrades!$P39&gt;0,sysSkills!$J39="Yes",sysIncidents!$J39&gt;0),"Yes","No"))</f>
        <v/>
      </c>
      <c r="N39" s="17">
        <f>IF($B39="","",IF(AND($E39="Yes",$F39="Yes",$G39="Yes",$H39="Yes",$I39="Yes",$J39="Yes",$K39="Yes",$L39="Yes",$Q39="Yes",$R39="Yes",$S39="Yes",$M39="No"),"Yes","No"))</f>
        <v/>
      </c>
      <c r="O39" s="17">
        <f>IF($B39="","",IF($N39="Yes","Eligible",TRIM(IF($E39&lt;&gt;"Yes","Academic; ","")&amp;IF($R39&lt;&gt;"Yes","Exams not all recorded; ","")&amp;IF($F39&lt;&gt;"Yes","Classroom; ","")&amp;IF($G39&lt;&gt;"Yes","PT sessions; ","")&amp;IF($H39&lt;&gt;"Yes","Skills; ","")&amp;IF($S39&lt;&gt;"Yes","Skills not all assessed; ","")&amp;IF($I39&lt;&gt;"Yes","Incidents; ","")&amp;IF($J39&lt;&gt;"Yes","Writing; ","")&amp;IF($K39&lt;&gt;"Yes","Makeup owed; ","")&amp;IF($L39="No","Final PT failed; ",IF($L39="Pending","Final PT rubric not set; ",IF($L39&lt;&gt;"Yes","Final PT not assessed; ","")))&amp;IF($Q39&lt;&gt;"Yes","Certs; ","")&amp;IF($M39="Yes","Dismissal review; ",""))))</f>
        <v/>
      </c>
      <c r="P39" s="17">
        <f>IF($B39="","",IF(PT!$AB39="Yes","Yes",IF(PT!$AB39="No","No",IF(PT!$AB39="(rubric pending)","Pending","Not taken"))))</f>
        <v/>
      </c>
      <c r="Q39" s="17">
        <f>IF($B39="","",IF(Certifications!$T39="Yes","Yes","No"))</f>
        <v/>
      </c>
      <c r="R39" s="17">
        <f>IF($B39="","",IF(AND(N(sysGrades!$E39)&gt;0,N(sysGrades!$F39)&gt;0,N(sysGrades!$G39)&gt;0,N(sysGrades!$H39)&gt;0),"Yes","No"))</f>
        <v/>
      </c>
      <c r="S39" s="17">
        <f>IF($B39="","",IF(N(sysSkills!$F39)&gt;=SUMPRODUCT((rngSM_cat&lt;&gt;"")*1),"Yes","No"))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pending)","Pending","Not taken"))))</f>
        <v/>
      </c>
      <c r="M40" s="17">
        <f>IF($B40="","",IF(OR(sysGrades!$P40&gt;0,sysSkills!$J40="Yes",sysIncidents!$J40&gt;0),"Yes","No"))</f>
        <v/>
      </c>
      <c r="N40" s="17">
        <f>IF($B40="","",IF(AND($E40="Yes",$F40="Yes",$G40="Yes",$H40="Yes",$I40="Yes",$J40="Yes",$K40="Yes",$L40="Yes",$Q40="Yes",$R40="Yes",$S40="Yes",$M40="No"),"Yes","No"))</f>
        <v/>
      </c>
      <c r="O40" s="17">
        <f>IF($B40="","",IF($N40="Yes","Eligible",TRIM(IF($E40&lt;&gt;"Yes","Academic; ","")&amp;IF($R40&lt;&gt;"Yes","Exams not all recorded; ","")&amp;IF($F40&lt;&gt;"Yes","Classroom; ","")&amp;IF($G40&lt;&gt;"Yes","PT sessions; ","")&amp;IF($H40&lt;&gt;"Yes","Skills; ","")&amp;IF($S40&lt;&gt;"Yes","Skills not all assessed; ","")&amp;IF($I40&lt;&gt;"Yes","Incidents; ","")&amp;IF($J40&lt;&gt;"Yes","Writing; ","")&amp;IF($K40&lt;&gt;"Yes","Makeup owed; ","")&amp;IF($L40="No","Final PT failed; ",IF($L40="Pending","Final PT rubric not set; ",IF($L40&lt;&gt;"Yes","Final PT not assessed; ","")))&amp;IF($Q40&lt;&gt;"Yes","Certs; ","")&amp;IF($M40="Yes","Dismissal review; ",""))))</f>
        <v/>
      </c>
      <c r="P40" s="17">
        <f>IF($B40="","",IF(PT!$AB40="Yes","Yes",IF(PT!$AB40="No","No",IF(PT!$AB40="(rubric pending)","Pending","Not taken"))))</f>
        <v/>
      </c>
      <c r="Q40" s="17">
        <f>IF($B40="","",IF(Certifications!$T40="Yes","Yes","No"))</f>
        <v/>
      </c>
      <c r="R40" s="17">
        <f>IF($B40="","",IF(AND(N(sysGrades!$E40)&gt;0,N(sysGrades!$F40)&gt;0,N(sysGrades!$G40)&gt;0,N(sysGrades!$H40)&gt;0),"Yes","No"))</f>
        <v/>
      </c>
      <c r="S40" s="17">
        <f>IF($B40="","",IF(N(sysSkills!$F40)&gt;=SUMPRODUCT((rngSM_cat&lt;&gt;"")*1),"Yes","No"))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pending)","Pending","Not taken"))))</f>
        <v/>
      </c>
      <c r="M41" s="17">
        <f>IF($B41="","",IF(OR(sysGrades!$P41&gt;0,sysSkills!$J41="Yes",sysIncidents!$J41&gt;0),"Yes","No"))</f>
        <v/>
      </c>
      <c r="N41" s="17">
        <f>IF($B41="","",IF(AND($E41="Yes",$F41="Yes",$G41="Yes",$H41="Yes",$I41="Yes",$J41="Yes",$K41="Yes",$L41="Yes",$Q41="Yes",$R41="Yes",$S41="Yes",$M41="No"),"Yes","No"))</f>
        <v/>
      </c>
      <c r="O41" s="17">
        <f>IF($B41="","",IF($N41="Yes","Eligible",TRIM(IF($E41&lt;&gt;"Yes","Academic; ","")&amp;IF($R41&lt;&gt;"Yes","Exams not all recorded; ","")&amp;IF($F41&lt;&gt;"Yes","Classroom; ","")&amp;IF($G41&lt;&gt;"Yes","PT sessions; ","")&amp;IF($H41&lt;&gt;"Yes","Skills; ","")&amp;IF($S41&lt;&gt;"Yes","Skills not all assessed; ","")&amp;IF($I41&lt;&gt;"Yes","Incidents; ","")&amp;IF($J41&lt;&gt;"Yes","Writing; ","")&amp;IF($K41&lt;&gt;"Yes","Makeup owed; ","")&amp;IF($L41="No","Final PT failed; ",IF($L41="Pending","Final PT rubric not set; ",IF($L41&lt;&gt;"Yes","Final PT not assessed; ","")))&amp;IF($Q41&lt;&gt;"Yes","Certs; ","")&amp;IF($M41="Yes","Dismissal review; ",""))))</f>
        <v/>
      </c>
      <c r="P41" s="17">
        <f>IF($B41="","",IF(PT!$AB41="Yes","Yes",IF(PT!$AB41="No","No",IF(PT!$AB41="(rubric pending)","Pending","Not taken"))))</f>
        <v/>
      </c>
      <c r="Q41" s="17">
        <f>IF($B41="","",IF(Certifications!$T41="Yes","Yes","No"))</f>
        <v/>
      </c>
      <c r="R41" s="17">
        <f>IF($B41="","",IF(AND(N(sysGrades!$E41)&gt;0,N(sysGrades!$F41)&gt;0,N(sysGrades!$G41)&gt;0,N(sysGrades!$H41)&gt;0),"Yes","No"))</f>
        <v/>
      </c>
      <c r="S41" s="17">
        <f>IF($B41="","",IF(N(sysSkills!$F41)&gt;=SUMPRODUCT((rngSM_cat&lt;&gt;"")*1),"Yes","No"))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pending)","Pending","Not taken"))))</f>
        <v/>
      </c>
      <c r="M42" s="17">
        <f>IF($B42="","",IF(OR(sysGrades!$P42&gt;0,sysSkills!$J42="Yes",sysIncidents!$J42&gt;0),"Yes","No"))</f>
        <v/>
      </c>
      <c r="N42" s="17">
        <f>IF($B42="","",IF(AND($E42="Yes",$F42="Yes",$G42="Yes",$H42="Yes",$I42="Yes",$J42="Yes",$K42="Yes",$L42="Yes",$Q42="Yes",$R42="Yes",$S42="Yes",$M42="No"),"Yes","No"))</f>
        <v/>
      </c>
      <c r="O42" s="17">
        <f>IF($B42="","",IF($N42="Yes","Eligible",TRIM(IF($E42&lt;&gt;"Yes","Academic; ","")&amp;IF($R42&lt;&gt;"Yes","Exams not all recorded; ","")&amp;IF($F42&lt;&gt;"Yes","Classroom; ","")&amp;IF($G42&lt;&gt;"Yes","PT sessions; ","")&amp;IF($H42&lt;&gt;"Yes","Skills; ","")&amp;IF($S42&lt;&gt;"Yes","Skills not all assessed; ","")&amp;IF($I42&lt;&gt;"Yes","Incidents; ","")&amp;IF($J42&lt;&gt;"Yes","Writing; ","")&amp;IF($K42&lt;&gt;"Yes","Makeup owed; ","")&amp;IF($L42="No","Final PT failed; ",IF($L42="Pending","Final PT rubric not set; ",IF($L42&lt;&gt;"Yes","Final PT not assessed; ","")))&amp;IF($Q42&lt;&gt;"Yes","Certs; ","")&amp;IF($M42="Yes","Dismissal review; ",""))))</f>
        <v/>
      </c>
      <c r="P42" s="17">
        <f>IF($B42="","",IF(PT!$AB42="Yes","Yes",IF(PT!$AB42="No","No",IF(PT!$AB42="(rubric pending)","Pending","Not taken"))))</f>
        <v/>
      </c>
      <c r="Q42" s="17">
        <f>IF($B42="","",IF(Certifications!$T42="Yes","Yes","No"))</f>
        <v/>
      </c>
      <c r="R42" s="17">
        <f>IF($B42="","",IF(AND(N(sysGrades!$E42)&gt;0,N(sysGrades!$F42)&gt;0,N(sysGrades!$G42)&gt;0,N(sysGrades!$H42)&gt;0),"Yes","No"))</f>
        <v/>
      </c>
      <c r="S42" s="17">
        <f>IF($B42="","",IF(N(sysSkills!$F42)&gt;=SUMPRODUCT((rngSM_cat&lt;&gt;"")*1),"Yes","No"))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pending)","Pending","Not taken"))))</f>
        <v/>
      </c>
      <c r="M43" s="17">
        <f>IF($B43="","",IF(OR(sysGrades!$P43&gt;0,sysSkills!$J43="Yes",sysIncidents!$J43&gt;0),"Yes","No"))</f>
        <v/>
      </c>
      <c r="N43" s="17">
        <f>IF($B43="","",IF(AND($E43="Yes",$F43="Yes",$G43="Yes",$H43="Yes",$I43="Yes",$J43="Yes",$K43="Yes",$L43="Yes",$Q43="Yes",$R43="Yes",$S43="Yes",$M43="No"),"Yes","No"))</f>
        <v/>
      </c>
      <c r="O43" s="17">
        <f>IF($B43="","",IF($N43="Yes","Eligible",TRIM(IF($E43&lt;&gt;"Yes","Academic; ","")&amp;IF($R43&lt;&gt;"Yes","Exams not all recorded; ","")&amp;IF($F43&lt;&gt;"Yes","Classroom; ","")&amp;IF($G43&lt;&gt;"Yes","PT sessions; ","")&amp;IF($H43&lt;&gt;"Yes","Skills; ","")&amp;IF($S43&lt;&gt;"Yes","Skills not all assessed; ","")&amp;IF($I43&lt;&gt;"Yes","Incidents; ","")&amp;IF($J43&lt;&gt;"Yes","Writing; ","")&amp;IF($K43&lt;&gt;"Yes","Makeup owed; ","")&amp;IF($L43="No","Final PT failed; ",IF($L43="Pending","Final PT rubric not set; ",IF($L43&lt;&gt;"Yes","Final PT not assessed; ","")))&amp;IF($Q43&lt;&gt;"Yes","Certs; ","")&amp;IF($M43="Yes","Dismissal review; ",""))))</f>
        <v/>
      </c>
      <c r="P43" s="17">
        <f>IF($B43="","",IF(PT!$AB43="Yes","Yes",IF(PT!$AB43="No","No",IF(PT!$AB43="(rubric pending)","Pending","Not taken"))))</f>
        <v/>
      </c>
      <c r="Q43" s="17">
        <f>IF($B43="","",IF(Certifications!$T43="Yes","Yes","No"))</f>
        <v/>
      </c>
      <c r="R43" s="17">
        <f>IF($B43="","",IF(AND(N(sysGrades!$E43)&gt;0,N(sysGrades!$F43)&gt;0,N(sysGrades!$G43)&gt;0,N(sysGrades!$H43)&gt;0),"Yes","No"))</f>
        <v/>
      </c>
      <c r="S43" s="17">
        <f>IF($B43="","",IF(N(sysSkills!$F43)&gt;=SUMPRODUCT((rngSM_cat&lt;&gt;"")*1),"Yes","No"))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pending)","Pending","Not taken"))))</f>
        <v/>
      </c>
      <c r="M44" s="17">
        <f>IF($B44="","",IF(OR(sysGrades!$P44&gt;0,sysSkills!$J44="Yes",sysIncidents!$J44&gt;0),"Yes","No"))</f>
        <v/>
      </c>
      <c r="N44" s="17">
        <f>IF($B44="","",IF(AND($E44="Yes",$F44="Yes",$G44="Yes",$H44="Yes",$I44="Yes",$J44="Yes",$K44="Yes",$L44="Yes",$Q44="Yes",$R44="Yes",$S44="Yes",$M44="No"),"Yes","No"))</f>
        <v/>
      </c>
      <c r="O44" s="17">
        <f>IF($B44="","",IF($N44="Yes","Eligible",TRIM(IF($E44&lt;&gt;"Yes","Academic; ","")&amp;IF($R44&lt;&gt;"Yes","Exams not all recorded; ","")&amp;IF($F44&lt;&gt;"Yes","Classroom; ","")&amp;IF($G44&lt;&gt;"Yes","PT sessions; ","")&amp;IF($H44&lt;&gt;"Yes","Skills; ","")&amp;IF($S44&lt;&gt;"Yes","Skills not all assessed; ","")&amp;IF($I44&lt;&gt;"Yes","Incidents; ","")&amp;IF($J44&lt;&gt;"Yes","Writing; ","")&amp;IF($K44&lt;&gt;"Yes","Makeup owed; ","")&amp;IF($L44="No","Final PT failed; ",IF($L44="Pending","Final PT rubric not set; ",IF($L44&lt;&gt;"Yes","Final PT not assessed; ","")))&amp;IF($Q44&lt;&gt;"Yes","Certs; ","")&amp;IF($M44="Yes","Dismissal review; ",""))))</f>
        <v/>
      </c>
      <c r="P44" s="17">
        <f>IF($B44="","",IF(PT!$AB44="Yes","Yes",IF(PT!$AB44="No","No",IF(PT!$AB44="(rubric pending)","Pending","Not taken"))))</f>
        <v/>
      </c>
      <c r="Q44" s="17">
        <f>IF($B44="","",IF(Certifications!$T44="Yes","Yes","No"))</f>
        <v/>
      </c>
      <c r="R44" s="17">
        <f>IF($B44="","",IF(AND(N(sysGrades!$E44)&gt;0,N(sysGrades!$F44)&gt;0,N(sysGrades!$G44)&gt;0,N(sysGrades!$H44)&gt;0),"Yes","No"))</f>
        <v/>
      </c>
      <c r="S44" s="17">
        <f>IF($B44="","",IF(N(sysSkills!$F44)&gt;=SUMPRODUCT((rngSM_cat&lt;&gt;"")*1),"Yes","No"))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pending)","Pending","Not taken"))))</f>
        <v/>
      </c>
      <c r="M45" s="17">
        <f>IF($B45="","",IF(OR(sysGrades!$P45&gt;0,sysSkills!$J45="Yes",sysIncidents!$J45&gt;0),"Yes","No"))</f>
        <v/>
      </c>
      <c r="N45" s="17">
        <f>IF($B45="","",IF(AND($E45="Yes",$F45="Yes",$G45="Yes",$H45="Yes",$I45="Yes",$J45="Yes",$K45="Yes",$L45="Yes",$Q45="Yes",$R45="Yes",$S45="Yes",$M45="No"),"Yes","No"))</f>
        <v/>
      </c>
      <c r="O45" s="17">
        <f>IF($B45="","",IF($N45="Yes","Eligible",TRIM(IF($E45&lt;&gt;"Yes","Academic; ","")&amp;IF($R45&lt;&gt;"Yes","Exams not all recorded; ","")&amp;IF($F45&lt;&gt;"Yes","Classroom; ","")&amp;IF($G45&lt;&gt;"Yes","PT sessions; ","")&amp;IF($H45&lt;&gt;"Yes","Skills; ","")&amp;IF($S45&lt;&gt;"Yes","Skills not all assessed; ","")&amp;IF($I45&lt;&gt;"Yes","Incidents; ","")&amp;IF($J45&lt;&gt;"Yes","Writing; ","")&amp;IF($K45&lt;&gt;"Yes","Makeup owed; ","")&amp;IF($L45="No","Final PT failed; ",IF($L45="Pending","Final PT rubric not set; ",IF($L45&lt;&gt;"Yes","Final PT not assessed; ","")))&amp;IF($Q45&lt;&gt;"Yes","Certs; ","")&amp;IF($M45="Yes","Dismissal review; ",""))))</f>
        <v/>
      </c>
      <c r="P45" s="17">
        <f>IF($B45="","",IF(PT!$AB45="Yes","Yes",IF(PT!$AB45="No","No",IF(PT!$AB45="(rubric pending)","Pending","Not taken"))))</f>
        <v/>
      </c>
      <c r="Q45" s="17">
        <f>IF($B45="","",IF(Certifications!$T45="Yes","Yes","No"))</f>
        <v/>
      </c>
      <c r="R45" s="17">
        <f>IF($B45="","",IF(AND(N(sysGrades!$E45)&gt;0,N(sysGrades!$F45)&gt;0,N(sysGrades!$G45)&gt;0,N(sysGrades!$H45)&gt;0),"Yes","No"))</f>
        <v/>
      </c>
      <c r="S45" s="17">
        <f>IF($B45="","",IF(N(sysSkills!$F45)&gt;=SUMPRODUCT((rngSM_cat&lt;&gt;"")*1),"Yes","No"))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pending)","Pending","Not taken"))))</f>
        <v/>
      </c>
      <c r="M46" s="17">
        <f>IF($B46="","",IF(OR(sysGrades!$P46&gt;0,sysSkills!$J46="Yes",sysIncidents!$J46&gt;0),"Yes","No"))</f>
        <v/>
      </c>
      <c r="N46" s="17">
        <f>IF($B46="","",IF(AND($E46="Yes",$F46="Yes",$G46="Yes",$H46="Yes",$I46="Yes",$J46="Yes",$K46="Yes",$L46="Yes",$Q46="Yes",$R46="Yes",$S46="Yes",$M46="No"),"Yes","No"))</f>
        <v/>
      </c>
      <c r="O46" s="17">
        <f>IF($B46="","",IF($N46="Yes","Eligible",TRIM(IF($E46&lt;&gt;"Yes","Academic; ","")&amp;IF($R46&lt;&gt;"Yes","Exams not all recorded; ","")&amp;IF($F46&lt;&gt;"Yes","Classroom; ","")&amp;IF($G46&lt;&gt;"Yes","PT sessions; ","")&amp;IF($H46&lt;&gt;"Yes","Skills; ","")&amp;IF($S46&lt;&gt;"Yes","Skills not all assessed; ","")&amp;IF($I46&lt;&gt;"Yes","Incidents; ","")&amp;IF($J46&lt;&gt;"Yes","Writing; ","")&amp;IF($K46&lt;&gt;"Yes","Makeup owed; ","")&amp;IF($L46="No","Final PT failed; ",IF($L46="Pending","Final PT rubric not set; ",IF($L46&lt;&gt;"Yes","Final PT not assessed; ","")))&amp;IF($Q46&lt;&gt;"Yes","Certs; ","")&amp;IF($M46="Yes","Dismissal review; ",""))))</f>
        <v/>
      </c>
      <c r="P46" s="17">
        <f>IF($B46="","",IF(PT!$AB46="Yes","Yes",IF(PT!$AB46="No","No",IF(PT!$AB46="(rubric pending)","Pending","Not taken"))))</f>
        <v/>
      </c>
      <c r="Q46" s="17">
        <f>IF($B46="","",IF(Certifications!$T46="Yes","Yes","No"))</f>
        <v/>
      </c>
      <c r="R46" s="17">
        <f>IF($B46="","",IF(AND(N(sysGrades!$E46)&gt;0,N(sysGrades!$F46)&gt;0,N(sysGrades!$G46)&gt;0,N(sysGrades!$H46)&gt;0),"Yes","No"))</f>
        <v/>
      </c>
      <c r="S46" s="17">
        <f>IF($B46="","",IF(N(sysSkills!$F46)&gt;=SUMPRODUCT((rngSM_cat&lt;&gt;"")*1),"Yes","No"))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pending)","Pending","Not taken"))))</f>
        <v/>
      </c>
      <c r="M47" s="17">
        <f>IF($B47="","",IF(OR(sysGrades!$P47&gt;0,sysSkills!$J47="Yes",sysIncidents!$J47&gt;0),"Yes","No"))</f>
        <v/>
      </c>
      <c r="N47" s="17">
        <f>IF($B47="","",IF(AND($E47="Yes",$F47="Yes",$G47="Yes",$H47="Yes",$I47="Yes",$J47="Yes",$K47="Yes",$L47="Yes",$Q47="Yes",$R47="Yes",$S47="Yes",$M47="No"),"Yes","No"))</f>
        <v/>
      </c>
      <c r="O47" s="17">
        <f>IF($B47="","",IF($N47="Yes","Eligible",TRIM(IF($E47&lt;&gt;"Yes","Academic; ","")&amp;IF($R47&lt;&gt;"Yes","Exams not all recorded; ","")&amp;IF($F47&lt;&gt;"Yes","Classroom; ","")&amp;IF($G47&lt;&gt;"Yes","PT sessions; ","")&amp;IF($H47&lt;&gt;"Yes","Skills; ","")&amp;IF($S47&lt;&gt;"Yes","Skills not all assessed; ","")&amp;IF($I47&lt;&gt;"Yes","Incidents; ","")&amp;IF($J47&lt;&gt;"Yes","Writing; ","")&amp;IF($K47&lt;&gt;"Yes","Makeup owed; ","")&amp;IF($L47="No","Final PT failed; ",IF($L47="Pending","Final PT rubric not set; ",IF($L47&lt;&gt;"Yes","Final PT not assessed; ","")))&amp;IF($Q47&lt;&gt;"Yes","Certs; ","")&amp;IF($M47="Yes","Dismissal review; ",""))))</f>
        <v/>
      </c>
      <c r="P47" s="17">
        <f>IF($B47="","",IF(PT!$AB47="Yes","Yes",IF(PT!$AB47="No","No",IF(PT!$AB47="(rubric pending)","Pending","Not taken"))))</f>
        <v/>
      </c>
      <c r="Q47" s="17">
        <f>IF($B47="","",IF(Certifications!$T47="Yes","Yes","No"))</f>
        <v/>
      </c>
      <c r="R47" s="17">
        <f>IF($B47="","",IF(AND(N(sysGrades!$E47)&gt;0,N(sysGrades!$F47)&gt;0,N(sysGrades!$G47)&gt;0,N(sysGrades!$H47)&gt;0),"Yes","No"))</f>
        <v/>
      </c>
      <c r="S47" s="17">
        <f>IF($B47="","",IF(N(sysSkills!$F47)&gt;=SUMPRODUCT((rngSM_cat&lt;&gt;"")*1),"Yes","No"))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pending)","Pending","Not taken"))))</f>
        <v/>
      </c>
      <c r="M48" s="17">
        <f>IF($B48="","",IF(OR(sysGrades!$P48&gt;0,sysSkills!$J48="Yes",sysIncidents!$J48&gt;0),"Yes","No"))</f>
        <v/>
      </c>
      <c r="N48" s="17">
        <f>IF($B48="","",IF(AND($E48="Yes",$F48="Yes",$G48="Yes",$H48="Yes",$I48="Yes",$J48="Yes",$K48="Yes",$L48="Yes",$Q48="Yes",$R48="Yes",$S48="Yes",$M48="No"),"Yes","No"))</f>
        <v/>
      </c>
      <c r="O48" s="17">
        <f>IF($B48="","",IF($N48="Yes","Eligible",TRIM(IF($E48&lt;&gt;"Yes","Academic; ","")&amp;IF($R48&lt;&gt;"Yes","Exams not all recorded; ","")&amp;IF($F48&lt;&gt;"Yes","Classroom; ","")&amp;IF($G48&lt;&gt;"Yes","PT sessions; ","")&amp;IF($H48&lt;&gt;"Yes","Skills; ","")&amp;IF($S48&lt;&gt;"Yes","Skills not all assessed; ","")&amp;IF($I48&lt;&gt;"Yes","Incidents; ","")&amp;IF($J48&lt;&gt;"Yes","Writing; ","")&amp;IF($K48&lt;&gt;"Yes","Makeup owed; ","")&amp;IF($L48="No","Final PT failed; ",IF($L48="Pending","Final PT rubric not set; ",IF($L48&lt;&gt;"Yes","Final PT not assessed; ","")))&amp;IF($Q48&lt;&gt;"Yes","Certs; ","")&amp;IF($M48="Yes","Dismissal review; ",""))))</f>
        <v/>
      </c>
      <c r="P48" s="17">
        <f>IF($B48="","",IF(PT!$AB48="Yes","Yes",IF(PT!$AB48="No","No",IF(PT!$AB48="(rubric pending)","Pending","Not taken"))))</f>
        <v/>
      </c>
      <c r="Q48" s="17">
        <f>IF($B48="","",IF(Certifications!$T48="Yes","Yes","No"))</f>
        <v/>
      </c>
      <c r="R48" s="17">
        <f>IF($B48="","",IF(AND(N(sysGrades!$E48)&gt;0,N(sysGrades!$F48)&gt;0,N(sysGrades!$G48)&gt;0,N(sysGrades!$H48)&gt;0),"Yes","No"))</f>
        <v/>
      </c>
      <c r="S48" s="17">
        <f>IF($B48="","",IF(N(sysSkills!$F48)&gt;=SUMPRODUCT((rngSM_cat&lt;&gt;"")*1),"Yes","No"))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pending)","Pending","Not taken"))))</f>
        <v/>
      </c>
      <c r="M49" s="17">
        <f>IF($B49="","",IF(OR(sysGrades!$P49&gt;0,sysSkills!$J49="Yes",sysIncidents!$J49&gt;0),"Yes","No"))</f>
        <v/>
      </c>
      <c r="N49" s="17">
        <f>IF($B49="","",IF(AND($E49="Yes",$F49="Yes",$G49="Yes",$H49="Yes",$I49="Yes",$J49="Yes",$K49="Yes",$L49="Yes",$Q49="Yes",$R49="Yes",$S49="Yes",$M49="No"),"Yes","No"))</f>
        <v/>
      </c>
      <c r="O49" s="17">
        <f>IF($B49="","",IF($N49="Yes","Eligible",TRIM(IF($E49&lt;&gt;"Yes","Academic; ","")&amp;IF($R49&lt;&gt;"Yes","Exams not all recorded; ","")&amp;IF($F49&lt;&gt;"Yes","Classroom; ","")&amp;IF($G49&lt;&gt;"Yes","PT sessions; ","")&amp;IF($H49&lt;&gt;"Yes","Skills; ","")&amp;IF($S49&lt;&gt;"Yes","Skills not all assessed; ","")&amp;IF($I49&lt;&gt;"Yes","Incidents; ","")&amp;IF($J49&lt;&gt;"Yes","Writing; ","")&amp;IF($K49&lt;&gt;"Yes","Makeup owed; ","")&amp;IF($L49="No","Final PT failed; ",IF($L49="Pending","Final PT rubric not set; ",IF($L49&lt;&gt;"Yes","Final PT not assessed; ","")))&amp;IF($Q49&lt;&gt;"Yes","Certs; ","")&amp;IF($M49="Yes","Dismissal review; ",""))))</f>
        <v/>
      </c>
      <c r="P49" s="17">
        <f>IF($B49="","",IF(PT!$AB49="Yes","Yes",IF(PT!$AB49="No","No",IF(PT!$AB49="(rubric pending)","Pending","Not taken"))))</f>
        <v/>
      </c>
      <c r="Q49" s="17">
        <f>IF($B49="","",IF(Certifications!$T49="Yes","Yes","No"))</f>
        <v/>
      </c>
      <c r="R49" s="17">
        <f>IF($B49="","",IF(AND(N(sysGrades!$E49)&gt;0,N(sysGrades!$F49)&gt;0,N(sysGrades!$G49)&gt;0,N(sysGrades!$H49)&gt;0),"Yes","No"))</f>
        <v/>
      </c>
      <c r="S49" s="17">
        <f>IF($B49="","",IF(N(sysSkills!$F49)&gt;=SUMPRODUCT((rngSM_cat&lt;&gt;"")*1),"Yes","No"))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pending)","Pending","Not taken"))))</f>
        <v/>
      </c>
      <c r="M50" s="17">
        <f>IF($B50="","",IF(OR(sysGrades!$P50&gt;0,sysSkills!$J50="Yes",sysIncidents!$J50&gt;0),"Yes","No"))</f>
        <v/>
      </c>
      <c r="N50" s="17">
        <f>IF($B50="","",IF(AND($E50="Yes",$F50="Yes",$G50="Yes",$H50="Yes",$I50="Yes",$J50="Yes",$K50="Yes",$L50="Yes",$Q50="Yes",$R50="Yes",$S50="Yes",$M50="No"),"Yes","No"))</f>
        <v/>
      </c>
      <c r="O50" s="17">
        <f>IF($B50="","",IF($N50="Yes","Eligible",TRIM(IF($E50&lt;&gt;"Yes","Academic; ","")&amp;IF($R50&lt;&gt;"Yes","Exams not all recorded; ","")&amp;IF($F50&lt;&gt;"Yes","Classroom; ","")&amp;IF($G50&lt;&gt;"Yes","PT sessions; ","")&amp;IF($H50&lt;&gt;"Yes","Skills; ","")&amp;IF($S50&lt;&gt;"Yes","Skills not all assessed; ","")&amp;IF($I50&lt;&gt;"Yes","Incidents; ","")&amp;IF($J50&lt;&gt;"Yes","Writing; ","")&amp;IF($K50&lt;&gt;"Yes","Makeup owed; ","")&amp;IF($L50="No","Final PT failed; ",IF($L50="Pending","Final PT rubric not set; ",IF($L50&lt;&gt;"Yes","Final PT not assessed; ","")))&amp;IF($Q50&lt;&gt;"Yes","Certs; ","")&amp;IF($M50="Yes","Dismissal review; ",""))))</f>
        <v/>
      </c>
      <c r="P50" s="17">
        <f>IF($B50="","",IF(PT!$AB50="Yes","Yes",IF(PT!$AB50="No","No",IF(PT!$AB50="(rubric pending)","Pending","Not taken"))))</f>
        <v/>
      </c>
      <c r="Q50" s="17">
        <f>IF($B50="","",IF(Certifications!$T50="Yes","Yes","No"))</f>
        <v/>
      </c>
      <c r="R50" s="17">
        <f>IF($B50="","",IF(AND(N(sysGrades!$E50)&gt;0,N(sysGrades!$F50)&gt;0,N(sysGrades!$G50)&gt;0,N(sysGrades!$H50)&gt;0),"Yes","No"))</f>
        <v/>
      </c>
      <c r="S50" s="17">
        <f>IF($B50="","",IF(N(sysSkills!$F50)&gt;=SUMPRODUCT((rngSM_cat&lt;&gt;"")*1),"Yes","No"))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pending)","Pending","Not taken"))))</f>
        <v/>
      </c>
      <c r="M51" s="17">
        <f>IF($B51="","",IF(OR(sysGrades!$P51&gt;0,sysSkills!$J51="Yes",sysIncidents!$J51&gt;0),"Yes","No"))</f>
        <v/>
      </c>
      <c r="N51" s="17">
        <f>IF($B51="","",IF(AND($E51="Yes",$F51="Yes",$G51="Yes",$H51="Yes",$I51="Yes",$J51="Yes",$K51="Yes",$L51="Yes",$Q51="Yes",$R51="Yes",$S51="Yes",$M51="No"),"Yes","No"))</f>
        <v/>
      </c>
      <c r="O51" s="17">
        <f>IF($B51="","",IF($N51="Yes","Eligible",TRIM(IF($E51&lt;&gt;"Yes","Academic; ","")&amp;IF($R51&lt;&gt;"Yes","Exams not all recorded; ","")&amp;IF($F51&lt;&gt;"Yes","Classroom; ","")&amp;IF($G51&lt;&gt;"Yes","PT sessions; ","")&amp;IF($H51&lt;&gt;"Yes","Skills; ","")&amp;IF($S51&lt;&gt;"Yes","Skills not all assessed; ","")&amp;IF($I51&lt;&gt;"Yes","Incidents; ","")&amp;IF($J51&lt;&gt;"Yes","Writing; ","")&amp;IF($K51&lt;&gt;"Yes","Makeup owed; ","")&amp;IF($L51="No","Final PT failed; ",IF($L51="Pending","Final PT rubric not set; ",IF($L51&lt;&gt;"Yes","Final PT not assessed; ","")))&amp;IF($Q51&lt;&gt;"Yes","Certs; ","")&amp;IF($M51="Yes","Dismissal review; ",""))))</f>
        <v/>
      </c>
      <c r="P51" s="17">
        <f>IF($B51="","",IF(PT!$AB51="Yes","Yes",IF(PT!$AB51="No","No",IF(PT!$AB51="(rubric pending)","Pending","Not taken"))))</f>
        <v/>
      </c>
      <c r="Q51" s="17">
        <f>IF($B51="","",IF(Certifications!$T51="Yes","Yes","No"))</f>
        <v/>
      </c>
      <c r="R51" s="17">
        <f>IF($B51="","",IF(AND(N(sysGrades!$E51)&gt;0,N(sysGrades!$F51)&gt;0,N(sysGrades!$G51)&gt;0,N(sysGrades!$H51)&gt;0),"Yes","No"))</f>
        <v/>
      </c>
      <c r="S51" s="17">
        <f>IF($B51="","",IF(N(sysSkills!$F51)&gt;=SUMPRODUCT((rngSM_cat&lt;&gt;"")*1),"Yes","No"))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pending)","Pending","Not taken"))))</f>
        <v/>
      </c>
      <c r="M52" s="17">
        <f>IF($B52="","",IF(OR(sysGrades!$P52&gt;0,sysSkills!$J52="Yes",sysIncidents!$J52&gt;0),"Yes","No"))</f>
        <v/>
      </c>
      <c r="N52" s="17">
        <f>IF($B52="","",IF(AND($E52="Yes",$F52="Yes",$G52="Yes",$H52="Yes",$I52="Yes",$J52="Yes",$K52="Yes",$L52="Yes",$Q52="Yes",$R52="Yes",$S52="Yes",$M52="No"),"Yes","No"))</f>
        <v/>
      </c>
      <c r="O52" s="17">
        <f>IF($B52="","",IF($N52="Yes","Eligible",TRIM(IF($E52&lt;&gt;"Yes","Academic; ","")&amp;IF($R52&lt;&gt;"Yes","Exams not all recorded; ","")&amp;IF($F52&lt;&gt;"Yes","Classroom; ","")&amp;IF($G52&lt;&gt;"Yes","PT sessions; ","")&amp;IF($H52&lt;&gt;"Yes","Skills; ","")&amp;IF($S52&lt;&gt;"Yes","Skills not all assessed; ","")&amp;IF($I52&lt;&gt;"Yes","Incidents; ","")&amp;IF($J52&lt;&gt;"Yes","Writing; ","")&amp;IF($K52&lt;&gt;"Yes","Makeup owed; ","")&amp;IF($L52="No","Final PT failed; ",IF($L52="Pending","Final PT rubric not set; ",IF($L52&lt;&gt;"Yes","Final PT not assessed; ","")))&amp;IF($Q52&lt;&gt;"Yes","Certs; ","")&amp;IF($M52="Yes","Dismissal review; ",""))))</f>
        <v/>
      </c>
      <c r="P52" s="17">
        <f>IF($B52="","",IF(PT!$AB52="Yes","Yes",IF(PT!$AB52="No","No",IF(PT!$AB52="(rubric pending)","Pending","Not taken"))))</f>
        <v/>
      </c>
      <c r="Q52" s="17">
        <f>IF($B52="","",IF(Certifications!$T52="Yes","Yes","No"))</f>
        <v/>
      </c>
      <c r="R52" s="17">
        <f>IF($B52="","",IF(AND(N(sysGrades!$E52)&gt;0,N(sysGrades!$F52)&gt;0,N(sysGrades!$G52)&gt;0,N(sysGrades!$H52)&gt;0),"Yes","No"))</f>
        <v/>
      </c>
      <c r="S52" s="17">
        <f>IF($B52="","",IF(N(sysSkills!$F52)&gt;=SUMPRODUCT((rngSM_cat&lt;&gt;"")*1),"Yes","No"))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pending)","Pending","Not taken"))))</f>
        <v/>
      </c>
      <c r="M53" s="17">
        <f>IF($B53="","",IF(OR(sysGrades!$P53&gt;0,sysSkills!$J53="Yes",sysIncidents!$J53&gt;0),"Yes","No"))</f>
        <v/>
      </c>
      <c r="N53" s="17">
        <f>IF($B53="","",IF(AND($E53="Yes",$F53="Yes",$G53="Yes",$H53="Yes",$I53="Yes",$J53="Yes",$K53="Yes",$L53="Yes",$Q53="Yes",$R53="Yes",$S53="Yes",$M53="No"),"Yes","No"))</f>
        <v/>
      </c>
      <c r="O53" s="17">
        <f>IF($B53="","",IF($N53="Yes","Eligible",TRIM(IF($E53&lt;&gt;"Yes","Academic; ","")&amp;IF($R53&lt;&gt;"Yes","Exams not all recorded; ","")&amp;IF($F53&lt;&gt;"Yes","Classroom; ","")&amp;IF($G53&lt;&gt;"Yes","PT sessions; ","")&amp;IF($H53&lt;&gt;"Yes","Skills; ","")&amp;IF($S53&lt;&gt;"Yes","Skills not all assessed; ","")&amp;IF($I53&lt;&gt;"Yes","Incidents; ","")&amp;IF($J53&lt;&gt;"Yes","Writing; ","")&amp;IF($K53&lt;&gt;"Yes","Makeup owed; ","")&amp;IF($L53="No","Final PT failed; ",IF($L53="Pending","Final PT rubric not set; ",IF($L53&lt;&gt;"Yes","Final PT not assessed; ","")))&amp;IF($Q53&lt;&gt;"Yes","Certs; ","")&amp;IF($M53="Yes","Dismissal review; ",""))))</f>
        <v/>
      </c>
      <c r="P53" s="17">
        <f>IF($B53="","",IF(PT!$AB53="Yes","Yes",IF(PT!$AB53="No","No",IF(PT!$AB53="(rubric pending)","Pending","Not taken"))))</f>
        <v/>
      </c>
      <c r="Q53" s="17">
        <f>IF($B53="","",IF(Certifications!$T53="Yes","Yes","No"))</f>
        <v/>
      </c>
      <c r="R53" s="17">
        <f>IF($B53="","",IF(AND(N(sysGrades!$E53)&gt;0,N(sysGrades!$F53)&gt;0,N(sysGrades!$G53)&gt;0,N(sysGrades!$H53)&gt;0),"Yes","No"))</f>
        <v/>
      </c>
      <c r="S53" s="17">
        <f>IF($B53="","",IF(N(sysSkills!$F53)&gt;=SUMPRODUCT((rngSM_cat&lt;&gt;"")*1),"Yes","No"))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pending)","Pending","Not taken"))))</f>
        <v/>
      </c>
      <c r="M54" s="17">
        <f>IF($B54="","",IF(OR(sysGrades!$P54&gt;0,sysSkills!$J54="Yes",sysIncidents!$J54&gt;0),"Yes","No"))</f>
        <v/>
      </c>
      <c r="N54" s="17">
        <f>IF($B54="","",IF(AND($E54="Yes",$F54="Yes",$G54="Yes",$H54="Yes",$I54="Yes",$J54="Yes",$K54="Yes",$L54="Yes",$Q54="Yes",$R54="Yes",$S54="Yes",$M54="No"),"Yes","No"))</f>
        <v/>
      </c>
      <c r="O54" s="17">
        <f>IF($B54="","",IF($N54="Yes","Eligible",TRIM(IF($E54&lt;&gt;"Yes","Academic; ","")&amp;IF($R54&lt;&gt;"Yes","Exams not all recorded; ","")&amp;IF($F54&lt;&gt;"Yes","Classroom; ","")&amp;IF($G54&lt;&gt;"Yes","PT sessions; ","")&amp;IF($H54&lt;&gt;"Yes","Skills; ","")&amp;IF($S54&lt;&gt;"Yes","Skills not all assessed; ","")&amp;IF($I54&lt;&gt;"Yes","Incidents; ","")&amp;IF($J54&lt;&gt;"Yes","Writing; ","")&amp;IF($K54&lt;&gt;"Yes","Makeup owed; ","")&amp;IF($L54="No","Final PT failed; ",IF($L54="Pending","Final PT rubric not set; ",IF($L54&lt;&gt;"Yes","Final PT not assessed; ","")))&amp;IF($Q54&lt;&gt;"Yes","Certs; ","")&amp;IF($M54="Yes","Dismissal review; ",""))))</f>
        <v/>
      </c>
      <c r="P54" s="17">
        <f>IF($B54="","",IF(PT!$AB54="Yes","Yes",IF(PT!$AB54="No","No",IF(PT!$AB54="(rubric pending)","Pending","Not taken"))))</f>
        <v/>
      </c>
      <c r="Q54" s="17">
        <f>IF($B54="","",IF(Certifications!$T54="Yes","Yes","No"))</f>
        <v/>
      </c>
      <c r="R54" s="17">
        <f>IF($B54="","",IF(AND(N(sysGrades!$E54)&gt;0,N(sysGrades!$F54)&gt;0,N(sysGrades!$G54)&gt;0,N(sysGrades!$H54)&gt;0),"Yes","No"))</f>
        <v/>
      </c>
      <c r="S54" s="17">
        <f>IF($B54="","",IF(N(sysSkills!$F54)&gt;=SUMPRODUCT((rngSM_cat&lt;&gt;"")*1),"Yes","No"))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pending)","Pending","Not taken"))))</f>
        <v/>
      </c>
      <c r="M55" s="17">
        <f>IF($B55="","",IF(OR(sysGrades!$P55&gt;0,sysSkills!$J55="Yes",sysIncidents!$J55&gt;0),"Yes","No"))</f>
        <v/>
      </c>
      <c r="N55" s="17">
        <f>IF($B55="","",IF(AND($E55="Yes",$F55="Yes",$G55="Yes",$H55="Yes",$I55="Yes",$J55="Yes",$K55="Yes",$L55="Yes",$Q55="Yes",$R55="Yes",$S55="Yes",$M55="No"),"Yes","No"))</f>
        <v/>
      </c>
      <c r="O55" s="17">
        <f>IF($B55="","",IF($N55="Yes","Eligible",TRIM(IF($E55&lt;&gt;"Yes","Academic; ","")&amp;IF($R55&lt;&gt;"Yes","Exams not all recorded; ","")&amp;IF($F55&lt;&gt;"Yes","Classroom; ","")&amp;IF($G55&lt;&gt;"Yes","PT sessions; ","")&amp;IF($H55&lt;&gt;"Yes","Skills; ","")&amp;IF($S55&lt;&gt;"Yes","Skills not all assessed; ","")&amp;IF($I55&lt;&gt;"Yes","Incidents; ","")&amp;IF($J55&lt;&gt;"Yes","Writing; ","")&amp;IF($K55&lt;&gt;"Yes","Makeup owed; ","")&amp;IF($L55="No","Final PT failed; ",IF($L55="Pending","Final PT rubric not set; ",IF($L55&lt;&gt;"Yes","Final PT not assessed; ","")))&amp;IF($Q55&lt;&gt;"Yes","Certs; ","")&amp;IF($M55="Yes","Dismissal review; ",""))))</f>
        <v/>
      </c>
      <c r="P55" s="17">
        <f>IF($B55="","",IF(PT!$AB55="Yes","Yes",IF(PT!$AB55="No","No",IF(PT!$AB55="(rubric pending)","Pending","Not taken"))))</f>
        <v/>
      </c>
      <c r="Q55" s="17">
        <f>IF($B55="","",IF(Certifications!$T55="Yes","Yes","No"))</f>
        <v/>
      </c>
      <c r="R55" s="17">
        <f>IF($B55="","",IF(AND(N(sysGrades!$E55)&gt;0,N(sysGrades!$F55)&gt;0,N(sysGrades!$G55)&gt;0,N(sysGrades!$H55)&gt;0),"Yes","No"))</f>
        <v/>
      </c>
      <c r="S55" s="17">
        <f>IF($B55="","",IF(N(sysSkills!$F55)&gt;=SUMPRODUCT((rngSM_cat&lt;&gt;"")*1),"Yes","No"))</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5" t="n"/>
      <c r="F6" s="29">
        <f>IF($E6&lt;&gt;"",$E6,$C6)</f>
        <v/>
      </c>
      <c r="G6" s="25" t="n"/>
    </row>
    <row r="7" ht="30" customHeight="1">
      <c r="B7" s="3" t="inlineStr">
        <is>
          <t>Physical Fitness</t>
        </is>
      </c>
      <c r="C7" s="17">
        <f>IFERROR(INDEX(rngCadetNames,MATCH(MAX(nrPT_FinalPts),nrPT_FinalPts,0)),"")</f>
        <v/>
      </c>
      <c r="D7" s="15">
        <f>"Top final PT points: "&amp;IFERROR(MAX(nrPT_FinalPts),"n/a")</f>
        <v/>
      </c>
      <c r="E7" s="25" t="n"/>
      <c r="F7" s="29">
        <f>IF($E7&lt;&gt;"",$E7,$C7)</f>
        <v/>
      </c>
      <c r="G7" s="25" t="n"/>
    </row>
    <row r="8" ht="30" customHeight="1">
      <c r="B8" s="3" t="inlineStr">
        <is>
          <t>Top Gun</t>
        </is>
      </c>
      <c r="C8" s="17">
        <f>IFERROR(INDEX(rngCadetNames,MATCH(MAX(nrSKfirearmsAvg),nrSKfirearmsAvg,0)),"")</f>
        <v/>
      </c>
      <c r="D8" s="15">
        <f>"Top firearms average: "&amp;IFERROR(ROUND(MAX(nrSKfirearmsAvg),2),"n/a")</f>
        <v/>
      </c>
      <c r="E8" s="25" t="n"/>
      <c r="F8" s="29">
        <f>IF($E8&lt;&gt;"",$E8,$C8)</f>
        <v/>
      </c>
      <c r="G8" s="25"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5" t="n"/>
      <c r="F9" s="29">
        <f>IF($E9&lt;&gt;"",$E9,$C9)</f>
        <v/>
      </c>
      <c r="G9" s="25"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28"/>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8">
        <f>nrCHtotalDelivered</f>
        <v/>
      </c>
      <c r="D6" s="20">
        <f>cfgRequiredHours</f>
        <v/>
      </c>
      <c r="E6" s="29">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8">
        <f>SUMPRODUCT((nrCHdeliv&lt;&gt;"")*(nrCHdeliv&lt;&gt;0)*(nrCHdeliv&lt;nrCHmin))</f>
        <v/>
      </c>
      <c r="D7" s="20" t="n">
        <v>0</v>
      </c>
      <c r="E7" s="29">
        <f>IF(SUMPRODUCT((nrCHdeliv&lt;&gt;"")*(nrCHdeliv&lt;&gt;0)*(nrCHdeliv&lt;nrCHmin))=0,"OK","CHECK")</f>
        <v/>
      </c>
      <c r="F7" s="15">
        <f>"Rule 218.1(C)(4): failure to meet minimum course length = denial of training"</f>
        <v/>
      </c>
    </row>
    <row r="8">
      <c r="B8" s="3" t="inlineStr">
        <is>
          <t>Chapter training files incomplete</t>
        </is>
      </c>
      <c r="C8" s="28">
        <f>SUMPRODUCT((nrCHname&lt;&gt;"")*(nrCHfileOK="No"))</f>
        <v/>
      </c>
      <c r="D8" s="20" t="n">
        <v>0</v>
      </c>
      <c r="E8" s="29">
        <f>IF(SUMPRODUCT((nrCHname&lt;&gt;"")*(nrCHfileOK="No"))=0,"OK","CHECK")</f>
        <v/>
      </c>
      <c r="F8" s="15">
        <f>"SME lesson plan, instructor bio, sign-ins w/ PID, assessment, grade sheet, eval"</f>
        <v/>
      </c>
    </row>
    <row r="9">
      <c r="B9" s="3" t="inlineStr">
        <is>
          <t>Special TCOLE chapter requirements unmet</t>
        </is>
      </c>
      <c r="C9" s="28">
        <f>SUMPRODUCT((nrCHspecial&lt;&gt;"")*(nrCHspecialMet&lt;&gt;"Yes")*(nrCHspecialMet&lt;&gt;"N/A"))</f>
        <v/>
      </c>
      <c r="D9" s="20" t="n">
        <v>0</v>
      </c>
      <c r="E9" s="29">
        <f>IF(SUMPRODUCT((nrCHspecial&lt;&gt;"")*(nrCHspecialMet&lt;&gt;"Yes")*(nrCHspecialMet&lt;&gt;"N/A"))=0,"OK","CHECK")</f>
        <v/>
      </c>
      <c r="F9" s="15">
        <f>"TIM, SFST, ALERRT, CPR/AED, TCIC #4800, Crime Stoppers, Seven Step, canine scenarios, CIT lead, SIT 3232"</f>
        <v/>
      </c>
    </row>
    <row r="10">
      <c r="B10" s="3" t="inlineStr">
        <is>
          <t>Chapters without evals collected</t>
        </is>
      </c>
      <c r="C10" s="28">
        <f>SUMPRODUCT((nrCHname&lt;&gt;"")*(nrCHevals&lt;&gt;"On File")*(nrCHevals&lt;&gt;"N/A"))</f>
        <v/>
      </c>
      <c r="D10" s="20" t="n">
        <v>0</v>
      </c>
      <c r="E10" s="29">
        <f>IF(SUMPRODUCT((nrCHname&lt;&gt;"")*(nrCHevals&lt;&gt;"On File")*(nrCHevals&lt;&gt;"N/A"))=0,"OK","CHECK")</f>
        <v/>
      </c>
      <c r="F10" s="15">
        <f>"Course critiques per chapter (print from Print Center)"</f>
        <v/>
      </c>
    </row>
    <row r="11">
      <c r="B11" s="3" t="inlineStr">
        <is>
          <t>Program requirements unchecked (Audit sheet)</t>
        </is>
      </c>
      <c r="C11" s="28">
        <f>SUMPRODUCT((nrPRGitems&lt;&gt;"")*(nrPRGmet&lt;&gt;"Yes")*(nrPRGmet&lt;&gt;"N/A"))</f>
        <v/>
      </c>
      <c r="D11" s="20" t="n">
        <v>0</v>
      </c>
      <c r="E11" s="29">
        <f>IF(SUMPRODUCT((nrPRGitems&lt;&gt;"")*(nrPRGmet&lt;&gt;"Yes")*(nrPRGmet&lt;&gt;"N/A"))=0,"OK","CHECK")</f>
        <v/>
      </c>
      <c r="F11" s="15">
        <f>"Rule 215.9 distribution, TCLEDDS roster, 736 exact reporting, facility, assessments"</f>
        <v/>
      </c>
    </row>
    <row r="12">
      <c r="B12" s="3" t="inlineStr">
        <is>
          <t>Teaching instructors lacking documentation</t>
        </is>
      </c>
      <c r="C12" s="28">
        <f>SUMPRODUCT((nrInstrOnSched="Yes")*(nrInstrReady="No"))</f>
        <v/>
      </c>
      <c r="D12" s="20" t="n">
        <v>0</v>
      </c>
      <c r="E12" s="29">
        <f>IF(SUMPRODUCT((nrInstrOnSched="Yes")*(nrInstrReady="No"))=0,"OK","CHECK")</f>
        <v/>
      </c>
      <c r="F12" s="15">
        <f>"IRG: every instructor/co-teacher teaching an LO needs bio + TCOLE cert or SME letter"</f>
        <v/>
      </c>
    </row>
    <row r="13">
      <c r="B13" s="3" t="inlineStr">
        <is>
          <t>Schedule blocks with unrecognized instructor</t>
        </is>
      </c>
      <c r="C13" s="28">
        <f>COUNTIF(nrSCH_InstrOK,"UNRECOGNIZED")</f>
        <v/>
      </c>
      <c r="D13" s="20" t="n">
        <v>0</v>
      </c>
      <c r="E13" s="29">
        <f>IF(COUNTIF(nrSCH_InstrOK,"UNRECOGNIZED")=0,"OK","CHECK")</f>
        <v/>
      </c>
      <c r="F13" s="15">
        <f>"Instructor text matches nobody on the Instructors roster - fix spelling or add them"</f>
        <v/>
      </c>
    </row>
    <row r="14">
      <c r="B14" s="3" t="inlineStr">
        <is>
          <t>Schedule blocks with impossible times</t>
        </is>
      </c>
      <c r="C14" s="28">
        <f>SUMPRODUCT((nrSCH_TimeCheck&lt;&gt;"")*(nrSCH_TimeCheck&lt;&gt;"OK"))</f>
        <v/>
      </c>
      <c r="D14" s="20" t="n">
        <v>0</v>
      </c>
      <c r="E14" s="29">
        <f>IF(SUMPRODUCT((nrSCH_TimeCheck&lt;&gt;"")*(nrSCH_TimeCheck&lt;&gt;"OK"))=0,"OK","CHECK")</f>
        <v/>
      </c>
      <c r="F14" s="15">
        <f>"End time is at or before Start: the block's hours are wrong, which moves delivered chapter hours and the 5% attendance cap"</f>
        <v/>
      </c>
    </row>
    <row r="15">
      <c r="B15" s="3" t="inlineStr">
        <is>
          <t>Overdue retests (incl. unusable dates)</t>
        </is>
      </c>
      <c r="C15" s="28">
        <f>COUNTIF(nrES_RetStat,"OVERDUE")+COUNTIF(nrES_RetStat,"CHECK DATE")</f>
        <v/>
      </c>
      <c r="D15" s="20" t="n">
        <v>0</v>
      </c>
      <c r="E15" s="29">
        <f>IF(COUNTIF(nrES_RetStat,"OVERDUE")+COUNTIF(nrES_RetStat,"CHECK DATE")=0,"OK","ACT NOW")</f>
        <v/>
      </c>
      <c r="F15" s="15">
        <f>"Policy 300.5: retest within 5 class days. CHECK DATE = the exam date is missing or resolves past the last class day, so no deadline exists"</f>
        <v/>
      </c>
    </row>
    <row r="16">
      <c r="B16" s="3" t="inlineStr">
        <is>
          <t>Cadets with makeup owed</t>
        </is>
      </c>
      <c r="C16" s="28">
        <f>SUMPRODUCT((nrCadetStatus="Active")*(nrATTmakeupOK="No"))</f>
        <v/>
      </c>
      <c r="D16" s="20" t="n">
        <v>0</v>
      </c>
      <c r="E16" s="29">
        <f>IF(SUMPRODUCT((nrCadetStatus="Active")*(nrATTmakeupOK="No"))=0,"OK","CHECK")</f>
        <v/>
      </c>
      <c r="F16" s="15">
        <f>"Missed classroom minutes / PT sessions not yet made up (active cadets)"</f>
        <v/>
      </c>
    </row>
    <row r="17">
      <c r="B17" s="3" t="inlineStr">
        <is>
          <t>Active cadets failing a category</t>
        </is>
      </c>
      <c r="C17" s="28">
        <f>SUMPRODUCT((nrCadetStatus="Active")*(nrGRacademic="No"))</f>
        <v/>
      </c>
      <c r="D17" s="20" t="n">
        <v>0</v>
      </c>
      <c r="E17" s="29">
        <f>IF(SUMPRODUCT((nrCadetStatus="Active")*(nrGRacademic="No"))=0,"OK","CHECK")</f>
        <v/>
      </c>
      <c r="F17" s="15">
        <f>"70 in each category (policy 300.2)"</f>
        <v/>
      </c>
    </row>
    <row r="18">
      <c r="B18" s="3" t="inlineStr">
        <is>
          <t>Spelling interventions open</t>
        </is>
      </c>
      <c r="C18" s="28">
        <f>COUNTIF(nrSpellFlag,"INTERVENTION")</f>
        <v/>
      </c>
      <c r="D18" s="20" t="n">
        <v>0</v>
      </c>
      <c r="E18" s="29">
        <f>IF(COUNTIF(nrSpellFlag,"INTERVENTION")=0,"OK","CHECK")</f>
        <v/>
      </c>
      <c r="F18" s="15">
        <f>"Document intervention on Counseling log (300.4.B)"</f>
        <v/>
      </c>
    </row>
    <row r="19">
      <c r="B19" s="3" t="inlineStr">
        <is>
          <t>Cadets missing certification copies</t>
        </is>
      </c>
      <c r="C19" s="28">
        <f>SUMPRODUCT((nrCadetStatus="Active")*(nrCERTmissing&lt;&gt;""))</f>
        <v/>
      </c>
      <c r="D19" s="20" t="n">
        <v>0</v>
      </c>
      <c r="E19" s="29">
        <f>IF(SUMPRODUCT((nrCadetStatus="Active")*(nrCERTmissing&lt;&gt;""))=0,"OK","CHECK")</f>
        <v/>
      </c>
      <c r="F19" s="15">
        <f>"TIM, SFST, TCIC, CPR/AED, ALERRT, ICS copies - see Certifications sheet"</f>
        <v/>
      </c>
    </row>
    <row r="20">
      <c r="B20" s="3" t="inlineStr">
        <is>
          <t>Firearms: both courses of fire not passed</t>
        </is>
      </c>
      <c r="C20" s="28">
        <f>SUMPRODUCT((nrCadetStatus="Active")*(nrSKbothCoF="No"))</f>
        <v/>
      </c>
      <c r="D20" s="20" t="n">
        <v>0</v>
      </c>
      <c r="E20" s="29">
        <f>IF(SUMPRODUCT((nrCadetStatus="Active")*(nrSKbothCoF="No"))=0,"OK","CHECK")</f>
        <v/>
      </c>
      <c r="F20" s="15">
        <f>"IRG requires 70%+ on BOTH firearms courses of fire (ch 41)"</f>
        <v/>
      </c>
    </row>
    <row r="21">
      <c r="B21" s="3" t="inlineStr">
        <is>
          <t>Advisory board met within last 12 months</t>
        </is>
      </c>
      <c r="C21" s="28">
        <f>IF(COUNT(nrAB_Date)=0,"none",TEXT(MAX(nrAB_Date),"mm/dd/yyyy"))</f>
        <v/>
      </c>
      <c r="D21" s="20" t="inlineStr">
        <is>
          <t>recent</t>
        </is>
      </c>
      <c r="E21" s="29">
        <f>IF(COUNT(nrAB_Date)=0,"CHECK",IF(MAX(nrAB_Date)&gt;=TODAY()-366,"OK","CHECK"))</f>
        <v/>
      </c>
      <c r="F21" s="15">
        <f>"Board meets 1-2x/year; running list + minutes folder on AdvisoryBoard sheet"</f>
        <v/>
      </c>
    </row>
    <row r="22">
      <c r="B22" s="3" t="inlineStr">
        <is>
          <t>Governance alignment done for this academy</t>
        </is>
      </c>
      <c r="C22" s="28">
        <f>cfgBoardReviewed&amp;" / "&amp;cfgRulesAligned</f>
        <v/>
      </c>
      <c r="D22" s="20" t="inlineStr">
        <is>
          <t>Yes / Yes</t>
        </is>
      </c>
      <c r="E22" s="29">
        <f>IF(AND(cfgBoardReviewed="Yes",cfgRulesAligned="Yes"),"OK","CHECK")</f>
        <v/>
      </c>
      <c r="F22" s="15">
        <f>"Board minutes reviewed + rule changes applied to this workbook (Startup Review)"</f>
        <v/>
      </c>
    </row>
    <row r="23">
      <c r="B23" s="3" t="inlineStr">
        <is>
          <t>Policy manual version recorded</t>
        </is>
      </c>
      <c r="C23" s="28">
        <f>IF(cfgPolicyVersion="","(blank)",cfgPolicyVersion)</f>
        <v/>
      </c>
      <c r="D23" s="20" t="inlineStr">
        <is>
          <t>set</t>
        </is>
      </c>
      <c r="E23" s="29">
        <f>IF(cfgPolicyVersion="","CHECK","OK")</f>
        <v/>
      </c>
      <c r="F23" s="15">
        <f>"Which policy manual this academy runs under (AdvisoryBoard sheet)"</f>
        <v/>
      </c>
    </row>
    <row r="24">
      <c r="B24" s="3" t="inlineStr">
        <is>
          <t>Log rows with unrecognized cadet name</t>
        </is>
      </c>
      <c r="C24" s="28">
        <f>COUNTIF(nrES_PID,"?")+COUNTIF(nrAT_PID,"?")+COUNTIF(nrMK_PID,"?")+COUNTIF(nrSK_PID,"?")+COUNTIF(nrIN_PID,"?")+COUNTIF(nrCO_PID,"?")+COUNTIF(nrME_PID,"?")+COUNTIF(nrMD_PID,"?")</f>
        <v/>
      </c>
      <c r="D24" s="20" t="n">
        <v>0</v>
      </c>
      <c r="E24" s="29">
        <f>IF(COUNTIF(nrES_PID,"?")+COUNTIF(nrAT_PID,"?")+COUNTIF(nrMK_PID,"?")+COUNTIF(nrSK_PID,"?")+COUNTIF(nrIN_PID,"?")+COUNTIF(nrCO_PID,"?")+COUNTIF(nrME_PID,"?")+COUNTIF(nrMD_PID,"?")=0,"OK","CHECK")</f>
        <v/>
      </c>
      <c r="F24" s="15">
        <f>"A log row's cadet name matches nobody on the Cadets roster - that cadet's scores/events are orphaned; fix the spelling"</f>
        <v/>
      </c>
    </row>
    <row r="25">
      <c r="B25" s="3" t="inlineStr">
        <is>
          <t>Duplicate cadet PID or name on the roster</t>
        </is>
      </c>
      <c r="C25" s="28">
        <f>SUMPRODUCT((rngCadetPIDs&lt;&gt;"")*(COUNTIF(rngCadetPIDs,rngCadetPIDs)&gt;1))+SUMPRODUCT((rngCadetNames&lt;&gt;"")*(COUNTIF(rngCadetNames,rngCadetNames)&gt;1))</f>
        <v/>
      </c>
      <c r="D25" s="20" t="n">
        <v>0</v>
      </c>
      <c r="E25" s="29">
        <f>IF(SUMPRODUCT((rngCadetPIDs&lt;&gt;"")*(COUNTIF(rngCadetPIDs,rngCadetPIDs)&gt;1))+SUMPRODUCT((rngCadetNames&lt;&gt;"")*(COUNTIF(rngCadetNames,rngCadetNames)&gt;1))=0,"OK","CHECK")</f>
        <v/>
      </c>
      <c r="F25" s="15">
        <f>"Two Cadets rows sharing a PID (or a name) merge both cadets' grades, attendance and gates - and swap them onto each other's transcript. The duplicate cells are highlighted red on Cadets"</f>
        <v/>
      </c>
    </row>
    <row r="26">
      <c r="B26" s="3" t="inlineStr">
        <is>
          <t>Exam rows failing Row Check</t>
        </is>
      </c>
      <c r="C26" s="28">
        <f>SUMPRODUCT((nrES_RowCheck&lt;&gt;"")*(nrES_RowCheck&lt;&gt;"OK"))</f>
        <v/>
      </c>
      <c r="D26" s="20" t="n">
        <v>0</v>
      </c>
      <c r="E26" s="29">
        <f>IF(SUMPRODUCT((nrES_RowCheck&lt;&gt;"")*(nrES_RowCheck&lt;&gt;"OK"))=0,"OK","CHECK")</f>
        <v/>
      </c>
      <c r="F26" s="15">
        <f>"ExamScores Row Check: a non-numeric or out-of-range Raw Score, a duplicate RecordID, an attempt 2 with no attempt 1 on file, or a retest row logged with no score - each silently distorts the category average or stops the 5-class-day retest clock"</f>
        <v/>
      </c>
    </row>
    <row r="27">
      <c r="B27" s="3" t="inlineStr">
        <is>
          <t>Spelling rows failing Row Check</t>
        </is>
      </c>
      <c r="C27" s="28">
        <f>SUMPRODUCT((nrSpellRowCheck&lt;&gt;"")*(nrSpellRowCheck&lt;&gt;"OK"))</f>
        <v/>
      </c>
      <c r="D27" s="20" t="n">
        <v>0</v>
      </c>
      <c r="E27" s="29">
        <f>IF(SUMPRODUCT((nrSpellRowCheck&lt;&gt;"")*(nrSpellRowCheck&lt;&gt;"OK"))=0,"OK","CHECK")</f>
        <v/>
      </c>
      <c r="F27" s="15">
        <f>"A spelling score that is text or outside 0-100 inflates the cadet average and can hide the policy 300.4.B intervention flag"</f>
        <v/>
      </c>
    </row>
    <row r="28">
      <c r="B28" s="3" t="inlineStr">
        <is>
          <t>Memos with an unusable due date</t>
        </is>
      </c>
      <c r="C28" s="28">
        <f>COUNTIF(nrME_Status,"CHECK DATE")</f>
        <v/>
      </c>
      <c r="D28" s="20" t="n">
        <v>0</v>
      </c>
      <c r="E28" s="29">
        <f>IF(COUNTIF(nrME_Status,"CHECK DATE")=0,"OK","CHECK")</f>
        <v/>
      </c>
      <c r="F28" s="15">
        <f>"The Assigned date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28">
    <cfRule type="expression" priority="1" dxfId="0">
      <formula>$E6&lt;&gt;"OK"</formula>
    </cfRule>
    <cfRule type="expression" priority="2" dxfId="2">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D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row>
    <row r="6">
      <c r="B6">
        <f>IF(ChapterMaster!D6="","",ChapterMaster!D6)</f>
        <v/>
      </c>
      <c r="D6">
        <f>IFERROR(_xlfn.LET(_xlpm.ids,_xlfn.TOCOL(_xlfn.VSTACK(Incidents!$B$6:$B$405,Attendance!$B$6:$B$805,Counseling!$B$6:$B$405),1),_xlfn._xlws.FILTER(_xlpm.ids,_xlpm.ids&lt;&gt;"")),"")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294"/>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'Lists'!$V$6:$V$9</t>
        </is>
      </c>
    </row>
    <row r="57">
      <c r="B57" s="14" t="inlineStr">
        <is>
          <t>lstCadetStatus</t>
        </is>
      </c>
      <c r="C57" s="2" t="inlineStr">
        <is>
          <t>'Lists'!$C$6:$C$9</t>
        </is>
      </c>
    </row>
    <row r="58">
      <c r="B58" s="14" t="inlineStr">
        <is>
          <t>lstCounselingType</t>
        </is>
      </c>
      <c r="C58" s="2" t="inlineStr">
        <is>
          <t>'Lists'!$S$6:$S$13</t>
        </is>
      </c>
    </row>
    <row r="59">
      <c r="B59" s="14" t="inlineStr">
        <is>
          <t>lstDocumentation</t>
        </is>
      </c>
      <c r="C59" s="2" t="inlineStr">
        <is>
          <t>'Lists'!$G$6:$G$8</t>
        </is>
      </c>
    </row>
    <row r="60">
      <c r="B60" s="14" t="inlineStr">
        <is>
          <t>lstExamType</t>
        </is>
      </c>
      <c r="C60" s="2" t="inlineStr">
        <is>
          <t>'Lists'!$D$6:$D$9</t>
        </is>
      </c>
    </row>
    <row r="61">
      <c r="B61" s="14" t="inlineStr">
        <is>
          <t>lstExcused</t>
        </is>
      </c>
      <c r="C61" s="2" t="inlineStr">
        <is>
          <t>'Lists'!$H$6:$H$7</t>
        </is>
      </c>
    </row>
    <row r="62">
      <c r="B62" s="14" t="inlineStr">
        <is>
          <t>lstIncidentDirection</t>
        </is>
      </c>
      <c r="C62" s="2" t="inlineStr">
        <is>
          <t>'Lists'!$L$6:$L$8</t>
        </is>
      </c>
    </row>
    <row r="63">
      <c r="B63" s="14" t="inlineStr">
        <is>
          <t>lstInstructorType</t>
        </is>
      </c>
      <c r="C63" s="2" t="inlineStr">
        <is>
          <t>'Lists'!$W$6:$W$9</t>
        </is>
      </c>
    </row>
    <row r="64">
      <c r="B64" s="14" t="inlineStr">
        <is>
          <t>lstIssuetype</t>
        </is>
      </c>
      <c r="C64" s="2" t="inlineStr">
        <is>
          <t>'Lists'!$R$6:$R$12</t>
        </is>
      </c>
    </row>
    <row r="65">
      <c r="B65" s="14" t="inlineStr">
        <is>
          <t>lstMakeupType</t>
        </is>
      </c>
      <c r="C65" s="2" t="inlineStr">
        <is>
          <t>'Lists'!$I$6:$I$9</t>
        </is>
      </c>
    </row>
    <row r="66">
      <c r="B66" s="14" t="inlineStr">
        <is>
          <t>lstMaterialsStatus</t>
        </is>
      </c>
      <c r="C66" s="2" t="inlineStr">
        <is>
          <t>'Lists'!$X$6:$X$9</t>
        </is>
      </c>
    </row>
    <row r="67">
      <c r="B67" s="14" t="inlineStr">
        <is>
          <t>lstMedicalStatus</t>
        </is>
      </c>
      <c r="C67" s="2" t="inlineStr">
        <is>
          <t>'Lists'!$T$6:$T$9</t>
        </is>
      </c>
    </row>
    <row r="68">
      <c r="B68" s="14" t="inlineStr">
        <is>
          <t>lstPtSession</t>
        </is>
      </c>
      <c r="C68" s="2" t="inlineStr">
        <is>
          <t>'Lists'!$U$6:$U$8</t>
        </is>
      </c>
    </row>
    <row r="69">
      <c r="B69" s="14" t="inlineStr">
        <is>
          <t>lstReason</t>
        </is>
      </c>
      <c r="C69" s="2" t="inlineStr">
        <is>
          <t>'Lists'!$F$6:$F$12</t>
        </is>
      </c>
    </row>
    <row r="70">
      <c r="B70" s="14" t="inlineStr">
        <is>
          <t>lstRequirementSource</t>
        </is>
      </c>
      <c r="C70" s="2" t="inlineStr">
        <is>
          <t>'Lists'!$Y$6:$Y$7</t>
        </is>
      </c>
    </row>
    <row r="71">
      <c r="B71" s="14" t="inlineStr">
        <is>
          <t>lstResolution</t>
        </is>
      </c>
      <c r="C71" s="2" t="inlineStr">
        <is>
          <t>'Lists'!$N$6:$N$9</t>
        </is>
      </c>
    </row>
    <row r="72">
      <c r="B72" s="14" t="inlineStr">
        <is>
          <t>lstReviewOutcome</t>
        </is>
      </c>
      <c r="C72" s="2" t="inlineStr">
        <is>
          <t>'Lists'!$AA$6:$AA$9</t>
        </is>
      </c>
    </row>
    <row r="73">
      <c r="B73" s="14" t="inlineStr">
        <is>
          <t>lstReviewType</t>
        </is>
      </c>
      <c r="C73" s="2" t="inlineStr">
        <is>
          <t>'Lists'!$Z$6:$Z$8</t>
        </is>
      </c>
    </row>
    <row r="74">
      <c r="B74" s="14" t="inlineStr">
        <is>
          <t>lstScoringMode</t>
        </is>
      </c>
      <c r="C74" s="2" t="inlineStr">
        <is>
          <t>'Lists'!$J$6:$J$7</t>
        </is>
      </c>
    </row>
    <row r="75">
      <c r="B75" s="14" t="inlineStr">
        <is>
          <t>lstSeverity</t>
        </is>
      </c>
      <c r="C75" s="2" t="inlineStr">
        <is>
          <t>'Lists'!$M$6:$M$10</t>
        </is>
      </c>
    </row>
    <row r="76">
      <c r="B76" s="14" t="inlineStr">
        <is>
          <t>lstSkillResult</t>
        </is>
      </c>
      <c r="C76" s="2" t="inlineStr">
        <is>
          <t>'Lists'!$K$6:$K$8</t>
        </is>
      </c>
    </row>
    <row r="77">
      <c r="B77" s="14" t="inlineStr">
        <is>
          <t>lstSubmission</t>
        </is>
      </c>
      <c r="C77" s="2" t="inlineStr">
        <is>
          <t>'Lists'!$P$6:$P$9</t>
        </is>
      </c>
    </row>
    <row r="78">
      <c r="B78" s="14" t="inlineStr">
        <is>
          <t>lstYesNo</t>
        </is>
      </c>
      <c r="C78" s="2" t="inlineStr">
        <is>
          <t>'Lists'!$B$6:$B$7</t>
        </is>
      </c>
    </row>
    <row r="79">
      <c r="B79" s="14" t="inlineStr">
        <is>
          <t>nrAB_Changes</t>
        </is>
      </c>
      <c r="C79" s="2" t="inlineStr">
        <is>
          <t>'AdvisoryBoard'!$E$12:$E$41</t>
        </is>
      </c>
    </row>
    <row r="80">
      <c r="B80" s="14" t="inlineStr">
        <is>
          <t>nrAB_Date</t>
        </is>
      </c>
      <c r="C80" s="2" t="inlineStr">
        <is>
          <t>'AdvisoryBoard'!$B$12:$B$41</t>
        </is>
      </c>
    </row>
    <row r="81">
      <c r="B81" s="14" t="inlineStr">
        <is>
          <t>nrATTclElig</t>
        </is>
      </c>
      <c r="C81" s="2" t="inlineStr">
        <is>
          <t>'sysAttendance'!$K$6:$K$55</t>
        </is>
      </c>
    </row>
    <row r="82">
      <c r="B82" s="14" t="inlineStr">
        <is>
          <t>nrATTclOwed</t>
        </is>
      </c>
      <c r="C82" s="2" t="inlineStr">
        <is>
          <t>'sysAttendance'!$L$6:$L$55</t>
        </is>
      </c>
    </row>
    <row r="83">
      <c r="B83" s="14" t="inlineStr">
        <is>
          <t>nrATTclPct</t>
        </is>
      </c>
      <c r="C83" s="2" t="inlineStr">
        <is>
          <t>'sysAttendance'!$I$6:$I$55</t>
        </is>
      </c>
    </row>
    <row r="84">
      <c r="B84" s="14" t="inlineStr">
        <is>
          <t>nrATTclTier</t>
        </is>
      </c>
      <c r="C84" s="2" t="inlineStr">
        <is>
          <t>'sysAttendance'!$J$6:$J$55</t>
        </is>
      </c>
    </row>
    <row r="85">
      <c r="B85" s="14" t="inlineStr">
        <is>
          <t>nrATTmakeupOK</t>
        </is>
      </c>
      <c r="C85" s="2" t="inlineStr">
        <is>
          <t>'sysAttendance'!$T$6:$T$55</t>
        </is>
      </c>
    </row>
    <row r="86">
      <c r="B86" s="14" t="inlineStr">
        <is>
          <t>nrATTptElig</t>
        </is>
      </c>
      <c r="C86" s="2" t="inlineStr">
        <is>
          <t>'sysAttendance'!$S$6:$S$55</t>
        </is>
      </c>
    </row>
    <row r="87">
      <c r="B87" s="14" t="inlineStr">
        <is>
          <t>nrATTptPct</t>
        </is>
      </c>
      <c r="C87" s="2" t="inlineStr">
        <is>
          <t>'sysAttendance'!$Q$6:$Q$55</t>
        </is>
      </c>
    </row>
    <row r="88">
      <c r="B88" s="14" t="inlineStr">
        <is>
          <t>nrATTptTier</t>
        </is>
      </c>
      <c r="C88" s="2" t="inlineStr">
        <is>
          <t>'sysAttendance'!$R$6:$R$55</t>
        </is>
      </c>
    </row>
    <row r="89">
      <c r="B89" s="14" t="inlineStr">
        <is>
          <t>nrAT_Balance</t>
        </is>
      </c>
      <c r="C89" s="2" t="inlineStr">
        <is>
          <t>'Attendance'!$R$6:$R$805</t>
        </is>
      </c>
    </row>
    <row r="90">
      <c r="B90" s="14" t="inlineStr">
        <is>
          <t>nrAT_Cleared</t>
        </is>
      </c>
      <c r="C90" s="2" t="inlineStr">
        <is>
          <t>'Attendance'!$S$6:$S$805</t>
        </is>
      </c>
    </row>
    <row r="91">
      <c r="B91" s="14" t="inlineStr">
        <is>
          <t>nrAT_Counts</t>
        </is>
      </c>
      <c r="C91" s="2" t="inlineStr">
        <is>
          <t>'Attendance'!$N$6:$N$805</t>
        </is>
      </c>
    </row>
    <row r="92">
      <c r="B92" s="14" t="inlineStr">
        <is>
          <t>nrAT_Date</t>
        </is>
      </c>
      <c r="C92" s="2" t="inlineStr">
        <is>
          <t>'Attendance'!$C$6:$C$805</t>
        </is>
      </c>
    </row>
    <row r="93">
      <c r="B93" s="14" t="inlineStr">
        <is>
          <t>nrAT_Excused</t>
        </is>
      </c>
      <c r="C93" s="2" t="inlineStr">
        <is>
          <t>'Attendance'!$M$6:$M$805</t>
        </is>
      </c>
    </row>
    <row r="94">
      <c r="B94" s="14" t="inlineStr">
        <is>
          <t>nrAT_ID</t>
        </is>
      </c>
      <c r="C94" s="2" t="inlineStr">
        <is>
          <t>'Attendance'!$B$6:$B$805</t>
        </is>
      </c>
    </row>
    <row r="95">
      <c r="B95" s="14" t="inlineStr">
        <is>
          <t>nrAT_IsPT</t>
        </is>
      </c>
      <c r="C95" s="2" t="inlineStr">
        <is>
          <t>'Attendance'!$K$6:$K$805</t>
        </is>
      </c>
    </row>
    <row r="96">
      <c r="B96" s="14" t="inlineStr">
        <is>
          <t>nrAT_MadeUpMin</t>
        </is>
      </c>
      <c r="C96" s="2" t="inlineStr">
        <is>
          <t>'Attendance'!$P$6:$P$805</t>
        </is>
      </c>
    </row>
    <row r="97">
      <c r="B97" s="14" t="inlineStr">
        <is>
          <t>nrAT_MadeUpSess</t>
        </is>
      </c>
      <c r="C97" s="2" t="inlineStr">
        <is>
          <t>'Attendance'!$Q$6:$Q$805</t>
        </is>
      </c>
    </row>
    <row r="98">
      <c r="B98" s="14" t="inlineStr">
        <is>
          <t>nrAT_Min</t>
        </is>
      </c>
      <c r="C98" s="2" t="inlineStr">
        <is>
          <t>'Attendance'!$I$6:$I$805</t>
        </is>
      </c>
    </row>
    <row r="99">
      <c r="B99" s="14" t="inlineStr">
        <is>
          <t>nrAT_PID</t>
        </is>
      </c>
      <c r="C99" s="2" t="inlineStr">
        <is>
          <t>'Attendance'!$E$6:$E$805</t>
        </is>
      </c>
    </row>
    <row r="100">
      <c r="B100" s="14" t="inlineStr">
        <is>
          <t>nrAT_Sess</t>
        </is>
      </c>
      <c r="C100" s="2" t="inlineStr">
        <is>
          <t>'Attendance'!$J$6:$J$805</t>
        </is>
      </c>
    </row>
    <row r="101">
      <c r="B101" s="14" t="inlineStr">
        <is>
          <t>nrAT_Type</t>
        </is>
      </c>
      <c r="C101" s="2" t="inlineStr">
        <is>
          <t>'Attendance'!$G$6:$G$805</t>
        </is>
      </c>
    </row>
    <row r="102">
      <c r="B102" s="14" t="inlineStr">
        <is>
          <t>nrAUDcheck</t>
        </is>
      </c>
      <c r="C102" s="2" t="inlineStr">
        <is>
          <t>'sysAudit'!$B$6:$B$28</t>
        </is>
      </c>
    </row>
    <row r="103">
      <c r="B103" s="14" t="inlineStr">
        <is>
          <t>nrAUDstatus</t>
        </is>
      </c>
      <c r="C103" s="2" t="inlineStr">
        <is>
          <t>'sysAudit'!$E$6:$E$28</t>
        </is>
      </c>
    </row>
    <row r="104">
      <c r="B104" s="14" t="inlineStr">
        <is>
          <t>nrAWfinal</t>
        </is>
      </c>
      <c r="C104" s="2" t="inlineStr">
        <is>
          <t>'sysAwards'!$F$6:$F$9</t>
        </is>
      </c>
    </row>
    <row r="105">
      <c r="B105" s="14" t="inlineStr">
        <is>
          <t>nrAWnames</t>
        </is>
      </c>
      <c r="C105" s="2" t="inlineStr">
        <is>
          <t>'sysAwards'!$B$6:$B$9</t>
        </is>
      </c>
    </row>
    <row r="106">
      <c r="B106" s="14" t="inlineStr">
        <is>
          <t>nrAgencyLastEmail</t>
        </is>
      </c>
      <c r="C106" s="2" t="inlineStr">
        <is>
          <t>'Agencies'!$I$6:$I$50</t>
        </is>
      </c>
    </row>
    <row r="107">
      <c r="B107" s="14" t="inlineStr">
        <is>
          <t>nrAllClosures</t>
        </is>
      </c>
      <c r="C107" s="2" t="inlineStr">
        <is>
          <t>'Control'!$M$6:$M$42</t>
        </is>
      </c>
    </row>
    <row r="108">
      <c r="B108" s="14" t="inlineStr">
        <is>
          <t>nrAllRefIDs</t>
        </is>
      </c>
      <c r="C108" s="2" t="inlineStr">
        <is>
          <t>'sysListsHelper'!$D$6:$D$1621</t>
        </is>
      </c>
    </row>
    <row r="109">
      <c r="B109" s="14" t="inlineStr">
        <is>
          <t>nrBankGrid</t>
        </is>
      </c>
      <c r="C109" s="2" t="inlineStr">
        <is>
          <t>'InstructorBanks'!$C$6:$L$80</t>
        </is>
      </c>
    </row>
    <row r="110">
      <c r="B110" s="14" t="inlineStr">
        <is>
          <t>nrBankSel</t>
        </is>
      </c>
      <c r="C110" s="2" t="inlineStr">
        <is>
          <t>'InstructorBanks'!$M$6:$V$80</t>
        </is>
      </c>
    </row>
    <row r="111">
      <c r="B111" s="14" t="inlineStr">
        <is>
          <t>nrBankTopics</t>
        </is>
      </c>
      <c r="C111" s="2" t="inlineStr">
        <is>
          <t>'InstructorBanks'!$B$6:$B$80</t>
        </is>
      </c>
    </row>
    <row r="112">
      <c r="B112" s="14" t="inlineStr">
        <is>
          <t>nrCDdate</t>
        </is>
      </c>
      <c r="C112" s="2" t="inlineStr">
        <is>
          <t>'Control'!$I$6:$I$175</t>
        </is>
      </c>
    </row>
    <row r="113">
      <c r="B113" s="14" t="inlineStr">
        <is>
          <t>nrCDinsession</t>
        </is>
      </c>
      <c r="C113" s="2" t="inlineStr">
        <is>
          <t>'Control'!$K$6:$K$175</t>
        </is>
      </c>
    </row>
    <row r="114">
      <c r="B114" s="14" t="inlineStr">
        <is>
          <t>nrCDnum</t>
        </is>
      </c>
      <c r="C114" s="2" t="inlineStr">
        <is>
          <t>'Control'!$H$6:$H$175</t>
        </is>
      </c>
    </row>
    <row r="115">
      <c r="B115" s="14" t="inlineStr">
        <is>
          <t>nrCDweek</t>
        </is>
      </c>
      <c r="C115" s="2" t="inlineStr">
        <is>
          <t>'Control'!$J$6:$J$175</t>
        </is>
      </c>
    </row>
    <row r="116">
      <c r="B116" s="14" t="inlineStr">
        <is>
          <t>nrCERTall</t>
        </is>
      </c>
      <c r="C116" s="2" t="inlineStr">
        <is>
          <t>'Certifications'!$T$6:$T$55</t>
        </is>
      </c>
    </row>
    <row r="117">
      <c r="B117" s="14" t="inlineStr">
        <is>
          <t>nrCERTmissing</t>
        </is>
      </c>
      <c r="C117" s="2" t="inlineStr">
        <is>
          <t>'Certifications'!$U$6:$U$55</t>
        </is>
      </c>
    </row>
    <row r="118">
      <c r="B118" s="14" t="inlineStr">
        <is>
          <t>nrCHassess</t>
        </is>
      </c>
      <c r="C118" s="2" t="inlineStr">
        <is>
          <t>'ChapterMaster'!$O$6:$O$49</t>
        </is>
      </c>
    </row>
    <row r="119">
      <c r="B119" s="14" t="inlineStr">
        <is>
          <t>nrCHbio</t>
        </is>
      </c>
      <c r="C119" s="2" t="inlineStr">
        <is>
          <t>'ChapterMaster'!$M$6:$M$49</t>
        </is>
      </c>
    </row>
    <row r="120">
      <c r="B120" s="14" t="inlineStr">
        <is>
          <t>nrCHdeliv</t>
        </is>
      </c>
      <c r="C120" s="2" t="inlineStr">
        <is>
          <t>'ChapterMaster'!$G$6:$G$49</t>
        </is>
      </c>
    </row>
    <row r="121">
      <c r="B121" s="14" t="inlineStr">
        <is>
          <t>nrCHevals</t>
        </is>
      </c>
      <c r="C121" s="2" t="inlineStr">
        <is>
          <t>'ChapterMaster'!$Q$6:$Q$49</t>
        </is>
      </c>
    </row>
    <row r="122">
      <c r="B122" s="14" t="inlineStr">
        <is>
          <t>nrCHfileOK</t>
        </is>
      </c>
      <c r="C122" s="2" t="inlineStr">
        <is>
          <t>'ChapterMaster'!$U$6:$U$49</t>
        </is>
      </c>
    </row>
    <row r="123">
      <c r="B123" s="14" t="inlineStr">
        <is>
          <t>nrCHfirst</t>
        </is>
      </c>
      <c r="C123" s="2" t="inlineStr">
        <is>
          <t>'ChapterMaster'!$I$6:$I$49</t>
        </is>
      </c>
    </row>
    <row r="124">
      <c r="B124" s="14" t="inlineStr">
        <is>
          <t>nrCHgrade</t>
        </is>
      </c>
      <c r="C124" s="2" t="inlineStr">
        <is>
          <t>'ChapterMaster'!$P$6:$P$49</t>
        </is>
      </c>
    </row>
    <row r="125">
      <c r="B125" s="14" t="inlineStr">
        <is>
          <t>nrCHhandoutOpt</t>
        </is>
      </c>
      <c r="C125" s="2" t="inlineStr">
        <is>
          <t>'ChapterMaster'!$R$6:$R$49</t>
        </is>
      </c>
    </row>
    <row r="126">
      <c r="B126" s="14" t="inlineStr">
        <is>
          <t>nrCHinstr</t>
        </is>
      </c>
      <c r="C126" s="2" t="inlineStr">
        <is>
          <t>'ChapterMaster'!$K$6:$K$49</t>
        </is>
      </c>
    </row>
    <row r="127">
      <c r="B127" s="14" t="inlineStr">
        <is>
          <t>nrCHlesson</t>
        </is>
      </c>
      <c r="C127" s="2" t="inlineStr">
        <is>
          <t>'ChapterMaster'!$L$6:$L$49</t>
        </is>
      </c>
    </row>
    <row r="128">
      <c r="B128" s="14" t="inlineStr">
        <is>
          <t>nrCHmin</t>
        </is>
      </c>
      <c r="C128" s="2" t="inlineStr">
        <is>
          <t>'ChapterMaster'!$E$6:$E$49</t>
        </is>
      </c>
    </row>
    <row r="129">
      <c r="B129" s="14" t="inlineStr">
        <is>
          <t>nrCHmod</t>
        </is>
      </c>
      <c r="C129" s="2" t="inlineStr">
        <is>
          <t>'ChapterMaster'!$B$6:$B$49</t>
        </is>
      </c>
    </row>
    <row r="130">
      <c r="B130" s="14" t="inlineStr">
        <is>
          <t>nrCHname</t>
        </is>
      </c>
      <c r="C130" s="2" t="inlineStr">
        <is>
          <t>'ChapterMaster'!$D$6:$D$49</t>
        </is>
      </c>
    </row>
    <row r="131">
      <c r="B131" s="14" t="inlineStr">
        <is>
          <t>nrCHnum</t>
        </is>
      </c>
      <c r="C131" s="2" t="inlineStr">
        <is>
          <t>'ChapterMaster'!$C$6:$C$49</t>
        </is>
      </c>
    </row>
    <row r="132">
      <c r="B132" s="14" t="inlineStr">
        <is>
          <t>nrCHplan</t>
        </is>
      </c>
      <c r="C132" s="2" t="inlineStr">
        <is>
          <t>'ChapterMaster'!$F$6:$F$49</t>
        </is>
      </c>
    </row>
    <row r="133">
      <c r="B133" s="14" t="inlineStr">
        <is>
          <t>nrCHsignin</t>
        </is>
      </c>
      <c r="C133" s="2" t="inlineStr">
        <is>
          <t>'ChapterMaster'!$N$6:$N$49</t>
        </is>
      </c>
    </row>
    <row r="134">
      <c r="B134" s="14" t="inlineStr">
        <is>
          <t>nrCHspecial</t>
        </is>
      </c>
      <c r="C134" s="2" t="inlineStr">
        <is>
          <t>'ChapterMaster'!$S$6:$S$49</t>
        </is>
      </c>
    </row>
    <row r="135">
      <c r="B135" s="14" t="inlineStr">
        <is>
          <t>nrCHspecialMet</t>
        </is>
      </c>
      <c r="C135" s="2" t="inlineStr">
        <is>
          <t>'ChapterMaster'!$T$6:$T$49</t>
        </is>
      </c>
    </row>
    <row r="136">
      <c r="B136" s="14" t="inlineStr">
        <is>
          <t>nrCHtotalDelivered</t>
        </is>
      </c>
      <c r="C136" s="2" t="inlineStr">
        <is>
          <t>'ChapterMaster'!$G$51</t>
        </is>
      </c>
    </row>
    <row r="137">
      <c r="B137" s="14" t="inlineStr">
        <is>
          <t>nrCKblocking</t>
        </is>
      </c>
      <c r="C137" s="2" t="inlineStr">
        <is>
          <t>'sysChecks'!$O$6:$O$55</t>
        </is>
      </c>
    </row>
    <row r="138">
      <c r="B138" s="14" t="inlineStr">
        <is>
          <t>nrCKexamsRecorded</t>
        </is>
      </c>
      <c r="C138" s="2" t="inlineStr">
        <is>
          <t>'sysChecks'!$R$6:$R$55</t>
        </is>
      </c>
    </row>
    <row r="139">
      <c r="B139" s="14" t="inlineStr">
        <is>
          <t>nrCKfinalExamElig</t>
        </is>
      </c>
      <c r="C139" s="2" t="inlineStr">
        <is>
          <t>'sysChecks'!$P$6:$P$55</t>
        </is>
      </c>
    </row>
    <row r="140">
      <c r="B140" s="14" t="inlineStr">
        <is>
          <t>nrCKgradElig</t>
        </is>
      </c>
      <c r="C140" s="2" t="inlineStr">
        <is>
          <t>'sysChecks'!$N$6:$N$55</t>
        </is>
      </c>
    </row>
    <row r="141">
      <c r="B141" s="14" t="inlineStr">
        <is>
          <t>nrCKskillsAssessed</t>
        </is>
      </c>
      <c r="C141" s="2" t="inlineStr">
        <is>
          <t>'sysChecks'!$S$6:$S$55</t>
        </is>
      </c>
    </row>
    <row r="142">
      <c r="B142" s="14" t="inlineStr">
        <is>
          <t>nrCO_Date</t>
        </is>
      </c>
      <c r="C142" s="2" t="inlineStr">
        <is>
          <t>'Counseling'!$C$6:$C$405</t>
        </is>
      </c>
    </row>
    <row r="143">
      <c r="B143" s="14" t="inlineStr">
        <is>
          <t>nrCO_Desc</t>
        </is>
      </c>
      <c r="C143" s="2" t="inlineStr">
        <is>
          <t>'Counseling'!$H$6:$H$405</t>
        </is>
      </c>
    </row>
    <row r="144">
      <c r="B144" s="14" t="inlineStr">
        <is>
          <t>nrCO_PID</t>
        </is>
      </c>
      <c r="C144" s="2" t="inlineStr">
        <is>
          <t>'Counseling'!$E$6:$E$405</t>
        </is>
      </c>
    </row>
    <row r="145">
      <c r="B145" s="14" t="inlineStr">
        <is>
          <t>nrCO_Report</t>
        </is>
      </c>
      <c r="C145" s="2" t="inlineStr">
        <is>
          <t>'Counseling'!$J$6:$J$405</t>
        </is>
      </c>
    </row>
    <row r="146">
      <c r="B146" s="14" t="inlineStr">
        <is>
          <t>nrCO_Status</t>
        </is>
      </c>
      <c r="C146" s="2" t="inlineStr">
        <is>
          <t>'Counseling'!$M$6:$M$405</t>
        </is>
      </c>
    </row>
    <row r="147">
      <c r="B147" s="14" t="inlineStr">
        <is>
          <t>nrCO_Type</t>
        </is>
      </c>
      <c r="C147" s="2" t="inlineStr">
        <is>
          <t>'Counseling'!$F$6:$F$405</t>
        </is>
      </c>
    </row>
    <row r="148">
      <c r="B148" s="14" t="inlineStr">
        <is>
          <t>nrCadetAgency</t>
        </is>
      </c>
      <c r="C148" s="2" t="inlineStr">
        <is>
          <t>'Cadets'!$H$6:$H$55</t>
        </is>
      </c>
    </row>
    <row r="149">
      <c r="B149" s="14" t="inlineStr">
        <is>
          <t>nrCadetAgencyID</t>
        </is>
      </c>
      <c r="C149" s="2" t="inlineStr">
        <is>
          <t>'Cadets'!$G$6:$G$55</t>
        </is>
      </c>
    </row>
    <row r="150">
      <c r="B150" s="14" t="inlineStr">
        <is>
          <t>nrCadetStatus</t>
        </is>
      </c>
      <c r="C150" s="2" t="inlineStr">
        <is>
          <t>'Cadets'!$I$6:$I$55</t>
        </is>
      </c>
    </row>
    <row r="151">
      <c r="B151" s="14" t="inlineStr">
        <is>
          <t>nrDL_Date</t>
        </is>
      </c>
      <c r="C151" s="2" t="inlineStr">
        <is>
          <t>'DailyLog'!$B$6:$B$175</t>
        </is>
      </c>
    </row>
    <row r="152">
      <c r="B152" s="14" t="inlineStr">
        <is>
          <t>nrELagency</t>
        </is>
      </c>
      <c r="C152" s="2" t="inlineStr">
        <is>
          <t>'EmailLog'!$C$6:$C$505</t>
        </is>
      </c>
    </row>
    <row r="153">
      <c r="B153" s="14" t="inlineStr">
        <is>
          <t>nrELdate</t>
        </is>
      </c>
      <c r="C153" s="2" t="inlineStr">
        <is>
          <t>'EmailLog'!$B$6:$B$505</t>
        </is>
      </c>
    </row>
    <row r="154">
      <c r="B154" s="14" t="inlineStr">
        <is>
          <t>nrEPVgrid</t>
        </is>
      </c>
      <c r="C154" s="2" t="inlineStr">
        <is>
          <t>'EmailPreview'!$B$9:$J$58</t>
        </is>
      </c>
    </row>
    <row r="155">
      <c r="B155" s="14" t="inlineStr">
        <is>
          <t>nrEPVsinceRow</t>
        </is>
      </c>
      <c r="C155" s="2" t="inlineStr">
        <is>
          <t>'EmailPreview'!$B$62</t>
        </is>
      </c>
    </row>
    <row r="156">
      <c r="B156" s="14" t="inlineStr">
        <is>
          <t>nrES_Att</t>
        </is>
      </c>
      <c r="C156" s="2" t="inlineStr">
        <is>
          <t>'ExamScores'!$K$6:$K$1505</t>
        </is>
      </c>
    </row>
    <row r="157">
      <c r="B157" s="14" t="inlineStr">
        <is>
          <t>nrES_Code</t>
        </is>
      </c>
      <c r="C157" s="2" t="inlineStr">
        <is>
          <t>'ExamScores'!$F$6:$F$1505</t>
        </is>
      </c>
    </row>
    <row r="158">
      <c r="B158" s="14" t="inlineStr">
        <is>
          <t>nrES_Date</t>
        </is>
      </c>
      <c r="C158" s="2" t="inlineStr">
        <is>
          <t>'ExamScores'!$S$6:$S$1505</t>
        </is>
      </c>
    </row>
    <row r="159">
      <c r="B159" s="14" t="inlineStr">
        <is>
          <t>nrES_Dis</t>
        </is>
      </c>
      <c r="C159" s="2" t="inlineStr">
        <is>
          <t>'ExamScores'!$R$6:$R$1505</t>
        </is>
      </c>
    </row>
    <row r="160">
      <c r="B160" s="14" t="inlineStr">
        <is>
          <t>nrES_Final</t>
        </is>
      </c>
      <c r="C160" s="2" t="inlineStr">
        <is>
          <t>'ExamScores'!$P$6:$P$1505</t>
        </is>
      </c>
    </row>
    <row r="161">
      <c r="B161" s="14" t="inlineStr">
        <is>
          <t>nrES_PID</t>
        </is>
      </c>
      <c r="C161" s="2" t="inlineStr">
        <is>
          <t>'ExamScores'!$D$6:$D$1505</t>
        </is>
      </c>
    </row>
    <row r="162">
      <c r="B162" s="14" t="inlineStr">
        <is>
          <t>nrES_Raw</t>
        </is>
      </c>
      <c r="C162" s="2" t="inlineStr">
        <is>
          <t>'ExamScores'!$L$6:$L$1505</t>
        </is>
      </c>
    </row>
    <row r="163">
      <c r="B163" s="14" t="inlineStr">
        <is>
          <t>nrES_Rec</t>
        </is>
      </c>
      <c r="C163" s="2" t="inlineStr">
        <is>
          <t>'ExamScores'!$M$6:$M$1505</t>
        </is>
      </c>
    </row>
    <row r="164">
      <c r="B164" s="14" t="inlineStr">
        <is>
          <t>nrES_RecID</t>
        </is>
      </c>
      <c r="C164" s="2" t="inlineStr">
        <is>
          <t>'ExamScores'!$B$6:$B$1505</t>
        </is>
      </c>
    </row>
    <row r="165">
      <c r="B165" s="14" t="inlineStr">
        <is>
          <t>nrES_RetDue</t>
        </is>
      </c>
      <c r="C165" s="2" t="inlineStr">
        <is>
          <t>'ExamScores'!$T$6:$T$1505</t>
        </is>
      </c>
    </row>
    <row r="166">
      <c r="B166" s="14" t="inlineStr">
        <is>
          <t>nrES_RetReq</t>
        </is>
      </c>
      <c r="C166" s="2" t="inlineStr">
        <is>
          <t>'ExamScores'!$Q$6:$Q$1505</t>
        </is>
      </c>
    </row>
    <row r="167">
      <c r="B167" s="14" t="inlineStr">
        <is>
          <t>nrES_RetStat</t>
        </is>
      </c>
      <c r="C167" s="2" t="inlineStr">
        <is>
          <t>'ExamScores'!$U$6:$U$1505</t>
        </is>
      </c>
    </row>
    <row r="168">
      <c r="B168" s="14" t="inlineStr">
        <is>
          <t>nrES_RowCheck</t>
        </is>
      </c>
      <c r="C168" s="2" t="inlineStr">
        <is>
          <t>'ExamScores'!$X$6:$X$1505</t>
        </is>
      </c>
    </row>
    <row r="169">
      <c r="B169" s="14" t="inlineStr">
        <is>
          <t>nrES_Seq</t>
        </is>
      </c>
      <c r="C169" s="2" t="inlineStr">
        <is>
          <t>'ExamScores'!$I$6:$I$1505</t>
        </is>
      </c>
    </row>
    <row r="170">
      <c r="B170" s="14" t="inlineStr">
        <is>
          <t>nrES_Type</t>
        </is>
      </c>
      <c r="C170" s="2" t="inlineStr">
        <is>
          <t>'ExamScores'!$H$6:$H$1505</t>
        </is>
      </c>
    </row>
    <row r="171">
      <c r="B171" s="14" t="inlineStr">
        <is>
          <t>nrExtraClosures</t>
        </is>
      </c>
      <c r="C171" s="2" t="inlineStr">
        <is>
          <t>'Control'!$F$6:$F$20</t>
        </is>
      </c>
    </row>
    <row r="172">
      <c r="B172" s="14" t="inlineStr">
        <is>
          <t>nrFLcount</t>
        </is>
      </c>
      <c r="C172" s="2" t="inlineStr">
        <is>
          <t>'sysFlags'!$R$6:$R$55</t>
        </is>
      </c>
    </row>
    <row r="173">
      <c r="B173" s="14" t="inlineStr">
        <is>
          <t>nrFLreasons</t>
        </is>
      </c>
      <c r="C173" s="2" t="inlineStr">
        <is>
          <t>'sysFlags'!$S$6:$S$55</t>
        </is>
      </c>
    </row>
    <row r="174">
      <c r="B174" s="14" t="inlineStr">
        <is>
          <t>nrGRacademic</t>
        </is>
      </c>
      <c r="C174" s="2" t="inlineStr">
        <is>
          <t>'sysGrades'!$V$6:$V$55</t>
        </is>
      </c>
    </row>
    <row r="175">
      <c r="B175" s="14" t="inlineStr">
        <is>
          <t>nrGRconsec</t>
        </is>
      </c>
      <c r="C175" s="2" t="inlineStr">
        <is>
          <t>'sysGrades'!$AC$6:$AC$55</t>
        </is>
      </c>
    </row>
    <row r="176">
      <c r="B176" s="14" t="inlineStr">
        <is>
          <t>nrGRcurrent</t>
        </is>
      </c>
      <c r="C176" s="2" t="inlineStr">
        <is>
          <t>'sysGrades'!$M$6:$M$55</t>
        </is>
      </c>
    </row>
    <row r="177">
      <c r="B177" s="14" t="inlineStr">
        <is>
          <t>nrGRdisrev</t>
        </is>
      </c>
      <c r="C177" s="2" t="inlineStr">
        <is>
          <t>'sysGrades'!$P$6:$P$55</t>
        </is>
      </c>
    </row>
    <row r="178">
      <c r="B178" s="14" t="inlineStr">
        <is>
          <t>nrGRfinal</t>
        </is>
      </c>
      <c r="C178" s="2" t="inlineStr">
        <is>
          <t>'sysGrades'!$N$6:$N$55</t>
        </is>
      </c>
    </row>
    <row r="179">
      <c r="B179" s="14" t="inlineStr">
        <is>
          <t>nrGRfinalExam</t>
        </is>
      </c>
      <c r="C179" s="2" t="inlineStr">
        <is>
          <t>'sysGrades'!$L$6:$L$55</t>
        </is>
      </c>
    </row>
    <row r="180">
      <c r="B180" s="14" t="inlineStr">
        <is>
          <t>nrGRgradedrop</t>
        </is>
      </c>
      <c r="C180" s="2" t="inlineStr">
        <is>
          <t>'sysGrades'!$AB$6:$AB$55</t>
        </is>
      </c>
    </row>
    <row r="181">
      <c r="B181" s="14" t="inlineStr">
        <is>
          <t>nrGRmajavg</t>
        </is>
      </c>
      <c r="C181" s="2" t="inlineStr">
        <is>
          <t>'sysGrades'!$I$6:$I$55</t>
        </is>
      </c>
    </row>
    <row r="182">
      <c r="B182" s="14" t="inlineStr">
        <is>
          <t>nrGRminavg</t>
        </is>
      </c>
      <c r="C182" s="2" t="inlineStr">
        <is>
          <t>'sysGrades'!$J$6:$J$55</t>
        </is>
      </c>
    </row>
    <row r="183">
      <c r="B183" s="14" t="inlineStr">
        <is>
          <t>nrGRrank</t>
        </is>
      </c>
      <c r="C183" s="2" t="inlineStr">
        <is>
          <t>'sysGrades'!$U$6:$U$55</t>
        </is>
      </c>
    </row>
    <row r="184">
      <c r="B184" s="14" t="inlineStr">
        <is>
          <t>nrGRretakes</t>
        </is>
      </c>
      <c r="C184" s="2" t="inlineStr">
        <is>
          <t>'sysGrades'!$O$6:$O$55</t>
        </is>
      </c>
    </row>
    <row r="185">
      <c r="B185" s="14" t="inlineStr">
        <is>
          <t>nrHolidays1</t>
        </is>
      </c>
      <c r="C185" s="2" t="inlineStr">
        <is>
          <t>'Control'!$C$6:$C$16</t>
        </is>
      </c>
    </row>
    <row r="186">
      <c r="B186" s="14" t="inlineStr">
        <is>
          <t>nrHolidays2</t>
        </is>
      </c>
      <c r="C186" s="2" t="inlineStr">
        <is>
          <t>'Control'!$D$6:$D$16</t>
        </is>
      </c>
    </row>
    <row r="187">
      <c r="B187" s="14" t="inlineStr">
        <is>
          <t>nrINCelig</t>
        </is>
      </c>
      <c r="C187" s="2" t="inlineStr">
        <is>
          <t>'sysIncidents'!$K$6:$K$55</t>
        </is>
      </c>
    </row>
    <row r="188">
      <c r="B188" s="14" t="inlineStr">
        <is>
          <t>nrINCopenNeg</t>
        </is>
      </c>
      <c r="C188" s="2" t="inlineStr">
        <is>
          <t>'sysIncidents'!$H$6:$H$55</t>
        </is>
      </c>
    </row>
    <row r="189">
      <c r="B189" s="14" t="inlineStr">
        <is>
          <t>nrIN_Chain</t>
        </is>
      </c>
      <c r="C189" s="2" t="inlineStr">
        <is>
          <t>'Incidents'!$L$6:$L$405</t>
        </is>
      </c>
    </row>
    <row r="190">
      <c r="B190" s="14" t="inlineStr">
        <is>
          <t>nrIN_Date</t>
        </is>
      </c>
      <c r="C190" s="2" t="inlineStr">
        <is>
          <t>'Incidents'!$C$6:$C$405</t>
        </is>
      </c>
    </row>
    <row r="191">
      <c r="B191" s="14" t="inlineStr">
        <is>
          <t>nrIN_Desc</t>
        </is>
      </c>
      <c r="C191" s="2" t="inlineStr">
        <is>
          <t>'Incidents'!$I$6:$I$405</t>
        </is>
      </c>
    </row>
    <row r="192">
      <c r="B192" s="14" t="inlineStr">
        <is>
          <t>nrIN_Dir</t>
        </is>
      </c>
      <c r="C192" s="2" t="inlineStr">
        <is>
          <t>'Incidents'!$F$6:$F$405</t>
        </is>
      </c>
    </row>
    <row r="193">
      <c r="B193" s="14" t="inlineStr">
        <is>
          <t>nrIN_PID</t>
        </is>
      </c>
      <c r="C193" s="2" t="inlineStr">
        <is>
          <t>'Incidents'!$E$6:$E$405</t>
        </is>
      </c>
    </row>
    <row r="194">
      <c r="B194" s="14" t="inlineStr">
        <is>
          <t>nrIN_Report</t>
        </is>
      </c>
      <c r="C194" s="2" t="inlineStr">
        <is>
          <t>'Incidents'!$O$6:$O$405</t>
        </is>
      </c>
    </row>
    <row r="195">
      <c r="B195" s="14" t="inlineStr">
        <is>
          <t>nrIN_Res</t>
        </is>
      </c>
      <c r="C195" s="2" t="inlineStr">
        <is>
          <t>'Incidents'!$M$6:$M$405</t>
        </is>
      </c>
    </row>
    <row r="196">
      <c r="B196" s="14" t="inlineStr">
        <is>
          <t>nrIN_Sev</t>
        </is>
      </c>
      <c r="C196" s="2" t="inlineStr">
        <is>
          <t>'Incidents'!$G$6:$G$405</t>
        </is>
      </c>
    </row>
    <row r="197">
      <c r="B197" s="14" t="inlineStr">
        <is>
          <t>nrInstrChTaught</t>
        </is>
      </c>
      <c r="C197" s="2" t="inlineStr">
        <is>
          <t>'Instructors'!$M$6:$M$95</t>
        </is>
      </c>
    </row>
    <row r="198">
      <c r="B198" s="14" t="inlineStr">
        <is>
          <t>nrInstrNames</t>
        </is>
      </c>
      <c r="C198" s="2" t="inlineStr">
        <is>
          <t>'Instructors'!$B$6:$B$95</t>
        </is>
      </c>
    </row>
    <row r="199">
      <c r="B199" s="14" t="inlineStr">
        <is>
          <t>nrInstrOnSched</t>
        </is>
      </c>
      <c r="C199" s="2" t="inlineStr">
        <is>
          <t>'Instructors'!$L$6:$L$95</t>
        </is>
      </c>
    </row>
    <row r="200">
      <c r="B200" s="14" t="inlineStr">
        <is>
          <t>nrInstrReady</t>
        </is>
      </c>
      <c r="C200" s="2" t="inlineStr">
        <is>
          <t>'Instructors'!$K$6:$K$95</t>
        </is>
      </c>
    </row>
    <row r="201">
      <c r="B201" s="14" t="inlineStr">
        <is>
          <t>nrMD_PID</t>
        </is>
      </c>
      <c r="C201" s="2" t="inlineStr">
        <is>
          <t>'Medical'!$E$6:$E$205</t>
        </is>
      </c>
    </row>
    <row r="202">
      <c r="B202" s="14" t="inlineStr">
        <is>
          <t>nrMD_Restr</t>
        </is>
      </c>
      <c r="C202" s="2" t="inlineStr">
        <is>
          <t>'Medical'!$H$6:$H$205</t>
        </is>
      </c>
    </row>
    <row r="203">
      <c r="B203" s="14" t="inlineStr">
        <is>
          <t>nrMD_Status</t>
        </is>
      </c>
      <c r="C203" s="2" t="inlineStr">
        <is>
          <t>'Medical'!$M$6:$M$205</t>
        </is>
      </c>
    </row>
    <row r="204">
      <c r="B204" s="14" t="inlineStr">
        <is>
          <t>nrME_Assigned</t>
        </is>
      </c>
      <c r="C204" s="2" t="inlineStr">
        <is>
          <t>'Memos'!$C$6:$C$305</t>
        </is>
      </c>
    </row>
    <row r="205">
      <c r="B205" s="14" t="inlineStr">
        <is>
          <t>nrME_Cadet</t>
        </is>
      </c>
      <c r="C205" s="2" t="inlineStr">
        <is>
          <t>'Memos'!$D$6:$D$305</t>
        </is>
      </c>
    </row>
    <row r="206">
      <c r="B206" s="14" t="inlineStr">
        <is>
          <t>nrME_Due</t>
        </is>
      </c>
      <c r="C206" s="2" t="inlineStr">
        <is>
          <t>'Memos'!$J$6:$J$305</t>
        </is>
      </c>
    </row>
    <row r="207">
      <c r="B207" s="14" t="inlineStr">
        <is>
          <t>nrME_PID</t>
        </is>
      </c>
      <c r="C207" s="2" t="inlineStr">
        <is>
          <t>'Memos'!$E$6:$E$305</t>
        </is>
      </c>
    </row>
    <row r="208">
      <c r="B208" s="14" t="inlineStr">
        <is>
          <t>nrME_Received</t>
        </is>
      </c>
      <c r="C208" s="2" t="inlineStr">
        <is>
          <t>'Memos'!$K$6:$K$305</t>
        </is>
      </c>
    </row>
    <row r="209">
      <c r="B209" s="14" t="inlineStr">
        <is>
          <t>nrME_Ref</t>
        </is>
      </c>
      <c r="C209" s="2" t="inlineStr">
        <is>
          <t>'Memos'!$F$6:$F$305</t>
        </is>
      </c>
    </row>
    <row r="210">
      <c r="B210" s="14" t="inlineStr">
        <is>
          <t>nrME_Report</t>
        </is>
      </c>
      <c r="C210" s="2" t="inlineStr">
        <is>
          <t>'Memos'!$M$6:$M$305</t>
        </is>
      </c>
    </row>
    <row r="211">
      <c r="B211" s="14" t="inlineStr">
        <is>
          <t>nrME_Status</t>
        </is>
      </c>
      <c r="C211" s="2" t="inlineStr">
        <is>
          <t>'Memos'!$L$6:$L$305</t>
        </is>
      </c>
    </row>
    <row r="212">
      <c r="B212" s="14" t="inlineStr">
        <is>
          <t>nrME_Subject</t>
        </is>
      </c>
      <c r="C212" s="2" t="inlineStr">
        <is>
          <t>'Memos'!$G$6:$G$305</t>
        </is>
      </c>
    </row>
    <row r="213">
      <c r="B213" s="14" t="inlineStr">
        <is>
          <t>nrMK_Credit</t>
        </is>
      </c>
      <c r="C213" s="2" t="inlineStr">
        <is>
          <t>'Makeup'!$L$6:$L$505</t>
        </is>
      </c>
    </row>
    <row r="214">
      <c r="B214" s="14" t="inlineStr">
        <is>
          <t>nrMK_Date</t>
        </is>
      </c>
      <c r="C214" s="2" t="inlineStr">
        <is>
          <t>'Makeup'!$C$6:$C$505</t>
        </is>
      </c>
    </row>
    <row r="215">
      <c r="B215" s="14" t="inlineStr">
        <is>
          <t>nrMK_Link</t>
        </is>
      </c>
      <c r="C215" s="2" t="inlineStr">
        <is>
          <t>'Makeup'!$I$6:$I$505</t>
        </is>
      </c>
    </row>
    <row r="216">
      <c r="B216" s="14" t="inlineStr">
        <is>
          <t>nrMK_Min</t>
        </is>
      </c>
      <c r="C216" s="2" t="inlineStr">
        <is>
          <t>'Makeup'!$G$6:$G$505</t>
        </is>
      </c>
    </row>
    <row r="217">
      <c r="B217" s="14" t="inlineStr">
        <is>
          <t>nrMK_PID</t>
        </is>
      </c>
      <c r="C217" s="2" t="inlineStr">
        <is>
          <t>'Makeup'!$E$6:$E$505</t>
        </is>
      </c>
    </row>
    <row r="218">
      <c r="B218" s="14" t="inlineStr">
        <is>
          <t>nrMK_Sess</t>
        </is>
      </c>
      <c r="C218" s="2" t="inlineStr">
        <is>
          <t>'Makeup'!$H$6:$H$505</t>
        </is>
      </c>
    </row>
    <row r="219">
      <c r="B219" s="14" t="inlineStr">
        <is>
          <t>nrMK_Type</t>
        </is>
      </c>
      <c r="C219" s="2" t="inlineStr">
        <is>
          <t>'Makeup'!$F$6:$F$505</t>
        </is>
      </c>
    </row>
    <row r="220">
      <c r="B220" s="14" t="inlineStr">
        <is>
          <t>nrPRGitems</t>
        </is>
      </c>
      <c r="C220" s="2" t="inlineStr">
        <is>
          <t>'Audit'!$B$39:$B$56</t>
        </is>
      </c>
    </row>
    <row r="221">
      <c r="B221" s="14" t="inlineStr">
        <is>
          <t>nrPRGmet</t>
        </is>
      </c>
      <c r="C221" s="2" t="inlineStr">
        <is>
          <t>'Audit'!$F$39:$F$56</t>
        </is>
      </c>
    </row>
    <row r="222">
      <c r="B222" s="14" t="inlineStr">
        <is>
          <t>nrPTRubricEvents</t>
        </is>
      </c>
      <c r="C222" s="2" t="inlineStr">
        <is>
          <t>'Settings'!$B$43:$B$49</t>
        </is>
      </c>
    </row>
    <row r="223">
      <c r="B223" s="14" t="inlineStr">
        <is>
          <t>nrPTRubricPoints</t>
        </is>
      </c>
      <c r="C223" s="2" t="inlineStr">
        <is>
          <t>'Settings'!$D$43:$H$49</t>
        </is>
      </c>
    </row>
    <row r="224">
      <c r="B224" s="14" t="inlineStr">
        <is>
          <t>nrPT_BasePass</t>
        </is>
      </c>
      <c r="C224" s="2" t="inlineStr">
        <is>
          <t>'PT'!$K$6:$K$55</t>
        </is>
      </c>
    </row>
    <row r="225">
      <c r="B225" s="14" t="inlineStr">
        <is>
          <t>nrPT_FinalPass</t>
        </is>
      </c>
      <c r="C225" s="2" t="inlineStr">
        <is>
          <t>'PT'!$AB$6:$AB$55</t>
        </is>
      </c>
    </row>
    <row r="226">
      <c r="B226" s="14" t="inlineStr">
        <is>
          <t>nrPT_FinalPts</t>
        </is>
      </c>
      <c r="C226" s="2" t="inlineStr">
        <is>
          <t>'PT'!$AA$6:$AA$55</t>
        </is>
      </c>
    </row>
    <row r="227">
      <c r="B227" s="14" t="inlineStr">
        <is>
          <t>nrPT_Improve</t>
        </is>
      </c>
      <c r="C227" s="2" t="inlineStr">
        <is>
          <t>'PT'!$AC$6:$AC$55</t>
        </is>
      </c>
    </row>
    <row r="228">
      <c r="B228" s="14" t="inlineStr">
        <is>
          <t>nrSCH_Act</t>
        </is>
      </c>
      <c r="C228" s="2" t="inlineStr">
        <is>
          <t>'Schedule'!$G$6:$G$905</t>
        </is>
      </c>
    </row>
    <row r="229">
      <c r="B229" s="14" t="inlineStr">
        <is>
          <t>nrSCH_ChNum</t>
        </is>
      </c>
      <c r="C229" s="2" t="inlineStr">
        <is>
          <t>'Schedule'!$H$6:$H$905</t>
        </is>
      </c>
    </row>
    <row r="230">
      <c r="B230" s="14" t="inlineStr">
        <is>
          <t>nrSCH_Date</t>
        </is>
      </c>
      <c r="C230" s="2" t="inlineStr">
        <is>
          <t>'Schedule'!$B$6:$B$905</t>
        </is>
      </c>
    </row>
    <row r="231">
      <c r="B231" s="14" t="inlineStr">
        <is>
          <t>nrSCH_End</t>
        </is>
      </c>
      <c r="C231" s="2" t="inlineStr">
        <is>
          <t>'Schedule'!$E$6:$E$905</t>
        </is>
      </c>
    </row>
    <row r="232">
      <c r="B232" s="14" t="inlineStr">
        <is>
          <t>nrSCH_Hrs</t>
        </is>
      </c>
      <c r="C232" s="2" t="inlineStr">
        <is>
          <t>'Schedule'!$F$6:$F$905</t>
        </is>
      </c>
    </row>
    <row r="233">
      <c r="B233" s="14" t="inlineStr">
        <is>
          <t>nrSCH_Instr</t>
        </is>
      </c>
      <c r="C233" s="2" t="inlineStr">
        <is>
          <t>'Schedule'!$I$6:$I$905</t>
        </is>
      </c>
    </row>
    <row r="234">
      <c r="B234" s="14" t="inlineStr">
        <is>
          <t>nrSCH_InstrOK</t>
        </is>
      </c>
      <c r="C234" s="2" t="inlineStr">
        <is>
          <t>'Schedule'!$N$6:$N$905</t>
        </is>
      </c>
    </row>
    <row r="235">
      <c r="B235" s="14" t="inlineStr">
        <is>
          <t>nrSCH_Loc</t>
        </is>
      </c>
      <c r="C235" s="2" t="inlineStr">
        <is>
          <t>'Schedule'!$J$6:$J$905</t>
        </is>
      </c>
    </row>
    <row r="236">
      <c r="B236" s="14" t="inlineStr">
        <is>
          <t>nrSCH_Start</t>
        </is>
      </c>
      <c r="C236" s="2" t="inlineStr">
        <is>
          <t>'Schedule'!$D$6:$D$905</t>
        </is>
      </c>
    </row>
    <row r="237">
      <c r="B237" s="14" t="inlineStr">
        <is>
          <t>nrSCH_TimeCheck</t>
        </is>
      </c>
      <c r="C237" s="2" t="inlineStr">
        <is>
          <t>'Schedule'!$O$6:$O$905</t>
        </is>
      </c>
    </row>
    <row r="238">
      <c r="B238" s="14" t="inlineStr">
        <is>
          <t>nrSEstatus</t>
        </is>
      </c>
      <c r="C238" s="2" t="inlineStr">
        <is>
          <t>'StateExam'!$K$6:$K$55</t>
        </is>
      </c>
    </row>
    <row r="239">
      <c r="B239" s="14" t="inlineStr">
        <is>
          <t>nrSGclassavg</t>
        </is>
      </c>
      <c r="C239" s="2" t="inlineStr">
        <is>
          <t>'ScoresGrid'!$D$57:$AB$57</t>
        </is>
      </c>
    </row>
    <row r="240">
      <c r="B240" s="14" t="inlineStr">
        <is>
          <t>nrSK_Att</t>
        </is>
      </c>
      <c r="C240" s="2" t="inlineStr">
        <is>
          <t>'Skills'!$I$6:$I$605</t>
        </is>
      </c>
    </row>
    <row r="241">
      <c r="B241" s="14" t="inlineStr">
        <is>
          <t>nrSK_Cat</t>
        </is>
      </c>
      <c r="C241" s="2" t="inlineStr">
        <is>
          <t>'Skills'!$E$6:$E$605</t>
        </is>
      </c>
    </row>
    <row r="242">
      <c r="B242" s="14" t="inlineStr">
        <is>
          <t>nrSK_CoF</t>
        </is>
      </c>
      <c r="C242" s="2" t="inlineStr">
        <is>
          <t>'Skills'!$R$6:$R$605</t>
        </is>
      </c>
    </row>
    <row r="243">
      <c r="B243" s="14" t="inlineStr">
        <is>
          <t>nrSK_Dis</t>
        </is>
      </c>
      <c r="C243" s="2" t="inlineStr">
        <is>
          <t>'Skills'!$P$6:$P$605</t>
        </is>
      </c>
    </row>
    <row r="244">
      <c r="B244" s="14" t="inlineStr">
        <is>
          <t>nrSK_PID</t>
        </is>
      </c>
      <c r="C244" s="2" t="inlineStr">
        <is>
          <t>'Skills'!$D$6:$D$605</t>
        </is>
      </c>
    </row>
    <row r="245">
      <c r="B245" s="14" t="inlineStr">
        <is>
          <t>nrSK_Res</t>
        </is>
      </c>
      <c r="C245" s="2" t="inlineStr">
        <is>
          <t>'Skills'!$J$6:$J$605</t>
        </is>
      </c>
    </row>
    <row r="246">
      <c r="B246" s="14" t="inlineStr">
        <is>
          <t>nrSK_Score</t>
        </is>
      </c>
      <c r="C246" s="2" t="inlineStr">
        <is>
          <t>'Skills'!$K$6:$K$605</t>
        </is>
      </c>
    </row>
    <row r="247">
      <c r="B247" s="14" t="inlineStr">
        <is>
          <t>nrSK_Status</t>
        </is>
      </c>
      <c r="C247" s="2" t="inlineStr">
        <is>
          <t>'Skills'!$O$6:$O$605</t>
        </is>
      </c>
    </row>
    <row r="248">
      <c r="B248" s="14" t="inlineStr">
        <is>
          <t>nrSKbothCoF</t>
        </is>
      </c>
      <c r="C248" s="2" t="inlineStr">
        <is>
          <t>'sysSkills'!$P$6:$P$55</t>
        </is>
      </c>
    </row>
    <row r="249">
      <c r="B249" s="14" t="inlineStr">
        <is>
          <t>nrSKelig</t>
        </is>
      </c>
      <c r="C249" s="2" t="inlineStr">
        <is>
          <t>'sysSkills'!$K$6:$K$55</t>
        </is>
      </c>
    </row>
    <row r="250">
      <c r="B250" s="14" t="inlineStr">
        <is>
          <t>nrSKfailedout</t>
        </is>
      </c>
      <c r="C250" s="2" t="inlineStr">
        <is>
          <t>'sysSkills'!$J$6:$J$55</t>
        </is>
      </c>
    </row>
    <row r="251">
      <c r="B251" s="14" t="inlineStr">
        <is>
          <t>nrSKfirearmsAvg</t>
        </is>
      </c>
      <c r="C251" s="2" t="inlineStr">
        <is>
          <t>'sysSkills'!$L$6:$L$55</t>
        </is>
      </c>
    </row>
    <row r="252">
      <c r="B252" s="14" t="inlineStr">
        <is>
          <t>nrSUBname</t>
        </is>
      </c>
      <c r="C252" s="2" t="inlineStr">
        <is>
          <t>'ChapterMaster'!$B$56:$B$70</t>
        </is>
      </c>
    </row>
    <row r="253">
      <c r="B253" s="14" t="inlineStr">
        <is>
          <t>nrSUBparent</t>
        </is>
      </c>
      <c r="C253" s="2" t="inlineStr">
        <is>
          <t>'ChapterMaster'!$E$56:$E$70</t>
        </is>
      </c>
    </row>
    <row r="254">
      <c r="B254" s="14" t="inlineStr">
        <is>
          <t>nrSUBtarget</t>
        </is>
      </c>
      <c r="C254" s="2" t="inlineStr">
        <is>
          <t>'ChapterMaster'!$F$56:$F$70</t>
        </is>
      </c>
    </row>
    <row r="255">
      <c r="B255" s="14" t="inlineStr">
        <is>
          <t>nrScheduleItems</t>
        </is>
      </c>
      <c r="C255" s="2" t="inlineStr">
        <is>
          <t>'sysListsHelper'!$B$6:$B$89</t>
        </is>
      </c>
    </row>
    <row r="256">
      <c r="B256" s="14" t="inlineStr">
        <is>
          <t>nrSpellAvg</t>
        </is>
      </c>
      <c r="C256" s="2" t="inlineStr">
        <is>
          <t>'Spelling'!$P$6:$P$55</t>
        </is>
      </c>
    </row>
    <row r="257">
      <c r="B257" s="14" t="inlineStr">
        <is>
          <t>nrSpellClassAvg</t>
        </is>
      </c>
      <c r="C257" s="2" t="inlineStr">
        <is>
          <t>'Spelling'!$D$58:$O$58</t>
        </is>
      </c>
    </row>
    <row r="258">
      <c r="B258" s="14" t="inlineStr">
        <is>
          <t>nrSpellCounts</t>
        </is>
      </c>
      <c r="C258" s="2" t="inlineStr">
        <is>
          <t>'Spelling'!$D$57:$O$57</t>
        </is>
      </c>
    </row>
    <row r="259">
      <c r="B259" s="14" t="inlineStr">
        <is>
          <t>nrSpellFlag</t>
        </is>
      </c>
      <c r="C259" s="2" t="inlineStr">
        <is>
          <t>'Spelling'!$R$6:$R$55</t>
        </is>
      </c>
    </row>
    <row r="260">
      <c r="B260" s="14" t="inlineStr">
        <is>
          <t>nrSpellRowCheck</t>
        </is>
      </c>
      <c r="C260" s="2" t="inlineStr">
        <is>
          <t>'Spelling'!$S$6:$S$55</t>
        </is>
      </c>
    </row>
    <row r="261">
      <c r="B261" s="14" t="inlineStr">
        <is>
          <t>nrSpellTaken</t>
        </is>
      </c>
      <c r="C261" s="2" t="inlineStr">
        <is>
          <t>'Spelling'!$Q$6:$Q$55</t>
        </is>
      </c>
    </row>
    <row r="262">
      <c r="B262" s="14" t="inlineStr">
        <is>
          <t>nrSpellTestNums</t>
        </is>
      </c>
      <c r="C262" s="2" t="inlineStr">
        <is>
          <t>'Spelling'!$D$59:$O$59</t>
        </is>
      </c>
    </row>
    <row r="263">
      <c r="B263" s="14" t="inlineStr">
        <is>
          <t>nrSpellWords</t>
        </is>
      </c>
      <c r="C263" s="2" t="inlineStr">
        <is>
          <t>'SpellingMaster'!$C$6:$N$30</t>
        </is>
      </c>
    </row>
    <row r="264">
      <c r="B264" s="14" t="inlineStr">
        <is>
          <t>nrWRcomplete</t>
        </is>
      </c>
      <c r="C264" s="2" t="inlineStr">
        <is>
          <t>'Writing'!$AR$6:$AR$55</t>
        </is>
      </c>
    </row>
    <row r="265">
      <c r="B265" s="14" t="inlineStr">
        <is>
          <t>nrWRcurrent</t>
        </is>
      </c>
      <c r="C265" s="2" t="inlineStr">
        <is>
          <t>'Writing'!$AT$6:$AT$55</t>
        </is>
      </c>
    </row>
    <row r="266">
      <c r="B266" s="14" t="inlineStr">
        <is>
          <t>nrWRoverdue</t>
        </is>
      </c>
      <c r="C266" s="2" t="inlineStr">
        <is>
          <t>'Writing'!$AS$6:$AS$55</t>
        </is>
      </c>
    </row>
    <row r="267">
      <c r="B267" s="14" t="inlineStr">
        <is>
          <t>rngAgencyActive</t>
        </is>
      </c>
      <c r="C267" s="2" t="inlineStr">
        <is>
          <t>'Agencies'!$H$6:$H$50</t>
        </is>
      </c>
    </row>
    <row r="268">
      <c r="B268" s="14" t="inlineStr">
        <is>
          <t>rngAgencyEmails</t>
        </is>
      </c>
      <c r="C268" s="2" t="inlineStr">
        <is>
          <t>'Agencies'!$E$6:$E$50</t>
        </is>
      </c>
    </row>
    <row r="269">
      <c r="B269" s="14" t="inlineStr">
        <is>
          <t>rngAgencyIDs</t>
        </is>
      </c>
      <c r="C269" s="2" t="inlineStr">
        <is>
          <t>'Agencies'!$B$6:$B$50</t>
        </is>
      </c>
    </row>
    <row r="270">
      <c r="B270" s="14" t="inlineStr">
        <is>
          <t>rngAgencyNames</t>
        </is>
      </c>
      <c r="C270" s="2" t="inlineStr">
        <is>
          <t>'Agencies'!$C$6:$C$50</t>
        </is>
      </c>
    </row>
    <row r="271">
      <c r="B271" s="14" t="inlineStr">
        <is>
          <t>rngCadetNames</t>
        </is>
      </c>
      <c r="C271" s="2" t="inlineStr">
        <is>
          <t>'Cadets'!$F$6:$F$55</t>
        </is>
      </c>
    </row>
    <row r="272">
      <c r="B272" s="14" t="inlineStr">
        <is>
          <t>rngCadetPIDs</t>
        </is>
      </c>
      <c r="C272" s="2" t="inlineStr">
        <is>
          <t>'Cadets'!$B$6:$B$55</t>
        </is>
      </c>
    </row>
    <row r="273">
      <c r="B273" s="14" t="inlineStr">
        <is>
          <t>rngEMcode</t>
        </is>
      </c>
      <c r="C273" s="2" t="inlineStr">
        <is>
          <t>'ExamMaster'!$B$6:$B$30</t>
        </is>
      </c>
    </row>
    <row r="274">
      <c r="B274" s="14" t="inlineStr">
        <is>
          <t>rngEMname</t>
        </is>
      </c>
      <c r="C274" s="2" t="inlineStr">
        <is>
          <t>'ExamMaster'!$C$6:$C$30</t>
        </is>
      </c>
    </row>
    <row r="275">
      <c r="B275" s="14" t="inlineStr">
        <is>
          <t>rngEMpass</t>
        </is>
      </c>
      <c r="C275" s="2" t="inlineStr">
        <is>
          <t>'ExamMaster'!$E$6:$E$30</t>
        </is>
      </c>
    </row>
    <row r="276">
      <c r="B276" s="14" t="inlineStr">
        <is>
          <t>rngEMseq</t>
        </is>
      </c>
      <c r="C276" s="2" t="inlineStr">
        <is>
          <t>'ExamMaster'!$F$6:$F$30</t>
        </is>
      </c>
    </row>
    <row r="277">
      <c r="B277" s="14" t="inlineStr">
        <is>
          <t>rngEMtype</t>
        </is>
      </c>
      <c r="C277" s="2" t="inlineStr">
        <is>
          <t>'ExamMaster'!$D$6:$D$30</t>
        </is>
      </c>
    </row>
    <row r="278">
      <c r="B278" s="14" t="inlineStr">
        <is>
          <t>rngEPch</t>
        </is>
      </c>
      <c r="C278" s="2" t="inlineStr">
        <is>
          <t>'ExamPlan'!$H$6:$H$30</t>
        </is>
      </c>
    </row>
    <row r="279">
      <c r="B279" s="14" t="inlineStr">
        <is>
          <t>rngEPcode</t>
        </is>
      </c>
      <c r="C279" s="2" t="inlineStr">
        <is>
          <t>'ExamPlan'!$C$6:$C$30</t>
        </is>
      </c>
    </row>
    <row r="280">
      <c r="B280" s="14" t="inlineStr">
        <is>
          <t>rngEPdate</t>
        </is>
      </c>
      <c r="C280" s="2" t="inlineStr">
        <is>
          <t>'ExamPlan'!$I$6:$I$30</t>
        </is>
      </c>
    </row>
    <row r="281">
      <c r="B281" s="14" t="inlineStr">
        <is>
          <t>rngEPname</t>
        </is>
      </c>
      <c r="C281" s="2" t="inlineStr">
        <is>
          <t>'ExamPlan'!$D$6:$D$30</t>
        </is>
      </c>
    </row>
    <row r="282">
      <c r="B282" s="14" t="inlineStr">
        <is>
          <t>rngEPpass</t>
        </is>
      </c>
      <c r="C282" s="2" t="inlineStr">
        <is>
          <t>'ExamPlan'!$F$6:$F$30</t>
        </is>
      </c>
    </row>
    <row r="283">
      <c r="B283" s="14" t="inlineStr">
        <is>
          <t>rngEPseq</t>
        </is>
      </c>
      <c r="C283" s="2" t="inlineStr">
        <is>
          <t>'ExamPlan'!$G$6:$G$30</t>
        </is>
      </c>
    </row>
    <row r="284">
      <c r="B284" s="14" t="inlineStr">
        <is>
          <t>rngEPtype</t>
        </is>
      </c>
      <c r="C284" s="2" t="inlineStr">
        <is>
          <t>'ExamPlan'!$E$6:$E$30</t>
        </is>
      </c>
    </row>
    <row r="285">
      <c r="B285" s="14" t="inlineStr">
        <is>
          <t>rngEPuse</t>
        </is>
      </c>
      <c r="C285" s="2" t="inlineStr">
        <is>
          <t>'ExamPlan'!$B$6:$B$30</t>
        </is>
      </c>
    </row>
    <row r="286">
      <c r="B286" s="14" t="inlineStr">
        <is>
          <t>rngSM_cat</t>
        </is>
      </c>
      <c r="C286" s="2" t="inlineStr">
        <is>
          <t>'SkillsMaster'!$B$6:$B$15</t>
        </is>
      </c>
    </row>
    <row r="287">
      <c r="B287" s="14" t="inlineStr">
        <is>
          <t>rngSM_max</t>
        </is>
      </c>
      <c r="C287" s="2" t="inlineStr">
        <is>
          <t>'SkillsMaster'!$C$6:$C$15</t>
        </is>
      </c>
    </row>
    <row r="288">
      <c r="B288" s="14" t="inlineStr">
        <is>
          <t>rngSM_mode</t>
        </is>
      </c>
      <c r="C288" s="2" t="inlineStr">
        <is>
          <t>'SkillsMaster'!$D$6:$D$15</t>
        </is>
      </c>
    </row>
    <row r="289">
      <c r="B289" s="14" t="inlineStr">
        <is>
          <t>rngSM_pass</t>
        </is>
      </c>
      <c r="C289" s="2" t="inlineStr">
        <is>
          <t>'SkillsMaster'!$E$6:$E$15</t>
        </is>
      </c>
    </row>
    <row r="290">
      <c r="B290" s="14" t="inlineStr">
        <is>
          <t>rngWMassigned</t>
        </is>
      </c>
      <c r="C290" s="2" t="inlineStr">
        <is>
          <t>'WritingMaster'!$K$6:$K$45</t>
        </is>
      </c>
    </row>
    <row r="291">
      <c r="B291" s="14" t="inlineStr">
        <is>
          <t>rngWMdue</t>
        </is>
      </c>
      <c r="C291" s="2" t="inlineStr">
        <is>
          <t>'WritingMaster'!$L$6:$L$45</t>
        </is>
      </c>
    </row>
    <row r="292">
      <c r="B292" s="14" t="inlineStr">
        <is>
          <t>rngWMnum</t>
        </is>
      </c>
      <c r="C292" s="2" t="inlineStr">
        <is>
          <t>'WritingMaster'!$B$6:$B$45</t>
        </is>
      </c>
    </row>
    <row r="293">
      <c r="B293" s="14" t="inlineStr">
        <is>
          <t>rngWMprompt</t>
        </is>
      </c>
      <c r="C293" s="2" t="inlineStr">
        <is>
          <t>'WritingMaster'!$M$6:$M$45</t>
        </is>
      </c>
    </row>
    <row r="294">
      <c r="B294" s="14" t="inlineStr">
        <is>
          <t>rngWMtitle</t>
        </is>
      </c>
      <c r="C294"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2026-08-21T21:20:31Z</dcterms:created>
  <dcterms:modified xsi:type="dcterms:W3CDTF">2026-08-21T21:20:36Z</dcterms:modified>
</cp:coreProperties>
</file>