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'sysAudit'!$E$6:$E$40</definedName>
    <definedName name="nrAUDcheck">'sysAudit'!$B$6:$B$40</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'Audit'!$B$51:$B$68</definedName>
    <definedName name="nrPRGmet">'Audit'!$F$51:$F$68</definedName>
    <definedName name="nrENRall">'Audit'!$J$72:$J$121</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'Audit'!$B$5:$J$121</definedName>
    <definedName name="_xlnm.Print_Titles" localSheetId="28">'Addendum'!$5:$8</definedName>
    <definedName name="_xlnm.Print_Area" localSheetId="28">'Addendum'!$B$5:$G$60</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'Schedule'!$B$5:$P$5</definedName>
    <definedName name="_xlnm.Print_Titles" localSheetId="49">'Schedule'!$5:$5</definedName>
    <definedName name="_xlnm.Print_Area" localSheetId="49">'Schedule'!$B$5:$P$905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pending)",IF(COUNT(T6:Z6)&lt;7,"Incomplete",IF($AA6&gt;=cfgPTFinalMinPoints,"Yes","No")))))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pending)",IF(COUNT(T7:Z7)&lt;7,"Incomplete",IF($AA7&gt;=cfgPTFinalMinPoints,"Yes","No")))))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pending)",IF(COUNT(T8:Z8)&lt;7,"Incomplete",IF($AA8&gt;=cfgPTFinalMinPoints,"Yes","No")))))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pending)",IF(COUNT(T9:Z9)&lt;7,"Incomplete",IF($AA9&gt;=cfgPTFinalMinPoints,"Yes","No")))))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pending)",IF(COUNT(T10:Z10)&lt;7,"Incomplete",IF($AA10&gt;=cfgPTFinalMinPoints,"Yes","No")))))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pending)",IF(COUNT(T11:Z11)&lt;7,"Incomplete",IF($AA11&gt;=cfgPTFinalMinPoints,"Yes","No")))))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pending)",IF(COUNT(T12:Z12)&lt;7,"Incomplete",IF($AA12&gt;=cfgPTFinalMinPoints,"Yes","No")))))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pending)",IF(COUNT(T13:Z13)&lt;7,"Incomplete",IF($AA13&gt;=cfgPTFinalMinPoints,"Yes","No")))))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pending)",IF(COUNT(T14:Z14)&lt;7,"Incomplete",IF($AA14&gt;=cfgPTFinalMinPoints,"Yes","No")))))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pending)",IF(COUNT(T15:Z15)&lt;7,"Incomplete",IF($AA15&gt;=cfgPTFinalMinPoints,"Yes","No")))))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pending)",IF(COUNT(T16:Z16)&lt;7,"Incomplete",IF($AA16&gt;=cfgPTFinalMinPoints,"Yes","No")))))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pending)",IF(COUNT(T17:Z17)&lt;7,"Incomplete",IF($AA17&gt;=cfgPTFinalMinPoints,"Yes","No")))))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pending)",IF(COUNT(T18:Z18)&lt;7,"Incomplete",IF($AA18&gt;=cfgPTFinalMinPoints,"Yes","No")))))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pending)",IF(COUNT(T19:Z19)&lt;7,"Incomplete",IF($AA19&gt;=cfgPTFinalMinPoints,"Yes","No")))))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pending)",IF(COUNT(T20:Z20)&lt;7,"Incomplete",IF($AA20&gt;=cfgPTFinalMinPoints,"Yes","No")))))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pending)",IF(COUNT(T21:Z21)&lt;7,"Incomplete",IF($AA21&gt;=cfgPTFinalMinPoints,"Yes","No")))))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pending)",IF(COUNT(T22:Z22)&lt;7,"Incomplete",IF($AA22&gt;=cfgPTFinalMinPoints,"Yes","No")))))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pending)",IF(COUNT(T23:Z23)&lt;7,"Incomplete",IF($AA23&gt;=cfgPTFinalMinPoints,"Yes","No")))))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pending)",IF(COUNT(T24:Z24)&lt;7,"Incomplete",IF($AA24&gt;=cfgPTFinalMinPoints,"Yes","No")))))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pending)",IF(COUNT(T25:Z25)&lt;7,"Incomplete",IF($AA25&gt;=cfgPTFinalMinPoints,"Yes","No")))))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pending)",IF(COUNT(T26:Z26)&lt;7,"Incomplete",IF($AA26&gt;=cfgPTFinalMinPoints,"Yes","No")))))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pending)",IF(COUNT(T27:Z27)&lt;7,"Incomplete",IF($AA27&gt;=cfgPTFinalMinPoints,"Yes","No")))))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pending)",IF(COUNT(T28:Z28)&lt;7,"Incomplete",IF($AA28&gt;=cfgPTFinalMinPoints,"Yes","No")))))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pending)",IF(COUNT(T29:Z29)&lt;7,"Incomplete",IF($AA29&gt;=cfgPTFinalMinPoints,"Yes","No")))))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pending)",IF(COUNT(T30:Z30)&lt;7,"Incomplete",IF($AA30&gt;=cfgPTFinalMinPoints,"Yes","No")))))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pending)",IF(COUNT(T31:Z31)&lt;7,"Incomplete",IF($AA31&gt;=cfgPTFinalMinPoints,"Yes","No")))))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pending)",IF(COUNT(T32:Z32)&lt;7,"Incomplete",IF($AA32&gt;=cfgPTFinalMinPoints,"Yes","No")))))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pending)",IF(COUNT(T33:Z33)&lt;7,"Incomplete",IF($AA33&gt;=cfgPTFinalMinPoints,"Yes","No")))))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pending)",IF(COUNT(T34:Z34)&lt;7,"Incomplete",IF($AA34&gt;=cfgPTFinalMinPoints,"Yes","No")))))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pending)",IF(COUNT(T35:Z35)&lt;7,"Incomplete",IF($AA35&gt;=cfgPTFinalMinPoints,"Yes","No")))))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pending)",IF(COUNT(T36:Z36)&lt;7,"Incomplete",IF($AA36&gt;=cfgPTFinalMinPoints,"Yes","No")))))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pending)",IF(COUNT(T37:Z37)&lt;7,"Incomplete",IF($AA37&gt;=cfgPTFinalMinPoints,"Yes","No")))))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pending)",IF(COUNT(T38:Z38)&lt;7,"Incomplete",IF($AA38&gt;=cfgPTFinalMinPoints,"Yes","No")))))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pending)",IF(COUNT(T39:Z39)&lt;7,"Incomplete",IF($AA39&gt;=cfgPTFinalMinPoints,"Yes","No")))))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pending)",IF(COUNT(T40:Z40)&lt;7,"Incomplete",IF($AA40&gt;=cfgPTFinalMinPoints,"Yes","No")))))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pending)",IF(COUNT(T41:Z41)&lt;7,"Incomplete",IF($AA41&gt;=cfgPTFinalMinPoints,"Yes","No")))))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pending)",IF(COUNT(T42:Z42)&lt;7,"Incomplete",IF($AA42&gt;=cfgPTFinalMinPoints,"Yes","No")))))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pending)",IF(COUNT(T43:Z43)&lt;7,"Incomplete",IF($AA43&gt;=cfgPTFinalMinPoints,"Yes","No")))))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pending)",IF(COUNT(T44:Z44)&lt;7,"Incomplete",IF($AA44&gt;=cfgPTFinalMinPoints,"Yes","No")))))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pending)",IF(COUNT(T45:Z45)&lt;7,"Incomplete",IF($AA45&gt;=cfgPTFinalMinPoints,"Yes","No")))))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pending)",IF(COUNT(T46:Z46)&lt;7,"Incomplete",IF($AA46&gt;=cfgPTFinalMinPoints,"Yes","No")))))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pending)",IF(COUNT(T47:Z47)&lt;7,"Incomplete",IF($AA47&gt;=cfgPTFinalMinPoints,"Yes","No")))))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pending)",IF(COUNT(T48:Z48)&lt;7,"Incomplete",IF($AA48&gt;=cfgPTFinalMinPoints,"Yes","No")))))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pending)",IF(COUNT(T49:Z49)&lt;7,"Incomplete",IF($AA49&gt;=cfgPTFinalMinPoints,"Yes","No")))))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pending)",IF(COUNT(T50:Z50)&lt;7,"Incomplete",IF($AA50&gt;=cfgPTFinalMinPoints,"Yes","No")))))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pending)",IF(COUNT(T51:Z51)&lt;7,"Incomplete",IF($AA51&gt;=cfgPTFinalMinPoints,"Yes","No")))))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pending)",IF(COUNT(T52:Z52)&lt;7,"Incomplete",IF($AA52&gt;=cfgPTFinalMinPoints,"Yes","No")))))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pending)",IF(COUNT(T53:Z53)&lt;7,"Incomplete",IF($AA53&gt;=cfgPTFinalMinPoints,"Yes","No")))))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pending)",IF(COUNT(T54:Z54)&lt;7,"Incomplete",IF($AA54&gt;=cfgPTFinalMinPoints,"Yes","No")))))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pending)",IF(COUNT(T55:Z55)&lt;7,"Incomplete",IF($AA55&gt;=cfgPTFinalMinPoints,"Yes","No")))))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21"/>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row r="45" ht="16" customHeight="1">
      <c r="B45" s="7" t="inlineStr">
        <is>
          <t>Requirement sources — what is TCOLE rule vs Academy policy</t>
        </is>
      </c>
      <c r="C45" s="8" t="n"/>
      <c r="D45" s="8" t="n"/>
      <c r="E45" s="8" t="n"/>
      <c r="F45" s="8" t="n"/>
      <c r="G45" s="8" t="n"/>
      <c r="H45" s="8" t="n"/>
    </row>
    <row r="46" ht="26" customHeight="1">
      <c r="B46" s="15" t="inlineStr">
        <is>
          <t>• TCOLE Rule (Ch. 215/218/219): course #1000736 minimum hours per chapter, licensed/SME instructors, course records retention, exam security, student enrollment standards (L2/L3, medical), attendance records.</t>
        </is>
      </c>
    </row>
    <row r="47" ht="26" customHeight="1">
      <c r="B47" s="15" t="inlineStr">
        <is>
          <t>• Academy Policy (May 2026 manual): weighted grading (40/30/10/20), 70-in-each-category rule, 12 spelling tests across the academy + 75% intervention, 40 writing assignments, PT program and caps, awards.</t>
        </is>
      </c>
    </row>
    <row r="48"/>
    <row r="49" ht="16" customHeight="1">
      <c r="B49" s="7" t="inlineStr">
        <is>
          <t>Program-level TCOLE requirements (mark Yes when satisfied)</t>
        </is>
      </c>
      <c r="C49" s="8" t="n"/>
      <c r="D49" s="8" t="n"/>
      <c r="E49" s="8" t="n"/>
      <c r="F49" s="8" t="n"/>
      <c r="G49" s="8" t="n"/>
      <c r="H49" s="8" t="n"/>
    </row>
    <row r="50" ht="26" customHeight="1">
      <c r="B50" s="12" t="inlineStr">
        <is>
          <t>Requirement</t>
        </is>
      </c>
      <c r="C50" s="26" t="n"/>
      <c r="D50" s="26" t="n"/>
      <c r="E50" s="23" t="n"/>
      <c r="F50" s="12" t="inlineStr">
        <is>
          <t>Met?</t>
        </is>
      </c>
      <c r="G50" s="12" t="inlineStr">
        <is>
          <t>Notes</t>
        </is>
      </c>
    </row>
    <row r="51" ht="26" customHeight="1">
      <c r="B51" s="13" t="inlineStr">
        <is>
          <t>Commission Rules distributed to all students (Rule 215.9) — Copies of current TCOLE rules given to every student admitted</t>
        </is>
      </c>
      <c r="F51" s="25" t="n"/>
      <c r="G51" s="25" t="n"/>
    </row>
    <row r="52" ht="26" customHeight="1">
      <c r="B52" s="13" t="inlineStr">
        <is>
          <t>Required rule review conducted (215.9) — Reviewed 211.33, 221.1, 223.1, 223.3, 223.15, 223.17, 223.19 in class</t>
        </is>
      </c>
      <c r="F52" s="25" t="n"/>
      <c r="G52" s="25" t="n"/>
    </row>
    <row r="53" ht="26" customHeight="1">
      <c r="B53" s="13" t="inlineStr">
        <is>
          <t>Approved TCLEDDS roster on file — Required element of the training file</t>
        </is>
      </c>
      <c r="F53" s="25" t="n"/>
      <c r="G53" s="25" t="n"/>
    </row>
    <row r="54" ht="26" customHeight="1">
      <c r="B54" s="13" t="inlineStr">
        <is>
          <t>Course reported at exactly 736 hours — Excess hours reported under Addendum to BPOC (course #101), never inside the 736</t>
        </is>
      </c>
      <c r="F54" s="25" t="n"/>
      <c r="G54" s="25" t="n"/>
    </row>
    <row r="55" ht="26" customHeight="1">
      <c r="B55" s="13" t="inlineStr">
        <is>
          <t>Non-BPOC classes reported separately within 30 days — Any additional classes the academy teaches</t>
        </is>
      </c>
      <c r="F55" s="25" t="n"/>
      <c r="G55" s="25" t="n"/>
    </row>
    <row r="56" ht="26" customHeight="1">
      <c r="B56" s="13" t="inlineStr">
        <is>
          <t>Facility standards met (in-person, scenario/skills adequate) — Classroom supports role-play, defensive tactics, firearms demonstration</t>
        </is>
      </c>
      <c r="F56" s="25" t="n"/>
      <c r="G56" s="25" t="n"/>
    </row>
    <row r="57" ht="26" customHeight="1">
      <c r="B57" s="13" t="inlineStr">
        <is>
          <t>Assessments document mastery of all objectives — Learners are never passed on attendance alone</t>
        </is>
      </c>
      <c r="F57" s="25" t="n"/>
      <c r="G57" s="25" t="n"/>
    </row>
    <row r="58" ht="26" customHeight="1">
      <c r="B58" s="13" t="inlineStr">
        <is>
          <t>State exam plan communicated (250 Q, 70%, 3 attempts max) — Third failure requires enrolling in a new BPOC</t>
        </is>
      </c>
      <c r="F58" s="25" t="n"/>
      <c r="G58" s="25" t="n"/>
    </row>
    <row r="59" ht="26" customHeight="1">
      <c r="B59" s="13" t="inlineStr">
        <is>
          <t>Five-year retention of training records — Auditors sample past courses; files must be producible on request</t>
        </is>
      </c>
      <c r="F59" s="25" t="n"/>
      <c r="G59" s="25" t="n"/>
    </row>
    <row r="60" ht="26" customHeight="1">
      <c r="B60" s="13" t="inlineStr">
        <is>
          <t>Prior academies' FINAL workbooks archived and locatable — One file per academy; know where every finished class's file lives</t>
        </is>
      </c>
      <c r="F60" s="25" t="n"/>
      <c r="G60" s="25" t="n"/>
    </row>
    <row r="61" ht="26" customHeight="1">
      <c r="B61" s="13" t="inlineStr">
        <is>
          <t>Digital evidence library organized per chapter — LMS test PDFs, ExamSheet grade sheets, scanned spelling tests, sign-in scans, evals - one folder per chapter, ChapterPacket as cover</t>
        </is>
      </c>
      <c r="F61" s="25" t="n"/>
      <c r="G61" s="25" t="n"/>
    </row>
    <row r="62" ht="26" customHeight="1">
      <c r="B62" s="13" t="inlineStr">
        <is>
          <t>Scanned documents established as legal originals — CONFIRMED by TPD records management: scanned training documents - including sign-in sheets with PID - are the legal originals. Keep that determination on file so an auditor can see the basis</t>
        </is>
      </c>
      <c r="F62" s="25" t="n"/>
      <c r="G62" s="25" t="n"/>
    </row>
    <row r="63" ht="26" customHeight="1">
      <c r="B63" s="13" t="inlineStr">
        <is>
          <t>Exam security maintained — LMS access controlled; test banks/keys stored securely; spelling keys not accessible to cadets</t>
        </is>
      </c>
      <c r="F63" s="25" t="n"/>
      <c r="G63" s="25" t="n"/>
    </row>
    <row r="64" ht="26" customHeight="1">
      <c r="B64" s="13" t="inlineStr">
        <is>
          <t>Lesson plans verified against IRG learning objectives — All ~700 LOs covered unaltered - a PowerPoint alone is not a lesson plan</t>
        </is>
      </c>
      <c r="F64" s="25" t="n"/>
      <c r="G64" s="25" t="n"/>
    </row>
    <row r="65" ht="26" customHeight="1">
      <c r="B65" s="13" t="inlineStr">
        <is>
          <t>TCLEDDS reporting current — Enrollments (L1) entered at start; completions and the BPOC reported on time; non-BPOC classes within 30 days</t>
        </is>
      </c>
      <c r="F65" s="25" t="n"/>
      <c r="G65" s="25" t="n"/>
    </row>
    <row r="66" ht="26" customHeight="1">
      <c r="B66" s="13" t="inlineStr">
        <is>
          <t>Coordinator designation &amp; academy license current — Appointment letter on file; training-provider license active</t>
        </is>
      </c>
      <c r="F66" s="25" t="n"/>
      <c r="G66" s="25" t="n"/>
    </row>
    <row r="67" ht="26" customHeight="1">
      <c r="B67" s="13" t="inlineStr">
        <is>
          <t>Advisory board roster on file — Board composition documented; meeting dates + minutes folder referenced on the AdvisoryBoard sheet (minutes stay on the server)</t>
        </is>
      </c>
      <c r="F67" s="25" t="n"/>
      <c r="G67" s="25" t="n"/>
    </row>
    <row r="68" ht="26" customHeight="1">
      <c r="B68" s="13" t="inlineStr">
        <is>
          <t>Grade-tamper resistance in place — Workbook on OneDrive/SharePoint with version history; engine sheets password-locked</t>
        </is>
      </c>
      <c r="F68" s="25" t="n"/>
      <c r="G68" s="25" t="n"/>
    </row>
    <row r="69"/>
    <row r="70" ht="16" customHeight="1">
      <c r="B70" s="7" t="inlineStr">
        <is>
          <t>Per-cadet enrollment documents (mark Yes when on file)</t>
        </is>
      </c>
      <c r="C70" s="8" t="n"/>
      <c r="D70" s="8" t="n"/>
      <c r="E70" s="8" t="n"/>
      <c r="F70" s="8" t="n"/>
      <c r="G70" s="8" t="n"/>
      <c r="H70" s="8" t="n"/>
    </row>
    <row r="71" ht="26" customHeight="1">
      <c r="B71" s="12" t="inlineStr">
        <is>
          <t>Cadet</t>
        </is>
      </c>
      <c r="C71" s="12" t="inlineStr">
        <is>
          <t>Enroll App</t>
        </is>
      </c>
      <c r="D71" s="12" t="inlineStr">
        <is>
          <t>TCLEDDS L1</t>
        </is>
      </c>
      <c r="E71" s="12" t="inlineStr">
        <is>
          <t>Medical (L2)</t>
        </is>
      </c>
      <c r="F71" s="12" t="inlineStr">
        <is>
          <t>Psych (L3)</t>
        </is>
      </c>
      <c r="G71" s="12" t="inlineStr">
        <is>
          <t>Background</t>
        </is>
      </c>
      <c r="H71" s="12" t="inlineStr">
        <is>
          <t>Photo ID/DL</t>
        </is>
      </c>
      <c r="I71" s="12" t="inlineStr">
        <is>
          <t>Rules Ack</t>
        </is>
      </c>
      <c r="J71" s="12" t="inlineStr">
        <is>
          <t>All Docs?</t>
        </is>
      </c>
    </row>
    <row r="72">
      <c r="B72" s="20">
        <f>IF(Cadets!$B6="","",Cadets!$F6)</f>
        <v/>
      </c>
      <c r="C72" s="25" t="n"/>
      <c r="D72" s="25" t="n"/>
      <c r="E72" s="25" t="n"/>
      <c r="F72" s="25" t="n"/>
      <c r="G72" s="25" t="n"/>
      <c r="H72" s="25" t="n"/>
      <c r="I72" s="25" t="n"/>
      <c r="J72" s="20">
        <f>IF($B72="","",IF(COUNTIF(C72:I72,"Yes")=7,"Yes","No"))</f>
        <v/>
      </c>
    </row>
    <row r="73">
      <c r="B73" s="20">
        <f>IF(Cadets!$B7="","",Cadets!$F7)</f>
        <v/>
      </c>
      <c r="C73" s="25" t="n"/>
      <c r="D73" s="25" t="n"/>
      <c r="E73" s="25" t="n"/>
      <c r="F73" s="25" t="n"/>
      <c r="G73" s="25" t="n"/>
      <c r="H73" s="25" t="n"/>
      <c r="I73" s="25" t="n"/>
      <c r="J73" s="20">
        <f>IF($B73="","",IF(COUNTIF(C73:I73,"Yes")=7,"Yes","No"))</f>
        <v/>
      </c>
    </row>
    <row r="74">
      <c r="B74" s="20">
        <f>IF(Cadets!$B8="","",Cadets!$F8)</f>
        <v/>
      </c>
      <c r="C74" s="25" t="n"/>
      <c r="D74" s="25" t="n"/>
      <c r="E74" s="25" t="n"/>
      <c r="F74" s="25" t="n"/>
      <c r="G74" s="25" t="n"/>
      <c r="H74" s="25" t="n"/>
      <c r="I74" s="25" t="n"/>
      <c r="J74" s="20">
        <f>IF($B74="","",IF(COUNTIF(C74:I74,"Yes")=7,"Yes","No"))</f>
        <v/>
      </c>
    </row>
    <row r="75">
      <c r="B75" s="20">
        <f>IF(Cadets!$B9="","",Cadets!$F9)</f>
        <v/>
      </c>
      <c r="C75" s="25" t="n"/>
      <c r="D75" s="25" t="n"/>
      <c r="E75" s="25" t="n"/>
      <c r="F75" s="25" t="n"/>
      <c r="G75" s="25" t="n"/>
      <c r="H75" s="25" t="n"/>
      <c r="I75" s="25" t="n"/>
      <c r="J75" s="20">
        <f>IF($B75="","",IF(COUNTIF(C75:I75,"Yes")=7,"Yes","No"))</f>
        <v/>
      </c>
    </row>
    <row r="76">
      <c r="B76" s="20">
        <f>IF(Cadets!$B10="","",Cadets!$F10)</f>
        <v/>
      </c>
      <c r="C76" s="25" t="n"/>
      <c r="D76" s="25" t="n"/>
      <c r="E76" s="25" t="n"/>
      <c r="F76" s="25" t="n"/>
      <c r="G76" s="25" t="n"/>
      <c r="H76" s="25" t="n"/>
      <c r="I76" s="25" t="n"/>
      <c r="J76" s="20">
        <f>IF($B76="","",IF(COUNTIF(C76:I76,"Yes")=7,"Yes","No"))</f>
        <v/>
      </c>
    </row>
    <row r="77">
      <c r="B77" s="20">
        <f>IF(Cadets!$B11="","",Cadets!$F11)</f>
        <v/>
      </c>
      <c r="C77" s="25" t="n"/>
      <c r="D77" s="25" t="n"/>
      <c r="E77" s="25" t="n"/>
      <c r="F77" s="25" t="n"/>
      <c r="G77" s="25" t="n"/>
      <c r="H77" s="25" t="n"/>
      <c r="I77" s="25" t="n"/>
      <c r="J77" s="20">
        <f>IF($B77="","",IF(COUNTIF(C77:I77,"Yes")=7,"Yes","No"))</f>
        <v/>
      </c>
    </row>
    <row r="78">
      <c r="B78" s="20">
        <f>IF(Cadets!$B12="","",Cadets!$F12)</f>
        <v/>
      </c>
      <c r="C78" s="25" t="n"/>
      <c r="D78" s="25" t="n"/>
      <c r="E78" s="25" t="n"/>
      <c r="F78" s="25" t="n"/>
      <c r="G78" s="25" t="n"/>
      <c r="H78" s="25" t="n"/>
      <c r="I78" s="25" t="n"/>
      <c r="J78" s="20">
        <f>IF($B78="","",IF(COUNTIF(C78:I78,"Yes")=7,"Yes","No"))</f>
        <v/>
      </c>
    </row>
    <row r="79">
      <c r="B79" s="20">
        <f>IF(Cadets!$B13="","",Cadets!$F13)</f>
        <v/>
      </c>
      <c r="C79" s="25" t="n"/>
      <c r="D79" s="25" t="n"/>
      <c r="E79" s="25" t="n"/>
      <c r="F79" s="25" t="n"/>
      <c r="G79" s="25" t="n"/>
      <c r="H79" s="25" t="n"/>
      <c r="I79" s="25" t="n"/>
      <c r="J79" s="20">
        <f>IF($B79="","",IF(COUNTIF(C79:I79,"Yes")=7,"Yes","No"))</f>
        <v/>
      </c>
    </row>
    <row r="80">
      <c r="B80" s="20">
        <f>IF(Cadets!$B14="","",Cadets!$F14)</f>
        <v/>
      </c>
      <c r="C80" s="25" t="n"/>
      <c r="D80" s="25" t="n"/>
      <c r="E80" s="25" t="n"/>
      <c r="F80" s="25" t="n"/>
      <c r="G80" s="25" t="n"/>
      <c r="H80" s="25" t="n"/>
      <c r="I80" s="25" t="n"/>
      <c r="J80" s="20">
        <f>IF($B80="","",IF(COUNTIF(C80:I80,"Yes")=7,"Yes","No"))</f>
        <v/>
      </c>
    </row>
    <row r="81">
      <c r="B81" s="20">
        <f>IF(Cadets!$B15="","",Cadets!$F15)</f>
        <v/>
      </c>
      <c r="C81" s="25" t="n"/>
      <c r="D81" s="25" t="n"/>
      <c r="E81" s="25" t="n"/>
      <c r="F81" s="25" t="n"/>
      <c r="G81" s="25" t="n"/>
      <c r="H81" s="25" t="n"/>
      <c r="I81" s="25" t="n"/>
      <c r="J81" s="20">
        <f>IF($B81="","",IF(COUNTIF(C81:I81,"Yes")=7,"Yes","No"))</f>
        <v/>
      </c>
    </row>
    <row r="82">
      <c r="B82" s="20">
        <f>IF(Cadets!$B16="","",Cadets!$F16)</f>
        <v/>
      </c>
      <c r="C82" s="25" t="n"/>
      <c r="D82" s="25" t="n"/>
      <c r="E82" s="25" t="n"/>
      <c r="F82" s="25" t="n"/>
      <c r="G82" s="25" t="n"/>
      <c r="H82" s="25" t="n"/>
      <c r="I82" s="25" t="n"/>
      <c r="J82" s="20">
        <f>IF($B82="","",IF(COUNTIF(C82:I82,"Yes")=7,"Yes","No"))</f>
        <v/>
      </c>
    </row>
    <row r="83">
      <c r="B83" s="20">
        <f>IF(Cadets!$B17="","",Cadets!$F17)</f>
        <v/>
      </c>
      <c r="C83" s="25" t="n"/>
      <c r="D83" s="25" t="n"/>
      <c r="E83" s="25" t="n"/>
      <c r="F83" s="25" t="n"/>
      <c r="G83" s="25" t="n"/>
      <c r="H83" s="25" t="n"/>
      <c r="I83" s="25" t="n"/>
      <c r="J83" s="20">
        <f>IF($B83="","",IF(COUNTIF(C83:I83,"Yes")=7,"Yes","No"))</f>
        <v/>
      </c>
    </row>
    <row r="84">
      <c r="B84" s="20">
        <f>IF(Cadets!$B18="","",Cadets!$F18)</f>
        <v/>
      </c>
      <c r="C84" s="25" t="n"/>
      <c r="D84" s="25" t="n"/>
      <c r="E84" s="25" t="n"/>
      <c r="F84" s="25" t="n"/>
      <c r="G84" s="25" t="n"/>
      <c r="H84" s="25" t="n"/>
      <c r="I84" s="25" t="n"/>
      <c r="J84" s="20">
        <f>IF($B84="","",IF(COUNTIF(C84:I84,"Yes")=7,"Yes","No"))</f>
        <v/>
      </c>
    </row>
    <row r="85">
      <c r="B85" s="20">
        <f>IF(Cadets!$B19="","",Cadets!$F19)</f>
        <v/>
      </c>
      <c r="C85" s="25" t="n"/>
      <c r="D85" s="25" t="n"/>
      <c r="E85" s="25" t="n"/>
      <c r="F85" s="25" t="n"/>
      <c r="G85" s="25" t="n"/>
      <c r="H85" s="25" t="n"/>
      <c r="I85" s="25" t="n"/>
      <c r="J85" s="20">
        <f>IF($B85="","",IF(COUNTIF(C85:I85,"Yes")=7,"Yes","No"))</f>
        <v/>
      </c>
    </row>
    <row r="86">
      <c r="B86" s="20">
        <f>IF(Cadets!$B20="","",Cadets!$F20)</f>
        <v/>
      </c>
      <c r="C86" s="25" t="n"/>
      <c r="D86" s="25" t="n"/>
      <c r="E86" s="25" t="n"/>
      <c r="F86" s="25" t="n"/>
      <c r="G86" s="25" t="n"/>
      <c r="H86" s="25" t="n"/>
      <c r="I86" s="25" t="n"/>
      <c r="J86" s="20">
        <f>IF($B86="","",IF(COUNTIF(C86:I86,"Yes")=7,"Yes","No"))</f>
        <v/>
      </c>
    </row>
    <row r="87">
      <c r="B87" s="20">
        <f>IF(Cadets!$B21="","",Cadets!$F21)</f>
        <v/>
      </c>
      <c r="C87" s="25" t="n"/>
      <c r="D87" s="25" t="n"/>
      <c r="E87" s="25" t="n"/>
      <c r="F87" s="25" t="n"/>
      <c r="G87" s="25" t="n"/>
      <c r="H87" s="25" t="n"/>
      <c r="I87" s="25" t="n"/>
      <c r="J87" s="20">
        <f>IF($B87="","",IF(COUNTIF(C87:I87,"Yes")=7,"Yes","No"))</f>
        <v/>
      </c>
    </row>
    <row r="88">
      <c r="B88" s="20">
        <f>IF(Cadets!$B22="","",Cadets!$F22)</f>
        <v/>
      </c>
      <c r="C88" s="25" t="n"/>
      <c r="D88" s="25" t="n"/>
      <c r="E88" s="25" t="n"/>
      <c r="F88" s="25" t="n"/>
      <c r="G88" s="25" t="n"/>
      <c r="H88" s="25" t="n"/>
      <c r="I88" s="25" t="n"/>
      <c r="J88" s="20">
        <f>IF($B88="","",IF(COUNTIF(C88:I88,"Yes")=7,"Yes","No"))</f>
        <v/>
      </c>
    </row>
    <row r="89">
      <c r="B89" s="20">
        <f>IF(Cadets!$B23="","",Cadets!$F23)</f>
        <v/>
      </c>
      <c r="C89" s="25" t="n"/>
      <c r="D89" s="25" t="n"/>
      <c r="E89" s="25" t="n"/>
      <c r="F89" s="25" t="n"/>
      <c r="G89" s="25" t="n"/>
      <c r="H89" s="25" t="n"/>
      <c r="I89" s="25" t="n"/>
      <c r="J89" s="20">
        <f>IF($B89="","",IF(COUNTIF(C89:I89,"Yes")=7,"Yes","No"))</f>
        <v/>
      </c>
    </row>
    <row r="90">
      <c r="B90" s="20">
        <f>IF(Cadets!$B24="","",Cadets!$F24)</f>
        <v/>
      </c>
      <c r="C90" s="25" t="n"/>
      <c r="D90" s="25" t="n"/>
      <c r="E90" s="25" t="n"/>
      <c r="F90" s="25" t="n"/>
      <c r="G90" s="25" t="n"/>
      <c r="H90" s="25" t="n"/>
      <c r="I90" s="25" t="n"/>
      <c r="J90" s="20">
        <f>IF($B90="","",IF(COUNTIF(C90:I90,"Yes")=7,"Yes","No"))</f>
        <v/>
      </c>
    </row>
    <row r="91">
      <c r="B91" s="20">
        <f>IF(Cadets!$B25="","",Cadets!$F25)</f>
        <v/>
      </c>
      <c r="C91" s="25" t="n"/>
      <c r="D91" s="25" t="n"/>
      <c r="E91" s="25" t="n"/>
      <c r="F91" s="25" t="n"/>
      <c r="G91" s="25" t="n"/>
      <c r="H91" s="25" t="n"/>
      <c r="I91" s="25" t="n"/>
      <c r="J91" s="20">
        <f>IF($B91="","",IF(COUNTIF(C91:I91,"Yes")=7,"Yes","No"))</f>
        <v/>
      </c>
    </row>
    <row r="92">
      <c r="B92" s="20">
        <f>IF(Cadets!$B26="","",Cadets!$F26)</f>
        <v/>
      </c>
      <c r="C92" s="25" t="n"/>
      <c r="D92" s="25" t="n"/>
      <c r="E92" s="25" t="n"/>
      <c r="F92" s="25" t="n"/>
      <c r="G92" s="25" t="n"/>
      <c r="H92" s="25" t="n"/>
      <c r="I92" s="25" t="n"/>
      <c r="J92" s="20">
        <f>IF($B92="","",IF(COUNTIF(C92:I92,"Yes")=7,"Yes","No"))</f>
        <v/>
      </c>
    </row>
    <row r="93">
      <c r="B93" s="20">
        <f>IF(Cadets!$B27="","",Cadets!$F27)</f>
        <v/>
      </c>
      <c r="C93" s="25" t="n"/>
      <c r="D93" s="25" t="n"/>
      <c r="E93" s="25" t="n"/>
      <c r="F93" s="25" t="n"/>
      <c r="G93" s="25" t="n"/>
      <c r="H93" s="25" t="n"/>
      <c r="I93" s="25" t="n"/>
      <c r="J93" s="20">
        <f>IF($B93="","",IF(COUNTIF(C93:I93,"Yes")=7,"Yes","No"))</f>
        <v/>
      </c>
    </row>
    <row r="94">
      <c r="B94" s="20">
        <f>IF(Cadets!$B28="","",Cadets!$F28)</f>
        <v/>
      </c>
      <c r="C94" s="25" t="n"/>
      <c r="D94" s="25" t="n"/>
      <c r="E94" s="25" t="n"/>
      <c r="F94" s="25" t="n"/>
      <c r="G94" s="25" t="n"/>
      <c r="H94" s="25" t="n"/>
      <c r="I94" s="25" t="n"/>
      <c r="J94" s="20">
        <f>IF($B94="","",IF(COUNTIF(C94:I94,"Yes")=7,"Yes","No"))</f>
        <v/>
      </c>
    </row>
    <row r="95">
      <c r="B95" s="20">
        <f>IF(Cadets!$B29="","",Cadets!$F29)</f>
        <v/>
      </c>
      <c r="C95" s="25" t="n"/>
      <c r="D95" s="25" t="n"/>
      <c r="E95" s="25" t="n"/>
      <c r="F95" s="25" t="n"/>
      <c r="G95" s="25" t="n"/>
      <c r="H95" s="25" t="n"/>
      <c r="I95" s="25" t="n"/>
      <c r="J95" s="20">
        <f>IF($B95="","",IF(COUNTIF(C95:I95,"Yes")=7,"Yes","No"))</f>
        <v/>
      </c>
    </row>
    <row r="96">
      <c r="B96" s="20">
        <f>IF(Cadets!$B30="","",Cadets!$F30)</f>
        <v/>
      </c>
      <c r="C96" s="25" t="n"/>
      <c r="D96" s="25" t="n"/>
      <c r="E96" s="25" t="n"/>
      <c r="F96" s="25" t="n"/>
      <c r="G96" s="25" t="n"/>
      <c r="H96" s="25" t="n"/>
      <c r="I96" s="25" t="n"/>
      <c r="J96" s="20">
        <f>IF($B96="","",IF(COUNTIF(C96:I96,"Yes")=7,"Yes","No"))</f>
        <v/>
      </c>
    </row>
    <row r="97">
      <c r="B97" s="20">
        <f>IF(Cadets!$B31="","",Cadets!$F31)</f>
        <v/>
      </c>
      <c r="C97" s="25" t="n"/>
      <c r="D97" s="25" t="n"/>
      <c r="E97" s="25" t="n"/>
      <c r="F97" s="25" t="n"/>
      <c r="G97" s="25" t="n"/>
      <c r="H97" s="25" t="n"/>
      <c r="I97" s="25" t="n"/>
      <c r="J97" s="20">
        <f>IF($B97="","",IF(COUNTIF(C97:I97,"Yes")=7,"Yes","No"))</f>
        <v/>
      </c>
    </row>
    <row r="98">
      <c r="B98" s="20">
        <f>IF(Cadets!$B32="","",Cadets!$F32)</f>
        <v/>
      </c>
      <c r="C98" s="25" t="n"/>
      <c r="D98" s="25" t="n"/>
      <c r="E98" s="25" t="n"/>
      <c r="F98" s="25" t="n"/>
      <c r="G98" s="25" t="n"/>
      <c r="H98" s="25" t="n"/>
      <c r="I98" s="25" t="n"/>
      <c r="J98" s="20">
        <f>IF($B98="","",IF(COUNTIF(C98:I98,"Yes")=7,"Yes","No"))</f>
        <v/>
      </c>
    </row>
    <row r="99">
      <c r="B99" s="20">
        <f>IF(Cadets!$B33="","",Cadets!$F33)</f>
        <v/>
      </c>
      <c r="C99" s="25" t="n"/>
      <c r="D99" s="25" t="n"/>
      <c r="E99" s="25" t="n"/>
      <c r="F99" s="25" t="n"/>
      <c r="G99" s="25" t="n"/>
      <c r="H99" s="25" t="n"/>
      <c r="I99" s="25" t="n"/>
      <c r="J99" s="20">
        <f>IF($B99="","",IF(COUNTIF(C99:I99,"Yes")=7,"Yes","No"))</f>
        <v/>
      </c>
    </row>
    <row r="100">
      <c r="B100" s="20">
        <f>IF(Cadets!$B34="","",Cadets!$F34)</f>
        <v/>
      </c>
      <c r="C100" s="25" t="n"/>
      <c r="D100" s="25" t="n"/>
      <c r="E100" s="25" t="n"/>
      <c r="F100" s="25" t="n"/>
      <c r="G100" s="25" t="n"/>
      <c r="H100" s="25" t="n"/>
      <c r="I100" s="25" t="n"/>
      <c r="J100" s="20">
        <f>IF($B100="","",IF(COUNTIF(C100:I100,"Yes")=7,"Yes","No"))</f>
        <v/>
      </c>
    </row>
    <row r="101">
      <c r="B101" s="20">
        <f>IF(Cadets!$B35="","",Cadets!$F35)</f>
        <v/>
      </c>
      <c r="C101" s="25" t="n"/>
      <c r="D101" s="25" t="n"/>
      <c r="E101" s="25" t="n"/>
      <c r="F101" s="25" t="n"/>
      <c r="G101" s="25" t="n"/>
      <c r="H101" s="25" t="n"/>
      <c r="I101" s="25" t="n"/>
      <c r="J101" s="20">
        <f>IF($B101="","",IF(COUNTIF(C101:I101,"Yes")=7,"Yes","No"))</f>
        <v/>
      </c>
    </row>
    <row r="102">
      <c r="B102" s="20">
        <f>IF(Cadets!$B36="","",Cadets!$F36)</f>
        <v/>
      </c>
      <c r="C102" s="25" t="n"/>
      <c r="D102" s="25" t="n"/>
      <c r="E102" s="25" t="n"/>
      <c r="F102" s="25" t="n"/>
      <c r="G102" s="25" t="n"/>
      <c r="H102" s="25" t="n"/>
      <c r="I102" s="25" t="n"/>
      <c r="J102" s="20">
        <f>IF($B102="","",IF(COUNTIF(C102:I102,"Yes")=7,"Yes","No"))</f>
        <v/>
      </c>
    </row>
    <row r="103">
      <c r="B103" s="20">
        <f>IF(Cadets!$B37="","",Cadets!$F37)</f>
        <v/>
      </c>
      <c r="C103" s="25" t="n"/>
      <c r="D103" s="25" t="n"/>
      <c r="E103" s="25" t="n"/>
      <c r="F103" s="25" t="n"/>
      <c r="G103" s="25" t="n"/>
      <c r="H103" s="25" t="n"/>
      <c r="I103" s="25" t="n"/>
      <c r="J103" s="20">
        <f>IF($B103="","",IF(COUNTIF(C103:I103,"Yes")=7,"Yes","No"))</f>
        <v/>
      </c>
    </row>
    <row r="104">
      <c r="B104" s="20">
        <f>IF(Cadets!$B38="","",Cadets!$F38)</f>
        <v/>
      </c>
      <c r="C104" s="25" t="n"/>
      <c r="D104" s="25" t="n"/>
      <c r="E104" s="25" t="n"/>
      <c r="F104" s="25" t="n"/>
      <c r="G104" s="25" t="n"/>
      <c r="H104" s="25" t="n"/>
      <c r="I104" s="25" t="n"/>
      <c r="J104" s="20">
        <f>IF($B104="","",IF(COUNTIF(C104:I104,"Yes")=7,"Yes","No"))</f>
        <v/>
      </c>
    </row>
    <row r="105">
      <c r="B105" s="20">
        <f>IF(Cadets!$B39="","",Cadets!$F39)</f>
        <v/>
      </c>
      <c r="C105" s="25" t="n"/>
      <c r="D105" s="25" t="n"/>
      <c r="E105" s="25" t="n"/>
      <c r="F105" s="25" t="n"/>
      <c r="G105" s="25" t="n"/>
      <c r="H105" s="25" t="n"/>
      <c r="I105" s="25" t="n"/>
      <c r="J105" s="20">
        <f>IF($B105="","",IF(COUNTIF(C105:I105,"Yes")=7,"Yes","No"))</f>
        <v/>
      </c>
    </row>
    <row r="106">
      <c r="B106" s="20">
        <f>IF(Cadets!$B40="","",Cadets!$F40)</f>
        <v/>
      </c>
      <c r="C106" s="25" t="n"/>
      <c r="D106" s="25" t="n"/>
      <c r="E106" s="25" t="n"/>
      <c r="F106" s="25" t="n"/>
      <c r="G106" s="25" t="n"/>
      <c r="H106" s="25" t="n"/>
      <c r="I106" s="25" t="n"/>
      <c r="J106" s="20">
        <f>IF($B106="","",IF(COUNTIF(C106:I106,"Yes")=7,"Yes","No"))</f>
        <v/>
      </c>
    </row>
    <row r="107">
      <c r="B107" s="20">
        <f>IF(Cadets!$B41="","",Cadets!$F41)</f>
        <v/>
      </c>
      <c r="C107" s="25" t="n"/>
      <c r="D107" s="25" t="n"/>
      <c r="E107" s="25" t="n"/>
      <c r="F107" s="25" t="n"/>
      <c r="G107" s="25" t="n"/>
      <c r="H107" s="25" t="n"/>
      <c r="I107" s="25" t="n"/>
      <c r="J107" s="20">
        <f>IF($B107="","",IF(COUNTIF(C107:I107,"Yes")=7,"Yes","No"))</f>
        <v/>
      </c>
    </row>
    <row r="108">
      <c r="B108" s="20">
        <f>IF(Cadets!$B42="","",Cadets!$F42)</f>
        <v/>
      </c>
      <c r="C108" s="25" t="n"/>
      <c r="D108" s="25" t="n"/>
      <c r="E108" s="25" t="n"/>
      <c r="F108" s="25" t="n"/>
      <c r="G108" s="25" t="n"/>
      <c r="H108" s="25" t="n"/>
      <c r="I108" s="25" t="n"/>
      <c r="J108" s="20">
        <f>IF($B108="","",IF(COUNTIF(C108:I108,"Yes")=7,"Yes","No"))</f>
        <v/>
      </c>
    </row>
    <row r="109">
      <c r="B109" s="20">
        <f>IF(Cadets!$B43="","",Cadets!$F43)</f>
        <v/>
      </c>
      <c r="C109" s="25" t="n"/>
      <c r="D109" s="25" t="n"/>
      <c r="E109" s="25" t="n"/>
      <c r="F109" s="25" t="n"/>
      <c r="G109" s="25" t="n"/>
      <c r="H109" s="25" t="n"/>
      <c r="I109" s="25" t="n"/>
      <c r="J109" s="20">
        <f>IF($B109="","",IF(COUNTIF(C109:I109,"Yes")=7,"Yes","No"))</f>
        <v/>
      </c>
    </row>
    <row r="110">
      <c r="B110" s="20">
        <f>IF(Cadets!$B44="","",Cadets!$F44)</f>
        <v/>
      </c>
      <c r="C110" s="25" t="n"/>
      <c r="D110" s="25" t="n"/>
      <c r="E110" s="25" t="n"/>
      <c r="F110" s="25" t="n"/>
      <c r="G110" s="25" t="n"/>
      <c r="H110" s="25" t="n"/>
      <c r="I110" s="25" t="n"/>
      <c r="J110" s="20">
        <f>IF($B110="","",IF(COUNTIF(C110:I110,"Yes")=7,"Yes","No"))</f>
        <v/>
      </c>
    </row>
    <row r="111">
      <c r="B111" s="20">
        <f>IF(Cadets!$B45="","",Cadets!$F45)</f>
        <v/>
      </c>
      <c r="C111" s="25" t="n"/>
      <c r="D111" s="25" t="n"/>
      <c r="E111" s="25" t="n"/>
      <c r="F111" s="25" t="n"/>
      <c r="G111" s="25" t="n"/>
      <c r="H111" s="25" t="n"/>
      <c r="I111" s="25" t="n"/>
      <c r="J111" s="20">
        <f>IF($B111="","",IF(COUNTIF(C111:I111,"Yes")=7,"Yes","No"))</f>
        <v/>
      </c>
    </row>
    <row r="112">
      <c r="B112" s="20">
        <f>IF(Cadets!$B46="","",Cadets!$F46)</f>
        <v/>
      </c>
      <c r="C112" s="25" t="n"/>
      <c r="D112" s="25" t="n"/>
      <c r="E112" s="25" t="n"/>
      <c r="F112" s="25" t="n"/>
      <c r="G112" s="25" t="n"/>
      <c r="H112" s="25" t="n"/>
      <c r="I112" s="25" t="n"/>
      <c r="J112" s="20">
        <f>IF($B112="","",IF(COUNTIF(C112:I112,"Yes")=7,"Yes","No"))</f>
        <v/>
      </c>
    </row>
    <row r="113">
      <c r="B113" s="20">
        <f>IF(Cadets!$B47="","",Cadets!$F47)</f>
        <v/>
      </c>
      <c r="C113" s="25" t="n"/>
      <c r="D113" s="25" t="n"/>
      <c r="E113" s="25" t="n"/>
      <c r="F113" s="25" t="n"/>
      <c r="G113" s="25" t="n"/>
      <c r="H113" s="25" t="n"/>
      <c r="I113" s="25" t="n"/>
      <c r="J113" s="20">
        <f>IF($B113="","",IF(COUNTIF(C113:I113,"Yes")=7,"Yes","No"))</f>
        <v/>
      </c>
    </row>
    <row r="114">
      <c r="B114" s="20">
        <f>IF(Cadets!$B48="","",Cadets!$F48)</f>
        <v/>
      </c>
      <c r="C114" s="25" t="n"/>
      <c r="D114" s="25" t="n"/>
      <c r="E114" s="25" t="n"/>
      <c r="F114" s="25" t="n"/>
      <c r="G114" s="25" t="n"/>
      <c r="H114" s="25" t="n"/>
      <c r="I114" s="25" t="n"/>
      <c r="J114" s="20">
        <f>IF($B114="","",IF(COUNTIF(C114:I114,"Yes")=7,"Yes","No"))</f>
        <v/>
      </c>
    </row>
    <row r="115">
      <c r="B115" s="20">
        <f>IF(Cadets!$B49="","",Cadets!$F49)</f>
        <v/>
      </c>
      <c r="C115" s="25" t="n"/>
      <c r="D115" s="25" t="n"/>
      <c r="E115" s="25" t="n"/>
      <c r="F115" s="25" t="n"/>
      <c r="G115" s="25" t="n"/>
      <c r="H115" s="25" t="n"/>
      <c r="I115" s="25" t="n"/>
      <c r="J115" s="20">
        <f>IF($B115="","",IF(COUNTIF(C115:I115,"Yes")=7,"Yes","No"))</f>
        <v/>
      </c>
    </row>
    <row r="116">
      <c r="B116" s="20">
        <f>IF(Cadets!$B50="","",Cadets!$F50)</f>
        <v/>
      </c>
      <c r="C116" s="25" t="n"/>
      <c r="D116" s="25" t="n"/>
      <c r="E116" s="25" t="n"/>
      <c r="F116" s="25" t="n"/>
      <c r="G116" s="25" t="n"/>
      <c r="H116" s="25" t="n"/>
      <c r="I116" s="25" t="n"/>
      <c r="J116" s="20">
        <f>IF($B116="","",IF(COUNTIF(C116:I116,"Yes")=7,"Yes","No"))</f>
        <v/>
      </c>
    </row>
    <row r="117">
      <c r="B117" s="20">
        <f>IF(Cadets!$B51="","",Cadets!$F51)</f>
        <v/>
      </c>
      <c r="C117" s="25" t="n"/>
      <c r="D117" s="25" t="n"/>
      <c r="E117" s="25" t="n"/>
      <c r="F117" s="25" t="n"/>
      <c r="G117" s="25" t="n"/>
      <c r="H117" s="25" t="n"/>
      <c r="I117" s="25" t="n"/>
      <c r="J117" s="20">
        <f>IF($B117="","",IF(COUNTIF(C117:I117,"Yes")=7,"Yes","No"))</f>
        <v/>
      </c>
    </row>
    <row r="118">
      <c r="B118" s="20">
        <f>IF(Cadets!$B52="","",Cadets!$F52)</f>
        <v/>
      </c>
      <c r="C118" s="25" t="n"/>
      <c r="D118" s="25" t="n"/>
      <c r="E118" s="25" t="n"/>
      <c r="F118" s="25" t="n"/>
      <c r="G118" s="25" t="n"/>
      <c r="H118" s="25" t="n"/>
      <c r="I118" s="25" t="n"/>
      <c r="J118" s="20">
        <f>IF($B118="","",IF(COUNTIF(C118:I118,"Yes")=7,"Yes","No"))</f>
        <v/>
      </c>
    </row>
    <row r="119">
      <c r="B119" s="20">
        <f>IF(Cadets!$B53="","",Cadets!$F53)</f>
        <v/>
      </c>
      <c r="C119" s="25" t="n"/>
      <c r="D119" s="25" t="n"/>
      <c r="E119" s="25" t="n"/>
      <c r="F119" s="25" t="n"/>
      <c r="G119" s="25" t="n"/>
      <c r="H119" s="25" t="n"/>
      <c r="I119" s="25" t="n"/>
      <c r="J119" s="20">
        <f>IF($B119="","",IF(COUNTIF(C119:I119,"Yes")=7,"Yes","No"))</f>
        <v/>
      </c>
    </row>
    <row r="120">
      <c r="B120" s="20">
        <f>IF(Cadets!$B54="","",Cadets!$F54)</f>
        <v/>
      </c>
      <c r="C120" s="25" t="n"/>
      <c r="D120" s="25" t="n"/>
      <c r="E120" s="25" t="n"/>
      <c r="F120" s="25" t="n"/>
      <c r="G120" s="25" t="n"/>
      <c r="H120" s="25" t="n"/>
      <c r="I120" s="25" t="n"/>
      <c r="J120" s="20">
        <f>IF($B120="","",IF(COUNTIF(C120:I120,"Yes")=7,"Yes","No"))</f>
        <v/>
      </c>
    </row>
    <row r="121">
      <c r="B121" s="20">
        <f>IF(Cadets!$B55="","",Cadets!$F55)</f>
        <v/>
      </c>
      <c r="C121" s="25" t="n"/>
      <c r="D121" s="25" t="n"/>
      <c r="E121" s="25" t="n"/>
      <c r="F121" s="25" t="n"/>
      <c r="G121" s="25" t="n"/>
      <c r="H121" s="25" t="n"/>
      <c r="I121" s="25" t="n"/>
      <c r="J121" s="20">
        <f>IF($B121="","",IF(COUNTIF(C121:I121,"Yes")=7,"Yes","No"))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49:H49"/>
    <mergeCell ref="B68:E68"/>
    <mergeCell ref="B64:E64"/>
    <mergeCell ref="B55:E55"/>
    <mergeCell ref="B51:E51"/>
    <mergeCell ref="B45:H45"/>
    <mergeCell ref="B63:E63"/>
    <mergeCell ref="B50:E50"/>
    <mergeCell ref="B54:E54"/>
    <mergeCell ref="B62:E62"/>
    <mergeCell ref="B47:H47"/>
    <mergeCell ref="B59:E59"/>
    <mergeCell ref="B7:H7"/>
    <mergeCell ref="B66:E66"/>
    <mergeCell ref="B46:H46"/>
    <mergeCell ref="B56:E56"/>
    <mergeCell ref="B58:E58"/>
    <mergeCell ref="B52:E52"/>
    <mergeCell ref="B70:H70"/>
    <mergeCell ref="B60:E60"/>
    <mergeCell ref="B67:E67"/>
    <mergeCell ref="B61:E61"/>
    <mergeCell ref="B57:E57"/>
    <mergeCell ref="B53:E53"/>
  </mergeCells>
  <conditionalFormatting sqref="E9:E43">
    <cfRule type="expression" priority="1" dxfId="0">
      <formula>AND($E9&lt;&gt;"OK",$E9&lt;&gt;"")</formula>
    </cfRule>
    <cfRule type="expression" priority="2" dxfId="3">
      <formula>$E9="OK"</formula>
    </cfRule>
  </conditionalFormatting>
  <conditionalFormatting sqref="F51:F68">
    <cfRule type="expression" priority="3" dxfId="0">
      <formula>AND($B51&lt;&gt;"",$F51&lt;&gt;"Yes",$F51&lt;&gt;"N/A")</formula>
    </cfRule>
  </conditionalFormatting>
  <conditionalFormatting sqref="J72:J121">
    <cfRule type="cellIs" priority="4" operator="equal" dxfId="3">
      <formula>"Yes"</formula>
    </cfRule>
    <cfRule type="cellIs" priority="5" operator="equal" dxfId="0">
      <formula>"No"</formula>
    </cfRule>
  </conditionalFormatting>
  <dataValidations count="2">
    <dataValidation sqref="F51:F68" showDropDown="0" showInputMessage="0" showErrorMessage="1" allowBlank="1" type="list">
      <formula1>"Yes,No,N/A"</formula1>
    </dataValidation>
    <dataValidation sqref="C72:I121"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IF($C11="","",_xlfn.LET(_xlpm.c,IFERROR(INDEX(rngEPcode,MATCH(cfgGradeSheetExam,IFERROR(rngEPseq+0,-1),0)),""),IF(COUNTIFS(nrES_PID,Cadets!$B6,nrES_Code,_xlpm.c,nrES_Att,1,nrES_Raw,"&gt;=0")=0,"",SUMIFS(nrES_Raw,nrES_PID,Cadets!$B6,nrES_Code,_xlpm.c,nrES_Att,1))))</f>
        <v/>
      </c>
      <c r="G11" s="28">
        <f>IF($C11="","",_xlfn.LET(_xlpm.c,IFERROR(INDEX(rngEPcode,MATCH(cfgGradeSheetExam,IFERROR(rngEPseq+0,-1),0)),""),IF(COUNTIFS(nrES_PID,Cadets!$B6,nrES_Code,_xlpm.c,nrES_Final,"Yes",nrES_Rec,"&gt;=0")=0,"",SUMIFS(nrES_Rec,nrES_PID,Cadets!$B6,nrES_Code,_xlpm.c,nrES_Final,"Yes"))))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IF($C11="","",_xlfn.LET(_xlpm.c,IFERROR(INDEX(rngEPcode,MATCH(cfgGradeSheetExam,IFERROR(rngEPseq+0,-1),0)),""),IF(COUNTIFS(nrES_PID,Cadets!$B6,nrES_Code,_xlpm.c,nrES_Att,2,nrES_Raw,"&gt;=0")&gt;0,"Retested","")))</f>
        <v/>
      </c>
      <c r="J11" s="28">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IF($C12="","",_xlfn.LET(_xlpm.c,IFERROR(INDEX(rngEPcode,MATCH(cfgGradeSheetExam,IFERROR(rngEPseq+0,-1),0)),""),IF(COUNTIFS(nrES_PID,Cadets!$B7,nrES_Code,_xlpm.c,nrES_Att,1,nrES_Raw,"&gt;=0")=0,"",SUMIFS(nrES_Raw,nrES_PID,Cadets!$B7,nrES_Code,_xlpm.c,nrES_Att,1))))</f>
        <v/>
      </c>
      <c r="G12" s="28">
        <f>IF($C12="","",_xlfn.LET(_xlpm.c,IFERROR(INDEX(rngEPcode,MATCH(cfgGradeSheetExam,IFERROR(rngEPseq+0,-1),0)),""),IF(COUNTIFS(nrES_PID,Cadets!$B7,nrES_Code,_xlpm.c,nrES_Final,"Yes",nrES_Rec,"&gt;=0")=0,"",SUMIFS(nrES_Rec,nrES_PID,Cadets!$B7,nrES_Code,_xlpm.c,nrES_Final,"Yes"))))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IF($C12="","",_xlfn.LET(_xlpm.c,IFERROR(INDEX(rngEPcode,MATCH(cfgGradeSheetExam,IFERROR(rngEPseq+0,-1),0)),""),IF(COUNTIFS(nrES_PID,Cadets!$B7,nrES_Code,_xlpm.c,nrES_Att,2,nrES_Raw,"&gt;=0")&gt;0,"Retested","")))</f>
        <v/>
      </c>
      <c r="J12" s="28">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IF($C13="","",_xlfn.LET(_xlpm.c,IFERROR(INDEX(rngEPcode,MATCH(cfgGradeSheetExam,IFERROR(rngEPseq+0,-1),0)),""),IF(COUNTIFS(nrES_PID,Cadets!$B8,nrES_Code,_xlpm.c,nrES_Att,1,nrES_Raw,"&gt;=0")=0,"",SUMIFS(nrES_Raw,nrES_PID,Cadets!$B8,nrES_Code,_xlpm.c,nrES_Att,1))))</f>
        <v/>
      </c>
      <c r="G13" s="28">
        <f>IF($C13="","",_xlfn.LET(_xlpm.c,IFERROR(INDEX(rngEPcode,MATCH(cfgGradeSheetExam,IFERROR(rngEPseq+0,-1),0)),""),IF(COUNTIFS(nrES_PID,Cadets!$B8,nrES_Code,_xlpm.c,nrES_Final,"Yes",nrES_Rec,"&gt;=0")=0,"",SUMIFS(nrES_Rec,nrES_PID,Cadets!$B8,nrES_Code,_xlpm.c,nrES_Final,"Yes"))))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IF($C13="","",_xlfn.LET(_xlpm.c,IFERROR(INDEX(rngEPcode,MATCH(cfgGradeSheetExam,IFERROR(rngEPseq+0,-1),0)),""),IF(COUNTIFS(nrES_PID,Cadets!$B8,nrES_Code,_xlpm.c,nrES_Att,2,nrES_Raw,"&gt;=0")&gt;0,"Retested","")))</f>
        <v/>
      </c>
      <c r="J13" s="28">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IF($C14="","",_xlfn.LET(_xlpm.c,IFERROR(INDEX(rngEPcode,MATCH(cfgGradeSheetExam,IFERROR(rngEPseq+0,-1),0)),""),IF(COUNTIFS(nrES_PID,Cadets!$B9,nrES_Code,_xlpm.c,nrES_Att,1,nrES_Raw,"&gt;=0")=0,"",SUMIFS(nrES_Raw,nrES_PID,Cadets!$B9,nrES_Code,_xlpm.c,nrES_Att,1))))</f>
        <v/>
      </c>
      <c r="G14" s="28">
        <f>IF($C14="","",_xlfn.LET(_xlpm.c,IFERROR(INDEX(rngEPcode,MATCH(cfgGradeSheetExam,IFERROR(rngEPseq+0,-1),0)),""),IF(COUNTIFS(nrES_PID,Cadets!$B9,nrES_Code,_xlpm.c,nrES_Final,"Yes",nrES_Rec,"&gt;=0")=0,"",SUMIFS(nrES_Rec,nrES_PID,Cadets!$B9,nrES_Code,_xlpm.c,nrES_Final,"Yes"))))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IF($C14="","",_xlfn.LET(_xlpm.c,IFERROR(INDEX(rngEPcode,MATCH(cfgGradeSheetExam,IFERROR(rngEPseq+0,-1),0)),""),IF(COUNTIFS(nrES_PID,Cadets!$B9,nrES_Code,_xlpm.c,nrES_Att,2,nrES_Raw,"&gt;=0")&gt;0,"Retested","")))</f>
        <v/>
      </c>
      <c r="J14" s="28">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IF($C15="","",_xlfn.LET(_xlpm.c,IFERROR(INDEX(rngEPcode,MATCH(cfgGradeSheetExam,IFERROR(rngEPseq+0,-1),0)),""),IF(COUNTIFS(nrES_PID,Cadets!$B10,nrES_Code,_xlpm.c,nrES_Att,1,nrES_Raw,"&gt;=0")=0,"",SUMIFS(nrES_Raw,nrES_PID,Cadets!$B10,nrES_Code,_xlpm.c,nrES_Att,1))))</f>
        <v/>
      </c>
      <c r="G15" s="28">
        <f>IF($C15="","",_xlfn.LET(_xlpm.c,IFERROR(INDEX(rngEPcode,MATCH(cfgGradeSheetExam,IFERROR(rngEPseq+0,-1),0)),""),IF(COUNTIFS(nrES_PID,Cadets!$B10,nrES_Code,_xlpm.c,nrES_Final,"Yes",nrES_Rec,"&gt;=0")=0,"",SUMIFS(nrES_Rec,nrES_PID,Cadets!$B10,nrES_Code,_xlpm.c,nrES_Final,"Yes"))))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IF($C15="","",_xlfn.LET(_xlpm.c,IFERROR(INDEX(rngEPcode,MATCH(cfgGradeSheetExam,IFERROR(rngEPseq+0,-1),0)),""),IF(COUNTIFS(nrES_PID,Cadets!$B10,nrES_Code,_xlpm.c,nrES_Att,2,nrES_Raw,"&gt;=0")&gt;0,"Retested","")))</f>
        <v/>
      </c>
      <c r="J15" s="28">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IF($C16="","",_xlfn.LET(_xlpm.c,IFERROR(INDEX(rngEPcode,MATCH(cfgGradeSheetExam,IFERROR(rngEPseq+0,-1),0)),""),IF(COUNTIFS(nrES_PID,Cadets!$B11,nrES_Code,_xlpm.c,nrES_Att,1,nrES_Raw,"&gt;=0")=0,"",SUMIFS(nrES_Raw,nrES_PID,Cadets!$B11,nrES_Code,_xlpm.c,nrES_Att,1))))</f>
        <v/>
      </c>
      <c r="G16" s="28">
        <f>IF($C16="","",_xlfn.LET(_xlpm.c,IFERROR(INDEX(rngEPcode,MATCH(cfgGradeSheetExam,IFERROR(rngEPseq+0,-1),0)),""),IF(COUNTIFS(nrES_PID,Cadets!$B11,nrES_Code,_xlpm.c,nrES_Final,"Yes",nrES_Rec,"&gt;=0")=0,"",SUMIFS(nrES_Rec,nrES_PID,Cadets!$B11,nrES_Code,_xlpm.c,nrES_Final,"Yes"))))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IF($C16="","",_xlfn.LET(_xlpm.c,IFERROR(INDEX(rngEPcode,MATCH(cfgGradeSheetExam,IFERROR(rngEPseq+0,-1),0)),""),IF(COUNTIFS(nrES_PID,Cadets!$B11,nrES_Code,_xlpm.c,nrES_Att,2,nrES_Raw,"&gt;=0")&gt;0,"Retested","")))</f>
        <v/>
      </c>
      <c r="J16" s="28">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IF($C17="","",_xlfn.LET(_xlpm.c,IFERROR(INDEX(rngEPcode,MATCH(cfgGradeSheetExam,IFERROR(rngEPseq+0,-1),0)),""),IF(COUNTIFS(nrES_PID,Cadets!$B12,nrES_Code,_xlpm.c,nrES_Att,1,nrES_Raw,"&gt;=0")=0,"",SUMIFS(nrES_Raw,nrES_PID,Cadets!$B12,nrES_Code,_xlpm.c,nrES_Att,1))))</f>
        <v/>
      </c>
      <c r="G17" s="28">
        <f>IF($C17="","",_xlfn.LET(_xlpm.c,IFERROR(INDEX(rngEPcode,MATCH(cfgGradeSheetExam,IFERROR(rngEPseq+0,-1),0)),""),IF(COUNTIFS(nrES_PID,Cadets!$B12,nrES_Code,_xlpm.c,nrES_Final,"Yes",nrES_Rec,"&gt;=0")=0,"",SUMIFS(nrES_Rec,nrES_PID,Cadets!$B12,nrES_Code,_xlpm.c,nrES_Final,"Yes"))))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IF($C17="","",_xlfn.LET(_xlpm.c,IFERROR(INDEX(rngEPcode,MATCH(cfgGradeSheetExam,IFERROR(rngEPseq+0,-1),0)),""),IF(COUNTIFS(nrES_PID,Cadets!$B12,nrES_Code,_xlpm.c,nrES_Att,2,nrES_Raw,"&gt;=0")&gt;0,"Retested","")))</f>
        <v/>
      </c>
      <c r="J17" s="28">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IF($C18="","",_xlfn.LET(_xlpm.c,IFERROR(INDEX(rngEPcode,MATCH(cfgGradeSheetExam,IFERROR(rngEPseq+0,-1),0)),""),IF(COUNTIFS(nrES_PID,Cadets!$B13,nrES_Code,_xlpm.c,nrES_Att,1,nrES_Raw,"&gt;=0")=0,"",SUMIFS(nrES_Raw,nrES_PID,Cadets!$B13,nrES_Code,_xlpm.c,nrES_Att,1))))</f>
        <v/>
      </c>
      <c r="G18" s="28">
        <f>IF($C18="","",_xlfn.LET(_xlpm.c,IFERROR(INDEX(rngEPcode,MATCH(cfgGradeSheetExam,IFERROR(rngEPseq+0,-1),0)),""),IF(COUNTIFS(nrES_PID,Cadets!$B13,nrES_Code,_xlpm.c,nrES_Final,"Yes",nrES_Rec,"&gt;=0")=0,"",SUMIFS(nrES_Rec,nrES_PID,Cadets!$B13,nrES_Code,_xlpm.c,nrES_Final,"Yes"))))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IF($C18="","",_xlfn.LET(_xlpm.c,IFERROR(INDEX(rngEPcode,MATCH(cfgGradeSheetExam,IFERROR(rngEPseq+0,-1),0)),""),IF(COUNTIFS(nrES_PID,Cadets!$B13,nrES_Code,_xlpm.c,nrES_Att,2,nrES_Raw,"&gt;=0")&gt;0,"Retested","")))</f>
        <v/>
      </c>
      <c r="J18" s="28">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IF($C19="","",_xlfn.LET(_xlpm.c,IFERROR(INDEX(rngEPcode,MATCH(cfgGradeSheetExam,IFERROR(rngEPseq+0,-1),0)),""),IF(COUNTIFS(nrES_PID,Cadets!$B14,nrES_Code,_xlpm.c,nrES_Att,1,nrES_Raw,"&gt;=0")=0,"",SUMIFS(nrES_Raw,nrES_PID,Cadets!$B14,nrES_Code,_xlpm.c,nrES_Att,1))))</f>
        <v/>
      </c>
      <c r="G19" s="28">
        <f>IF($C19="","",_xlfn.LET(_xlpm.c,IFERROR(INDEX(rngEPcode,MATCH(cfgGradeSheetExam,IFERROR(rngEPseq+0,-1),0)),""),IF(COUNTIFS(nrES_PID,Cadets!$B14,nrES_Code,_xlpm.c,nrES_Final,"Yes",nrES_Rec,"&gt;=0")=0,"",SUMIFS(nrES_Rec,nrES_PID,Cadets!$B14,nrES_Code,_xlpm.c,nrES_Final,"Yes"))))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IF($C19="","",_xlfn.LET(_xlpm.c,IFERROR(INDEX(rngEPcode,MATCH(cfgGradeSheetExam,IFERROR(rngEPseq+0,-1),0)),""),IF(COUNTIFS(nrES_PID,Cadets!$B14,nrES_Code,_xlpm.c,nrES_Att,2,nrES_Raw,"&gt;=0")&gt;0,"Retested","")))</f>
        <v/>
      </c>
      <c r="J19" s="28">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IF($C20="","",_xlfn.LET(_xlpm.c,IFERROR(INDEX(rngEPcode,MATCH(cfgGradeSheetExam,IFERROR(rngEPseq+0,-1),0)),""),IF(COUNTIFS(nrES_PID,Cadets!$B15,nrES_Code,_xlpm.c,nrES_Att,1,nrES_Raw,"&gt;=0")=0,"",SUMIFS(nrES_Raw,nrES_PID,Cadets!$B15,nrES_Code,_xlpm.c,nrES_Att,1))))</f>
        <v/>
      </c>
      <c r="G20" s="28">
        <f>IF($C20="","",_xlfn.LET(_xlpm.c,IFERROR(INDEX(rngEPcode,MATCH(cfgGradeSheetExam,IFERROR(rngEPseq+0,-1),0)),""),IF(COUNTIFS(nrES_PID,Cadets!$B15,nrES_Code,_xlpm.c,nrES_Final,"Yes",nrES_Rec,"&gt;=0")=0,"",SUMIFS(nrES_Rec,nrES_PID,Cadets!$B15,nrES_Code,_xlpm.c,nrES_Final,"Yes"))))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IF($C20="","",_xlfn.LET(_xlpm.c,IFERROR(INDEX(rngEPcode,MATCH(cfgGradeSheetExam,IFERROR(rngEPseq+0,-1),0)),""),IF(COUNTIFS(nrES_PID,Cadets!$B15,nrES_Code,_xlpm.c,nrES_Att,2,nrES_Raw,"&gt;=0")&gt;0,"Retested","")))</f>
        <v/>
      </c>
      <c r="J20" s="28">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IF($C21="","",_xlfn.LET(_xlpm.c,IFERROR(INDEX(rngEPcode,MATCH(cfgGradeSheetExam,IFERROR(rngEPseq+0,-1),0)),""),IF(COUNTIFS(nrES_PID,Cadets!$B16,nrES_Code,_xlpm.c,nrES_Att,1,nrES_Raw,"&gt;=0")=0,"",SUMIFS(nrES_Raw,nrES_PID,Cadets!$B16,nrES_Code,_xlpm.c,nrES_Att,1))))</f>
        <v/>
      </c>
      <c r="G21" s="28">
        <f>IF($C21="","",_xlfn.LET(_xlpm.c,IFERROR(INDEX(rngEPcode,MATCH(cfgGradeSheetExam,IFERROR(rngEPseq+0,-1),0)),""),IF(COUNTIFS(nrES_PID,Cadets!$B16,nrES_Code,_xlpm.c,nrES_Final,"Yes",nrES_Rec,"&gt;=0")=0,"",SUMIFS(nrES_Rec,nrES_PID,Cadets!$B16,nrES_Code,_xlpm.c,nrES_Final,"Yes"))))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IF($C21="","",_xlfn.LET(_xlpm.c,IFERROR(INDEX(rngEPcode,MATCH(cfgGradeSheetExam,IFERROR(rngEPseq+0,-1),0)),""),IF(COUNTIFS(nrES_PID,Cadets!$B16,nrES_Code,_xlpm.c,nrES_Att,2,nrES_Raw,"&gt;=0")&gt;0,"Retested","")))</f>
        <v/>
      </c>
      <c r="J21" s="28">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IF($C22="","",_xlfn.LET(_xlpm.c,IFERROR(INDEX(rngEPcode,MATCH(cfgGradeSheetExam,IFERROR(rngEPseq+0,-1),0)),""),IF(COUNTIFS(nrES_PID,Cadets!$B17,nrES_Code,_xlpm.c,nrES_Att,1,nrES_Raw,"&gt;=0")=0,"",SUMIFS(nrES_Raw,nrES_PID,Cadets!$B17,nrES_Code,_xlpm.c,nrES_Att,1))))</f>
        <v/>
      </c>
      <c r="G22" s="28">
        <f>IF($C22="","",_xlfn.LET(_xlpm.c,IFERROR(INDEX(rngEPcode,MATCH(cfgGradeSheetExam,IFERROR(rngEPseq+0,-1),0)),""),IF(COUNTIFS(nrES_PID,Cadets!$B17,nrES_Code,_xlpm.c,nrES_Final,"Yes",nrES_Rec,"&gt;=0")=0,"",SUMIFS(nrES_Rec,nrES_PID,Cadets!$B17,nrES_Code,_xlpm.c,nrES_Final,"Yes"))))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IF($C22="","",_xlfn.LET(_xlpm.c,IFERROR(INDEX(rngEPcode,MATCH(cfgGradeSheetExam,IFERROR(rngEPseq+0,-1),0)),""),IF(COUNTIFS(nrES_PID,Cadets!$B17,nrES_Code,_xlpm.c,nrES_Att,2,nrES_Raw,"&gt;=0")&gt;0,"Retested","")))</f>
        <v/>
      </c>
      <c r="J22" s="28">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IF($C23="","",_xlfn.LET(_xlpm.c,IFERROR(INDEX(rngEPcode,MATCH(cfgGradeSheetExam,IFERROR(rngEPseq+0,-1),0)),""),IF(COUNTIFS(nrES_PID,Cadets!$B18,nrES_Code,_xlpm.c,nrES_Att,1,nrES_Raw,"&gt;=0")=0,"",SUMIFS(nrES_Raw,nrES_PID,Cadets!$B18,nrES_Code,_xlpm.c,nrES_Att,1))))</f>
        <v/>
      </c>
      <c r="G23" s="28">
        <f>IF($C23="","",_xlfn.LET(_xlpm.c,IFERROR(INDEX(rngEPcode,MATCH(cfgGradeSheetExam,IFERROR(rngEPseq+0,-1),0)),""),IF(COUNTIFS(nrES_PID,Cadets!$B18,nrES_Code,_xlpm.c,nrES_Final,"Yes",nrES_Rec,"&gt;=0")=0,"",SUMIFS(nrES_Rec,nrES_PID,Cadets!$B18,nrES_Code,_xlpm.c,nrES_Final,"Yes"))))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IF($C23="","",_xlfn.LET(_xlpm.c,IFERROR(INDEX(rngEPcode,MATCH(cfgGradeSheetExam,IFERROR(rngEPseq+0,-1),0)),""),IF(COUNTIFS(nrES_PID,Cadets!$B18,nrES_Code,_xlpm.c,nrES_Att,2,nrES_Raw,"&gt;=0")&gt;0,"Retested","")))</f>
        <v/>
      </c>
      <c r="J23" s="28">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IF($C24="","",_xlfn.LET(_xlpm.c,IFERROR(INDEX(rngEPcode,MATCH(cfgGradeSheetExam,IFERROR(rngEPseq+0,-1),0)),""),IF(COUNTIFS(nrES_PID,Cadets!$B19,nrES_Code,_xlpm.c,nrES_Att,1,nrES_Raw,"&gt;=0")=0,"",SUMIFS(nrES_Raw,nrES_PID,Cadets!$B19,nrES_Code,_xlpm.c,nrES_Att,1))))</f>
        <v/>
      </c>
      <c r="G24" s="28">
        <f>IF($C24="","",_xlfn.LET(_xlpm.c,IFERROR(INDEX(rngEPcode,MATCH(cfgGradeSheetExam,IFERROR(rngEPseq+0,-1),0)),""),IF(COUNTIFS(nrES_PID,Cadets!$B19,nrES_Code,_xlpm.c,nrES_Final,"Yes",nrES_Rec,"&gt;=0")=0,"",SUMIFS(nrES_Rec,nrES_PID,Cadets!$B19,nrES_Code,_xlpm.c,nrES_Final,"Yes"))))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IF($C24="","",_xlfn.LET(_xlpm.c,IFERROR(INDEX(rngEPcode,MATCH(cfgGradeSheetExam,IFERROR(rngEPseq+0,-1),0)),""),IF(COUNTIFS(nrES_PID,Cadets!$B19,nrES_Code,_xlpm.c,nrES_Att,2,nrES_Raw,"&gt;=0")&gt;0,"Retested","")))</f>
        <v/>
      </c>
      <c r="J24" s="28">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IF($C25="","",_xlfn.LET(_xlpm.c,IFERROR(INDEX(rngEPcode,MATCH(cfgGradeSheetExam,IFERROR(rngEPseq+0,-1),0)),""),IF(COUNTIFS(nrES_PID,Cadets!$B20,nrES_Code,_xlpm.c,nrES_Att,1,nrES_Raw,"&gt;=0")=0,"",SUMIFS(nrES_Raw,nrES_PID,Cadets!$B20,nrES_Code,_xlpm.c,nrES_Att,1))))</f>
        <v/>
      </c>
      <c r="G25" s="28">
        <f>IF($C25="","",_xlfn.LET(_xlpm.c,IFERROR(INDEX(rngEPcode,MATCH(cfgGradeSheetExam,IFERROR(rngEPseq+0,-1),0)),""),IF(COUNTIFS(nrES_PID,Cadets!$B20,nrES_Code,_xlpm.c,nrES_Final,"Yes",nrES_Rec,"&gt;=0")=0,"",SUMIFS(nrES_Rec,nrES_PID,Cadets!$B20,nrES_Code,_xlpm.c,nrES_Final,"Yes"))))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IF($C25="","",_xlfn.LET(_xlpm.c,IFERROR(INDEX(rngEPcode,MATCH(cfgGradeSheetExam,IFERROR(rngEPseq+0,-1),0)),""),IF(COUNTIFS(nrES_PID,Cadets!$B20,nrES_Code,_xlpm.c,nrES_Att,2,nrES_Raw,"&gt;=0")&gt;0,"Retested","")))</f>
        <v/>
      </c>
      <c r="J25" s="28">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IF($C26="","",_xlfn.LET(_xlpm.c,IFERROR(INDEX(rngEPcode,MATCH(cfgGradeSheetExam,IFERROR(rngEPseq+0,-1),0)),""),IF(COUNTIFS(nrES_PID,Cadets!$B21,nrES_Code,_xlpm.c,nrES_Att,1,nrES_Raw,"&gt;=0")=0,"",SUMIFS(nrES_Raw,nrES_PID,Cadets!$B21,nrES_Code,_xlpm.c,nrES_Att,1))))</f>
        <v/>
      </c>
      <c r="G26" s="28">
        <f>IF($C26="","",_xlfn.LET(_xlpm.c,IFERROR(INDEX(rngEPcode,MATCH(cfgGradeSheetExam,IFERROR(rngEPseq+0,-1),0)),""),IF(COUNTIFS(nrES_PID,Cadets!$B21,nrES_Code,_xlpm.c,nrES_Final,"Yes",nrES_Rec,"&gt;=0")=0,"",SUMIFS(nrES_Rec,nrES_PID,Cadets!$B21,nrES_Code,_xlpm.c,nrES_Final,"Yes"))))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IF($C26="","",_xlfn.LET(_xlpm.c,IFERROR(INDEX(rngEPcode,MATCH(cfgGradeSheetExam,IFERROR(rngEPseq+0,-1),0)),""),IF(COUNTIFS(nrES_PID,Cadets!$B21,nrES_Code,_xlpm.c,nrES_Att,2,nrES_Raw,"&gt;=0")&gt;0,"Retested","")))</f>
        <v/>
      </c>
      <c r="J26" s="28">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IF($C27="","",_xlfn.LET(_xlpm.c,IFERROR(INDEX(rngEPcode,MATCH(cfgGradeSheetExam,IFERROR(rngEPseq+0,-1),0)),""),IF(COUNTIFS(nrES_PID,Cadets!$B22,nrES_Code,_xlpm.c,nrES_Att,1,nrES_Raw,"&gt;=0")=0,"",SUMIFS(nrES_Raw,nrES_PID,Cadets!$B22,nrES_Code,_xlpm.c,nrES_Att,1))))</f>
        <v/>
      </c>
      <c r="G27" s="28">
        <f>IF($C27="","",_xlfn.LET(_xlpm.c,IFERROR(INDEX(rngEPcode,MATCH(cfgGradeSheetExam,IFERROR(rngEPseq+0,-1),0)),""),IF(COUNTIFS(nrES_PID,Cadets!$B22,nrES_Code,_xlpm.c,nrES_Final,"Yes",nrES_Rec,"&gt;=0")=0,"",SUMIFS(nrES_Rec,nrES_PID,Cadets!$B22,nrES_Code,_xlpm.c,nrES_Final,"Yes"))))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IF($C27="","",_xlfn.LET(_xlpm.c,IFERROR(INDEX(rngEPcode,MATCH(cfgGradeSheetExam,IFERROR(rngEPseq+0,-1),0)),""),IF(COUNTIFS(nrES_PID,Cadets!$B22,nrES_Code,_xlpm.c,nrES_Att,2,nrES_Raw,"&gt;=0")&gt;0,"Retested","")))</f>
        <v/>
      </c>
      <c r="J27" s="28">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IF($C28="","",_xlfn.LET(_xlpm.c,IFERROR(INDEX(rngEPcode,MATCH(cfgGradeSheetExam,IFERROR(rngEPseq+0,-1),0)),""),IF(COUNTIFS(nrES_PID,Cadets!$B23,nrES_Code,_xlpm.c,nrES_Att,1,nrES_Raw,"&gt;=0")=0,"",SUMIFS(nrES_Raw,nrES_PID,Cadets!$B23,nrES_Code,_xlpm.c,nrES_Att,1))))</f>
        <v/>
      </c>
      <c r="G28" s="28">
        <f>IF($C28="","",_xlfn.LET(_xlpm.c,IFERROR(INDEX(rngEPcode,MATCH(cfgGradeSheetExam,IFERROR(rngEPseq+0,-1),0)),""),IF(COUNTIFS(nrES_PID,Cadets!$B23,nrES_Code,_xlpm.c,nrES_Final,"Yes",nrES_Rec,"&gt;=0")=0,"",SUMIFS(nrES_Rec,nrES_PID,Cadets!$B23,nrES_Code,_xlpm.c,nrES_Final,"Yes"))))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IF($C28="","",_xlfn.LET(_xlpm.c,IFERROR(INDEX(rngEPcode,MATCH(cfgGradeSheetExam,IFERROR(rngEPseq+0,-1),0)),""),IF(COUNTIFS(nrES_PID,Cadets!$B23,nrES_Code,_xlpm.c,nrES_Att,2,nrES_Raw,"&gt;=0")&gt;0,"Retested","")))</f>
        <v/>
      </c>
      <c r="J28" s="28">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IF($C29="","",_xlfn.LET(_xlpm.c,IFERROR(INDEX(rngEPcode,MATCH(cfgGradeSheetExam,IFERROR(rngEPseq+0,-1),0)),""),IF(COUNTIFS(nrES_PID,Cadets!$B24,nrES_Code,_xlpm.c,nrES_Att,1,nrES_Raw,"&gt;=0")=0,"",SUMIFS(nrES_Raw,nrES_PID,Cadets!$B24,nrES_Code,_xlpm.c,nrES_Att,1))))</f>
        <v/>
      </c>
      <c r="G29" s="28">
        <f>IF($C29="","",_xlfn.LET(_xlpm.c,IFERROR(INDEX(rngEPcode,MATCH(cfgGradeSheetExam,IFERROR(rngEPseq+0,-1),0)),""),IF(COUNTIFS(nrES_PID,Cadets!$B24,nrES_Code,_xlpm.c,nrES_Final,"Yes",nrES_Rec,"&gt;=0")=0,"",SUMIFS(nrES_Rec,nrES_PID,Cadets!$B24,nrES_Code,_xlpm.c,nrES_Final,"Yes"))))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IF($C29="","",_xlfn.LET(_xlpm.c,IFERROR(INDEX(rngEPcode,MATCH(cfgGradeSheetExam,IFERROR(rngEPseq+0,-1),0)),""),IF(COUNTIFS(nrES_PID,Cadets!$B24,nrES_Code,_xlpm.c,nrES_Att,2,nrES_Raw,"&gt;=0")&gt;0,"Retested","")))</f>
        <v/>
      </c>
      <c r="J29" s="28">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IF($C30="","",_xlfn.LET(_xlpm.c,IFERROR(INDEX(rngEPcode,MATCH(cfgGradeSheetExam,IFERROR(rngEPseq+0,-1),0)),""),IF(COUNTIFS(nrES_PID,Cadets!$B25,nrES_Code,_xlpm.c,nrES_Att,1,nrES_Raw,"&gt;=0")=0,"",SUMIFS(nrES_Raw,nrES_PID,Cadets!$B25,nrES_Code,_xlpm.c,nrES_Att,1))))</f>
        <v/>
      </c>
      <c r="G30" s="28">
        <f>IF($C30="","",_xlfn.LET(_xlpm.c,IFERROR(INDEX(rngEPcode,MATCH(cfgGradeSheetExam,IFERROR(rngEPseq+0,-1),0)),""),IF(COUNTIFS(nrES_PID,Cadets!$B25,nrES_Code,_xlpm.c,nrES_Final,"Yes",nrES_Rec,"&gt;=0")=0,"",SUMIFS(nrES_Rec,nrES_PID,Cadets!$B25,nrES_Code,_xlpm.c,nrES_Final,"Yes"))))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IF($C30="","",_xlfn.LET(_xlpm.c,IFERROR(INDEX(rngEPcode,MATCH(cfgGradeSheetExam,IFERROR(rngEPseq+0,-1),0)),""),IF(COUNTIFS(nrES_PID,Cadets!$B25,nrES_Code,_xlpm.c,nrES_Att,2,nrES_Raw,"&gt;=0")&gt;0,"Retested","")))</f>
        <v/>
      </c>
      <c r="J30" s="28">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IF($C31="","",_xlfn.LET(_xlpm.c,IFERROR(INDEX(rngEPcode,MATCH(cfgGradeSheetExam,IFERROR(rngEPseq+0,-1),0)),""),IF(COUNTIFS(nrES_PID,Cadets!$B26,nrES_Code,_xlpm.c,nrES_Att,1,nrES_Raw,"&gt;=0")=0,"",SUMIFS(nrES_Raw,nrES_PID,Cadets!$B26,nrES_Code,_xlpm.c,nrES_Att,1))))</f>
        <v/>
      </c>
      <c r="G31" s="28">
        <f>IF($C31="","",_xlfn.LET(_xlpm.c,IFERROR(INDEX(rngEPcode,MATCH(cfgGradeSheetExam,IFERROR(rngEPseq+0,-1),0)),""),IF(COUNTIFS(nrES_PID,Cadets!$B26,nrES_Code,_xlpm.c,nrES_Final,"Yes",nrES_Rec,"&gt;=0")=0,"",SUMIFS(nrES_Rec,nrES_PID,Cadets!$B26,nrES_Code,_xlpm.c,nrES_Final,"Yes"))))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IF($C31="","",_xlfn.LET(_xlpm.c,IFERROR(INDEX(rngEPcode,MATCH(cfgGradeSheetExam,IFERROR(rngEPseq+0,-1),0)),""),IF(COUNTIFS(nrES_PID,Cadets!$B26,nrES_Code,_xlpm.c,nrES_Att,2,nrES_Raw,"&gt;=0")&gt;0,"Retested","")))</f>
        <v/>
      </c>
      <c r="J31" s="28">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IF($C32="","",_xlfn.LET(_xlpm.c,IFERROR(INDEX(rngEPcode,MATCH(cfgGradeSheetExam,IFERROR(rngEPseq+0,-1),0)),""),IF(COUNTIFS(nrES_PID,Cadets!$B27,nrES_Code,_xlpm.c,nrES_Att,1,nrES_Raw,"&gt;=0")=0,"",SUMIFS(nrES_Raw,nrES_PID,Cadets!$B27,nrES_Code,_xlpm.c,nrES_Att,1))))</f>
        <v/>
      </c>
      <c r="G32" s="28">
        <f>IF($C32="","",_xlfn.LET(_xlpm.c,IFERROR(INDEX(rngEPcode,MATCH(cfgGradeSheetExam,IFERROR(rngEPseq+0,-1),0)),""),IF(COUNTIFS(nrES_PID,Cadets!$B27,nrES_Code,_xlpm.c,nrES_Final,"Yes",nrES_Rec,"&gt;=0")=0,"",SUMIFS(nrES_Rec,nrES_PID,Cadets!$B27,nrES_Code,_xlpm.c,nrES_Final,"Yes"))))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IF($C32="","",_xlfn.LET(_xlpm.c,IFERROR(INDEX(rngEPcode,MATCH(cfgGradeSheetExam,IFERROR(rngEPseq+0,-1),0)),""),IF(COUNTIFS(nrES_PID,Cadets!$B27,nrES_Code,_xlpm.c,nrES_Att,2,nrES_Raw,"&gt;=0")&gt;0,"Retested","")))</f>
        <v/>
      </c>
      <c r="J32" s="28">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IF($C33="","",_xlfn.LET(_xlpm.c,IFERROR(INDEX(rngEPcode,MATCH(cfgGradeSheetExam,IFERROR(rngEPseq+0,-1),0)),""),IF(COUNTIFS(nrES_PID,Cadets!$B28,nrES_Code,_xlpm.c,nrES_Att,1,nrES_Raw,"&gt;=0")=0,"",SUMIFS(nrES_Raw,nrES_PID,Cadets!$B28,nrES_Code,_xlpm.c,nrES_Att,1))))</f>
        <v/>
      </c>
      <c r="G33" s="28">
        <f>IF($C33="","",_xlfn.LET(_xlpm.c,IFERROR(INDEX(rngEPcode,MATCH(cfgGradeSheetExam,IFERROR(rngEPseq+0,-1),0)),""),IF(COUNTIFS(nrES_PID,Cadets!$B28,nrES_Code,_xlpm.c,nrES_Final,"Yes",nrES_Rec,"&gt;=0")=0,"",SUMIFS(nrES_Rec,nrES_PID,Cadets!$B28,nrES_Code,_xlpm.c,nrES_Final,"Yes"))))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IF($C33="","",_xlfn.LET(_xlpm.c,IFERROR(INDEX(rngEPcode,MATCH(cfgGradeSheetExam,IFERROR(rngEPseq+0,-1),0)),""),IF(COUNTIFS(nrES_PID,Cadets!$B28,nrES_Code,_xlpm.c,nrES_Att,2,nrES_Raw,"&gt;=0")&gt;0,"Retested","")))</f>
        <v/>
      </c>
      <c r="J33" s="28">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IF($C34="","",_xlfn.LET(_xlpm.c,IFERROR(INDEX(rngEPcode,MATCH(cfgGradeSheetExam,IFERROR(rngEPseq+0,-1),0)),""),IF(COUNTIFS(nrES_PID,Cadets!$B29,nrES_Code,_xlpm.c,nrES_Att,1,nrES_Raw,"&gt;=0")=0,"",SUMIFS(nrES_Raw,nrES_PID,Cadets!$B29,nrES_Code,_xlpm.c,nrES_Att,1))))</f>
        <v/>
      </c>
      <c r="G34" s="28">
        <f>IF($C34="","",_xlfn.LET(_xlpm.c,IFERROR(INDEX(rngEPcode,MATCH(cfgGradeSheetExam,IFERROR(rngEPseq+0,-1),0)),""),IF(COUNTIFS(nrES_PID,Cadets!$B29,nrES_Code,_xlpm.c,nrES_Final,"Yes",nrES_Rec,"&gt;=0")=0,"",SUMIFS(nrES_Rec,nrES_PID,Cadets!$B29,nrES_Code,_xlpm.c,nrES_Final,"Yes"))))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IF($C34="","",_xlfn.LET(_xlpm.c,IFERROR(INDEX(rngEPcode,MATCH(cfgGradeSheetExam,IFERROR(rngEPseq+0,-1),0)),""),IF(COUNTIFS(nrES_PID,Cadets!$B29,nrES_Code,_xlpm.c,nrES_Att,2,nrES_Raw,"&gt;=0")&gt;0,"Retested","")))</f>
        <v/>
      </c>
      <c r="J34" s="28">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IF($C35="","",_xlfn.LET(_xlpm.c,IFERROR(INDEX(rngEPcode,MATCH(cfgGradeSheetExam,IFERROR(rngEPseq+0,-1),0)),""),IF(COUNTIFS(nrES_PID,Cadets!$B30,nrES_Code,_xlpm.c,nrES_Att,1,nrES_Raw,"&gt;=0")=0,"",SUMIFS(nrES_Raw,nrES_PID,Cadets!$B30,nrES_Code,_xlpm.c,nrES_Att,1))))</f>
        <v/>
      </c>
      <c r="G35" s="28">
        <f>IF($C35="","",_xlfn.LET(_xlpm.c,IFERROR(INDEX(rngEPcode,MATCH(cfgGradeSheetExam,IFERROR(rngEPseq+0,-1),0)),""),IF(COUNTIFS(nrES_PID,Cadets!$B30,nrES_Code,_xlpm.c,nrES_Final,"Yes",nrES_Rec,"&gt;=0")=0,"",SUMIFS(nrES_Rec,nrES_PID,Cadets!$B30,nrES_Code,_xlpm.c,nrES_Final,"Yes"))))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IF($C35="","",_xlfn.LET(_xlpm.c,IFERROR(INDEX(rngEPcode,MATCH(cfgGradeSheetExam,IFERROR(rngEPseq+0,-1),0)),""),IF(COUNTIFS(nrES_PID,Cadets!$B30,nrES_Code,_xlpm.c,nrES_Att,2,nrES_Raw,"&gt;=0")&gt;0,"Retested","")))</f>
        <v/>
      </c>
      <c r="J35" s="28">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IF($C36="","",_xlfn.LET(_xlpm.c,IFERROR(INDEX(rngEPcode,MATCH(cfgGradeSheetExam,IFERROR(rngEPseq+0,-1),0)),""),IF(COUNTIFS(nrES_PID,Cadets!$B31,nrES_Code,_xlpm.c,nrES_Att,1,nrES_Raw,"&gt;=0")=0,"",SUMIFS(nrES_Raw,nrES_PID,Cadets!$B31,nrES_Code,_xlpm.c,nrES_Att,1))))</f>
        <v/>
      </c>
      <c r="G36" s="28">
        <f>IF($C36="","",_xlfn.LET(_xlpm.c,IFERROR(INDEX(rngEPcode,MATCH(cfgGradeSheetExam,IFERROR(rngEPseq+0,-1),0)),""),IF(COUNTIFS(nrES_PID,Cadets!$B31,nrES_Code,_xlpm.c,nrES_Final,"Yes",nrES_Rec,"&gt;=0")=0,"",SUMIFS(nrES_Rec,nrES_PID,Cadets!$B31,nrES_Code,_xlpm.c,nrES_Final,"Yes"))))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IF($C36="","",_xlfn.LET(_xlpm.c,IFERROR(INDEX(rngEPcode,MATCH(cfgGradeSheetExam,IFERROR(rngEPseq+0,-1),0)),""),IF(COUNTIFS(nrES_PID,Cadets!$B31,nrES_Code,_xlpm.c,nrES_Att,2,nrES_Raw,"&gt;=0")&gt;0,"Retested","")))</f>
        <v/>
      </c>
      <c r="J36" s="28">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IF($C37="","",_xlfn.LET(_xlpm.c,IFERROR(INDEX(rngEPcode,MATCH(cfgGradeSheetExam,IFERROR(rngEPseq+0,-1),0)),""),IF(COUNTIFS(nrES_PID,Cadets!$B32,nrES_Code,_xlpm.c,nrES_Att,1,nrES_Raw,"&gt;=0")=0,"",SUMIFS(nrES_Raw,nrES_PID,Cadets!$B32,nrES_Code,_xlpm.c,nrES_Att,1))))</f>
        <v/>
      </c>
      <c r="G37" s="28">
        <f>IF($C37="","",_xlfn.LET(_xlpm.c,IFERROR(INDEX(rngEPcode,MATCH(cfgGradeSheetExam,IFERROR(rngEPseq+0,-1),0)),""),IF(COUNTIFS(nrES_PID,Cadets!$B32,nrES_Code,_xlpm.c,nrES_Final,"Yes",nrES_Rec,"&gt;=0")=0,"",SUMIFS(nrES_Rec,nrES_PID,Cadets!$B32,nrES_Code,_xlpm.c,nrES_Final,"Yes"))))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IF($C37="","",_xlfn.LET(_xlpm.c,IFERROR(INDEX(rngEPcode,MATCH(cfgGradeSheetExam,IFERROR(rngEPseq+0,-1),0)),""),IF(COUNTIFS(nrES_PID,Cadets!$B32,nrES_Code,_xlpm.c,nrES_Att,2,nrES_Raw,"&gt;=0")&gt;0,"Retested","")))</f>
        <v/>
      </c>
      <c r="J37" s="28">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IF($C38="","",_xlfn.LET(_xlpm.c,IFERROR(INDEX(rngEPcode,MATCH(cfgGradeSheetExam,IFERROR(rngEPseq+0,-1),0)),""),IF(COUNTIFS(nrES_PID,Cadets!$B33,nrES_Code,_xlpm.c,nrES_Att,1,nrES_Raw,"&gt;=0")=0,"",SUMIFS(nrES_Raw,nrES_PID,Cadets!$B33,nrES_Code,_xlpm.c,nrES_Att,1))))</f>
        <v/>
      </c>
      <c r="G38" s="28">
        <f>IF($C38="","",_xlfn.LET(_xlpm.c,IFERROR(INDEX(rngEPcode,MATCH(cfgGradeSheetExam,IFERROR(rngEPseq+0,-1),0)),""),IF(COUNTIFS(nrES_PID,Cadets!$B33,nrES_Code,_xlpm.c,nrES_Final,"Yes",nrES_Rec,"&gt;=0")=0,"",SUMIFS(nrES_Rec,nrES_PID,Cadets!$B33,nrES_Code,_xlpm.c,nrES_Final,"Yes"))))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IF($C38="","",_xlfn.LET(_xlpm.c,IFERROR(INDEX(rngEPcode,MATCH(cfgGradeSheetExam,IFERROR(rngEPseq+0,-1),0)),""),IF(COUNTIFS(nrES_PID,Cadets!$B33,nrES_Code,_xlpm.c,nrES_Att,2,nrES_Raw,"&gt;=0")&gt;0,"Retested","")))</f>
        <v/>
      </c>
      <c r="J38" s="28">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IF($C39="","",_xlfn.LET(_xlpm.c,IFERROR(INDEX(rngEPcode,MATCH(cfgGradeSheetExam,IFERROR(rngEPseq+0,-1),0)),""),IF(COUNTIFS(nrES_PID,Cadets!$B34,nrES_Code,_xlpm.c,nrES_Att,1,nrES_Raw,"&gt;=0")=0,"",SUMIFS(nrES_Raw,nrES_PID,Cadets!$B34,nrES_Code,_xlpm.c,nrES_Att,1))))</f>
        <v/>
      </c>
      <c r="G39" s="28">
        <f>IF($C39="","",_xlfn.LET(_xlpm.c,IFERROR(INDEX(rngEPcode,MATCH(cfgGradeSheetExam,IFERROR(rngEPseq+0,-1),0)),""),IF(COUNTIFS(nrES_PID,Cadets!$B34,nrES_Code,_xlpm.c,nrES_Final,"Yes",nrES_Rec,"&gt;=0")=0,"",SUMIFS(nrES_Rec,nrES_PID,Cadets!$B34,nrES_Code,_xlpm.c,nrES_Final,"Yes"))))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IF($C39="","",_xlfn.LET(_xlpm.c,IFERROR(INDEX(rngEPcode,MATCH(cfgGradeSheetExam,IFERROR(rngEPseq+0,-1),0)),""),IF(COUNTIFS(nrES_PID,Cadets!$B34,nrES_Code,_xlpm.c,nrES_Att,2,nrES_Raw,"&gt;=0")&gt;0,"Retested","")))</f>
        <v/>
      </c>
      <c r="J39" s="28">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IF($C40="","",_xlfn.LET(_xlpm.c,IFERROR(INDEX(rngEPcode,MATCH(cfgGradeSheetExam,IFERROR(rngEPseq+0,-1),0)),""),IF(COUNTIFS(nrES_PID,Cadets!$B35,nrES_Code,_xlpm.c,nrES_Att,1,nrES_Raw,"&gt;=0")=0,"",SUMIFS(nrES_Raw,nrES_PID,Cadets!$B35,nrES_Code,_xlpm.c,nrES_Att,1))))</f>
        <v/>
      </c>
      <c r="G40" s="28">
        <f>IF($C40="","",_xlfn.LET(_xlpm.c,IFERROR(INDEX(rngEPcode,MATCH(cfgGradeSheetExam,IFERROR(rngEPseq+0,-1),0)),""),IF(COUNTIFS(nrES_PID,Cadets!$B35,nrES_Code,_xlpm.c,nrES_Final,"Yes",nrES_Rec,"&gt;=0")=0,"",SUMIFS(nrES_Rec,nrES_PID,Cadets!$B35,nrES_Code,_xlpm.c,nrES_Final,"Yes"))))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IF($C40="","",_xlfn.LET(_xlpm.c,IFERROR(INDEX(rngEPcode,MATCH(cfgGradeSheetExam,IFERROR(rngEPseq+0,-1),0)),""),IF(COUNTIFS(nrES_PID,Cadets!$B35,nrES_Code,_xlpm.c,nrES_Att,2,nrES_Raw,"&gt;=0")&gt;0,"Retested","")))</f>
        <v/>
      </c>
      <c r="J40" s="28">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IF($C41="","",_xlfn.LET(_xlpm.c,IFERROR(INDEX(rngEPcode,MATCH(cfgGradeSheetExam,IFERROR(rngEPseq+0,-1),0)),""),IF(COUNTIFS(nrES_PID,Cadets!$B36,nrES_Code,_xlpm.c,nrES_Att,1,nrES_Raw,"&gt;=0")=0,"",SUMIFS(nrES_Raw,nrES_PID,Cadets!$B36,nrES_Code,_xlpm.c,nrES_Att,1))))</f>
        <v/>
      </c>
      <c r="G41" s="28">
        <f>IF($C41="","",_xlfn.LET(_xlpm.c,IFERROR(INDEX(rngEPcode,MATCH(cfgGradeSheetExam,IFERROR(rngEPseq+0,-1),0)),""),IF(COUNTIFS(nrES_PID,Cadets!$B36,nrES_Code,_xlpm.c,nrES_Final,"Yes",nrES_Rec,"&gt;=0")=0,"",SUMIFS(nrES_Rec,nrES_PID,Cadets!$B36,nrES_Code,_xlpm.c,nrES_Final,"Yes"))))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IF($C41="","",_xlfn.LET(_xlpm.c,IFERROR(INDEX(rngEPcode,MATCH(cfgGradeSheetExam,IFERROR(rngEPseq+0,-1),0)),""),IF(COUNTIFS(nrES_PID,Cadets!$B36,nrES_Code,_xlpm.c,nrES_Att,2,nrES_Raw,"&gt;=0")&gt;0,"Retested","")))</f>
        <v/>
      </c>
      <c r="J41" s="28">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IF($C42="","",_xlfn.LET(_xlpm.c,IFERROR(INDEX(rngEPcode,MATCH(cfgGradeSheetExam,IFERROR(rngEPseq+0,-1),0)),""),IF(COUNTIFS(nrES_PID,Cadets!$B37,nrES_Code,_xlpm.c,nrES_Att,1,nrES_Raw,"&gt;=0")=0,"",SUMIFS(nrES_Raw,nrES_PID,Cadets!$B37,nrES_Code,_xlpm.c,nrES_Att,1))))</f>
        <v/>
      </c>
      <c r="G42" s="28">
        <f>IF($C42="","",_xlfn.LET(_xlpm.c,IFERROR(INDEX(rngEPcode,MATCH(cfgGradeSheetExam,IFERROR(rngEPseq+0,-1),0)),""),IF(COUNTIFS(nrES_PID,Cadets!$B37,nrES_Code,_xlpm.c,nrES_Final,"Yes",nrES_Rec,"&gt;=0")=0,"",SUMIFS(nrES_Rec,nrES_PID,Cadets!$B37,nrES_Code,_xlpm.c,nrES_Final,"Yes"))))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IF($C42="","",_xlfn.LET(_xlpm.c,IFERROR(INDEX(rngEPcode,MATCH(cfgGradeSheetExam,IFERROR(rngEPseq+0,-1),0)),""),IF(COUNTIFS(nrES_PID,Cadets!$B37,nrES_Code,_xlpm.c,nrES_Att,2,nrES_Raw,"&gt;=0")&gt;0,"Retested","")))</f>
        <v/>
      </c>
      <c r="J42" s="28">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IF($C43="","",_xlfn.LET(_xlpm.c,IFERROR(INDEX(rngEPcode,MATCH(cfgGradeSheetExam,IFERROR(rngEPseq+0,-1),0)),""),IF(COUNTIFS(nrES_PID,Cadets!$B38,nrES_Code,_xlpm.c,nrES_Att,1,nrES_Raw,"&gt;=0")=0,"",SUMIFS(nrES_Raw,nrES_PID,Cadets!$B38,nrES_Code,_xlpm.c,nrES_Att,1))))</f>
        <v/>
      </c>
      <c r="G43" s="28">
        <f>IF($C43="","",_xlfn.LET(_xlpm.c,IFERROR(INDEX(rngEPcode,MATCH(cfgGradeSheetExam,IFERROR(rngEPseq+0,-1),0)),""),IF(COUNTIFS(nrES_PID,Cadets!$B38,nrES_Code,_xlpm.c,nrES_Final,"Yes",nrES_Rec,"&gt;=0")=0,"",SUMIFS(nrES_Rec,nrES_PID,Cadets!$B38,nrES_Code,_xlpm.c,nrES_Final,"Yes"))))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IF($C43="","",_xlfn.LET(_xlpm.c,IFERROR(INDEX(rngEPcode,MATCH(cfgGradeSheetExam,IFERROR(rngEPseq+0,-1),0)),""),IF(COUNTIFS(nrES_PID,Cadets!$B38,nrES_Code,_xlpm.c,nrES_Att,2,nrES_Raw,"&gt;=0")&gt;0,"Retested","")))</f>
        <v/>
      </c>
      <c r="J43" s="28">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IF($C44="","",_xlfn.LET(_xlpm.c,IFERROR(INDEX(rngEPcode,MATCH(cfgGradeSheetExam,IFERROR(rngEPseq+0,-1),0)),""),IF(COUNTIFS(nrES_PID,Cadets!$B39,nrES_Code,_xlpm.c,nrES_Att,1,nrES_Raw,"&gt;=0")=0,"",SUMIFS(nrES_Raw,nrES_PID,Cadets!$B39,nrES_Code,_xlpm.c,nrES_Att,1))))</f>
        <v/>
      </c>
      <c r="G44" s="28">
        <f>IF($C44="","",_xlfn.LET(_xlpm.c,IFERROR(INDEX(rngEPcode,MATCH(cfgGradeSheetExam,IFERROR(rngEPseq+0,-1),0)),""),IF(COUNTIFS(nrES_PID,Cadets!$B39,nrES_Code,_xlpm.c,nrES_Final,"Yes",nrES_Rec,"&gt;=0")=0,"",SUMIFS(nrES_Rec,nrES_PID,Cadets!$B39,nrES_Code,_xlpm.c,nrES_Final,"Yes"))))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IF($C44="","",_xlfn.LET(_xlpm.c,IFERROR(INDEX(rngEPcode,MATCH(cfgGradeSheetExam,IFERROR(rngEPseq+0,-1),0)),""),IF(COUNTIFS(nrES_PID,Cadets!$B39,nrES_Code,_xlpm.c,nrES_Att,2,nrES_Raw,"&gt;=0")&gt;0,"Retested","")))</f>
        <v/>
      </c>
      <c r="J44" s="28">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IF($C45="","",_xlfn.LET(_xlpm.c,IFERROR(INDEX(rngEPcode,MATCH(cfgGradeSheetExam,IFERROR(rngEPseq+0,-1),0)),""),IF(COUNTIFS(nrES_PID,Cadets!$B40,nrES_Code,_xlpm.c,nrES_Att,1,nrES_Raw,"&gt;=0")=0,"",SUMIFS(nrES_Raw,nrES_PID,Cadets!$B40,nrES_Code,_xlpm.c,nrES_Att,1))))</f>
        <v/>
      </c>
      <c r="G45" s="28">
        <f>IF($C45="","",_xlfn.LET(_xlpm.c,IFERROR(INDEX(rngEPcode,MATCH(cfgGradeSheetExam,IFERROR(rngEPseq+0,-1),0)),""),IF(COUNTIFS(nrES_PID,Cadets!$B40,nrES_Code,_xlpm.c,nrES_Final,"Yes",nrES_Rec,"&gt;=0")=0,"",SUMIFS(nrES_Rec,nrES_PID,Cadets!$B40,nrES_Code,_xlpm.c,nrES_Final,"Yes"))))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IF($C45="","",_xlfn.LET(_xlpm.c,IFERROR(INDEX(rngEPcode,MATCH(cfgGradeSheetExam,IFERROR(rngEPseq+0,-1),0)),""),IF(COUNTIFS(nrES_PID,Cadets!$B40,nrES_Code,_xlpm.c,nrES_Att,2,nrES_Raw,"&gt;=0")&gt;0,"Retested","")))</f>
        <v/>
      </c>
      <c r="J45" s="28">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IF($C46="","",_xlfn.LET(_xlpm.c,IFERROR(INDEX(rngEPcode,MATCH(cfgGradeSheetExam,IFERROR(rngEPseq+0,-1),0)),""),IF(COUNTIFS(nrES_PID,Cadets!$B41,nrES_Code,_xlpm.c,nrES_Att,1,nrES_Raw,"&gt;=0")=0,"",SUMIFS(nrES_Raw,nrES_PID,Cadets!$B41,nrES_Code,_xlpm.c,nrES_Att,1))))</f>
        <v/>
      </c>
      <c r="G46" s="28">
        <f>IF($C46="","",_xlfn.LET(_xlpm.c,IFERROR(INDEX(rngEPcode,MATCH(cfgGradeSheetExam,IFERROR(rngEPseq+0,-1),0)),""),IF(COUNTIFS(nrES_PID,Cadets!$B41,nrES_Code,_xlpm.c,nrES_Final,"Yes",nrES_Rec,"&gt;=0")=0,"",SUMIFS(nrES_Rec,nrES_PID,Cadets!$B41,nrES_Code,_xlpm.c,nrES_Final,"Yes"))))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IF($C46="","",_xlfn.LET(_xlpm.c,IFERROR(INDEX(rngEPcode,MATCH(cfgGradeSheetExam,IFERROR(rngEPseq+0,-1),0)),""),IF(COUNTIFS(nrES_PID,Cadets!$B41,nrES_Code,_xlpm.c,nrES_Att,2,nrES_Raw,"&gt;=0")&gt;0,"Retested","")))</f>
        <v/>
      </c>
      <c r="J46" s="28">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IF($C47="","",_xlfn.LET(_xlpm.c,IFERROR(INDEX(rngEPcode,MATCH(cfgGradeSheetExam,IFERROR(rngEPseq+0,-1),0)),""),IF(COUNTIFS(nrES_PID,Cadets!$B42,nrES_Code,_xlpm.c,nrES_Att,1,nrES_Raw,"&gt;=0")=0,"",SUMIFS(nrES_Raw,nrES_PID,Cadets!$B42,nrES_Code,_xlpm.c,nrES_Att,1))))</f>
        <v/>
      </c>
      <c r="G47" s="28">
        <f>IF($C47="","",_xlfn.LET(_xlpm.c,IFERROR(INDEX(rngEPcode,MATCH(cfgGradeSheetExam,IFERROR(rngEPseq+0,-1),0)),""),IF(COUNTIFS(nrES_PID,Cadets!$B42,nrES_Code,_xlpm.c,nrES_Final,"Yes",nrES_Rec,"&gt;=0")=0,"",SUMIFS(nrES_Rec,nrES_PID,Cadets!$B42,nrES_Code,_xlpm.c,nrES_Final,"Yes"))))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IF($C47="","",_xlfn.LET(_xlpm.c,IFERROR(INDEX(rngEPcode,MATCH(cfgGradeSheetExam,IFERROR(rngEPseq+0,-1),0)),""),IF(COUNTIFS(nrES_PID,Cadets!$B42,nrES_Code,_xlpm.c,nrES_Att,2,nrES_Raw,"&gt;=0")&gt;0,"Retested","")))</f>
        <v/>
      </c>
      <c r="J47" s="28">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IF($C48="","",_xlfn.LET(_xlpm.c,IFERROR(INDEX(rngEPcode,MATCH(cfgGradeSheetExam,IFERROR(rngEPseq+0,-1),0)),""),IF(COUNTIFS(nrES_PID,Cadets!$B43,nrES_Code,_xlpm.c,nrES_Att,1,nrES_Raw,"&gt;=0")=0,"",SUMIFS(nrES_Raw,nrES_PID,Cadets!$B43,nrES_Code,_xlpm.c,nrES_Att,1))))</f>
        <v/>
      </c>
      <c r="G48" s="28">
        <f>IF($C48="","",_xlfn.LET(_xlpm.c,IFERROR(INDEX(rngEPcode,MATCH(cfgGradeSheetExam,IFERROR(rngEPseq+0,-1),0)),""),IF(COUNTIFS(nrES_PID,Cadets!$B43,nrES_Code,_xlpm.c,nrES_Final,"Yes",nrES_Rec,"&gt;=0")=0,"",SUMIFS(nrES_Rec,nrES_PID,Cadets!$B43,nrES_Code,_xlpm.c,nrES_Final,"Yes"))))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IF($C48="","",_xlfn.LET(_xlpm.c,IFERROR(INDEX(rngEPcode,MATCH(cfgGradeSheetExam,IFERROR(rngEPseq+0,-1),0)),""),IF(COUNTIFS(nrES_PID,Cadets!$B43,nrES_Code,_xlpm.c,nrES_Att,2,nrES_Raw,"&gt;=0")&gt;0,"Retested","")))</f>
        <v/>
      </c>
      <c r="J48" s="28">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IF($C49="","",_xlfn.LET(_xlpm.c,IFERROR(INDEX(rngEPcode,MATCH(cfgGradeSheetExam,IFERROR(rngEPseq+0,-1),0)),""),IF(COUNTIFS(nrES_PID,Cadets!$B44,nrES_Code,_xlpm.c,nrES_Att,1,nrES_Raw,"&gt;=0")=0,"",SUMIFS(nrES_Raw,nrES_PID,Cadets!$B44,nrES_Code,_xlpm.c,nrES_Att,1))))</f>
        <v/>
      </c>
      <c r="G49" s="28">
        <f>IF($C49="","",_xlfn.LET(_xlpm.c,IFERROR(INDEX(rngEPcode,MATCH(cfgGradeSheetExam,IFERROR(rngEPseq+0,-1),0)),""),IF(COUNTIFS(nrES_PID,Cadets!$B44,nrES_Code,_xlpm.c,nrES_Final,"Yes",nrES_Rec,"&gt;=0")=0,"",SUMIFS(nrES_Rec,nrES_PID,Cadets!$B44,nrES_Code,_xlpm.c,nrES_Final,"Yes"))))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IF($C49="","",_xlfn.LET(_xlpm.c,IFERROR(INDEX(rngEPcode,MATCH(cfgGradeSheetExam,IFERROR(rngEPseq+0,-1),0)),""),IF(COUNTIFS(nrES_PID,Cadets!$B44,nrES_Code,_xlpm.c,nrES_Att,2,nrES_Raw,"&gt;=0")&gt;0,"Retested","")))</f>
        <v/>
      </c>
      <c r="J49" s="28">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IF($C50="","",_xlfn.LET(_xlpm.c,IFERROR(INDEX(rngEPcode,MATCH(cfgGradeSheetExam,IFERROR(rngEPseq+0,-1),0)),""),IF(COUNTIFS(nrES_PID,Cadets!$B45,nrES_Code,_xlpm.c,nrES_Att,1,nrES_Raw,"&gt;=0")=0,"",SUMIFS(nrES_Raw,nrES_PID,Cadets!$B45,nrES_Code,_xlpm.c,nrES_Att,1))))</f>
        <v/>
      </c>
      <c r="G50" s="28">
        <f>IF($C50="","",_xlfn.LET(_xlpm.c,IFERROR(INDEX(rngEPcode,MATCH(cfgGradeSheetExam,IFERROR(rngEPseq+0,-1),0)),""),IF(COUNTIFS(nrES_PID,Cadets!$B45,nrES_Code,_xlpm.c,nrES_Final,"Yes",nrES_Rec,"&gt;=0")=0,"",SUMIFS(nrES_Rec,nrES_PID,Cadets!$B45,nrES_Code,_xlpm.c,nrES_Final,"Yes"))))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IF($C50="","",_xlfn.LET(_xlpm.c,IFERROR(INDEX(rngEPcode,MATCH(cfgGradeSheetExam,IFERROR(rngEPseq+0,-1),0)),""),IF(COUNTIFS(nrES_PID,Cadets!$B45,nrES_Code,_xlpm.c,nrES_Att,2,nrES_Raw,"&gt;=0")&gt;0,"Retested","")))</f>
        <v/>
      </c>
      <c r="J50" s="28">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IF($C51="","",_xlfn.LET(_xlpm.c,IFERROR(INDEX(rngEPcode,MATCH(cfgGradeSheetExam,IFERROR(rngEPseq+0,-1),0)),""),IF(COUNTIFS(nrES_PID,Cadets!$B46,nrES_Code,_xlpm.c,nrES_Att,1,nrES_Raw,"&gt;=0")=0,"",SUMIFS(nrES_Raw,nrES_PID,Cadets!$B46,nrES_Code,_xlpm.c,nrES_Att,1))))</f>
        <v/>
      </c>
      <c r="G51" s="28">
        <f>IF($C51="","",_xlfn.LET(_xlpm.c,IFERROR(INDEX(rngEPcode,MATCH(cfgGradeSheetExam,IFERROR(rngEPseq+0,-1),0)),""),IF(COUNTIFS(nrES_PID,Cadets!$B46,nrES_Code,_xlpm.c,nrES_Final,"Yes",nrES_Rec,"&gt;=0")=0,"",SUMIFS(nrES_Rec,nrES_PID,Cadets!$B46,nrES_Code,_xlpm.c,nrES_Final,"Yes"))))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IF($C51="","",_xlfn.LET(_xlpm.c,IFERROR(INDEX(rngEPcode,MATCH(cfgGradeSheetExam,IFERROR(rngEPseq+0,-1),0)),""),IF(COUNTIFS(nrES_PID,Cadets!$B46,nrES_Code,_xlpm.c,nrES_Att,2,nrES_Raw,"&gt;=0")&gt;0,"Retested","")))</f>
        <v/>
      </c>
      <c r="J51" s="28">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IF($C52="","",_xlfn.LET(_xlpm.c,IFERROR(INDEX(rngEPcode,MATCH(cfgGradeSheetExam,IFERROR(rngEPseq+0,-1),0)),""),IF(COUNTIFS(nrES_PID,Cadets!$B47,nrES_Code,_xlpm.c,nrES_Att,1,nrES_Raw,"&gt;=0")=0,"",SUMIFS(nrES_Raw,nrES_PID,Cadets!$B47,nrES_Code,_xlpm.c,nrES_Att,1))))</f>
        <v/>
      </c>
      <c r="G52" s="28">
        <f>IF($C52="","",_xlfn.LET(_xlpm.c,IFERROR(INDEX(rngEPcode,MATCH(cfgGradeSheetExam,IFERROR(rngEPseq+0,-1),0)),""),IF(COUNTIFS(nrES_PID,Cadets!$B47,nrES_Code,_xlpm.c,nrES_Final,"Yes",nrES_Rec,"&gt;=0")=0,"",SUMIFS(nrES_Rec,nrES_PID,Cadets!$B47,nrES_Code,_xlpm.c,nrES_Final,"Yes"))))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IF($C52="","",_xlfn.LET(_xlpm.c,IFERROR(INDEX(rngEPcode,MATCH(cfgGradeSheetExam,IFERROR(rngEPseq+0,-1),0)),""),IF(COUNTIFS(nrES_PID,Cadets!$B47,nrES_Code,_xlpm.c,nrES_Att,2,nrES_Raw,"&gt;=0")&gt;0,"Retested","")))</f>
        <v/>
      </c>
      <c r="J52" s="28">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IF($C53="","",_xlfn.LET(_xlpm.c,IFERROR(INDEX(rngEPcode,MATCH(cfgGradeSheetExam,IFERROR(rngEPseq+0,-1),0)),""),IF(COUNTIFS(nrES_PID,Cadets!$B48,nrES_Code,_xlpm.c,nrES_Att,1,nrES_Raw,"&gt;=0")=0,"",SUMIFS(nrES_Raw,nrES_PID,Cadets!$B48,nrES_Code,_xlpm.c,nrES_Att,1))))</f>
        <v/>
      </c>
      <c r="G53" s="28">
        <f>IF($C53="","",_xlfn.LET(_xlpm.c,IFERROR(INDEX(rngEPcode,MATCH(cfgGradeSheetExam,IFERROR(rngEPseq+0,-1),0)),""),IF(COUNTIFS(nrES_PID,Cadets!$B48,nrES_Code,_xlpm.c,nrES_Final,"Yes",nrES_Rec,"&gt;=0")=0,"",SUMIFS(nrES_Rec,nrES_PID,Cadets!$B48,nrES_Code,_xlpm.c,nrES_Final,"Yes"))))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IF($C53="","",_xlfn.LET(_xlpm.c,IFERROR(INDEX(rngEPcode,MATCH(cfgGradeSheetExam,IFERROR(rngEPseq+0,-1),0)),""),IF(COUNTIFS(nrES_PID,Cadets!$B48,nrES_Code,_xlpm.c,nrES_Att,2,nrES_Raw,"&gt;=0")&gt;0,"Retested","")))</f>
        <v/>
      </c>
      <c r="J53" s="28">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IF($C54="","",_xlfn.LET(_xlpm.c,IFERROR(INDEX(rngEPcode,MATCH(cfgGradeSheetExam,IFERROR(rngEPseq+0,-1),0)),""),IF(COUNTIFS(nrES_PID,Cadets!$B49,nrES_Code,_xlpm.c,nrES_Att,1,nrES_Raw,"&gt;=0")=0,"",SUMIFS(nrES_Raw,nrES_PID,Cadets!$B49,nrES_Code,_xlpm.c,nrES_Att,1))))</f>
        <v/>
      </c>
      <c r="G54" s="28">
        <f>IF($C54="","",_xlfn.LET(_xlpm.c,IFERROR(INDEX(rngEPcode,MATCH(cfgGradeSheetExam,IFERROR(rngEPseq+0,-1),0)),""),IF(COUNTIFS(nrES_PID,Cadets!$B49,nrES_Code,_xlpm.c,nrES_Final,"Yes",nrES_Rec,"&gt;=0")=0,"",SUMIFS(nrES_Rec,nrES_PID,Cadets!$B49,nrES_Code,_xlpm.c,nrES_Final,"Yes"))))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IF($C54="","",_xlfn.LET(_xlpm.c,IFERROR(INDEX(rngEPcode,MATCH(cfgGradeSheetExam,IFERROR(rngEPseq+0,-1),0)),""),IF(COUNTIFS(nrES_PID,Cadets!$B49,nrES_Code,_xlpm.c,nrES_Att,2,nrES_Raw,"&gt;=0")&gt;0,"Retested","")))</f>
        <v/>
      </c>
      <c r="J54" s="28">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IF($C55="","",_xlfn.LET(_xlpm.c,IFERROR(INDEX(rngEPcode,MATCH(cfgGradeSheetExam,IFERROR(rngEPseq+0,-1),0)),""),IF(COUNTIFS(nrES_PID,Cadets!$B50,nrES_Code,_xlpm.c,nrES_Att,1,nrES_Raw,"&gt;=0")=0,"",SUMIFS(nrES_Raw,nrES_PID,Cadets!$B50,nrES_Code,_xlpm.c,nrES_Att,1))))</f>
        <v/>
      </c>
      <c r="G55" s="28">
        <f>IF($C55="","",_xlfn.LET(_xlpm.c,IFERROR(INDEX(rngEPcode,MATCH(cfgGradeSheetExam,IFERROR(rngEPseq+0,-1),0)),""),IF(COUNTIFS(nrES_PID,Cadets!$B50,nrES_Code,_xlpm.c,nrES_Final,"Yes",nrES_Rec,"&gt;=0")=0,"",SUMIFS(nrES_Rec,nrES_PID,Cadets!$B50,nrES_Code,_xlpm.c,nrES_Final,"Yes"))))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IF($C55="","",_xlfn.LET(_xlpm.c,IFERROR(INDEX(rngEPcode,MATCH(cfgGradeSheetExam,IFERROR(rngEPseq+0,-1),0)),""),IF(COUNTIFS(nrES_PID,Cadets!$B50,nrES_Code,_xlpm.c,nrES_Att,2,nrES_Raw,"&gt;=0")&gt;0,"Retested","")))</f>
        <v/>
      </c>
      <c r="J55" s="28">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IF($C56="","",_xlfn.LET(_xlpm.c,IFERROR(INDEX(rngEPcode,MATCH(cfgGradeSheetExam,IFERROR(rngEPseq+0,-1),0)),""),IF(COUNTIFS(nrES_PID,Cadets!$B51,nrES_Code,_xlpm.c,nrES_Att,1,nrES_Raw,"&gt;=0")=0,"",SUMIFS(nrES_Raw,nrES_PID,Cadets!$B51,nrES_Code,_xlpm.c,nrES_Att,1))))</f>
        <v/>
      </c>
      <c r="G56" s="28">
        <f>IF($C56="","",_xlfn.LET(_xlpm.c,IFERROR(INDEX(rngEPcode,MATCH(cfgGradeSheetExam,IFERROR(rngEPseq+0,-1),0)),""),IF(COUNTIFS(nrES_PID,Cadets!$B51,nrES_Code,_xlpm.c,nrES_Final,"Yes",nrES_Rec,"&gt;=0")=0,"",SUMIFS(nrES_Rec,nrES_PID,Cadets!$B51,nrES_Code,_xlpm.c,nrES_Final,"Yes"))))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IF($C56="","",_xlfn.LET(_xlpm.c,IFERROR(INDEX(rngEPcode,MATCH(cfgGradeSheetExam,IFERROR(rngEPseq+0,-1),0)),""),IF(COUNTIFS(nrES_PID,Cadets!$B51,nrES_Code,_xlpm.c,nrES_Att,2,nrES_Raw,"&gt;=0")&gt;0,"Retested","")))</f>
        <v/>
      </c>
      <c r="J56" s="28">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IF($C57="","",_xlfn.LET(_xlpm.c,IFERROR(INDEX(rngEPcode,MATCH(cfgGradeSheetExam,IFERROR(rngEPseq+0,-1),0)),""),IF(COUNTIFS(nrES_PID,Cadets!$B52,nrES_Code,_xlpm.c,nrES_Att,1,nrES_Raw,"&gt;=0")=0,"",SUMIFS(nrES_Raw,nrES_PID,Cadets!$B52,nrES_Code,_xlpm.c,nrES_Att,1))))</f>
        <v/>
      </c>
      <c r="G57" s="28">
        <f>IF($C57="","",_xlfn.LET(_xlpm.c,IFERROR(INDEX(rngEPcode,MATCH(cfgGradeSheetExam,IFERROR(rngEPseq+0,-1),0)),""),IF(COUNTIFS(nrES_PID,Cadets!$B52,nrES_Code,_xlpm.c,nrES_Final,"Yes",nrES_Rec,"&gt;=0")=0,"",SUMIFS(nrES_Rec,nrES_PID,Cadets!$B52,nrES_Code,_xlpm.c,nrES_Final,"Yes"))))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IF($C57="","",_xlfn.LET(_xlpm.c,IFERROR(INDEX(rngEPcode,MATCH(cfgGradeSheetExam,IFERROR(rngEPseq+0,-1),0)),""),IF(COUNTIFS(nrES_PID,Cadets!$B52,nrES_Code,_xlpm.c,nrES_Att,2,nrES_Raw,"&gt;=0")&gt;0,"Retested","")))</f>
        <v/>
      </c>
      <c r="J57" s="28">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IF($C58="","",_xlfn.LET(_xlpm.c,IFERROR(INDEX(rngEPcode,MATCH(cfgGradeSheetExam,IFERROR(rngEPseq+0,-1),0)),""),IF(COUNTIFS(nrES_PID,Cadets!$B53,nrES_Code,_xlpm.c,nrES_Att,1,nrES_Raw,"&gt;=0")=0,"",SUMIFS(nrES_Raw,nrES_PID,Cadets!$B53,nrES_Code,_xlpm.c,nrES_Att,1))))</f>
        <v/>
      </c>
      <c r="G58" s="28">
        <f>IF($C58="","",_xlfn.LET(_xlpm.c,IFERROR(INDEX(rngEPcode,MATCH(cfgGradeSheetExam,IFERROR(rngEPseq+0,-1),0)),""),IF(COUNTIFS(nrES_PID,Cadets!$B53,nrES_Code,_xlpm.c,nrES_Final,"Yes",nrES_Rec,"&gt;=0")=0,"",SUMIFS(nrES_Rec,nrES_PID,Cadets!$B53,nrES_Code,_xlpm.c,nrES_Final,"Yes"))))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IF($C58="","",_xlfn.LET(_xlpm.c,IFERROR(INDEX(rngEPcode,MATCH(cfgGradeSheetExam,IFERROR(rngEPseq+0,-1),0)),""),IF(COUNTIFS(nrES_PID,Cadets!$B53,nrES_Code,_xlpm.c,nrES_Att,2,nrES_Raw,"&gt;=0")&gt;0,"Retested","")))</f>
        <v/>
      </c>
      <c r="J58" s="28">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IF($C59="","",_xlfn.LET(_xlpm.c,IFERROR(INDEX(rngEPcode,MATCH(cfgGradeSheetExam,IFERROR(rngEPseq+0,-1),0)),""),IF(COUNTIFS(nrES_PID,Cadets!$B54,nrES_Code,_xlpm.c,nrES_Att,1,nrES_Raw,"&gt;=0")=0,"",SUMIFS(nrES_Raw,nrES_PID,Cadets!$B54,nrES_Code,_xlpm.c,nrES_Att,1))))</f>
        <v/>
      </c>
      <c r="G59" s="28">
        <f>IF($C59="","",_xlfn.LET(_xlpm.c,IFERROR(INDEX(rngEPcode,MATCH(cfgGradeSheetExam,IFERROR(rngEPseq+0,-1),0)),""),IF(COUNTIFS(nrES_PID,Cadets!$B54,nrES_Code,_xlpm.c,nrES_Final,"Yes",nrES_Rec,"&gt;=0")=0,"",SUMIFS(nrES_Rec,nrES_PID,Cadets!$B54,nrES_Code,_xlpm.c,nrES_Final,"Yes"))))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IF($C59="","",_xlfn.LET(_xlpm.c,IFERROR(INDEX(rngEPcode,MATCH(cfgGradeSheetExam,IFERROR(rngEPseq+0,-1),0)),""),IF(COUNTIFS(nrES_PID,Cadets!$B54,nrES_Code,_xlpm.c,nrES_Att,2,nrES_Raw,"&gt;=0")&gt;0,"Retested","")))</f>
        <v/>
      </c>
      <c r="J59" s="28">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IF($C60="","",_xlfn.LET(_xlpm.c,IFERROR(INDEX(rngEPcode,MATCH(cfgGradeSheetExam,IFERROR(rngEPseq+0,-1),0)),""),IF(COUNTIFS(nrES_PID,Cadets!$B55,nrES_Code,_xlpm.c,nrES_Att,1,nrES_Raw,"&gt;=0")=0,"",SUMIFS(nrES_Raw,nrES_PID,Cadets!$B55,nrES_Code,_xlpm.c,nrES_Att,1))))</f>
        <v/>
      </c>
      <c r="G60" s="28">
        <f>IF($C60="","",_xlfn.LET(_xlpm.c,IFERROR(INDEX(rngEPcode,MATCH(cfgGradeSheetExam,IFERROR(rngEPseq+0,-1),0)),""),IF(COUNTIFS(nrES_PID,Cadets!$B55,nrES_Code,_xlpm.c,nrES_Final,"Yes",nrES_Rec,"&gt;=0")=0,"",SUMIFS(nrES_Rec,nrES_PID,Cadets!$B55,nrES_Code,_xlpm.c,nrES_Final,"Yes"))))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IF($C60="","",_xlfn.LET(_xlpm.c,IFERROR(INDEX(rngEPcode,MATCH(cfgGradeSheetExam,IFERROR(rngEPseq+0,-1),0)),""),IF(COUNTIFS(nrES_PID,Cadets!$B55,nrES_Code,_xlpm.c,nrES_Att,2,nrES_Raw,"&gt;=0")&gt;0,"Retested","")))</f>
        <v/>
      </c>
      <c r="J60" s="28">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row r="78">
      <c r="B78" s="37" t="n"/>
    </row>
    <row r="79">
      <c r="B79" s="37" t="n"/>
    </row>
    <row r="80">
      <c r="B80" s="37" t="n"/>
    </row>
    <row r="81">
      <c r="B81" s="37" t="n"/>
    </row>
    <row r="82">
      <c r="B82" s="37" t="n"/>
    </row>
    <row r="83">
      <c r="B83" s="37" t="n"/>
    </row>
    <row r="84">
      <c r="B84" s="37" t="n"/>
    </row>
    <row r="85">
      <c r="B85" s="37" t="n"/>
    </row>
    <row r="86">
      <c r="B86" s="37" t="n"/>
    </row>
    <row r="87">
      <c r="B87" s="37" t="n"/>
    </row>
    <row r="88">
      <c r="B88" s="37" t="n"/>
    </row>
    <row r="89">
      <c r="B89" s="37" t="n"/>
    </row>
    <row r="90">
      <c r="B90" s="37" t="n"/>
    </row>
    <row r="91">
      <c r="B91" s="37" t="n"/>
    </row>
    <row r="92">
      <c r="B92" s="37" t="n"/>
    </row>
    <row r="93">
      <c r="B93" s="37" t="n"/>
    </row>
    <row r="94">
      <c r="B94" s="37" t="n"/>
    </row>
    <row r="95">
      <c r="B95" s="37" t="n"/>
    </row>
    <row r="96">
      <c r="B96" s="37" t="n"/>
    </row>
    <row r="97">
      <c r="B97" s="37" t="n"/>
    </row>
    <row r="98">
      <c r="B98" s="37" t="n"/>
    </row>
    <row r="99">
      <c r="B99" s="37" t="n"/>
    </row>
    <row r="100">
      <c r="B100" s="37" t="n"/>
    </row>
    <row r="101">
      <c r="B101" s="37" t="n"/>
    </row>
    <row r="102">
      <c r="B102" s="37" t="n"/>
    </row>
    <row r="103">
      <c r="B103" s="37" t="n"/>
    </row>
    <row r="104">
      <c r="B104" s="37" t="n"/>
    </row>
    <row r="105">
      <c r="B105" s="37" t="n"/>
    </row>
    <row r="106">
      <c r="B106" s="37" t="n"/>
    </row>
    <row r="107">
      <c r="B107" s="37" t="n"/>
    </row>
    <row r="108">
      <c r="B108" s="37" t="n"/>
    </row>
    <row r="109">
      <c r="B109" s="37" t="n"/>
    </row>
    <row r="110">
      <c r="B110" s="37" t="n"/>
    </row>
    <row r="111">
      <c r="B111" s="37" t="n"/>
    </row>
    <row r="112">
      <c r="B112" s="37" t="n"/>
    </row>
    <row r="113">
      <c r="B113" s="37" t="n"/>
    </row>
    <row r="114">
      <c r="B114" s="37" t="n"/>
    </row>
    <row r="115">
      <c r="B115" s="37" t="n"/>
    </row>
    <row r="116">
      <c r="B116" s="37" t="n"/>
    </row>
    <row r="117">
      <c r="B117" s="37" t="n"/>
    </row>
    <row r="118">
      <c r="B118" s="37" t="n"/>
    </row>
    <row r="119">
      <c r="B119" s="37" t="n"/>
    </row>
    <row r="120">
      <c r="B120" s="37" t="n"/>
    </row>
    <row r="121">
      <c r="B121" s="37" t="n"/>
    </row>
    <row r="122">
      <c r="B122" s="37" t="n"/>
    </row>
    <row r="123">
      <c r="B123" s="37" t="n"/>
    </row>
    <row r="124">
      <c r="B124" s="37" t="n"/>
    </row>
    <row r="125">
      <c r="B125" s="37" t="n"/>
    </row>
    <row r="126">
      <c r="B126" s="37" t="n"/>
    </row>
    <row r="127">
      <c r="B127" s="37" t="n"/>
    </row>
    <row r="128">
      <c r="B128" s="37" t="n"/>
    </row>
    <row r="129">
      <c r="B129" s="37" t="n"/>
    </row>
    <row r="130">
      <c r="B130" s="37" t="n"/>
    </row>
    <row r="131">
      <c r="B131" s="37" t="n"/>
    </row>
    <row r="132">
      <c r="B132" s="37" t="n"/>
    </row>
    <row r="133">
      <c r="B133" s="37" t="n"/>
    </row>
    <row r="134">
      <c r="B134" s="37" t="n"/>
    </row>
    <row r="135">
      <c r="B135" s="37" t="n"/>
    </row>
    <row r="136">
      <c r="B136" s="37" t="n"/>
    </row>
    <row r="137">
      <c r="B137" s="37" t="n"/>
    </row>
    <row r="138">
      <c r="B138" s="37" t="n"/>
    </row>
    <row r="139">
      <c r="B139" s="37" t="n"/>
    </row>
    <row r="140">
      <c r="B140" s="37" t="n"/>
    </row>
    <row r="141">
      <c r="B141" s="37" t="n"/>
    </row>
    <row r="142">
      <c r="B142" s="37" t="n"/>
    </row>
    <row r="143">
      <c r="B143" s="37" t="n"/>
    </row>
    <row r="144">
      <c r="B144" s="37" t="n"/>
    </row>
    <row r="145">
      <c r="B145" s="37" t="n"/>
    </row>
    <row r="146">
      <c r="B146" s="37" t="n"/>
    </row>
    <row r="147">
      <c r="B147" s="37" t="n"/>
    </row>
    <row r="148">
      <c r="B148" s="37" t="n"/>
    </row>
    <row r="149">
      <c r="B149" s="37" t="n"/>
    </row>
    <row r="150">
      <c r="B150" s="37" t="n"/>
    </row>
    <row r="151">
      <c r="B151" s="37" t="n"/>
    </row>
    <row r="152">
      <c r="B152" s="37" t="n"/>
    </row>
    <row r="153">
      <c r="B153" s="37" t="n"/>
    </row>
    <row r="154">
      <c r="B154" s="37" t="n"/>
    </row>
    <row r="155">
      <c r="B155" s="37" t="n"/>
    </row>
    <row r="156">
      <c r="B156" s="37" t="n"/>
    </row>
    <row r="157">
      <c r="B157" s="37" t="n"/>
    </row>
    <row r="158">
      <c r="B158" s="37" t="n"/>
    </row>
    <row r="159">
      <c r="B159" s="37" t="n"/>
    </row>
    <row r="160">
      <c r="B160" s="37" t="n"/>
    </row>
    <row r="161">
      <c r="B161" s="37" t="n"/>
    </row>
    <row r="162">
      <c r="B162" s="37" t="n"/>
    </row>
    <row r="163">
      <c r="B163" s="37" t="n"/>
    </row>
    <row r="164">
      <c r="B164" s="37" t="n"/>
    </row>
    <row r="165">
      <c r="B165" s="37" t="n"/>
    </row>
    <row r="166">
      <c r="B166" s="37" t="n"/>
    </row>
    <row r="167">
      <c r="B167" s="37" t="n"/>
    </row>
    <row r="168">
      <c r="B168" s="37" t="n"/>
    </row>
    <row r="169">
      <c r="B169" s="37" t="n"/>
    </row>
    <row r="170">
      <c r="B170" s="37" t="n"/>
    </row>
    <row r="171">
      <c r="B171" s="37" t="n"/>
    </row>
    <row r="172">
      <c r="B172" s="37" t="n"/>
    </row>
    <row r="173">
      <c r="B173" s="37" t="n"/>
    </row>
    <row r="174">
      <c r="B174" s="37" t="n"/>
    </row>
    <row r="175">
      <c r="B175" s="37" t="n"/>
    </row>
    <row r="176">
      <c r="B176" s="37" t="n"/>
    </row>
    <row r="177">
      <c r="B177" s="37" t="n"/>
    </row>
    <row r="178">
      <c r="B178" s="37" t="n"/>
    </row>
    <row r="179">
      <c r="B179" s="37" t="n"/>
    </row>
    <row r="180">
      <c r="B180" s="37" t="n"/>
    </row>
    <row r="181">
      <c r="B181" s="37" t="n"/>
    </row>
    <row r="182">
      <c r="B182" s="37" t="n"/>
    </row>
    <row r="183">
      <c r="B183" s="37" t="n"/>
    </row>
    <row r="184">
      <c r="B184" s="37" t="n"/>
    </row>
    <row r="185">
      <c r="B185" s="37" t="n"/>
    </row>
    <row r="186">
      <c r="B186" s="37" t="n"/>
    </row>
    <row r="187">
      <c r="B187" s="37" t="n"/>
    </row>
    <row r="188">
      <c r="B188" s="37" t="n"/>
    </row>
    <row r="189">
      <c r="B189" s="37" t="n"/>
    </row>
    <row r="190">
      <c r="B190" s="37" t="n"/>
    </row>
    <row r="191">
      <c r="B191" s="37" t="n"/>
    </row>
    <row r="192">
      <c r="B192" s="37" t="n"/>
    </row>
    <row r="193">
      <c r="B193" s="37" t="n"/>
    </row>
    <row r="194">
      <c r="B194" s="37" t="n"/>
    </row>
    <row r="195">
      <c r="B195" s="37" t="n"/>
    </row>
    <row r="196">
      <c r="B196" s="37" t="n"/>
    </row>
    <row r="197">
      <c r="B197" s="37" t="n"/>
    </row>
    <row r="198">
      <c r="B198" s="37" t="n"/>
    </row>
    <row r="199">
      <c r="B199" s="37" t="n"/>
    </row>
    <row r="200">
      <c r="B200" s="37" t="n"/>
    </row>
    <row r="201">
      <c r="B201" s="37" t="n"/>
    </row>
    <row r="202">
      <c r="B202" s="37" t="n"/>
    </row>
    <row r="203">
      <c r="B203" s="37" t="n"/>
    </row>
    <row r="204">
      <c r="B204" s="37" t="n"/>
    </row>
    <row r="205">
      <c r="B205" s="37" t="n"/>
    </row>
    <row r="206">
      <c r="B206" s="37" t="n"/>
    </row>
    <row r="207">
      <c r="B207" s="37" t="n"/>
    </row>
    <row r="208">
      <c r="B208" s="37" t="n"/>
    </row>
    <row r="209">
      <c r="B209" s="37" t="n"/>
    </row>
    <row r="210">
      <c r="B210" s="37" t="n"/>
    </row>
    <row r="211">
      <c r="B211" s="37" t="n"/>
    </row>
    <row r="212">
      <c r="B212" s="37" t="n"/>
    </row>
    <row r="213">
      <c r="B213" s="37" t="n"/>
    </row>
    <row r="214">
      <c r="B214" s="37" t="n"/>
    </row>
    <row r="215">
      <c r="B215" s="37" t="n"/>
    </row>
    <row r="216">
      <c r="B216" s="37" t="n"/>
    </row>
    <row r="217">
      <c r="B217" s="37" t="n"/>
    </row>
    <row r="218">
      <c r="B218" s="37" t="n"/>
    </row>
    <row r="219">
      <c r="B219" s="37" t="n"/>
    </row>
    <row r="220">
      <c r="B220" s="37" t="n"/>
    </row>
    <row r="221">
      <c r="B221" s="37" t="n"/>
    </row>
    <row r="222">
      <c r="B222" s="37" t="n"/>
    </row>
    <row r="223">
      <c r="B223" s="37" t="n"/>
    </row>
    <row r="224">
      <c r="B224" s="37" t="n"/>
    </row>
    <row r="225">
      <c r="B225" s="37" t="n"/>
    </row>
    <row r="226">
      <c r="B226" s="37" t="n"/>
    </row>
    <row r="227">
      <c r="B227" s="37" t="n"/>
    </row>
    <row r="228">
      <c r="B228" s="37" t="n"/>
    </row>
    <row r="229">
      <c r="B229" s="37" t="n"/>
    </row>
    <row r="230">
      <c r="B230" s="37" t="n"/>
    </row>
    <row r="231">
      <c r="B231" s="37" t="n"/>
    </row>
    <row r="232">
      <c r="B232" s="37" t="n"/>
    </row>
    <row r="233">
      <c r="B233" s="37" t="n"/>
    </row>
    <row r="234">
      <c r="B234" s="37" t="n"/>
    </row>
    <row r="235">
      <c r="B235" s="37" t="n"/>
    </row>
    <row r="236">
      <c r="B236" s="37" t="n"/>
    </row>
    <row r="237">
      <c r="B237" s="37" t="n"/>
    </row>
    <row r="238">
      <c r="B238" s="37" t="n"/>
    </row>
    <row r="239">
      <c r="B239" s="37" t="n"/>
    </row>
    <row r="240">
      <c r="B240" s="37" t="n"/>
    </row>
    <row r="241">
      <c r="B241" s="37" t="n"/>
    </row>
    <row r="242">
      <c r="B242" s="37" t="n"/>
    </row>
    <row r="243">
      <c r="B243" s="37" t="n"/>
    </row>
    <row r="244">
      <c r="B244" s="37" t="n"/>
    </row>
    <row r="245">
      <c r="B245" s="37" t="n"/>
    </row>
    <row r="246">
      <c r="B246" s="37" t="n"/>
    </row>
    <row r="247">
      <c r="B247" s="37" t="n"/>
    </row>
    <row r="248">
      <c r="B248" s="37" t="n"/>
    </row>
    <row r="249">
      <c r="B249" s="37" t="n"/>
    </row>
    <row r="250">
      <c r="B250" s="37" t="n"/>
    </row>
    <row r="251">
      <c r="B251" s="37" t="n"/>
    </row>
    <row r="252">
      <c r="B252" s="37" t="n"/>
    </row>
    <row r="253">
      <c r="B253" s="37" t="n"/>
    </row>
    <row r="254">
      <c r="B254" s="37" t="n"/>
    </row>
    <row r="255">
      <c r="B255" s="37" t="n"/>
    </row>
    <row r="256">
      <c r="B256" s="37" t="n"/>
    </row>
    <row r="257">
      <c r="B257" s="37" t="n"/>
    </row>
    <row r="258">
      <c r="B258" s="37" t="n"/>
    </row>
    <row r="259">
      <c r="B259" s="37" t="n"/>
    </row>
    <row r="260">
      <c r="B260" s="37" t="n"/>
    </row>
    <row r="261">
      <c r="B261" s="37" t="n"/>
    </row>
    <row r="262">
      <c r="B262" s="37" t="n"/>
    </row>
    <row r="263">
      <c r="B263" s="37" t="n"/>
    </row>
    <row r="264">
      <c r="B264" s="37" t="n"/>
    </row>
    <row r="265">
      <c r="B265" s="37" t="n"/>
    </row>
    <row r="266">
      <c r="B266" s="37" t="n"/>
    </row>
    <row r="267">
      <c r="B267" s="37" t="n"/>
    </row>
    <row r="268">
      <c r="B268" s="37" t="n"/>
    </row>
    <row r="269">
      <c r="B269" s="37" t="n"/>
    </row>
    <row r="270">
      <c r="B270" s="37" t="n"/>
    </row>
    <row r="271">
      <c r="B271" s="37" t="n"/>
    </row>
    <row r="272">
      <c r="B272" s="37" t="n"/>
    </row>
    <row r="273">
      <c r="B273" s="37" t="n"/>
    </row>
    <row r="274">
      <c r="B274" s="37" t="n"/>
    </row>
    <row r="275">
      <c r="B275" s="37" t="n"/>
    </row>
    <row r="276">
      <c r="B276" s="37" t="n"/>
    </row>
    <row r="277">
      <c r="B277" s="37" t="n"/>
    </row>
    <row r="278">
      <c r="B278" s="37" t="n"/>
    </row>
    <row r="279">
      <c r="B279" s="37" t="n"/>
    </row>
    <row r="280">
      <c r="B280" s="37" t="n"/>
    </row>
    <row r="281">
      <c r="B281" s="37" t="n"/>
    </row>
    <row r="282">
      <c r="B282" s="37" t="n"/>
    </row>
    <row r="283">
      <c r="B283" s="37" t="n"/>
    </row>
    <row r="284">
      <c r="B284" s="37" t="n"/>
    </row>
    <row r="285">
      <c r="B285" s="37" t="n"/>
    </row>
    <row r="286">
      <c r="B286" s="37" t="n"/>
    </row>
    <row r="287">
      <c r="B287" s="37" t="n"/>
    </row>
    <row r="288">
      <c r="B288" s="37" t="n"/>
    </row>
    <row r="289">
      <c r="B289" s="37" t="n"/>
    </row>
    <row r="290">
      <c r="B290" s="37" t="n"/>
    </row>
    <row r="291">
      <c r="B291" s="37" t="n"/>
    </row>
    <row r="292">
      <c r="B292" s="37" t="n"/>
    </row>
    <row r="293">
      <c r="B293" s="37" t="n"/>
    </row>
    <row r="294">
      <c r="B294" s="37" t="n"/>
    </row>
    <row r="295">
      <c r="B295" s="37" t="n"/>
    </row>
    <row r="296">
      <c r="B296" s="37" t="n"/>
    </row>
    <row r="297">
      <c r="B297" s="37" t="n"/>
    </row>
    <row r="298">
      <c r="B298" s="37" t="n"/>
    </row>
    <row r="299">
      <c r="B299" s="37" t="n"/>
    </row>
    <row r="300">
      <c r="B300" s="37" t="n"/>
    </row>
    <row r="301">
      <c r="B301" s="37" t="n"/>
    </row>
    <row r="302">
      <c r="B302" s="37" t="n"/>
    </row>
    <row r="303">
      <c r="B303" s="37" t="n"/>
    </row>
    <row r="304">
      <c r="B304" s="37" t="n"/>
    </row>
    <row r="305">
      <c r="B305" s="37" t="n"/>
    </row>
    <row r="306">
      <c r="B306" s="37" t="n"/>
    </row>
    <row r="307">
      <c r="B307" s="37" t="n"/>
    </row>
    <row r="308">
      <c r="B308" s="37" t="n"/>
    </row>
    <row r="309">
      <c r="B309" s="37" t="n"/>
    </row>
    <row r="310">
      <c r="B310" s="37" t="n"/>
    </row>
    <row r="311">
      <c r="B311" s="37" t="n"/>
    </row>
    <row r="312">
      <c r="B312" s="37" t="n"/>
    </row>
    <row r="313">
      <c r="B313" s="37" t="n"/>
    </row>
    <row r="314">
      <c r="B314" s="37" t="n"/>
    </row>
    <row r="315">
      <c r="B315" s="37" t="n"/>
    </row>
    <row r="316">
      <c r="B316" s="37" t="n"/>
    </row>
    <row r="317">
      <c r="B317" s="37" t="n"/>
    </row>
    <row r="318">
      <c r="B318" s="37" t="n"/>
    </row>
    <row r="319">
      <c r="B319" s="37" t="n"/>
    </row>
    <row r="320">
      <c r="B320" s="37" t="n"/>
    </row>
    <row r="321">
      <c r="B321" s="37" t="n"/>
    </row>
    <row r="322">
      <c r="B322" s="37" t="n"/>
    </row>
    <row r="323">
      <c r="B323" s="37" t="n"/>
    </row>
    <row r="324">
      <c r="B324" s="37" t="n"/>
    </row>
    <row r="325">
      <c r="B325" s="37" t="n"/>
    </row>
    <row r="326">
      <c r="B326" s="37" t="n"/>
    </row>
    <row r="327">
      <c r="B327" s="37" t="n"/>
    </row>
    <row r="328">
      <c r="B328" s="37" t="n"/>
    </row>
    <row r="329">
      <c r="B329" s="37" t="n"/>
    </row>
    <row r="330">
      <c r="B330" s="37" t="n"/>
    </row>
    <row r="331">
      <c r="B331" s="37" t="n"/>
    </row>
    <row r="332">
      <c r="B332" s="37" t="n"/>
    </row>
    <row r="333">
      <c r="B333" s="37" t="n"/>
    </row>
    <row r="334">
      <c r="B334" s="37" t="n"/>
    </row>
    <row r="335">
      <c r="B335" s="37" t="n"/>
    </row>
    <row r="336">
      <c r="B336" s="37" t="n"/>
    </row>
    <row r="337">
      <c r="B337" s="37" t="n"/>
    </row>
    <row r="338">
      <c r="B338" s="37" t="n"/>
    </row>
    <row r="339">
      <c r="B339" s="37" t="n"/>
    </row>
    <row r="340">
      <c r="B340" s="37" t="n"/>
    </row>
    <row r="341">
      <c r="B341" s="37" t="n"/>
    </row>
    <row r="342">
      <c r="B342" s="37" t="n"/>
    </row>
    <row r="343">
      <c r="B343" s="37" t="n"/>
    </row>
    <row r="344">
      <c r="B344" s="37" t="n"/>
    </row>
    <row r="345">
      <c r="B345" s="37" t="n"/>
    </row>
    <row r="346">
      <c r="B346" s="37" t="n"/>
    </row>
    <row r="347">
      <c r="B347" s="37" t="n"/>
    </row>
    <row r="348">
      <c r="B348" s="37" t="n"/>
    </row>
    <row r="349">
      <c r="B349" s="37" t="n"/>
    </row>
    <row r="350">
      <c r="B350" s="37" t="n"/>
    </row>
    <row r="351">
      <c r="B351" s="37" t="n"/>
    </row>
    <row r="352">
      <c r="B352" s="37" t="n"/>
    </row>
    <row r="353">
      <c r="B353" s="37" t="n"/>
    </row>
    <row r="354">
      <c r="B354" s="37" t="n"/>
    </row>
    <row r="355">
      <c r="B355" s="37" t="n"/>
    </row>
    <row r="356">
      <c r="B356" s="37" t="n"/>
    </row>
    <row r="357">
      <c r="B357" s="37" t="n"/>
    </row>
    <row r="358">
      <c r="B358" s="37" t="n"/>
    </row>
    <row r="359">
      <c r="B359" s="37" t="n"/>
    </row>
    <row r="360">
      <c r="B360" s="37" t="n"/>
    </row>
    <row r="361">
      <c r="B361"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c r="F25" s="20">
        <f>IF($C$25="","(blank)",IFERROR(INDEX(rngAgencyNames,MATCH($C$25,rngAgencyIDs,0)),"(no such AgencyID)"))</f>
        <v/>
      </c>
      <c r="G25" s="2">
        <f>IF(COUNTIF(rngAgencyIDs,$C$25)=0,"CHECK - not an AgencyID on the Agencies sheet; the 'All Cadets' draft, the all-agency discipline digest and the orphan-cadet warning are all SKIPPED",IF(INDEX(rngAgencyActive,MATCH($C$25,rngAgencyIDs,0))&lt;&gt;"Yes","CHECK - that agency is not marked Active","OK"))</f>
        <v/>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dataValidations count="1">
    <dataValidation sqref="C25"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IF($B56="","",ROUND(SUMIFS(nrSCH_Hrs,nrSCH_Act,$B56,nrSCH_TimeCheck,"OK"),2))</f>
        <v/>
      </c>
      <c r="H56" s="28">
        <f>IF(OR($B56="",$G56=0),"",ROUND($G56-$F56,2))</f>
        <v/>
      </c>
    </row>
    <row r="57">
      <c r="B57" s="16" t="inlineStr">
        <is>
          <t>Crash Investigation</t>
        </is>
      </c>
      <c r="E57" s="43" t="inlineStr">
        <is>
          <t>22</t>
        </is>
      </c>
      <c r="F57" s="16" t="n">
        <v>12</v>
      </c>
      <c r="G57" s="17">
        <f>IF($B57="","",ROUND(SUMIFS(nrSCH_Hrs,nrSCH_Act,$B57,nrSCH_TimeCheck,"OK"),2))</f>
        <v/>
      </c>
      <c r="H57" s="28">
        <f>IF(OR($B57="",$G57=0),"",ROUND($G57-$F57,2))</f>
        <v/>
      </c>
    </row>
    <row r="58">
      <c r="B58" s="16" t="inlineStr">
        <is>
          <t>TIM</t>
        </is>
      </c>
      <c r="E58" s="43" t="inlineStr">
        <is>
          <t>22</t>
        </is>
      </c>
      <c r="F58" s="16" t="n">
        <v>12</v>
      </c>
      <c r="G58" s="17">
        <f>IF($B58="","",ROUND(SUMIFS(nrSCH_Hrs,nrSCH_Act,$B58,nrSCH_TimeCheck,"OK"),2))</f>
        <v/>
      </c>
      <c r="H58" s="28">
        <f>IF(OR($B58="",$G58=0),"",ROUND($G58-$F58,2))</f>
        <v/>
      </c>
    </row>
    <row r="59">
      <c r="B59" s="16" t="inlineStr">
        <is>
          <t>Criminal Investigations - General Investigations</t>
        </is>
      </c>
      <c r="E59" s="43" t="inlineStr">
        <is>
          <t>32</t>
        </is>
      </c>
      <c r="F59" s="16" t="n">
        <v>16</v>
      </c>
      <c r="G59" s="17">
        <f>IF($B59="","",ROUND(SUMIFS(nrSCH_Hrs,nrSCH_Act,$B59,nrSCH_TimeCheck,"OK"),2))</f>
        <v/>
      </c>
      <c r="H59" s="28">
        <f>IF(OR($B59="",$G59=0),"",ROUND($G59-$F59,2))</f>
        <v/>
      </c>
    </row>
    <row r="60">
      <c r="B60" s="16" t="inlineStr">
        <is>
          <t>Criminal Investigations - Auto Theft</t>
        </is>
      </c>
      <c r="E60" s="43" t="inlineStr">
        <is>
          <t>32</t>
        </is>
      </c>
      <c r="F60" s="16" t="n">
        <v>4</v>
      </c>
      <c r="G60" s="17">
        <f>IF($B60="","",ROUND(SUMIFS(nrSCH_Hrs,nrSCH_Act,$B60,nrSCH_TimeCheck,"OK"),2))</f>
        <v/>
      </c>
      <c r="H60" s="28">
        <f>IF(OR($B60="",$G60=0),"",ROUND($G60-$F60,2))</f>
        <v/>
      </c>
    </row>
    <row r="61">
      <c r="B61" s="16" t="inlineStr">
        <is>
          <t>Criminal Investigations - Crime Scene</t>
        </is>
      </c>
      <c r="E61" s="43" t="inlineStr">
        <is>
          <t>32</t>
        </is>
      </c>
      <c r="F61" s="16" t="n">
        <v>8</v>
      </c>
      <c r="G61" s="17">
        <f>IF($B61="","",ROUND(SUMIFS(nrSCH_Hrs,nrSCH_Act,$B61,nrSCH_TimeCheck,"OK"),2))</f>
        <v/>
      </c>
      <c r="H61" s="28">
        <f>IF(OR($B61="",$G61=0),"",ROUND($G61-$F61,2))</f>
        <v/>
      </c>
    </row>
    <row r="62">
      <c r="B62" s="16" t="inlineStr">
        <is>
          <t>Criminal Investigations - Booking Operations</t>
        </is>
      </c>
      <c r="E62" s="43" t="inlineStr">
        <is>
          <t>32</t>
        </is>
      </c>
      <c r="F62" s="16" t="n">
        <v>8</v>
      </c>
      <c r="G62" s="17">
        <f>IF($B62="","",ROUND(SUMIFS(nrSCH_Hrs,nrSCH_Act,$B62,nrSCH_TimeCheck,"OK"),2))</f>
        <v/>
      </c>
      <c r="H62" s="28">
        <f>IF(OR($B62="",$G62=0),"",ROUND($G62-$F62,2))</f>
        <v/>
      </c>
    </row>
    <row r="63">
      <c r="B63" s="16" t="inlineStr">
        <is>
          <t>Criminal Investigations - Interview Techniques</t>
        </is>
      </c>
      <c r="E63" s="43" t="inlineStr">
        <is>
          <t>32</t>
        </is>
      </c>
      <c r="F63" s="16" t="n">
        <v>4</v>
      </c>
      <c r="G63" s="17">
        <f>IF($B63="","",ROUND(SUMIFS(nrSCH_Hrs,nrSCH_Act,$B63,nrSCH_TimeCheck,"OK"),2))</f>
        <v/>
      </c>
      <c r="H63" s="28">
        <f>IF(OR($B63="",$G63=0),"",ROUND($G63-$F63,2))</f>
        <v/>
      </c>
    </row>
    <row r="64">
      <c r="B64" s="16" t="inlineStr">
        <is>
          <t>Criminal Investigations - Case Management</t>
        </is>
      </c>
      <c r="E64" s="43" t="inlineStr">
        <is>
          <t>32</t>
        </is>
      </c>
      <c r="F64" s="16" t="n">
        <v>4</v>
      </c>
      <c r="G64" s="17">
        <f>IF($B64="","",ROUND(SUMIFS(nrSCH_Hrs,nrSCH_Act,$B64,nrSCH_TimeCheck,"OK"),2))</f>
        <v/>
      </c>
      <c r="H64" s="28">
        <f>IF(OR($B64="",$G64=0),"",ROUND($G64-$F64,2))</f>
        <v/>
      </c>
    </row>
    <row r="65">
      <c r="B65" s="16" t="inlineStr">
        <is>
          <t>Criminal Investigations - Media Relations</t>
        </is>
      </c>
      <c r="E65" s="43" t="inlineStr">
        <is>
          <t>32</t>
        </is>
      </c>
      <c r="F65" s="16" t="n">
        <v>4</v>
      </c>
      <c r="G65" s="17">
        <f>IF($B65="","",ROUND(SUMIFS(nrSCH_Hrs,nrSCH_Act,$B65,nrSCH_TimeCheck,"OK"),2))</f>
        <v/>
      </c>
      <c r="H65" s="28">
        <f>IF(OR($B65="",$G65=0),"",ROUND($G65-$F65,2))</f>
        <v/>
      </c>
    </row>
    <row r="66">
      <c r="B66" s="16" t="n"/>
      <c r="E66" s="43" t="n"/>
      <c r="F66" s="16" t="n"/>
      <c r="G66" s="20">
        <f>IF($B66="","",ROUND(SUMIFS(nrSCH_Hrs,nrSCH_Act,$B66,nrSCH_TimeCheck,"OK"),2))</f>
        <v/>
      </c>
      <c r="H66" s="20">
        <f>IF(OR($B66="",$G66=0),"",ROUND($G66-$F66,2))</f>
        <v/>
      </c>
    </row>
    <row r="67">
      <c r="B67" s="16" t="n"/>
      <c r="E67" s="43" t="n"/>
      <c r="F67" s="16" t="n"/>
      <c r="G67" s="20">
        <f>IF($B67="","",ROUND(SUMIFS(nrSCH_Hrs,nrSCH_Act,$B67,nrSCH_TimeCheck,"OK"),2))</f>
        <v/>
      </c>
      <c r="H67" s="20">
        <f>IF(OR($B67="",$G67=0),"",ROUND($G67-$F67,2))</f>
        <v/>
      </c>
    </row>
    <row r="68">
      <c r="B68" s="16" t="n"/>
      <c r="E68" s="43" t="n"/>
      <c r="F68" s="16" t="n"/>
      <c r="G68" s="20">
        <f>IF($B68="","",ROUND(SUMIFS(nrSCH_Hrs,nrSCH_Act,$B68,nrSCH_TimeCheck,"OK"),2))</f>
        <v/>
      </c>
      <c r="H68" s="20">
        <f>IF(OR($B68="",$G68=0),"",ROUND($G68-$F68,2))</f>
        <v/>
      </c>
    </row>
    <row r="69">
      <c r="B69" s="16" t="n"/>
      <c r="E69" s="43" t="n"/>
      <c r="F69" s="16" t="n"/>
      <c r="G69" s="20">
        <f>IF($B69="","",ROUND(SUMIFS(nrSCH_Hrs,nrSCH_Act,$B69,nrSCH_TimeCheck,"OK"),2))</f>
        <v/>
      </c>
      <c r="H69" s="20">
        <f>IF(OR($B69="",$G69=0),"",ROUND($G69-$F69,2))</f>
        <v/>
      </c>
    </row>
    <row r="70">
      <c r="B70" s="16" t="n"/>
      <c r="E70" s="43" t="n"/>
      <c r="F70" s="16" t="n"/>
      <c r="G70" s="20">
        <f>IF($B70="","",ROUND(SUMIFS(nrSCH_Hrs,nrSCH_Act,$B70,nrSCH_TimeCheck,"OK"),2))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3">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40"/>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Blocks taught outside the topic's certified bank</t>
        </is>
      </c>
      <c r="C14" s="28">
        <f>COUNTIF(nrSCH_BankOK,"NOT IN BANK")</f>
        <v/>
      </c>
      <c r="D14" s="20" t="n">
        <v>0</v>
      </c>
      <c r="E14" s="29">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8">
        <f>SUMPRODUCT((nrInstrOnSched="Yes")*(LEFT(nrInstrCertStat,7)="EXPIRED"))</f>
        <v/>
      </c>
      <c r="D15" s="20" t="n">
        <v>0</v>
      </c>
      <c r="E15" s="29">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8">
        <f>SUMPRODUCT((nrInstrOnSched="Yes")*((nrInstrCertStat="MISSING EXPIRATION")+(LEFT(nrInstrCertStat,5)="RENEW")))</f>
        <v/>
      </c>
      <c r="D16" s="20" t="n">
        <v>0</v>
      </c>
      <c r="E16" s="29">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8">
        <f>SUMPRODUCT((nrSCH_TimeCheck&lt;&gt;"")*(nrSCH_TimeCheck&lt;&gt;"OK"))</f>
        <v/>
      </c>
      <c r="D17" s="20" t="n">
        <v>0</v>
      </c>
      <c r="E17" s="29">
        <f>IF(SUMPRODUCT((nrSCH_TimeCheck&lt;&gt;"")*(nrSCH_TimeCheck&lt;&gt;"OK"))=0,"OK","CHECK")</f>
        <v/>
      </c>
      <c r="F17" s="15">
        <f>"End time is at or before Start: the block's hours are wrong, which moves delivered chapter hours and the 5% attendance cap"</f>
        <v/>
      </c>
    </row>
    <row r="18">
      <c r="B18" s="3" t="inlineStr">
        <is>
          <t>Overdue / late retests (incl. unusable dates)</t>
        </is>
      </c>
      <c r="C18" s="28">
        <f>COUNTIF(nrES_RetStat,"OVERDUE")+COUNTIF(nrES_RetStat,"CHECK DATE")+COUNTIF(nrES_RetStat,"LATE RETEST*")+COUNTIF(nrES_RetStat,"RETEST UNDATED")+COUNTIF(nrES_RetStat,"RETEST DATE UNCHECKED")</f>
        <v/>
      </c>
      <c r="D18" s="20" t="n">
        <v>0</v>
      </c>
      <c r="E18" s="29">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8">
        <f>SUMPRODUCT((nrCadetStatus="Active")*(nrATTmakeupOK="No"))</f>
        <v/>
      </c>
      <c r="D19" s="20" t="n">
        <v>0</v>
      </c>
      <c r="E19" s="29">
        <f>IF(SUMPRODUCT((nrCadetStatus="Active")*(nrATTmakeupOK="No"))=0,"OK","CHECK")</f>
        <v/>
      </c>
      <c r="F19" s="15">
        <f>"Missed classroom minutes / PT sessions not yet made up (active cadets)"</f>
        <v/>
      </c>
    </row>
    <row r="20">
      <c r="B20" s="3" t="inlineStr">
        <is>
          <t>Active cadets failing a category</t>
        </is>
      </c>
      <c r="C20" s="28">
        <f>SUMPRODUCT((nrCadetStatus="Active")*(nrGRacademic="No"))</f>
        <v/>
      </c>
      <c r="D20" s="20" t="n">
        <v>0</v>
      </c>
      <c r="E20" s="29">
        <f>IF(SUMPRODUCT((nrCadetStatus="Active")*(nrGRacademic="No"))=0,"OK","CHECK")</f>
        <v/>
      </c>
      <c r="F20" s="15">
        <f>"70 in each category (policy 300.2)"</f>
        <v/>
      </c>
    </row>
    <row r="21">
      <c r="B21" s="3" t="inlineStr">
        <is>
          <t>Spelling interventions open</t>
        </is>
      </c>
      <c r="C21" s="28">
        <f>COUNTIF(nrSpellFlag,"INTERVENTION")</f>
        <v/>
      </c>
      <c r="D21" s="20" t="n">
        <v>0</v>
      </c>
      <c r="E21" s="29">
        <f>IF(COUNTIF(nrSpellFlag,"INTERVENTION")=0,"OK","CHECK")</f>
        <v/>
      </c>
      <c r="F21" s="15">
        <f>"Document intervention on Counseling log (300.4.B)"</f>
        <v/>
      </c>
    </row>
    <row r="22">
      <c r="B22" s="3" t="inlineStr">
        <is>
          <t>Cadets missing certification copies</t>
        </is>
      </c>
      <c r="C22" s="28">
        <f>SUMPRODUCT((nrCadetStatus="Active")*(nrCERTmissing&lt;&gt;""))</f>
        <v/>
      </c>
      <c r="D22" s="20" t="n">
        <v>0</v>
      </c>
      <c r="E22" s="29">
        <f>IF(SUMPRODUCT((nrCadetStatus="Active")*(nrCERTmissing&lt;&gt;""))=0,"OK","CHECK")</f>
        <v/>
      </c>
      <c r="F22" s="15">
        <f>"TIM, SFST, TCIC, CPR/AED, ALERRT, ICS copies - see Certifications sheet"</f>
        <v/>
      </c>
    </row>
    <row r="23">
      <c r="B23" s="3" t="inlineStr">
        <is>
          <t>Cadets missing enrollment documents</t>
        </is>
      </c>
      <c r="C23" s="28">
        <f>SUMPRODUCT((nrCadetStatus="Active")*(nrENRall="No"))</f>
        <v/>
      </c>
      <c r="D23" s="20" t="n">
        <v>0</v>
      </c>
      <c r="E23" s="29">
        <f>IF(SUMPRODUCT((nrCadetStatus="Active")*(nrENRall="No"))=0,"OK","CHECK")</f>
        <v/>
      </c>
      <c r="F23" s="15">
        <f>"Rule 217.1 enrollment file: application, TCLEDDS L1, medical L2, psych L3, background, photo ID/DL and the Rule 215.9 rules acknowledgment - all seven on the Audit sheet grid. Also blocks graduation (GradChecklist Enroll Docs)"</f>
        <v/>
      </c>
    </row>
    <row r="24">
      <c r="B24" s="3" t="inlineStr">
        <is>
          <t>Firearms: both courses of fire not passed</t>
        </is>
      </c>
      <c r="C24" s="28">
        <f>SUMPRODUCT((nrCadetStatus="Active")*(nrSKbothCoF&lt;&gt;"")*(nrSKbothCoF&lt;&gt;"Yes"))</f>
        <v/>
      </c>
      <c r="D24" s="20" t="n">
        <v>0</v>
      </c>
      <c r="E24" s="29">
        <f>IF(SUMPRODUCT((nrCadetStatus="Active")*(nrSKbothCoF&lt;&gt;"")*(nrSKbothCoF&lt;&gt;"Yes"))=0,"OK","CHECK")</f>
        <v/>
      </c>
      <c r="F24" s="15">
        <f>"IRG requires 70%+ on BOTH firearms courses of fire (ch 41). '(one pending)' — only one course of fire on record — counts here"</f>
        <v/>
      </c>
    </row>
    <row r="25">
      <c r="B25" s="3" t="inlineStr">
        <is>
          <t>Cadets with a partially scored final PT</t>
        </is>
      </c>
      <c r="C25" s="28">
        <f>SUMPRODUCT((nrCadetStatus="Active")*(nrPT_FinalPass="Incomplete"))</f>
        <v/>
      </c>
      <c r="D25" s="20" t="n">
        <v>0</v>
      </c>
      <c r="E25" s="29">
        <f>IF(SUMPRODUCT((nrCadetStatus="Active")*(nrPT_FinalPass="Incomplete"))=0,"OK","CHECK")</f>
        <v/>
      </c>
      <c r="F25" s="15">
        <f>"Fewer than 7 of the 7 final PT events have rubric points on the PT sheet. The partial total is NOT a pass - it blocks graduation and the Final Exam (500.1.H) until every event is scored"</f>
        <v/>
      </c>
    </row>
    <row r="26">
      <c r="B26" s="3" t="inlineStr">
        <is>
          <t>Unexcused missed exams (2nd = removal review)</t>
        </is>
      </c>
      <c r="C26" s="28">
        <f>SUMPRODUCT((nrCadetStatus="Active")*(LEN(nrCKopenReviews)-LEN(SUBSTITUTE(nrCKopenReviews,"unexcused missed exams",""))&gt;0))</f>
        <v/>
      </c>
      <c r="D26" s="20" t="n">
        <v>0</v>
      </c>
      <c r="E26" s="29">
        <f>IF(SUMPRODUCT((nrCadetStatus="Active")*(LEN(nrCKopenReviews)-LEN(SUBSTITUTE(nrCKopenReviews,"unexcused missed exams",""))&gt;0))=0,"OK","CHECK")</f>
        <v/>
      </c>
      <c r="F26" s="15">
        <f>"Policy: unexcused absence from an exam records a 0 and starts the retest clock; a SECOND occurrence opens a removal review that blocks graduation until the board closes it on the DismissalLog (Closes Trigger = Unexcused missed exams)"</f>
        <v/>
      </c>
    </row>
    <row r="27">
      <c r="B27" s="3" t="inlineStr">
        <is>
          <t>Exams still owed on an excused absence</t>
        </is>
      </c>
      <c r="C27" s="28">
        <f>SUMPRODUCT((nrCadetStatus="Active")*(nrCKexamsPending="No"))</f>
        <v/>
      </c>
      <c r="D27" s="20" t="n">
        <v>0</v>
      </c>
      <c r="E27" s="29">
        <f>IF(SUMPRODUCT((nrCadetStatus="Active")*(nrCKexamsPending="No"))=0,"OK","CHECK")</f>
        <v/>
      </c>
      <c r="F27" s="15">
        <f>"Excused absence delays the FIRST attempt - the exam is still owed and blocks graduation until it is taken"</f>
        <v/>
      </c>
    </row>
    <row r="28">
      <c r="B28" s="3" t="inlineStr">
        <is>
          <t>Advisory board met within last 12 months</t>
        </is>
      </c>
      <c r="C28" s="28">
        <f>IF(COUNT(nrAB_Date)=0,"none",TEXT(MAX(nrAB_Date),"mm/dd/yyyy"))</f>
        <v/>
      </c>
      <c r="D28" s="20" t="inlineStr">
        <is>
          <t>recent</t>
        </is>
      </c>
      <c r="E28" s="29">
        <f>IF(COUNT(nrAB_Date)=0,"CHECK",IF(MAX(nrAB_Date)&gt;=TODAY()-366,"OK","CHECK"))</f>
        <v/>
      </c>
      <c r="F28" s="15">
        <f>"Board meets 1-2x/year; running list + minutes folder on AdvisoryBoard sheet"</f>
        <v/>
      </c>
    </row>
    <row r="29">
      <c r="B29" s="3" t="inlineStr">
        <is>
          <t>Governance alignment done for this academy</t>
        </is>
      </c>
      <c r="C29" s="28">
        <f>cfgBoardReviewed&amp;" / "&amp;cfgRulesAligned</f>
        <v/>
      </c>
      <c r="D29" s="20" t="inlineStr">
        <is>
          <t>Yes / Yes</t>
        </is>
      </c>
      <c r="E29" s="29">
        <f>IF(AND(cfgBoardReviewed="Yes",cfgRulesAligned="Yes"),"OK","CHECK")</f>
        <v/>
      </c>
      <c r="F29" s="15">
        <f>"Board minutes reviewed + rule changes applied to this workbook (Startup Review)"</f>
        <v/>
      </c>
    </row>
    <row r="30">
      <c r="B30" s="3" t="inlineStr">
        <is>
          <t>Policy manual version recorded</t>
        </is>
      </c>
      <c r="C30" s="28">
        <f>IF(cfgPolicyVersion="","(blank)",cfgPolicyVersion)</f>
        <v/>
      </c>
      <c r="D30" s="20" t="inlineStr">
        <is>
          <t>set</t>
        </is>
      </c>
      <c r="E30" s="29">
        <f>IF(cfgPolicyVersion="","CHECK","OK")</f>
        <v/>
      </c>
      <c r="F30" s="15">
        <f>"Which policy manual this academy runs under (AdvisoryBoard sheet)"</f>
        <v/>
      </c>
    </row>
    <row r="31">
      <c r="B31" s="3" t="inlineStr">
        <is>
          <t>Log rows with unrecognized cadet name</t>
        </is>
      </c>
      <c r="C31" s="28">
        <f>COUNTIF(nrES_PID,"?")+COUNTIF(nrAT_PID,"?")+COUNTIF(nrMK_PID,"?")+COUNTIF(nrSK_PID,"?")+COUNTIF(nrIN_PID,"?")+COUNTIF(nrCO_PID,"?")+COUNTIF(nrME_PID,"?")+COUNTIF(nrMD_PID,"?")</f>
        <v/>
      </c>
      <c r="D31" s="20" t="n">
        <v>0</v>
      </c>
      <c r="E31" s="29">
        <f>IF(COUNTIF(nrES_PID,"?")+COUNTIF(nrAT_PID,"?")+COUNTIF(nrMK_PID,"?")+COUNTIF(nrSK_PID,"?")+COUNTIF(nrIN_PID,"?")+COUNTIF(nrCO_PID,"?")+COUNTIF(nrME_PID,"?")+COUNTIF(nrMD_PID,"?")=0,"OK","CHECK")</f>
        <v/>
      </c>
      <c r="F31" s="15">
        <f>"A log row's cadet name matches nobody on the Cadets roster - that cadet's scores/events are orphaned; fix the spelling"</f>
        <v/>
      </c>
    </row>
    <row r="32">
      <c r="B32" s="3" t="inlineStr">
        <is>
          <t>Duplicate cadet PID or name on the roster</t>
        </is>
      </c>
      <c r="C32" s="28">
        <f>SUMPRODUCT((rngCadetPIDs&lt;&gt;"")*(COUNTIF(rngCadetPIDs,rngCadetPIDs)&gt;1))+SUMPRODUCT((rngCadetNames&lt;&gt;"")*(COUNTIF(rngCadetNames,rngCadetNames)&gt;1))</f>
        <v/>
      </c>
      <c r="D32" s="20" t="n">
        <v>0</v>
      </c>
      <c r="E32" s="29">
        <f>IF(SUMPRODUCT((rngCadetPIDs&lt;&gt;"")*(COUNTIF(rngCadetPIDs,rngCadetPIDs)&gt;1))+SUMPRODUCT((rngCadetNames&lt;&gt;"")*(COUNTIF(rngCadetNames,rngCadetNames)&gt;1))=0,"OK","CHECK")</f>
        <v/>
      </c>
      <c r="F32" s="15">
        <f>"Two Cadets rows sharing a PID (or a name) merge both cadets' grades, attendance and gates - and swap them onto each other's transcript. The duplicate cells are highlighted red on Cadets"</f>
        <v/>
      </c>
    </row>
    <row r="33">
      <c r="B33" s="3" t="inlineStr">
        <is>
          <t>Exam rows failing Row Check</t>
        </is>
      </c>
      <c r="C33" s="28">
        <f>SUMPRODUCT((nrES_RowCheck&lt;&gt;"")*(nrES_RowCheck&lt;&gt;"OK"))</f>
        <v/>
      </c>
      <c r="D33" s="20" t="n">
        <v>0</v>
      </c>
      <c r="E33" s="29">
        <f>IF(SUMPRODUCT((nrES_RowCheck&lt;&gt;"")*(nrES_RowCheck&lt;&gt;"OK"))=0,"OK","CHECK")</f>
        <v/>
      </c>
      <c r="F33" s="15">
        <f>"ExamScores Row Check: a non-numeric or out-of-range Raw Score, a duplicate RecordID, an attempt 2 with no attempt 1 on file, or a retest row logged with no score - each silently distorts the category average or stops the 5-class-day retest clock"</f>
        <v/>
      </c>
    </row>
    <row r="34">
      <c r="B34" s="3" t="inlineStr">
        <is>
          <t>Makeup rows failing Row Check</t>
        </is>
      </c>
      <c r="C34" s="28">
        <f>SUMPRODUCT((nrMK_RowCheck&lt;&gt;"")*(nrMK_RowCheck&lt;&gt;"OK"))</f>
        <v/>
      </c>
      <c r="D34" s="20" t="n">
        <v>0</v>
      </c>
      <c r="E34" s="29">
        <f>IF(SUMPRODUCT((nrMK_RowCheck&lt;&gt;"")*(nrMK_RowCheck&lt;&gt;"OK"))=0,"OK","CHECK")</f>
        <v/>
      </c>
      <c r="F34"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5">
      <c r="B35" s="3" t="inlineStr">
        <is>
          <t>Attendance rows failing Row Check</t>
        </is>
      </c>
      <c r="C35" s="28">
        <f>SUMPRODUCT((nrAT_RowCheck&lt;&gt;"")*(nrAT_RowCheck&lt;&gt;"OK"))</f>
        <v/>
      </c>
      <c r="D35" s="20" t="n">
        <v>0</v>
      </c>
      <c r="E35" s="29">
        <f>IF(SUMPRODUCT((nrAT_RowCheck&lt;&gt;"")*(nrAT_RowCheck&lt;&gt;"OK"))=0,"OK","CHECK")</f>
        <v/>
      </c>
      <c r="F35"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6">
      <c r="B36" s="3" t="inlineStr">
        <is>
          <t>Open dismissal reviews (active cadets)</t>
        </is>
      </c>
      <c r="C36" s="28">
        <f>SUMPRODUCT((nrCadetStatus="Active")*(nrCKdismissRev="Yes"))</f>
        <v/>
      </c>
      <c r="D36" s="20" t="n">
        <v>0</v>
      </c>
      <c r="E36" s="29">
        <f>IF(SUMPRODUCT((nrCadetStatus="Active")*(nrCKdismissRev="Yes"))=0,"OK","CHECK")</f>
        <v/>
      </c>
      <c r="F36"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7">
      <c r="B37" s="3" t="inlineStr">
        <is>
          <t>Extra closure dates that are not dates</t>
        </is>
      </c>
      <c r="C37" s="28">
        <f>SUMPRODUCT((nrExtraClosureCheck&lt;&gt;"")*(LEFT(nrExtraClosureCheck,2)&lt;&gt;"OK"))</f>
        <v/>
      </c>
      <c r="D37" s="20" t="n">
        <v>0</v>
      </c>
      <c r="E37" s="29">
        <f>IF(SUMPRODUCT((nrExtraClosureCheck&lt;&gt;"")*(LEFT(nrExtraClosureCheck,2)&lt;&gt;"OK"))=0,"OK","CHECK")</f>
        <v/>
      </c>
      <c r="F37" s="15">
        <f>"Control &gt; Extra Closure Dates: a pasted text date or a label is ignored by the class-day calendar, so the academy silently runs a day long and every Day #, retest deadline, memo due date and writing date shifts"</f>
        <v/>
      </c>
    </row>
    <row r="38">
      <c r="B38" s="3" t="inlineStr">
        <is>
          <t>Skills rows failing Row Check</t>
        </is>
      </c>
      <c r="C38" s="28">
        <f>SUMPRODUCT((nrSK_RowCheck&lt;&gt;"")*(nrSK_RowCheck&lt;&gt;"OK"))</f>
        <v/>
      </c>
      <c r="D38" s="20" t="n">
        <v>0</v>
      </c>
      <c r="E38" s="29">
        <f>IF(SUMPRODUCT((nrSK_RowCheck&lt;&gt;"")*(nrSK_RowCheck&lt;&gt;"OK"))=0,"OK","CHECK")</f>
        <v/>
      </c>
      <c r="F38"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39">
      <c r="B39" s="3" t="inlineStr">
        <is>
          <t>Spelling rows failing Row Check</t>
        </is>
      </c>
      <c r="C39" s="28">
        <f>SUMPRODUCT((nrSpellRowCheck&lt;&gt;"")*(nrSpellRowCheck&lt;&gt;"OK"))</f>
        <v/>
      </c>
      <c r="D39" s="20" t="n">
        <v>0</v>
      </c>
      <c r="E39" s="29">
        <f>IF(SUMPRODUCT((nrSpellRowCheck&lt;&gt;"")*(nrSpellRowCheck&lt;&gt;"OK"))=0,"OK","CHECK")</f>
        <v/>
      </c>
      <c r="F39" s="15">
        <f>"A spelling score that is text or outside 0-100 inflates the cadet average and can hide the policy 300.4.B intervention flag"</f>
        <v/>
      </c>
    </row>
    <row r="40">
      <c r="B40" s="3" t="inlineStr">
        <is>
          <t>Memos with an unusable due date</t>
        </is>
      </c>
      <c r="C40" s="28">
        <f>COUNTIF(nrME_Status,"CHECK DATE")</f>
        <v/>
      </c>
      <c r="D40" s="20" t="n">
        <v>0</v>
      </c>
      <c r="E40" s="29">
        <f>IF(COUNTIF(nrME_Status,"CHECK DATE")=0,"OK","CHECK")</f>
        <v/>
      </c>
      <c r="F40"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0">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7"/>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'sysAudit'!$B$6:$B$40</t>
        </is>
      </c>
    </row>
    <row r="107">
      <c r="B107" s="14" t="inlineStr">
        <is>
          <t>nrAUDstatus</t>
        </is>
      </c>
      <c r="C107" s="2" t="inlineStr">
        <is>
          <t>'sysAudit'!$E$6:$E$40</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'InstructorBanks'!$C$6:$L$80</t>
        </is>
      </c>
    </row>
    <row r="114">
      <c r="B114" s="14" t="inlineStr">
        <is>
          <t>nrBankSel</t>
        </is>
      </c>
      <c r="C114" s="2" t="inlineStr">
        <is>
          <t>'InstructorBanks'!$M$6:$V$80</t>
        </is>
      </c>
    </row>
    <row r="115">
      <c r="B115" s="14" t="inlineStr">
        <is>
          <t>nrBankTopics</t>
        </is>
      </c>
      <c r="C115" s="2" t="inlineStr">
        <is>
          <t>'InstructorBanks'!$B$6:$B$80</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nrCHassess</t>
        </is>
      </c>
      <c r="C122" s="2" t="inlineStr">
        <is>
          <t>'ChapterMaster'!$O$6:$O$49</t>
        </is>
      </c>
    </row>
    <row r="123">
      <c r="B123" s="14" t="inlineStr">
        <is>
          <t>nrCHbio</t>
        </is>
      </c>
      <c r="C123" s="2" t="inlineStr">
        <is>
          <t>'ChapterMaster'!$M$6:$M$49</t>
        </is>
      </c>
    </row>
    <row r="124">
      <c r="B124" s="14" t="inlineStr">
        <is>
          <t>nrCHdeliv</t>
        </is>
      </c>
      <c r="C124" s="2" t="inlineStr">
        <is>
          <t>'ChapterMaster'!$G$6:$G$49</t>
        </is>
      </c>
    </row>
    <row r="125">
      <c r="B125" s="14" t="inlineStr">
        <is>
          <t>nrCHevals</t>
        </is>
      </c>
      <c r="C125" s="2" t="inlineStr">
        <is>
          <t>'ChapterMaster'!$Q$6:$Q$49</t>
        </is>
      </c>
    </row>
    <row r="126">
      <c r="B126" s="14" t="inlineStr">
        <is>
          <t>nrCHfileOK</t>
        </is>
      </c>
      <c r="C126" s="2" t="inlineStr">
        <is>
          <t>'ChapterMaster'!$U$6:$U$49</t>
        </is>
      </c>
    </row>
    <row r="127">
      <c r="B127" s="14" t="inlineStr">
        <is>
          <t>nrCHfirst</t>
        </is>
      </c>
      <c r="C127" s="2" t="inlineStr">
        <is>
          <t>'ChapterMaster'!$I$6:$I$49</t>
        </is>
      </c>
    </row>
    <row r="128">
      <c r="B128" s="14" t="inlineStr">
        <is>
          <t>nrCHgrade</t>
        </is>
      </c>
      <c r="C128" s="2" t="inlineStr">
        <is>
          <t>'ChapterMaster'!$P$6:$P$49</t>
        </is>
      </c>
    </row>
    <row r="129">
      <c r="B129" s="14" t="inlineStr">
        <is>
          <t>nrCHhandoutOpt</t>
        </is>
      </c>
      <c r="C129" s="2" t="inlineStr">
        <is>
          <t>'ChapterMaster'!$R$6:$R$49</t>
        </is>
      </c>
    </row>
    <row r="130">
      <c r="B130" s="14" t="inlineStr">
        <is>
          <t>nrCHinstr</t>
        </is>
      </c>
      <c r="C130" s="2" t="inlineStr">
        <is>
          <t>'ChapterMaster'!$K$6:$K$49</t>
        </is>
      </c>
    </row>
    <row r="131">
      <c r="B131" s="14" t="inlineStr">
        <is>
          <t>nrCHlesson</t>
        </is>
      </c>
      <c r="C131" s="2" t="inlineStr">
        <is>
          <t>'ChapterMaster'!$L$6:$L$49</t>
        </is>
      </c>
    </row>
    <row r="132">
      <c r="B132" s="14" t="inlineStr">
        <is>
          <t>nrCHmin</t>
        </is>
      </c>
      <c r="C132" s="2" t="inlineStr">
        <is>
          <t>'ChapterMaster'!$E$6:$E$49</t>
        </is>
      </c>
    </row>
    <row r="133">
      <c r="B133" s="14" t="inlineStr">
        <is>
          <t>nrCHmod</t>
        </is>
      </c>
      <c r="C133" s="2" t="inlineStr">
        <is>
          <t>'ChapterMaster'!$B$6:$B$49</t>
        </is>
      </c>
    </row>
    <row r="134">
      <c r="B134" s="14" t="inlineStr">
        <is>
          <t>nrCHname</t>
        </is>
      </c>
      <c r="C134" s="2" t="inlineStr">
        <is>
          <t>'ChapterMaster'!$D$6:$D$49</t>
        </is>
      </c>
    </row>
    <row r="135">
      <c r="B135" s="14" t="inlineStr">
        <is>
          <t>nrCHnum</t>
        </is>
      </c>
      <c r="C135" s="2" t="inlineStr">
        <is>
          <t>'ChapterMaster'!$C$6:$C$49</t>
        </is>
      </c>
    </row>
    <row r="136">
      <c r="B136" s="14" t="inlineStr">
        <is>
          <t>nrCHplan</t>
        </is>
      </c>
      <c r="C136" s="2" t="inlineStr">
        <is>
          <t>'ChapterMaster'!$F$6:$F$49</t>
        </is>
      </c>
    </row>
    <row r="137">
      <c r="B137" s="14" t="inlineStr">
        <is>
          <t>nrCHsignin</t>
        </is>
      </c>
      <c r="C137" s="2" t="inlineStr">
        <is>
          <t>'ChapterMaster'!$N$6:$N$49</t>
        </is>
      </c>
    </row>
    <row r="138">
      <c r="B138" s="14" t="inlineStr">
        <is>
          <t>nrCHspecial</t>
        </is>
      </c>
      <c r="C138" s="2" t="inlineStr">
        <is>
          <t>'ChapterMaster'!$S$6:$S$49</t>
        </is>
      </c>
    </row>
    <row r="139">
      <c r="B139" s="14" t="inlineStr">
        <is>
          <t>nrCHspecialMet</t>
        </is>
      </c>
      <c r="C139" s="2" t="inlineStr">
        <is>
          <t>'ChapterMaster'!$T$6:$T$49</t>
        </is>
      </c>
    </row>
    <row r="140">
      <c r="B140" s="14" t="inlineStr">
        <is>
          <t>nrCHtotalDelivered</t>
        </is>
      </c>
      <c r="C140" s="2" t="inlineStr">
        <is>
          <t>'ChapterMaster'!$G$51</t>
        </is>
      </c>
    </row>
    <row r="141">
      <c r="B141" s="14" t="inlineStr">
        <is>
          <t>nrCKblocking</t>
        </is>
      </c>
      <c r="C141" s="2" t="inlineStr">
        <is>
          <t>'sysChecks'!$O$6:$O$55</t>
        </is>
      </c>
    </row>
    <row r="142">
      <c r="B142" s="14" t="inlineStr">
        <is>
          <t>nrCKdismissRev</t>
        </is>
      </c>
      <c r="C142" s="2" t="inlineStr">
        <is>
          <t>'sysChecks'!$M$6:$M$55</t>
        </is>
      </c>
    </row>
    <row r="143">
      <c r="B143" s="14" t="inlineStr">
        <is>
          <t>nrCKenrollDocs</t>
        </is>
      </c>
      <c r="C143" s="2" t="inlineStr">
        <is>
          <t>'sysChecks'!$W$6:$W$55</t>
        </is>
      </c>
    </row>
    <row r="144">
      <c r="B144" s="14" t="inlineStr">
        <is>
          <t>nrCKexamsPending</t>
        </is>
      </c>
      <c r="C144" s="2" t="inlineStr">
        <is>
          <t>'sysChecks'!$V$6:$V$55</t>
        </is>
      </c>
    </row>
    <row r="145">
      <c r="B145" s="14" t="inlineStr">
        <is>
          <t>nrCKexamsRecorded</t>
        </is>
      </c>
      <c r="C145" s="2" t="inlineStr">
        <is>
          <t>'sysChecks'!$R$6:$R$55</t>
        </is>
      </c>
    </row>
    <row r="146">
      <c r="B146" s="14" t="inlineStr">
        <is>
          <t>nrCKfinalExamElig</t>
        </is>
      </c>
      <c r="C146" s="2" t="inlineStr">
        <is>
          <t>'sysChecks'!$P$6:$P$55</t>
        </is>
      </c>
    </row>
    <row r="147">
      <c r="B147" s="14" t="inlineStr">
        <is>
          <t>nrCKfirearmsCoF</t>
        </is>
      </c>
      <c r="C147" s="2" t="inlineStr">
        <is>
          <t>'sysChecks'!$T$6:$T$55</t>
        </is>
      </c>
    </row>
    <row r="148">
      <c r="B148" s="14" t="inlineStr">
        <is>
          <t>nrCKgradElig</t>
        </is>
      </c>
      <c r="C148" s="2" t="inlineStr">
        <is>
          <t>'sysChecks'!$N$6:$N$55</t>
        </is>
      </c>
    </row>
    <row r="149">
      <c r="B149" s="14" t="inlineStr">
        <is>
          <t>nrCKopenReviews</t>
        </is>
      </c>
      <c r="C149" s="2" t="inlineStr">
        <is>
          <t>'sysChecks'!$U$6:$U$55</t>
        </is>
      </c>
    </row>
    <row r="150">
      <c r="B150" s="14" t="inlineStr">
        <is>
          <t>nrCKskillsAssessed</t>
        </is>
      </c>
      <c r="C150" s="2" t="inlineStr">
        <is>
          <t>'sysChecks'!$S$6:$S$55</t>
        </is>
      </c>
    </row>
    <row r="151">
      <c r="B151" s="14" t="inlineStr">
        <is>
          <t>nrCO_Date</t>
        </is>
      </c>
      <c r="C151" s="2" t="inlineStr">
        <is>
          <t>'Counseling'!$C$6:$C$405</t>
        </is>
      </c>
    </row>
    <row r="152">
      <c r="B152" s="14" t="inlineStr">
        <is>
          <t>nrCO_Desc</t>
        </is>
      </c>
      <c r="C152" s="2" t="inlineStr">
        <is>
          <t>'Counseling'!$H$6:$H$405</t>
        </is>
      </c>
    </row>
    <row r="153">
      <c r="B153" s="14" t="inlineStr">
        <is>
          <t>nrCO_PID</t>
        </is>
      </c>
      <c r="C153" s="2" t="inlineStr">
        <is>
          <t>'Counseling'!$E$6:$E$405</t>
        </is>
      </c>
    </row>
    <row r="154">
      <c r="B154" s="14" t="inlineStr">
        <is>
          <t>nrCO_Report</t>
        </is>
      </c>
      <c r="C154" s="2" t="inlineStr">
        <is>
          <t>'Counseling'!$J$6:$J$405</t>
        </is>
      </c>
    </row>
    <row r="155">
      <c r="B155" s="14" t="inlineStr">
        <is>
          <t>nrCO_Status</t>
        </is>
      </c>
      <c r="C155" s="2" t="inlineStr">
        <is>
          <t>'Counseling'!$M$6:$M$405</t>
        </is>
      </c>
    </row>
    <row r="156">
      <c r="B156" s="14" t="inlineStr">
        <is>
          <t>nrCO_Type</t>
        </is>
      </c>
      <c r="C156" s="2" t="inlineStr">
        <is>
          <t>'Counseling'!$F$6:$F$405</t>
        </is>
      </c>
    </row>
    <row r="157">
      <c r="B157" s="14" t="inlineStr">
        <is>
          <t>nrCadetAgency</t>
        </is>
      </c>
      <c r="C157" s="2" t="inlineStr">
        <is>
          <t>'Cadets'!$H$6:$H$55</t>
        </is>
      </c>
    </row>
    <row r="158">
      <c r="B158" s="14" t="inlineStr">
        <is>
          <t>nrCadetAgencyID</t>
        </is>
      </c>
      <c r="C158" s="2" t="inlineStr">
        <is>
          <t>'Cadets'!$G$6:$G$55</t>
        </is>
      </c>
    </row>
    <row r="159">
      <c r="B159" s="14" t="inlineStr">
        <is>
          <t>nrCadetStatus</t>
        </is>
      </c>
      <c r="C159" s="2" t="inlineStr">
        <is>
          <t>'Cadets'!$I$6:$I$55</t>
        </is>
      </c>
    </row>
    <row r="160">
      <c r="B160" s="14" t="inlineStr">
        <is>
          <t>nrDIS_Approval</t>
        </is>
      </c>
      <c r="C160" s="2" t="inlineStr">
        <is>
          <t>'DismissalLog'!$K$6:$K$105</t>
        </is>
      </c>
    </row>
    <row r="161">
      <c r="B161" s="14" t="inlineStr">
        <is>
          <t>nrDIS_Closes</t>
        </is>
      </c>
      <c r="C161" s="2" t="inlineStr">
        <is>
          <t>'DismissalLog'!$P$6:$P$105</t>
        </is>
      </c>
    </row>
    <row r="162">
      <c r="B162" s="14" t="inlineStr">
        <is>
          <t>nrDIS_Outcome</t>
        </is>
      </c>
      <c r="C162" s="2" t="inlineStr">
        <is>
          <t>'DismissalLog'!$J$6:$J$105</t>
        </is>
      </c>
    </row>
    <row r="163">
      <c r="B163" s="14" t="inlineStr">
        <is>
          <t>nrDIS_PID</t>
        </is>
      </c>
      <c r="C163" s="2" t="inlineStr">
        <is>
          <t>'DismissalLog'!$D$6:$D$105</t>
        </is>
      </c>
    </row>
    <row r="164">
      <c r="B164" s="14" t="inlineStr">
        <is>
          <t>nrDL_Date</t>
        </is>
      </c>
      <c r="C164" s="2" t="inlineStr">
        <is>
          <t>'DailyLog'!$B$6:$B$175</t>
        </is>
      </c>
    </row>
    <row r="165">
      <c r="B165" s="14" t="inlineStr">
        <is>
          <t>nrELagency</t>
        </is>
      </c>
      <c r="C165" s="2" t="inlineStr">
        <is>
          <t>'EmailLog'!$C$6:$C$505</t>
        </is>
      </c>
    </row>
    <row r="166">
      <c r="B166" s="14" t="inlineStr">
        <is>
          <t>nrELdate</t>
        </is>
      </c>
      <c r="C166" s="2" t="inlineStr">
        <is>
          <t>'EmailLog'!$B$6:$B$505</t>
        </is>
      </c>
    </row>
    <row r="167">
      <c r="B167" s="14" t="inlineStr">
        <is>
          <t>nrENRall</t>
        </is>
      </c>
      <c r="C167" s="2" t="inlineStr">
        <is>
          <t>'Audit'!$J$72:$J$121</t>
        </is>
      </c>
    </row>
    <row r="168">
      <c r="B168" s="14" t="inlineStr">
        <is>
          <t>nrEPVgrid</t>
        </is>
      </c>
      <c r="C168" s="2" t="inlineStr">
        <is>
          <t>'EmailPreview'!$B$9:$J$58</t>
        </is>
      </c>
    </row>
    <row r="169">
      <c r="B169" s="14" t="inlineStr">
        <is>
          <t>nrEPVsinceRow</t>
        </is>
      </c>
      <c r="C169" s="2" t="inlineStr">
        <is>
          <t>'EmailPreview'!$B$62</t>
        </is>
      </c>
    </row>
    <row r="170">
      <c r="B170" s="14" t="inlineStr">
        <is>
          <t>nrES_Absence</t>
        </is>
      </c>
      <c r="C170" s="2" t="inlineStr">
        <is>
          <t>'ExamScores'!$Y$6:$Y$1505</t>
        </is>
      </c>
    </row>
    <row r="171">
      <c r="B171" s="14" t="inlineStr">
        <is>
          <t>nrES_Att</t>
        </is>
      </c>
      <c r="C171" s="2" t="inlineStr">
        <is>
          <t>'ExamScores'!$K$6:$K$1505</t>
        </is>
      </c>
    </row>
    <row r="172">
      <c r="B172" s="14" t="inlineStr">
        <is>
          <t>nrES_AttPass</t>
        </is>
      </c>
      <c r="C172" s="2" t="inlineStr">
        <is>
          <t>'ExamScores'!$N$6:$N$1505</t>
        </is>
      </c>
    </row>
    <row r="173">
      <c r="B173" s="14" t="inlineStr">
        <is>
          <t>nrES_Code</t>
        </is>
      </c>
      <c r="C173" s="2" t="inlineStr">
        <is>
          <t>'ExamScores'!$F$6:$F$1505</t>
        </is>
      </c>
    </row>
    <row r="174">
      <c r="B174" s="14" t="inlineStr">
        <is>
          <t>nrES_Date</t>
        </is>
      </c>
      <c r="C174" s="2" t="inlineStr">
        <is>
          <t>'ExamScores'!$S$6:$S$1505</t>
        </is>
      </c>
    </row>
    <row r="175">
      <c r="B175" s="14" t="inlineStr">
        <is>
          <t>nrES_Dis</t>
        </is>
      </c>
      <c r="C175" s="2" t="inlineStr">
        <is>
          <t>'ExamScores'!$R$6:$R$1505</t>
        </is>
      </c>
    </row>
    <row r="176">
      <c r="B176" s="14" t="inlineStr">
        <is>
          <t>nrES_Final</t>
        </is>
      </c>
      <c r="C176" s="2" t="inlineStr">
        <is>
          <t>'ExamScores'!$P$6:$P$1505</t>
        </is>
      </c>
    </row>
    <row r="177">
      <c r="B177" s="14" t="inlineStr">
        <is>
          <t>nrES_PID</t>
        </is>
      </c>
      <c r="C177" s="2" t="inlineStr">
        <is>
          <t>'ExamScores'!$D$6:$D$1505</t>
        </is>
      </c>
    </row>
    <row r="178">
      <c r="B178" s="14" t="inlineStr">
        <is>
          <t>nrES_Raw</t>
        </is>
      </c>
      <c r="C178" s="2" t="inlineStr">
        <is>
          <t>'ExamScores'!$L$6:$L$1505</t>
        </is>
      </c>
    </row>
    <row r="179">
      <c r="B179" s="14" t="inlineStr">
        <is>
          <t>nrES_Rec</t>
        </is>
      </c>
      <c r="C179" s="2" t="inlineStr">
        <is>
          <t>'ExamScores'!$M$6:$M$1505</t>
        </is>
      </c>
    </row>
    <row r="180">
      <c r="B180" s="14" t="inlineStr">
        <is>
          <t>nrES_RecID</t>
        </is>
      </c>
      <c r="C180" s="2" t="inlineStr">
        <is>
          <t>'ExamScores'!$B$6:$B$1505</t>
        </is>
      </c>
    </row>
    <row r="181">
      <c r="B181" s="14" t="inlineStr">
        <is>
          <t>nrES_RetDue</t>
        </is>
      </c>
      <c r="C181" s="2" t="inlineStr">
        <is>
          <t>'ExamScores'!$T$6:$T$1505</t>
        </is>
      </c>
    </row>
    <row r="182">
      <c r="B182" s="14" t="inlineStr">
        <is>
          <t>nrES_RetReq</t>
        </is>
      </c>
      <c r="C182" s="2" t="inlineStr">
        <is>
          <t>'ExamScores'!$Q$6:$Q$1505</t>
        </is>
      </c>
    </row>
    <row r="183">
      <c r="B183" s="14" t="inlineStr">
        <is>
          <t>nrES_RetStat</t>
        </is>
      </c>
      <c r="C183" s="2" t="inlineStr">
        <is>
          <t>'ExamScores'!$U$6:$U$1505</t>
        </is>
      </c>
    </row>
    <row r="184">
      <c r="B184" s="14" t="inlineStr">
        <is>
          <t>nrES_RowCheck</t>
        </is>
      </c>
      <c r="C184" s="2" t="inlineStr">
        <is>
          <t>'ExamScores'!$X$6:$X$1505</t>
        </is>
      </c>
    </row>
    <row r="185">
      <c r="B185" s="14" t="inlineStr">
        <is>
          <t>nrES_Seq</t>
        </is>
      </c>
      <c r="C185" s="2" t="inlineStr">
        <is>
          <t>'ExamScores'!$I$6:$I$1505</t>
        </is>
      </c>
    </row>
    <row r="186">
      <c r="B186" s="14" t="inlineStr">
        <is>
          <t>nrES_Type</t>
        </is>
      </c>
      <c r="C186" s="2" t="inlineStr">
        <is>
          <t>'ExamScores'!$H$6:$H$1505</t>
        </is>
      </c>
    </row>
    <row r="187">
      <c r="B187" s="14" t="inlineStr">
        <is>
          <t>nrExtraClosureCheck</t>
        </is>
      </c>
      <c r="C187" s="2" t="inlineStr">
        <is>
          <t>'Control'!$G$6:$G$20</t>
        </is>
      </c>
    </row>
    <row r="188">
      <c r="B188" s="14" t="inlineStr">
        <is>
          <t>nrExtraClosures</t>
        </is>
      </c>
      <c r="C188" s="2" t="inlineStr">
        <is>
          <t>'Control'!$F$6:$F$20</t>
        </is>
      </c>
    </row>
    <row r="189">
      <c r="B189" s="14" t="inlineStr">
        <is>
          <t>nrFLcount</t>
        </is>
      </c>
      <c r="C189" s="2" t="inlineStr">
        <is>
          <t>'sysFlags'!$S$6:$S$55</t>
        </is>
      </c>
    </row>
    <row r="190">
      <c r="B190" s="14" t="inlineStr">
        <is>
          <t>nrFLmissedExam</t>
        </is>
      </c>
      <c r="C190" s="2" t="inlineStr">
        <is>
          <t>'sysFlags'!$U$6:$U$55</t>
        </is>
      </c>
    </row>
    <row r="191">
      <c r="B191" s="14" t="inlineStr">
        <is>
          <t>nrFLreasons</t>
        </is>
      </c>
      <c r="C191" s="2" t="inlineStr">
        <is>
          <t>'sysFlags'!$T$6:$T$55</t>
        </is>
      </c>
    </row>
    <row r="192">
      <c r="B192" s="14" t="inlineStr">
        <is>
          <t>nrGRacademic</t>
        </is>
      </c>
      <c r="C192" s="2" t="inlineStr">
        <is>
          <t>'sysGrades'!$V$6:$V$55</t>
        </is>
      </c>
    </row>
    <row r="193">
      <c r="B193" s="14" t="inlineStr">
        <is>
          <t>nrGRconsec</t>
        </is>
      </c>
      <c r="C193" s="2" t="inlineStr">
        <is>
          <t>'sysGrades'!$AC$6:$AC$55</t>
        </is>
      </c>
    </row>
    <row r="194">
      <c r="B194" s="14" t="inlineStr">
        <is>
          <t>nrGRcurrent</t>
        </is>
      </c>
      <c r="C194" s="2" t="inlineStr">
        <is>
          <t>'sysGrades'!$M$6:$M$55</t>
        </is>
      </c>
    </row>
    <row r="195">
      <c r="B195" s="14" t="inlineStr">
        <is>
          <t>nrGRdisrev</t>
        </is>
      </c>
      <c r="C195" s="2" t="inlineStr">
        <is>
          <t>'sysGrades'!$P$6:$P$55</t>
        </is>
      </c>
    </row>
    <row r="196">
      <c r="B196" s="14" t="inlineStr">
        <is>
          <t>nrGRfinal</t>
        </is>
      </c>
      <c r="C196" s="2" t="inlineStr">
        <is>
          <t>'sysGrades'!$N$6:$N$55</t>
        </is>
      </c>
    </row>
    <row r="197">
      <c r="B197" s="14" t="inlineStr">
        <is>
          <t>nrGRfinalExam</t>
        </is>
      </c>
      <c r="C197" s="2" t="inlineStr">
        <is>
          <t>'sysGrades'!$L$6:$L$55</t>
        </is>
      </c>
    </row>
    <row r="198">
      <c r="B198" s="14" t="inlineStr">
        <is>
          <t>nrGRgradedrop</t>
        </is>
      </c>
      <c r="C198" s="2" t="inlineStr">
        <is>
          <t>'sysGrades'!$AB$6:$AB$55</t>
        </is>
      </c>
    </row>
    <row r="199">
      <c r="B199" s="14" t="inlineStr">
        <is>
          <t>nrGRmajavg</t>
        </is>
      </c>
      <c r="C199" s="2" t="inlineStr">
        <is>
          <t>'sysGrades'!$I$6:$I$55</t>
        </is>
      </c>
    </row>
    <row r="200">
      <c r="B200" s="14" t="inlineStr">
        <is>
          <t>nrGRminavg</t>
        </is>
      </c>
      <c r="C200" s="2" t="inlineStr">
        <is>
          <t>'sysGrades'!$J$6:$J$55</t>
        </is>
      </c>
    </row>
    <row r="201">
      <c r="B201" s="14" t="inlineStr">
        <is>
          <t>nrGRrank</t>
        </is>
      </c>
      <c r="C201" s="2" t="inlineStr">
        <is>
          <t>'sysGrades'!$U$6:$U$55</t>
        </is>
      </c>
    </row>
    <row r="202">
      <c r="B202" s="14" t="inlineStr">
        <is>
          <t>nrGRretakes</t>
        </is>
      </c>
      <c r="C202" s="2" t="inlineStr">
        <is>
          <t>'sysGrades'!$O$6:$O$55</t>
        </is>
      </c>
    </row>
    <row r="203">
      <c r="B203" s="14" t="inlineStr">
        <is>
          <t>nrHolidays1</t>
        </is>
      </c>
      <c r="C203" s="2" t="inlineStr">
        <is>
          <t>'Control'!$C$6:$C$16</t>
        </is>
      </c>
    </row>
    <row r="204">
      <c r="B204" s="14" t="inlineStr">
        <is>
          <t>nrHolidays2</t>
        </is>
      </c>
      <c r="C204" s="2" t="inlineStr">
        <is>
          <t>'Control'!$D$6:$D$16</t>
        </is>
      </c>
    </row>
    <row r="205">
      <c r="B205" s="14" t="inlineStr">
        <is>
          <t>nrINCelig</t>
        </is>
      </c>
      <c r="C205" s="2" t="inlineStr">
        <is>
          <t>'sysIncidents'!$K$6:$K$55</t>
        </is>
      </c>
    </row>
    <row r="206">
      <c r="B206" s="14" t="inlineStr">
        <is>
          <t>nrINCopenNeg</t>
        </is>
      </c>
      <c r="C206" s="2" t="inlineStr">
        <is>
          <t>'sysIncidents'!$H$6:$H$55</t>
        </is>
      </c>
    </row>
    <row r="207">
      <c r="B207" s="14" t="inlineStr">
        <is>
          <t>nrIN_Chain</t>
        </is>
      </c>
      <c r="C207" s="2" t="inlineStr">
        <is>
          <t>'Incidents'!$L$6:$L$405</t>
        </is>
      </c>
    </row>
    <row r="208">
      <c r="B208" s="14" t="inlineStr">
        <is>
          <t>nrIN_Date</t>
        </is>
      </c>
      <c r="C208" s="2" t="inlineStr">
        <is>
          <t>'Incidents'!$C$6:$C$405</t>
        </is>
      </c>
    </row>
    <row r="209">
      <c r="B209" s="14" t="inlineStr">
        <is>
          <t>nrIN_Desc</t>
        </is>
      </c>
      <c r="C209" s="2" t="inlineStr">
        <is>
          <t>'Incidents'!$I$6:$I$405</t>
        </is>
      </c>
    </row>
    <row r="210">
      <c r="B210" s="14" t="inlineStr">
        <is>
          <t>nrIN_Dir</t>
        </is>
      </c>
      <c r="C210" s="2" t="inlineStr">
        <is>
          <t>'Incidents'!$F$6:$F$405</t>
        </is>
      </c>
    </row>
    <row r="211">
      <c r="B211" s="14" t="inlineStr">
        <is>
          <t>nrIN_PID</t>
        </is>
      </c>
      <c r="C211" s="2" t="inlineStr">
        <is>
          <t>'Incidents'!$E$6:$E$405</t>
        </is>
      </c>
    </row>
    <row r="212">
      <c r="B212" s="14" t="inlineStr">
        <is>
          <t>nrIN_Report</t>
        </is>
      </c>
      <c r="C212" s="2" t="inlineStr">
        <is>
          <t>'Incidents'!$O$6:$O$405</t>
        </is>
      </c>
    </row>
    <row r="213">
      <c r="B213" s="14" t="inlineStr">
        <is>
          <t>nrIN_Res</t>
        </is>
      </c>
      <c r="C213" s="2" t="inlineStr">
        <is>
          <t>'Incidents'!$M$6:$M$405</t>
        </is>
      </c>
    </row>
    <row r="214">
      <c r="B214" s="14" t="inlineStr">
        <is>
          <t>nrIN_Sev</t>
        </is>
      </c>
      <c r="C214" s="2" t="inlineStr">
        <is>
          <t>'Incidents'!$G$6:$G$405</t>
        </is>
      </c>
    </row>
    <row r="215">
      <c r="B215" s="14" t="inlineStr">
        <is>
          <t>nrInstrCertStat</t>
        </is>
      </c>
      <c r="C215" s="2" t="inlineStr">
        <is>
          <t>'Instructors'!$O$6:$O$95</t>
        </is>
      </c>
    </row>
    <row r="216">
      <c r="B216" s="14" t="inlineStr">
        <is>
          <t>nrInstrChTaught</t>
        </is>
      </c>
      <c r="C216" s="2" t="inlineStr">
        <is>
          <t>'Instructors'!$M$6:$M$95</t>
        </is>
      </c>
    </row>
    <row r="217">
      <c r="B217" s="14" t="inlineStr">
        <is>
          <t>nrInstrLastTaught</t>
        </is>
      </c>
      <c r="C217" s="2" t="inlineStr">
        <is>
          <t>'Instructors'!$N$6:$N$95</t>
        </is>
      </c>
    </row>
    <row r="218">
      <c r="B218" s="14" t="inlineStr">
        <is>
          <t>nrInstrNames</t>
        </is>
      </c>
      <c r="C218" s="2" t="inlineStr">
        <is>
          <t>'Instructors'!$B$6:$B$95</t>
        </is>
      </c>
    </row>
    <row r="219">
      <c r="B219" s="14" t="inlineStr">
        <is>
          <t>nrInstrOnSched</t>
        </is>
      </c>
      <c r="C219" s="2" t="inlineStr">
        <is>
          <t>'Instructors'!$L$6:$L$95</t>
        </is>
      </c>
    </row>
    <row r="220">
      <c r="B220" s="14" t="inlineStr">
        <is>
          <t>nrInstrReady</t>
        </is>
      </c>
      <c r="C220" s="2" t="inlineStr">
        <is>
          <t>'Instructors'!$K$6:$K$95</t>
        </is>
      </c>
    </row>
    <row r="221">
      <c r="B221" s="14" t="inlineStr">
        <is>
          <t>nrMD_PID</t>
        </is>
      </c>
      <c r="C221" s="2" t="inlineStr">
        <is>
          <t>'Medical'!$E$6:$E$205</t>
        </is>
      </c>
    </row>
    <row r="222">
      <c r="B222" s="14" t="inlineStr">
        <is>
          <t>nrMD_Restr</t>
        </is>
      </c>
      <c r="C222" s="2" t="inlineStr">
        <is>
          <t>'Medical'!$H$6:$H$205</t>
        </is>
      </c>
    </row>
    <row r="223">
      <c r="B223" s="14" t="inlineStr">
        <is>
          <t>nrMD_Status</t>
        </is>
      </c>
      <c r="C223" s="2" t="inlineStr">
        <is>
          <t>'Medical'!$M$6:$M$205</t>
        </is>
      </c>
    </row>
    <row r="224">
      <c r="B224" s="14" t="inlineStr">
        <is>
          <t>nrME_Assigned</t>
        </is>
      </c>
      <c r="C224" s="2" t="inlineStr">
        <is>
          <t>'Memos'!$C$6:$C$305</t>
        </is>
      </c>
    </row>
    <row r="225">
      <c r="B225" s="14" t="inlineStr">
        <is>
          <t>nrME_Cadet</t>
        </is>
      </c>
      <c r="C225" s="2" t="inlineStr">
        <is>
          <t>'Memos'!$D$6:$D$305</t>
        </is>
      </c>
    </row>
    <row r="226">
      <c r="B226" s="14" t="inlineStr">
        <is>
          <t>nrME_Due</t>
        </is>
      </c>
      <c r="C226" s="2" t="inlineStr">
        <is>
          <t>'Memos'!$J$6:$J$305</t>
        </is>
      </c>
    </row>
    <row r="227">
      <c r="B227" s="14" t="inlineStr">
        <is>
          <t>nrME_PID</t>
        </is>
      </c>
      <c r="C227" s="2" t="inlineStr">
        <is>
          <t>'Memos'!$E$6:$E$305</t>
        </is>
      </c>
    </row>
    <row r="228">
      <c r="B228" s="14" t="inlineStr">
        <is>
          <t>nrME_Received</t>
        </is>
      </c>
      <c r="C228" s="2" t="inlineStr">
        <is>
          <t>'Memos'!$K$6:$K$305</t>
        </is>
      </c>
    </row>
    <row r="229">
      <c r="B229" s="14" t="inlineStr">
        <is>
          <t>nrME_Ref</t>
        </is>
      </c>
      <c r="C229" s="2" t="inlineStr">
        <is>
          <t>'Memos'!$F$6:$F$305</t>
        </is>
      </c>
    </row>
    <row r="230">
      <c r="B230" s="14" t="inlineStr">
        <is>
          <t>nrME_Report</t>
        </is>
      </c>
      <c r="C230" s="2" t="inlineStr">
        <is>
          <t>'Memos'!$M$6:$M$305</t>
        </is>
      </c>
    </row>
    <row r="231">
      <c r="B231" s="14" t="inlineStr">
        <is>
          <t>nrME_Status</t>
        </is>
      </c>
      <c r="C231" s="2" t="inlineStr">
        <is>
          <t>'Memos'!$L$6:$L$305</t>
        </is>
      </c>
    </row>
    <row r="232">
      <c r="B232" s="14" t="inlineStr">
        <is>
          <t>nrME_Subject</t>
        </is>
      </c>
      <c r="C232" s="2" t="inlineStr">
        <is>
          <t>'Memos'!$G$6:$G$305</t>
        </is>
      </c>
    </row>
    <row r="233">
      <c r="B233" s="14" t="inlineStr">
        <is>
          <t>nrMK_Credit</t>
        </is>
      </c>
      <c r="C233" s="2" t="inlineStr">
        <is>
          <t>'Makeup'!$L$6:$L$505</t>
        </is>
      </c>
    </row>
    <row r="234">
      <c r="B234" s="14" t="inlineStr">
        <is>
          <t>nrMK_Date</t>
        </is>
      </c>
      <c r="C234" s="2" t="inlineStr">
        <is>
          <t>'Makeup'!$C$6:$C$505</t>
        </is>
      </c>
    </row>
    <row r="235">
      <c r="B235" s="14" t="inlineStr">
        <is>
          <t>nrMK_Link</t>
        </is>
      </c>
      <c r="C235" s="2" t="inlineStr">
        <is>
          <t>'Makeup'!$I$6:$I$505</t>
        </is>
      </c>
    </row>
    <row r="236">
      <c r="B236" s="14" t="inlineStr">
        <is>
          <t>nrMK_Min</t>
        </is>
      </c>
      <c r="C236" s="2" t="inlineStr">
        <is>
          <t>'Makeup'!$G$6:$G$505</t>
        </is>
      </c>
    </row>
    <row r="237">
      <c r="B237" s="14" t="inlineStr">
        <is>
          <t>nrMK_PID</t>
        </is>
      </c>
      <c r="C237" s="2" t="inlineStr">
        <is>
          <t>'Makeup'!$E$6:$E$505</t>
        </is>
      </c>
    </row>
    <row r="238">
      <c r="B238" s="14" t="inlineStr">
        <is>
          <t>nrMK_RowCheck</t>
        </is>
      </c>
      <c r="C238" s="2" t="inlineStr">
        <is>
          <t>'Makeup'!$N$6:$N$505</t>
        </is>
      </c>
    </row>
    <row r="239">
      <c r="B239" s="14" t="inlineStr">
        <is>
          <t>nrMK_Sess</t>
        </is>
      </c>
      <c r="C239" s="2" t="inlineStr">
        <is>
          <t>'Makeup'!$H$6:$H$505</t>
        </is>
      </c>
    </row>
    <row r="240">
      <c r="B240" s="14" t="inlineStr">
        <is>
          <t>nrMK_Type</t>
        </is>
      </c>
      <c r="C240" s="2" t="inlineStr">
        <is>
          <t>'Makeup'!$F$6:$F$505</t>
        </is>
      </c>
    </row>
    <row r="241">
      <c r="B241" s="14" t="inlineStr">
        <is>
          <t>nrPRGitems</t>
        </is>
      </c>
      <c r="C241" s="2" t="inlineStr">
        <is>
          <t>'Audit'!$B$51:$B$68</t>
        </is>
      </c>
    </row>
    <row r="242">
      <c r="B242" s="14" t="inlineStr">
        <is>
          <t>nrPRGmet</t>
        </is>
      </c>
      <c r="C242" s="2" t="inlineStr">
        <is>
          <t>'Audit'!$F$51:$F$68</t>
        </is>
      </c>
    </row>
    <row r="243">
      <c r="B243" s="14" t="inlineStr">
        <is>
          <t>nrPTRubricEvents</t>
        </is>
      </c>
      <c r="C243" s="2" t="inlineStr">
        <is>
          <t>'Settings'!$B$43:$B$49</t>
        </is>
      </c>
    </row>
    <row r="244">
      <c r="B244" s="14" t="inlineStr">
        <is>
          <t>nrPTRubricPoints</t>
        </is>
      </c>
      <c r="C244" s="2" t="inlineStr">
        <is>
          <t>'Settings'!$D$43:$H$49</t>
        </is>
      </c>
    </row>
    <row r="245">
      <c r="B245" s="14" t="inlineStr">
        <is>
          <t>nrPT_BasePass</t>
        </is>
      </c>
      <c r="C245" s="2" t="inlineStr">
        <is>
          <t>'PT'!$K$6:$K$55</t>
        </is>
      </c>
    </row>
    <row r="246">
      <c r="B246" s="14" t="inlineStr">
        <is>
          <t>nrPT_FinalPass</t>
        </is>
      </c>
      <c r="C246" s="2" t="inlineStr">
        <is>
          <t>'PT'!$AB$6:$AB$55</t>
        </is>
      </c>
    </row>
    <row r="247">
      <c r="B247" s="14" t="inlineStr">
        <is>
          <t>nrPT_FinalPts</t>
        </is>
      </c>
      <c r="C247" s="2" t="inlineStr">
        <is>
          <t>'PT'!$AA$6:$AA$55</t>
        </is>
      </c>
    </row>
    <row r="248">
      <c r="B248" s="14" t="inlineStr">
        <is>
          <t>nrPT_Improve</t>
        </is>
      </c>
      <c r="C248" s="2" t="inlineStr">
        <is>
          <t>'PT'!$AC$6:$AC$55</t>
        </is>
      </c>
    </row>
    <row r="249">
      <c r="B249" s="14" t="inlineStr">
        <is>
          <t>nrSCH_Act</t>
        </is>
      </c>
      <c r="C249" s="2" t="inlineStr">
        <is>
          <t>'Schedule'!$G$6:$G$905</t>
        </is>
      </c>
    </row>
    <row r="250">
      <c r="B250" s="14" t="inlineStr">
        <is>
          <t>nrSCH_BankOK</t>
        </is>
      </c>
      <c r="C250" s="2" t="inlineStr">
        <is>
          <t>'Schedule'!$P$6:$P$905</t>
        </is>
      </c>
    </row>
    <row r="251">
      <c r="B251" s="14" t="inlineStr">
        <is>
          <t>nrSCH_ChNum</t>
        </is>
      </c>
      <c r="C251" s="2" t="inlineStr">
        <is>
          <t>'Schedule'!$H$6:$H$905</t>
        </is>
      </c>
    </row>
    <row r="252">
      <c r="B252" s="14" t="inlineStr">
        <is>
          <t>nrSCH_Date</t>
        </is>
      </c>
      <c r="C252" s="2" t="inlineStr">
        <is>
          <t>'Schedule'!$B$6:$B$905</t>
        </is>
      </c>
    </row>
    <row r="253">
      <c r="B253" s="14" t="inlineStr">
        <is>
          <t>nrSCH_End</t>
        </is>
      </c>
      <c r="C253" s="2" t="inlineStr">
        <is>
          <t>'Schedule'!$E$6:$E$905</t>
        </is>
      </c>
    </row>
    <row r="254">
      <c r="B254" s="14" t="inlineStr">
        <is>
          <t>nrSCH_Hrs</t>
        </is>
      </c>
      <c r="C254" s="2" t="inlineStr">
        <is>
          <t>'Schedule'!$F$6:$F$905</t>
        </is>
      </c>
    </row>
    <row r="255">
      <c r="B255" s="14" t="inlineStr">
        <is>
          <t>nrSCH_Instr</t>
        </is>
      </c>
      <c r="C255" s="2" t="inlineStr">
        <is>
          <t>'Schedule'!$I$6:$I$905</t>
        </is>
      </c>
    </row>
    <row r="256">
      <c r="B256" s="14" t="inlineStr">
        <is>
          <t>nrSCH_InstrOK</t>
        </is>
      </c>
      <c r="C256" s="2" t="inlineStr">
        <is>
          <t>'Schedule'!$N$6:$N$905</t>
        </is>
      </c>
    </row>
    <row r="257">
      <c r="B257" s="14" t="inlineStr">
        <is>
          <t>nrSCH_Loc</t>
        </is>
      </c>
      <c r="C257" s="2" t="inlineStr">
        <is>
          <t>'Schedule'!$J$6:$J$905</t>
        </is>
      </c>
    </row>
    <row r="258">
      <c r="B258" s="14" t="inlineStr">
        <is>
          <t>nrSCH_Start</t>
        </is>
      </c>
      <c r="C258" s="2" t="inlineStr">
        <is>
          <t>'Schedule'!$D$6:$D$905</t>
        </is>
      </c>
    </row>
    <row r="259">
      <c r="B259" s="14" t="inlineStr">
        <is>
          <t>nrSCH_TimeCheck</t>
        </is>
      </c>
      <c r="C259" s="2" t="inlineStr">
        <is>
          <t>'Schedule'!$O$6:$O$905</t>
        </is>
      </c>
    </row>
    <row r="260">
      <c r="B260" s="14" t="inlineStr">
        <is>
          <t>nrSEstatus</t>
        </is>
      </c>
      <c r="C260" s="2" t="inlineStr">
        <is>
          <t>'StateExam'!$K$6:$K$55</t>
        </is>
      </c>
    </row>
    <row r="261">
      <c r="B261" s="14" t="inlineStr">
        <is>
          <t>nrSGclassavg</t>
        </is>
      </c>
      <c r="C261" s="2" t="inlineStr">
        <is>
          <t>'ScoresGrid'!$D$57:$AB$57</t>
        </is>
      </c>
    </row>
    <row r="262">
      <c r="B262" s="14" t="inlineStr">
        <is>
          <t>nrSK_Att</t>
        </is>
      </c>
      <c r="C262" s="2" t="inlineStr">
        <is>
          <t>'Skills'!$I$6:$I$605</t>
        </is>
      </c>
    </row>
    <row r="263">
      <c r="B263" s="14" t="inlineStr">
        <is>
          <t>nrSK_Cat</t>
        </is>
      </c>
      <c r="C263" s="2" t="inlineStr">
        <is>
          <t>'Skills'!$E$6:$E$605</t>
        </is>
      </c>
    </row>
    <row r="264">
      <c r="B264" s="14" t="inlineStr">
        <is>
          <t>nrSK_CoF</t>
        </is>
      </c>
      <c r="C264" s="2" t="inlineStr">
        <is>
          <t>'Skills'!$R$6:$R$605</t>
        </is>
      </c>
    </row>
    <row r="265">
      <c r="B265" s="14" t="inlineStr">
        <is>
          <t>nrSK_Dis</t>
        </is>
      </c>
      <c r="C265" s="2" t="inlineStr">
        <is>
          <t>'Skills'!$P$6:$P$605</t>
        </is>
      </c>
    </row>
    <row r="266">
      <c r="B266" s="14" t="inlineStr">
        <is>
          <t>nrSK_PID</t>
        </is>
      </c>
      <c r="C266" s="2" t="inlineStr">
        <is>
          <t>'Skills'!$D$6:$D$605</t>
        </is>
      </c>
    </row>
    <row r="267">
      <c r="B267" s="14" t="inlineStr">
        <is>
          <t>nrSK_Res</t>
        </is>
      </c>
      <c r="C267" s="2" t="inlineStr">
        <is>
          <t>'Skills'!$J$6:$J$605</t>
        </is>
      </c>
    </row>
    <row r="268">
      <c r="B268" s="14" t="inlineStr">
        <is>
          <t>nrSK_RowCheck</t>
        </is>
      </c>
      <c r="C268" s="2" t="inlineStr">
        <is>
          <t>'Skills'!$S$6:$S$605</t>
        </is>
      </c>
    </row>
    <row r="269">
      <c r="B269" s="14" t="inlineStr">
        <is>
          <t>nrSK_Score</t>
        </is>
      </c>
      <c r="C269" s="2" t="inlineStr">
        <is>
          <t>'Skills'!$K$6:$K$605</t>
        </is>
      </c>
    </row>
    <row r="270">
      <c r="B270" s="14" t="inlineStr">
        <is>
          <t>nrSK_Status</t>
        </is>
      </c>
      <c r="C270" s="2" t="inlineStr">
        <is>
          <t>'Skills'!$O$6:$O$605</t>
        </is>
      </c>
    </row>
    <row r="271">
      <c r="B271" s="14" t="inlineStr">
        <is>
          <t>nrSKbothCoF</t>
        </is>
      </c>
      <c r="C271" s="2" t="inlineStr">
        <is>
          <t>'sysSkills'!$P$6:$P$55</t>
        </is>
      </c>
    </row>
    <row r="272">
      <c r="B272" s="14" t="inlineStr">
        <is>
          <t>nrSKelig</t>
        </is>
      </c>
      <c r="C272" s="2" t="inlineStr">
        <is>
          <t>'sysSkills'!$K$6:$K$55</t>
        </is>
      </c>
    </row>
    <row r="273">
      <c r="B273" s="14" t="inlineStr">
        <is>
          <t>nrSKfailedout</t>
        </is>
      </c>
      <c r="C273" s="2" t="inlineStr">
        <is>
          <t>'sysSkills'!$J$6:$J$55</t>
        </is>
      </c>
    </row>
    <row r="274">
      <c r="B274" s="14" t="inlineStr">
        <is>
          <t>nrSKfirearmsAvg</t>
        </is>
      </c>
      <c r="C274" s="2" t="inlineStr">
        <is>
          <t>'sysSkills'!$L$6:$L$55</t>
        </is>
      </c>
    </row>
    <row r="275">
      <c r="B275" s="14" t="inlineStr">
        <is>
          <t>nrSUBname</t>
        </is>
      </c>
      <c r="C275" s="2" t="inlineStr">
        <is>
          <t>'ChapterMaster'!$B$56:$B$70</t>
        </is>
      </c>
    </row>
    <row r="276">
      <c r="B276" s="14" t="inlineStr">
        <is>
          <t>nrSUBparent</t>
        </is>
      </c>
      <c r="C276" s="2" t="inlineStr">
        <is>
          <t>'ChapterMaster'!$E$56:$E$70</t>
        </is>
      </c>
    </row>
    <row r="277">
      <c r="B277" s="14" t="inlineStr">
        <is>
          <t>nrSUBtarget</t>
        </is>
      </c>
      <c r="C277" s="2" t="inlineStr">
        <is>
          <t>'ChapterMaster'!$F$56:$F$70</t>
        </is>
      </c>
    </row>
    <row r="278">
      <c r="B278" s="14" t="inlineStr">
        <is>
          <t>nrScheduleItems</t>
        </is>
      </c>
      <c r="C278" s="2" t="inlineStr">
        <is>
          <t>'sysListsHelper'!$B$6:$B$89</t>
        </is>
      </c>
    </row>
    <row r="279">
      <c r="B279" s="14" t="inlineStr">
        <is>
          <t>nrSpellAvg</t>
        </is>
      </c>
      <c r="C279" s="2" t="inlineStr">
        <is>
          <t>'Spelling'!$P$6:$P$55</t>
        </is>
      </c>
    </row>
    <row r="280">
      <c r="B280" s="14" t="inlineStr">
        <is>
          <t>nrSpellClassAvg</t>
        </is>
      </c>
      <c r="C280" s="2" t="inlineStr">
        <is>
          <t>'Spelling'!$D$58:$O$58</t>
        </is>
      </c>
    </row>
    <row r="281">
      <c r="B281" s="14" t="inlineStr">
        <is>
          <t>nrSpellCounts</t>
        </is>
      </c>
      <c r="C281" s="2" t="inlineStr">
        <is>
          <t>'Spelling'!$D$57:$O$57</t>
        </is>
      </c>
    </row>
    <row r="282">
      <c r="B282" s="14" t="inlineStr">
        <is>
          <t>nrSpellFlag</t>
        </is>
      </c>
      <c r="C282" s="2" t="inlineStr">
        <is>
          <t>'Spelling'!$R$6:$R$55</t>
        </is>
      </c>
    </row>
    <row r="283">
      <c r="B283" s="14" t="inlineStr">
        <is>
          <t>nrSpellRowCheck</t>
        </is>
      </c>
      <c r="C283" s="2" t="inlineStr">
        <is>
          <t>'Spelling'!$S$6:$S$55</t>
        </is>
      </c>
    </row>
    <row r="284">
      <c r="B284" s="14" t="inlineStr">
        <is>
          <t>nrSpellTaken</t>
        </is>
      </c>
      <c r="C284" s="2" t="inlineStr">
        <is>
          <t>'Spelling'!$Q$6:$Q$55</t>
        </is>
      </c>
    </row>
    <row r="285">
      <c r="B285" s="14" t="inlineStr">
        <is>
          <t>nrSpellTestNums</t>
        </is>
      </c>
      <c r="C285" s="2" t="inlineStr">
        <is>
          <t>'Spelling'!$D$59:$O$59</t>
        </is>
      </c>
    </row>
    <row r="286">
      <c r="B286" s="14" t="inlineStr">
        <is>
          <t>nrSpellWords</t>
        </is>
      </c>
      <c r="C286" s="2" t="inlineStr">
        <is>
          <t>'SpellingMaster'!$C$6:$N$30</t>
        </is>
      </c>
    </row>
    <row r="287">
      <c r="B287" s="14" t="inlineStr">
        <is>
          <t>nrWRcomplete</t>
        </is>
      </c>
      <c r="C287" s="2" t="inlineStr">
        <is>
          <t>'Writing'!$AR$6:$AR$55</t>
        </is>
      </c>
    </row>
    <row r="288">
      <c r="B288" s="14" t="inlineStr">
        <is>
          <t>nrWRcurrent</t>
        </is>
      </c>
      <c r="C288" s="2" t="inlineStr">
        <is>
          <t>'Writing'!$AT$6:$AT$55</t>
        </is>
      </c>
    </row>
    <row r="289">
      <c r="B289" s="14" t="inlineStr">
        <is>
          <t>nrWRoverdue</t>
        </is>
      </c>
      <c r="C289" s="2" t="inlineStr">
        <is>
          <t>'Writing'!$AS$6:$AS$55</t>
        </is>
      </c>
    </row>
    <row r="290">
      <c r="B290" s="14" t="inlineStr">
        <is>
          <t>rngAgencyActive</t>
        </is>
      </c>
      <c r="C290" s="2" t="inlineStr">
        <is>
          <t>'Agencies'!$H$6:$H$50</t>
        </is>
      </c>
    </row>
    <row r="291">
      <c r="B291" s="14" t="inlineStr">
        <is>
          <t>rngAgencyEmails</t>
        </is>
      </c>
      <c r="C291" s="2" t="inlineStr">
        <is>
          <t>'Agencies'!$E$6:$E$50</t>
        </is>
      </c>
    </row>
    <row r="292">
      <c r="B292" s="14" t="inlineStr">
        <is>
          <t>rngAgencyIDs</t>
        </is>
      </c>
      <c r="C292" s="2" t="inlineStr">
        <is>
          <t>'Agencies'!$B$6:$B$50</t>
        </is>
      </c>
    </row>
    <row r="293">
      <c r="B293" s="14" t="inlineStr">
        <is>
          <t>rngAgencyNames</t>
        </is>
      </c>
      <c r="C293" s="2" t="inlineStr">
        <is>
          <t>'Agencies'!$C$6:$C$50</t>
        </is>
      </c>
    </row>
    <row r="294">
      <c r="B294" s="14" t="inlineStr">
        <is>
          <t>rngCadetNames</t>
        </is>
      </c>
      <c r="C294" s="2" t="inlineStr">
        <is>
          <t>'Cadets'!$F$6:$F$55</t>
        </is>
      </c>
    </row>
    <row r="295">
      <c r="B295" s="14" t="inlineStr">
        <is>
          <t>rngCadetPIDs</t>
        </is>
      </c>
      <c r="C295" s="2" t="inlineStr">
        <is>
          <t>'Cadets'!$B$6:$B$55</t>
        </is>
      </c>
    </row>
    <row r="296">
      <c r="B296" s="14" t="inlineStr">
        <is>
          <t>rngEMcode</t>
        </is>
      </c>
      <c r="C296" s="2" t="inlineStr">
        <is>
          <t>'ExamMaster'!$B$6:$B$30</t>
        </is>
      </c>
    </row>
    <row r="297">
      <c r="B297" s="14" t="inlineStr">
        <is>
          <t>rngEMname</t>
        </is>
      </c>
      <c r="C297" s="2" t="inlineStr">
        <is>
          <t>'ExamMaster'!$C$6:$C$30</t>
        </is>
      </c>
    </row>
    <row r="298">
      <c r="B298" s="14" t="inlineStr">
        <is>
          <t>rngEMpass</t>
        </is>
      </c>
      <c r="C298" s="2" t="inlineStr">
        <is>
          <t>'ExamMaster'!$E$6:$E$30</t>
        </is>
      </c>
    </row>
    <row r="299">
      <c r="B299" s="14" t="inlineStr">
        <is>
          <t>rngEMseq</t>
        </is>
      </c>
      <c r="C299" s="2" t="inlineStr">
        <is>
          <t>'ExamMaster'!$F$6:$F$30</t>
        </is>
      </c>
    </row>
    <row r="300">
      <c r="B300" s="14" t="inlineStr">
        <is>
          <t>rngEMtype</t>
        </is>
      </c>
      <c r="C300" s="2" t="inlineStr">
        <is>
          <t>'ExamMaster'!$D$6:$D$30</t>
        </is>
      </c>
    </row>
    <row r="301">
      <c r="B301" s="14" t="inlineStr">
        <is>
          <t>rngEPch</t>
        </is>
      </c>
      <c r="C301" s="2" t="inlineStr">
        <is>
          <t>'ExamPlan'!$H$6:$H$30</t>
        </is>
      </c>
    </row>
    <row r="302">
      <c r="B302" s="14" t="inlineStr">
        <is>
          <t>rngEPcode</t>
        </is>
      </c>
      <c r="C302" s="2" t="inlineStr">
        <is>
          <t>'ExamPlan'!$C$6:$C$30</t>
        </is>
      </c>
    </row>
    <row r="303">
      <c r="B303" s="14" t="inlineStr">
        <is>
          <t>rngEPdate</t>
        </is>
      </c>
      <c r="C303" s="2" t="inlineStr">
        <is>
          <t>'ExamPlan'!$I$6:$I$30</t>
        </is>
      </c>
    </row>
    <row r="304">
      <c r="B304" s="14" t="inlineStr">
        <is>
          <t>rngEPname</t>
        </is>
      </c>
      <c r="C304" s="2" t="inlineStr">
        <is>
          <t>'ExamPlan'!$D$6:$D$30</t>
        </is>
      </c>
    </row>
    <row r="305">
      <c r="B305" s="14" t="inlineStr">
        <is>
          <t>rngEPpass</t>
        </is>
      </c>
      <c r="C305" s="2" t="inlineStr">
        <is>
          <t>'ExamPlan'!$F$6:$F$30</t>
        </is>
      </c>
    </row>
    <row r="306">
      <c r="B306" s="14" t="inlineStr">
        <is>
          <t>rngEPseq</t>
        </is>
      </c>
      <c r="C306" s="2" t="inlineStr">
        <is>
          <t>'ExamPlan'!$G$6:$G$30</t>
        </is>
      </c>
    </row>
    <row r="307">
      <c r="B307" s="14" t="inlineStr">
        <is>
          <t>rngEPtype</t>
        </is>
      </c>
      <c r="C307" s="2" t="inlineStr">
        <is>
          <t>'ExamPlan'!$E$6:$E$30</t>
        </is>
      </c>
    </row>
    <row r="308">
      <c r="B308" s="14" t="inlineStr">
        <is>
          <t>rngEPuse</t>
        </is>
      </c>
      <c r="C308" s="2" t="inlineStr">
        <is>
          <t>'ExamPlan'!$B$6:$B$30</t>
        </is>
      </c>
    </row>
    <row r="309">
      <c r="B309" s="14" t="inlineStr">
        <is>
          <t>rngSM_cat</t>
        </is>
      </c>
      <c r="C309" s="2" t="inlineStr">
        <is>
          <t>'SkillsMaster'!$B$6:$B$15</t>
        </is>
      </c>
    </row>
    <row r="310">
      <c r="B310" s="14" t="inlineStr">
        <is>
          <t>rngSM_max</t>
        </is>
      </c>
      <c r="C310" s="2" t="inlineStr">
        <is>
          <t>'SkillsMaster'!$C$6:$C$15</t>
        </is>
      </c>
    </row>
    <row r="311">
      <c r="B311" s="14" t="inlineStr">
        <is>
          <t>rngSM_mode</t>
        </is>
      </c>
      <c r="C311" s="2" t="inlineStr">
        <is>
          <t>'SkillsMaster'!$D$6:$D$15</t>
        </is>
      </c>
    </row>
    <row r="312">
      <c r="B312" s="14" t="inlineStr">
        <is>
          <t>rngSM_pass</t>
        </is>
      </c>
      <c r="C312" s="2" t="inlineStr">
        <is>
          <t>'SkillsMaster'!$E$6:$E$15</t>
        </is>
      </c>
    </row>
    <row r="313">
      <c r="B313" s="14" t="inlineStr">
        <is>
          <t>rngWMassigned</t>
        </is>
      </c>
      <c r="C313" s="2" t="inlineStr">
        <is>
          <t>'WritingMaster'!$K$6:$K$45</t>
        </is>
      </c>
    </row>
    <row r="314">
      <c r="B314" s="14" t="inlineStr">
        <is>
          <t>rngWMdue</t>
        </is>
      </c>
      <c r="C314" s="2" t="inlineStr">
        <is>
          <t>'WritingMaster'!$L$6:$L$45</t>
        </is>
      </c>
    </row>
    <row r="315">
      <c r="B315" s="14" t="inlineStr">
        <is>
          <t>rngWMnum</t>
        </is>
      </c>
      <c r="C315" s="2" t="inlineStr">
        <is>
          <t>'WritingMaster'!$B$6:$B$45</t>
        </is>
      </c>
    </row>
    <row r="316">
      <c r="B316" s="14" t="inlineStr">
        <is>
          <t>rngWMprompt</t>
        </is>
      </c>
      <c r="C316" s="2" t="inlineStr">
        <is>
          <t>'WritingMaster'!$M$6:$M$45</t>
        </is>
      </c>
    </row>
    <row r="317">
      <c r="B317" s="14" t="inlineStr">
        <is>
          <t>rngWMtitle</t>
        </is>
      </c>
      <c r="C317"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2026-08-27T00:56:17Z</dcterms:created>
  <dcterms:modified xsi:type="dcterms:W3CDTF">2026-08-27T00:56:24Z</dcterms:modified>
</cp:coreProperties>
</file>