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AWfinal">'sysAwards'!$F$6:$F$9</definedName>
    <definedName name="nrAWnames">'sysAwards'!$B$6:$B$9</definedName>
    <definedName name="cfgRequiredHours">'sysAudit'!$H$6</definedName>
    <definedName name="nrAUDstatus">'sysAudit'!$E$6:$E$33</definedName>
    <definedName name="nrAUDcheck">'sysAudit'!$B$6:$B$33</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'Audit'!$B$44:$B$61</definedName>
    <definedName name="nrPRGmet">'Audit'!$F$44:$F$61</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'ExamScores'!$B$5:$X$5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'DismissalLog'!$B$5:$P$5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Area" localSheetId="27">'Audit'!$B$5:$J$114</definedName>
    <definedName name="_xlnm.Print_Titles" localSheetId="28">'Addendum'!$5:$8</definedName>
    <definedName name="_xlnm.Print_Area" localSheetId="28">'Addendum'!$B$5:$G$60</definedName>
    <definedName name="_xlnm.Print_Area" localSheetId="29">'ChapterPacket'!$B$5:$I$75</definedName>
    <definedName name="_xlnm.Print_Titles" localSheetId="30">'ExamSheet'!$7:$10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'Schedule'!$B$5:$O$5</definedName>
    <definedName name="_xlnm.Print_Titles" localSheetId="49">'Schedule'!$5:$5</definedName>
    <definedName name="_xlnm.Print_Area" localSheetId="49">'Schedule'!$B$5:$O$905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AM/PM"),nrSCH_Act,nrSCH_Instr,nrSCH_Loc),(nrSCH_Date&lt;&gt;"")*(nrSCH_Date=TODAY())),9),"No class scheduled today")</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IFERROR(_xlfn.TAKE(_xlfn.SORTBY(_xlfn._xlws.FILTER(_xlfn.HSTACK(rngCadetNames,nrCadetAgency,nrFLcount,nrFLreasons),(nrFLcount&gt;0)*(nrCadetStatus="Active")),_xlfn._xlws.FILTER(nrFLcount,(nrFLcount&gt;0)*(nrCadetStatus="Active")),-1),11),"No flags — clear")</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IFERROR(_xlfn.TAKE(_xlfn._xlws.FILTER(_xlfn.HSTACK(rngCadetNames,nrCadetAgency,nrCERTmissing),(nrCERTmissing&lt;&gt;"")*(nrCadetStatus="Active")),9),"All certification copies collected")</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IFERROR(_xlfn.TAKE(_xlfn.SORTBY(_xlfn._xlws.FILTER(_xlfn.HSTACK(nrAT_ID,Attendance!$D$6:$D$805,TEXT(nrAT_Date,"mm/dd"),Attendance!$G$6:$G$805,Attendance!$H$6:$H$805,nrAT_Balance),(nrAT_Cleared="OPEN")),_xlfn._xlws.FILTER(nrAT_Date,(nrAT_Cleared="OPEN")),-1),9),"All missed time cleared")</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_xlfn._xlws.FILTER(nrME_Due,(nrME_Cadet&lt;&gt;"")*(nrME_Received="")),1),8),"No memos outstanding")</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X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IF(OR($C6="",$L6="",$K6&lt;&gt;1,NOT(ISNUMBER($L6)),$L6&gt;=$J6),"",IF(COUNTIFS(nrES_PID,$D6,nrES_Code,$F6,nrES_Att,2,nrES_Raw,"&gt;=0")&gt;0,IF(IFERROR(_xlfn.MINIFS(nrES_Date,nrES_PID,$D6,nrES_Code,$F6,nrES_Att,2,nrES_Raw,"&gt;=0",nrES_Date,"&gt;0"),0)=0,"RETEST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IF(OR($C7="",$L7="",$K7&lt;&gt;1,NOT(ISNUMBER($L7)),$L7&gt;=$J7),"",IF(COUNTIFS(nrES_PID,$D7,nrES_Code,$F7,nrES_Att,2,nrES_Raw,"&gt;=0")&gt;0,IF(IFERROR(_xlfn.MINIFS(nrES_Date,nrES_PID,$D7,nrES_Code,$F7,nrES_Att,2,nrES_Raw,"&gt;=0",nrES_Date,"&gt;0"),0)=0,"RETEST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IF(OR($C8="",$L8="",$K8&lt;&gt;1,NOT(ISNUMBER($L8)),$L8&gt;=$J8),"",IF(COUNTIFS(nrES_PID,$D8,nrES_Code,$F8,nrES_Att,2,nrES_Raw,"&gt;=0")&gt;0,IF(IFERROR(_xlfn.MINIFS(nrES_Date,nrES_PID,$D8,nrES_Code,$F8,nrES_Att,2,nrES_Raw,"&gt;=0",nrES_Date,"&gt;0"),0)=0,"RETEST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IF(OR($C9="",$L9="",$K9&lt;&gt;1,NOT(ISNUMBER($L9)),$L9&gt;=$J9),"",IF(COUNTIFS(nrES_PID,$D9,nrES_Code,$F9,nrES_Att,2,nrES_Raw,"&gt;=0")&gt;0,IF(IFERROR(_xlfn.MINIFS(nrES_Date,nrES_PID,$D9,nrES_Code,$F9,nrES_Att,2,nrES_Raw,"&gt;=0",nrES_Date,"&gt;0"),0)=0,"RETEST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IF(OR($C10="",$L10="",$K10&lt;&gt;1,NOT(ISNUMBER($L10)),$L10&gt;=$J10),"",IF(COUNTIFS(nrES_PID,$D10,nrES_Code,$F10,nrES_Att,2,nrES_Raw,"&gt;=0")&gt;0,IF(IFERROR(_xlfn.MINIFS(nrES_Date,nrES_PID,$D10,nrES_Code,$F10,nrES_Att,2,nrES_Raw,"&gt;=0",nrES_Date,"&gt;0"),0)=0,"RETEST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IF(OR($C11="",$L11="",$K11&lt;&gt;1,NOT(ISNUMBER($L11)),$L11&gt;=$J11),"",IF(COUNTIFS(nrES_PID,$D11,nrES_Code,$F11,nrES_Att,2,nrES_Raw,"&gt;=0")&gt;0,IF(IFERROR(_xlfn.MINIFS(nrES_Date,nrES_PID,$D11,nrES_Code,$F11,nrES_Att,2,nrES_Raw,"&gt;=0",nrES_Date,"&gt;0"),0)=0,"RETEST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IF(OR($C12="",$L12="",$K12&lt;&gt;1,NOT(ISNUMBER($L12)),$L12&gt;=$J12),"",IF(COUNTIFS(nrES_PID,$D12,nrES_Code,$F12,nrES_Att,2,nrES_Raw,"&gt;=0")&gt;0,IF(IFERROR(_xlfn.MINIFS(nrES_Date,nrES_PID,$D12,nrES_Code,$F12,nrES_Att,2,nrES_Raw,"&gt;=0",nrES_Date,"&gt;0"),0)=0,"RETEST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IF(OR($C13="",$L13="",$K13&lt;&gt;1,NOT(ISNUMBER($L13)),$L13&gt;=$J13),"",IF(COUNTIFS(nrES_PID,$D13,nrES_Code,$F13,nrES_Att,2,nrES_Raw,"&gt;=0")&gt;0,IF(IFERROR(_xlfn.MINIFS(nrES_Date,nrES_PID,$D13,nrES_Code,$F13,nrES_Att,2,nrES_Raw,"&gt;=0",nrES_Date,"&gt;0"),0)=0,"RETEST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IF(OR($C14="",$L14="",$K14&lt;&gt;1,NOT(ISNUMBER($L14)),$L14&gt;=$J14),"",IF(COUNTIFS(nrES_PID,$D14,nrES_Code,$F14,nrES_Att,2,nrES_Raw,"&gt;=0")&gt;0,IF(IFERROR(_xlfn.MINIFS(nrES_Date,nrES_PID,$D14,nrES_Code,$F14,nrES_Att,2,nrES_Raw,"&gt;=0",nrES_Date,"&gt;0"),0)=0,"RETEST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IF(OR($C15="",$L15="",$K15&lt;&gt;1,NOT(ISNUMBER($L15)),$L15&gt;=$J15),"",IF(COUNTIFS(nrES_PID,$D15,nrES_Code,$F15,nrES_Att,2,nrES_Raw,"&gt;=0")&gt;0,IF(IFERROR(_xlfn.MINIFS(nrES_Date,nrES_PID,$D15,nrES_Code,$F15,nrES_Att,2,nrES_Raw,"&gt;=0",nrES_Date,"&gt;0"),0)=0,"RETEST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IF(OR($C16="",$L16="",$K16&lt;&gt;1,NOT(ISNUMBER($L16)),$L16&gt;=$J16),"",IF(COUNTIFS(nrES_PID,$D16,nrES_Code,$F16,nrES_Att,2,nrES_Raw,"&gt;=0")&gt;0,IF(IFERROR(_xlfn.MINIFS(nrES_Date,nrES_PID,$D16,nrES_Code,$F16,nrES_Att,2,nrES_Raw,"&gt;=0",nrES_Date,"&gt;0"),0)=0,"RETEST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IF(OR($C17="",$L17="",$K17&lt;&gt;1,NOT(ISNUMBER($L17)),$L17&gt;=$J17),"",IF(COUNTIFS(nrES_PID,$D17,nrES_Code,$F17,nrES_Att,2,nrES_Raw,"&gt;=0")&gt;0,IF(IFERROR(_xlfn.MINIFS(nrES_Date,nrES_PID,$D17,nrES_Code,$F17,nrES_Att,2,nrES_Raw,"&gt;=0",nrES_Date,"&gt;0"),0)=0,"RETEST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IF(OR($C18="",$L18="",$K18&lt;&gt;1,NOT(ISNUMBER($L18)),$L18&gt;=$J18),"",IF(COUNTIFS(nrES_PID,$D18,nrES_Code,$F18,nrES_Att,2,nrES_Raw,"&gt;=0")&gt;0,IF(IFERROR(_xlfn.MINIFS(nrES_Date,nrES_PID,$D18,nrES_Code,$F18,nrES_Att,2,nrES_Raw,"&gt;=0",nrES_Date,"&gt;0"),0)=0,"RETEST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IF(OR($C19="",$L19="",$K19&lt;&gt;1,NOT(ISNUMBER($L19)),$L19&gt;=$J19),"",IF(COUNTIFS(nrES_PID,$D19,nrES_Code,$F19,nrES_Att,2,nrES_Raw,"&gt;=0")&gt;0,IF(IFERROR(_xlfn.MINIFS(nrES_Date,nrES_PID,$D19,nrES_Code,$F19,nrES_Att,2,nrES_Raw,"&gt;=0",nrES_Date,"&gt;0"),0)=0,"RETEST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IF(OR($C20="",$L20="",$K20&lt;&gt;1,NOT(ISNUMBER($L20)),$L20&gt;=$J20),"",IF(COUNTIFS(nrES_PID,$D20,nrES_Code,$F20,nrES_Att,2,nrES_Raw,"&gt;=0")&gt;0,IF(IFERROR(_xlfn.MINIFS(nrES_Date,nrES_PID,$D20,nrES_Code,$F20,nrES_Att,2,nrES_Raw,"&gt;=0",nrES_Date,"&gt;0"),0)=0,"RETEST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IF(OR($C21="",$L21="",$K21&lt;&gt;1,NOT(ISNUMBER($L21)),$L21&gt;=$J21),"",IF(COUNTIFS(nrES_PID,$D21,nrES_Code,$F21,nrES_Att,2,nrES_Raw,"&gt;=0")&gt;0,IF(IFERROR(_xlfn.MINIFS(nrES_Date,nrES_PID,$D21,nrES_Code,$F21,nrES_Att,2,nrES_Raw,"&gt;=0",nrES_Date,"&gt;0"),0)=0,"RETEST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IF(OR($C22="",$L22="",$K22&lt;&gt;1,NOT(ISNUMBER($L22)),$L22&gt;=$J22),"",IF(COUNTIFS(nrES_PID,$D22,nrES_Code,$F22,nrES_Att,2,nrES_Raw,"&gt;=0")&gt;0,IF(IFERROR(_xlfn.MINIFS(nrES_Date,nrES_PID,$D22,nrES_Code,$F22,nrES_Att,2,nrES_Raw,"&gt;=0",nrES_Date,"&gt;0"),0)=0,"RETEST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IF(OR($C23="",$L23="",$K23&lt;&gt;1,NOT(ISNUMBER($L23)),$L23&gt;=$J23),"",IF(COUNTIFS(nrES_PID,$D23,nrES_Code,$F23,nrES_Att,2,nrES_Raw,"&gt;=0")&gt;0,IF(IFERROR(_xlfn.MINIFS(nrES_Date,nrES_PID,$D23,nrES_Code,$F23,nrES_Att,2,nrES_Raw,"&gt;=0",nrES_Date,"&gt;0"),0)=0,"RETEST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IF(OR($C24="",$L24="",$K24&lt;&gt;1,NOT(ISNUMBER($L24)),$L24&gt;=$J24),"",IF(COUNTIFS(nrES_PID,$D24,nrES_Code,$F24,nrES_Att,2,nrES_Raw,"&gt;=0")&gt;0,IF(IFERROR(_xlfn.MINIFS(nrES_Date,nrES_PID,$D24,nrES_Code,$F24,nrES_Att,2,nrES_Raw,"&gt;=0",nrES_Date,"&gt;0"),0)=0,"RETEST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IF(OR($C25="",$L25="",$K25&lt;&gt;1,NOT(ISNUMBER($L25)),$L25&gt;=$J25),"",IF(COUNTIFS(nrES_PID,$D25,nrES_Code,$F25,nrES_Att,2,nrES_Raw,"&gt;=0")&gt;0,IF(IFERROR(_xlfn.MINIFS(nrES_Date,nrES_PID,$D25,nrES_Code,$F25,nrES_Att,2,nrES_Raw,"&gt;=0",nrES_Date,"&gt;0"),0)=0,"RETEST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IF(OR($C26="",$L26="",$K26&lt;&gt;1,NOT(ISNUMBER($L26)),$L26&gt;=$J26),"",IF(COUNTIFS(nrES_PID,$D26,nrES_Code,$F26,nrES_Att,2,nrES_Raw,"&gt;=0")&gt;0,IF(IFERROR(_xlfn.MINIFS(nrES_Date,nrES_PID,$D26,nrES_Code,$F26,nrES_Att,2,nrES_Raw,"&gt;=0",nrES_Date,"&gt;0"),0)=0,"RETEST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IF(OR($C27="",$L27="",$K27&lt;&gt;1,NOT(ISNUMBER($L27)),$L27&gt;=$J27),"",IF(COUNTIFS(nrES_PID,$D27,nrES_Code,$F27,nrES_Att,2,nrES_Raw,"&gt;=0")&gt;0,IF(IFERROR(_xlfn.MINIFS(nrES_Date,nrES_PID,$D27,nrES_Code,$F27,nrES_Att,2,nrES_Raw,"&gt;=0",nrES_Date,"&gt;0"),0)=0,"RETEST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IF(OR($C28="",$L28="",$K28&lt;&gt;1,NOT(ISNUMBER($L28)),$L28&gt;=$J28),"",IF(COUNTIFS(nrES_PID,$D28,nrES_Code,$F28,nrES_Att,2,nrES_Raw,"&gt;=0")&gt;0,IF(IFERROR(_xlfn.MINIFS(nrES_Date,nrES_PID,$D28,nrES_Code,$F28,nrES_Att,2,nrES_Raw,"&gt;=0",nrES_Date,"&gt;0"),0)=0,"RETEST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IF(OR($C29="",$L29="",$K29&lt;&gt;1,NOT(ISNUMBER($L29)),$L29&gt;=$J29),"",IF(COUNTIFS(nrES_PID,$D29,nrES_Code,$F29,nrES_Att,2,nrES_Raw,"&gt;=0")&gt;0,IF(IFERROR(_xlfn.MINIFS(nrES_Date,nrES_PID,$D29,nrES_Code,$F29,nrES_Att,2,nrES_Raw,"&gt;=0",nrES_Date,"&gt;0"),0)=0,"RETEST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IF(OR($C30="",$L30="",$K30&lt;&gt;1,NOT(ISNUMBER($L30)),$L30&gt;=$J30),"",IF(COUNTIFS(nrES_PID,$D30,nrES_Code,$F30,nrES_Att,2,nrES_Raw,"&gt;=0")&gt;0,IF(IFERROR(_xlfn.MINIFS(nrES_Date,nrES_PID,$D30,nrES_Code,$F30,nrES_Att,2,nrES_Raw,"&gt;=0",nrES_Date,"&gt;0"),0)=0,"RETEST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IF(OR($C31="",$L31="",$K31&lt;&gt;1,NOT(ISNUMBER($L31)),$L31&gt;=$J31),"",IF(COUNTIFS(nrES_PID,$D31,nrES_Code,$F31,nrES_Att,2,nrES_Raw,"&gt;=0")&gt;0,IF(IFERROR(_xlfn.MINIFS(nrES_Date,nrES_PID,$D31,nrES_Code,$F31,nrES_Att,2,nrES_Raw,"&gt;=0",nrES_Date,"&gt;0"),0)=0,"RETEST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IF(OR($C32="",$L32="",$K32&lt;&gt;1,NOT(ISNUMBER($L32)),$L32&gt;=$J32),"",IF(COUNTIFS(nrES_PID,$D32,nrES_Code,$F32,nrES_Att,2,nrES_Raw,"&gt;=0")&gt;0,IF(IFERROR(_xlfn.MINIFS(nrES_Date,nrES_PID,$D32,nrES_Code,$F32,nrES_Att,2,nrES_Raw,"&gt;=0",nrES_Date,"&gt;0"),0)=0,"RETEST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IF(OR($C33="",$L33="",$K33&lt;&gt;1,NOT(ISNUMBER($L33)),$L33&gt;=$J33),"",IF(COUNTIFS(nrES_PID,$D33,nrES_Code,$F33,nrES_Att,2,nrES_Raw,"&gt;=0")&gt;0,IF(IFERROR(_xlfn.MINIFS(nrES_Date,nrES_PID,$D33,nrES_Code,$F33,nrES_Att,2,nrES_Raw,"&gt;=0",nrES_Date,"&gt;0"),0)=0,"RETEST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IF(OR($C34="",$L34="",$K34&lt;&gt;1,NOT(ISNUMBER($L34)),$L34&gt;=$J34),"",IF(COUNTIFS(nrES_PID,$D34,nrES_Code,$F34,nrES_Att,2,nrES_Raw,"&gt;=0")&gt;0,IF(IFERROR(_xlfn.MINIFS(nrES_Date,nrES_PID,$D34,nrES_Code,$F34,nrES_Att,2,nrES_Raw,"&gt;=0",nrES_Date,"&gt;0"),0)=0,"RETEST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IF(OR($C35="",$L35="",$K35&lt;&gt;1,NOT(ISNUMBER($L35)),$L35&gt;=$J35),"",IF(COUNTIFS(nrES_PID,$D35,nrES_Code,$F35,nrES_Att,2,nrES_Raw,"&gt;=0")&gt;0,IF(IFERROR(_xlfn.MINIFS(nrES_Date,nrES_PID,$D35,nrES_Code,$F35,nrES_Att,2,nrES_Raw,"&gt;=0",nrES_Date,"&gt;0"),0)=0,"RETEST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IF(OR($C36="",$L36="",$K36&lt;&gt;1,NOT(ISNUMBER($L36)),$L36&gt;=$J36),"",IF(COUNTIFS(nrES_PID,$D36,nrES_Code,$F36,nrES_Att,2,nrES_Raw,"&gt;=0")&gt;0,IF(IFERROR(_xlfn.MINIFS(nrES_Date,nrES_PID,$D36,nrES_Code,$F36,nrES_Att,2,nrES_Raw,"&gt;=0",nrES_Date,"&gt;0"),0)=0,"RETEST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IF(OR($C37="",$L37="",$K37&lt;&gt;1,NOT(ISNUMBER($L37)),$L37&gt;=$J37),"",IF(COUNTIFS(nrES_PID,$D37,nrES_Code,$F37,nrES_Att,2,nrES_Raw,"&gt;=0")&gt;0,IF(IFERROR(_xlfn.MINIFS(nrES_Date,nrES_PID,$D37,nrES_Code,$F37,nrES_Att,2,nrES_Raw,"&gt;=0",nrES_Date,"&gt;0"),0)=0,"RETEST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IF(OR($C38="",$L38="",$K38&lt;&gt;1,NOT(ISNUMBER($L38)),$L38&gt;=$J38),"",IF(COUNTIFS(nrES_PID,$D38,nrES_Code,$F38,nrES_Att,2,nrES_Raw,"&gt;=0")&gt;0,IF(IFERROR(_xlfn.MINIFS(nrES_Date,nrES_PID,$D38,nrES_Code,$F38,nrES_Att,2,nrES_Raw,"&gt;=0",nrES_Date,"&gt;0"),0)=0,"RETEST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IF(OR($C39="",$L39="",$K39&lt;&gt;1,NOT(ISNUMBER($L39)),$L39&gt;=$J39),"",IF(COUNTIFS(nrES_PID,$D39,nrES_Code,$F39,nrES_Att,2,nrES_Raw,"&gt;=0")&gt;0,IF(IFERROR(_xlfn.MINIFS(nrES_Date,nrES_PID,$D39,nrES_Code,$F39,nrES_Att,2,nrES_Raw,"&gt;=0",nrES_Date,"&gt;0"),0)=0,"RETEST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IF(OR($C40="",$L40="",$K40&lt;&gt;1,NOT(ISNUMBER($L40)),$L40&gt;=$J40),"",IF(COUNTIFS(nrES_PID,$D40,nrES_Code,$F40,nrES_Att,2,nrES_Raw,"&gt;=0")&gt;0,IF(IFERROR(_xlfn.MINIFS(nrES_Date,nrES_PID,$D40,nrES_Code,$F40,nrES_Att,2,nrES_Raw,"&gt;=0",nrES_Date,"&gt;0"),0)=0,"RETEST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IF(OR($C41="",$L41="",$K41&lt;&gt;1,NOT(ISNUMBER($L41)),$L41&gt;=$J41),"",IF(COUNTIFS(nrES_PID,$D41,nrES_Code,$F41,nrES_Att,2,nrES_Raw,"&gt;=0")&gt;0,IF(IFERROR(_xlfn.MINIFS(nrES_Date,nrES_PID,$D41,nrES_Code,$F41,nrES_Att,2,nrES_Raw,"&gt;=0",nrES_Date,"&gt;0"),0)=0,"RETEST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IF(OR($C42="",$L42="",$K42&lt;&gt;1,NOT(ISNUMBER($L42)),$L42&gt;=$J42),"",IF(COUNTIFS(nrES_PID,$D42,nrES_Code,$F42,nrES_Att,2,nrES_Raw,"&gt;=0")&gt;0,IF(IFERROR(_xlfn.MINIFS(nrES_Date,nrES_PID,$D42,nrES_Code,$F42,nrES_Att,2,nrES_Raw,"&gt;=0",nrES_Date,"&gt;0"),0)=0,"RETEST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IF(OR($C43="",$L43="",$K43&lt;&gt;1,NOT(ISNUMBER($L43)),$L43&gt;=$J43),"",IF(COUNTIFS(nrES_PID,$D43,nrES_Code,$F43,nrES_Att,2,nrES_Raw,"&gt;=0")&gt;0,IF(IFERROR(_xlfn.MINIFS(nrES_Date,nrES_PID,$D43,nrES_Code,$F43,nrES_Att,2,nrES_Raw,"&gt;=0",nrES_Date,"&gt;0"),0)=0,"RETEST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IF(OR($C44="",$L44="",$K44&lt;&gt;1,NOT(ISNUMBER($L44)),$L44&gt;=$J44),"",IF(COUNTIFS(nrES_PID,$D44,nrES_Code,$F44,nrES_Att,2,nrES_Raw,"&gt;=0")&gt;0,IF(IFERROR(_xlfn.MINIFS(nrES_Date,nrES_PID,$D44,nrES_Code,$F44,nrES_Att,2,nrES_Raw,"&gt;=0",nrES_Date,"&gt;0"),0)=0,"RETEST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IF(OR($C45="",$L45="",$K45&lt;&gt;1,NOT(ISNUMBER($L45)),$L45&gt;=$J45),"",IF(COUNTIFS(nrES_PID,$D45,nrES_Code,$F45,nrES_Att,2,nrES_Raw,"&gt;=0")&gt;0,IF(IFERROR(_xlfn.MINIFS(nrES_Date,nrES_PID,$D45,nrES_Code,$F45,nrES_Att,2,nrES_Raw,"&gt;=0",nrES_Date,"&gt;0"),0)=0,"RETEST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IF(OR($C46="",$L46="",$K46&lt;&gt;1,NOT(ISNUMBER($L46)),$L46&gt;=$J46),"",IF(COUNTIFS(nrES_PID,$D46,nrES_Code,$F46,nrES_Att,2,nrES_Raw,"&gt;=0")&gt;0,IF(IFERROR(_xlfn.MINIFS(nrES_Date,nrES_PID,$D46,nrES_Code,$F46,nrES_Att,2,nrES_Raw,"&gt;=0",nrES_Date,"&gt;0"),0)=0,"RETEST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IF(OR($C47="",$L47="",$K47&lt;&gt;1,NOT(ISNUMBER($L47)),$L47&gt;=$J47),"",IF(COUNTIFS(nrES_PID,$D47,nrES_Code,$F47,nrES_Att,2,nrES_Raw,"&gt;=0")&gt;0,IF(IFERROR(_xlfn.MINIFS(nrES_Date,nrES_PID,$D47,nrES_Code,$F47,nrES_Att,2,nrES_Raw,"&gt;=0",nrES_Date,"&gt;0"),0)=0,"RETEST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IF(OR($C48="",$L48="",$K48&lt;&gt;1,NOT(ISNUMBER($L48)),$L48&gt;=$J48),"",IF(COUNTIFS(nrES_PID,$D48,nrES_Code,$F48,nrES_Att,2,nrES_Raw,"&gt;=0")&gt;0,IF(IFERROR(_xlfn.MINIFS(nrES_Date,nrES_PID,$D48,nrES_Code,$F48,nrES_Att,2,nrES_Raw,"&gt;=0",nrES_Date,"&gt;0"),0)=0,"RETEST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IF(OR($C49="",$L49="",$K49&lt;&gt;1,NOT(ISNUMBER($L49)),$L49&gt;=$J49),"",IF(COUNTIFS(nrES_PID,$D49,nrES_Code,$F49,nrES_Att,2,nrES_Raw,"&gt;=0")&gt;0,IF(IFERROR(_xlfn.MINIFS(nrES_Date,nrES_PID,$D49,nrES_Code,$F49,nrES_Att,2,nrES_Raw,"&gt;=0",nrES_Date,"&gt;0"),0)=0,"RETEST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IF(OR($C50="",$L50="",$K50&lt;&gt;1,NOT(ISNUMBER($L50)),$L50&gt;=$J50),"",IF(COUNTIFS(nrES_PID,$D50,nrES_Code,$F50,nrES_Att,2,nrES_Raw,"&gt;=0")&gt;0,IF(IFERROR(_xlfn.MINIFS(nrES_Date,nrES_PID,$D50,nrES_Code,$F50,nrES_Att,2,nrES_Raw,"&gt;=0",nrES_Date,"&gt;0"),0)=0,"RETEST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IF(OR($C51="",$L51="",$K51&lt;&gt;1,NOT(ISNUMBER($L51)),$L51&gt;=$J51),"",IF(COUNTIFS(nrES_PID,$D51,nrES_Code,$F51,nrES_Att,2,nrES_Raw,"&gt;=0")&gt;0,IF(IFERROR(_xlfn.MINIFS(nrES_Date,nrES_PID,$D51,nrES_Code,$F51,nrES_Att,2,nrES_Raw,"&gt;=0",nrES_Date,"&gt;0"),0)=0,"RETEST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IF(OR($C52="",$L52="",$K52&lt;&gt;1,NOT(ISNUMBER($L52)),$L52&gt;=$J52),"",IF(COUNTIFS(nrES_PID,$D52,nrES_Code,$F52,nrES_Att,2,nrES_Raw,"&gt;=0")&gt;0,IF(IFERROR(_xlfn.MINIFS(nrES_Date,nrES_PID,$D52,nrES_Code,$F52,nrES_Att,2,nrES_Raw,"&gt;=0",nrES_Date,"&gt;0"),0)=0,"RETEST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IF(OR($C53="",$L53="",$K53&lt;&gt;1,NOT(ISNUMBER($L53)),$L53&gt;=$J53),"",IF(COUNTIFS(nrES_PID,$D53,nrES_Code,$F53,nrES_Att,2,nrES_Raw,"&gt;=0")&gt;0,IF(IFERROR(_xlfn.MINIFS(nrES_Date,nrES_PID,$D53,nrES_Code,$F53,nrES_Att,2,nrES_Raw,"&gt;=0",nrES_Date,"&gt;0"),0)=0,"RETEST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IF(OR($C54="",$L54="",$K54&lt;&gt;1,NOT(ISNUMBER($L54)),$L54&gt;=$J54),"",IF(COUNTIFS(nrES_PID,$D54,nrES_Code,$F54,nrES_Att,2,nrES_Raw,"&gt;=0")&gt;0,IF(IFERROR(_xlfn.MINIFS(nrES_Date,nrES_PID,$D54,nrES_Code,$F54,nrES_Att,2,nrES_Raw,"&gt;=0",nrES_Date,"&gt;0"),0)=0,"RETEST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IF(OR($C55="",$L55="",$K55&lt;&gt;1,NOT(ISNUMBER($L55)),$L55&gt;=$J55),"",IF(COUNTIFS(nrES_PID,$D55,nrES_Code,$F55,nrES_Att,2,nrES_Raw,"&gt;=0")&gt;0,IF(IFERROR(_xlfn.MINIFS(nrES_Date,nrES_PID,$D55,nrES_Code,$F55,nrES_Att,2,nrES_Raw,"&gt;=0",nrES_Date,"&gt;0"),0)=0,"RETEST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IF(OR($C56="",$L56="",$K56&lt;&gt;1,NOT(ISNUMBER($L56)),$L56&gt;=$J56),"",IF(COUNTIFS(nrES_PID,$D56,nrES_Code,$F56,nrES_Att,2,nrES_Raw,"&gt;=0")&gt;0,IF(IFERROR(_xlfn.MINIFS(nrES_Date,nrES_PID,$D56,nrES_Code,$F56,nrES_Att,2,nrES_Raw,"&gt;=0",nrES_Date,"&gt;0"),0)=0,"RETEST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IF(OR($C57="",$L57="",$K57&lt;&gt;1,NOT(ISNUMBER($L57)),$L57&gt;=$J57),"",IF(COUNTIFS(nrES_PID,$D57,nrES_Code,$F57,nrES_Att,2,nrES_Raw,"&gt;=0")&gt;0,IF(IFERROR(_xlfn.MINIFS(nrES_Date,nrES_PID,$D57,nrES_Code,$F57,nrES_Att,2,nrES_Raw,"&gt;=0",nrES_Date,"&gt;0"),0)=0,"RETEST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IF(OR($C58="",$L58="",$K58&lt;&gt;1,NOT(ISNUMBER($L58)),$L58&gt;=$J58),"",IF(COUNTIFS(nrES_PID,$D58,nrES_Code,$F58,nrES_Att,2,nrES_Raw,"&gt;=0")&gt;0,IF(IFERROR(_xlfn.MINIFS(nrES_Date,nrES_PID,$D58,nrES_Code,$F58,nrES_Att,2,nrES_Raw,"&gt;=0",nrES_Date,"&gt;0"),0)=0,"RETEST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IF(OR($C59="",$L59="",$K59&lt;&gt;1,NOT(ISNUMBER($L59)),$L59&gt;=$J59),"",IF(COUNTIFS(nrES_PID,$D59,nrES_Code,$F59,nrES_Att,2,nrES_Raw,"&gt;=0")&gt;0,IF(IFERROR(_xlfn.MINIFS(nrES_Date,nrES_PID,$D59,nrES_Code,$F59,nrES_Att,2,nrES_Raw,"&gt;=0",nrES_Date,"&gt;0"),0)=0,"RETEST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IF(OR($C60="",$L60="",$K60&lt;&gt;1,NOT(ISNUMBER($L60)),$L60&gt;=$J60),"",IF(COUNTIFS(nrES_PID,$D60,nrES_Code,$F60,nrES_Att,2,nrES_Raw,"&gt;=0")&gt;0,IF(IFERROR(_xlfn.MINIFS(nrES_Date,nrES_PID,$D60,nrES_Code,$F60,nrES_Att,2,nrES_Raw,"&gt;=0",nrES_Date,"&gt;0"),0)=0,"RETEST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IF(OR($C61="",$L61="",$K61&lt;&gt;1,NOT(ISNUMBER($L61)),$L61&gt;=$J61),"",IF(COUNTIFS(nrES_PID,$D61,nrES_Code,$F61,nrES_Att,2,nrES_Raw,"&gt;=0")&gt;0,IF(IFERROR(_xlfn.MINIFS(nrES_Date,nrES_PID,$D61,nrES_Code,$F61,nrES_Att,2,nrES_Raw,"&gt;=0",nrES_Date,"&gt;0"),0)=0,"RETEST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IF(OR($C62="",$L62="",$K62&lt;&gt;1,NOT(ISNUMBER($L62)),$L62&gt;=$J62),"",IF(COUNTIFS(nrES_PID,$D62,nrES_Code,$F62,nrES_Att,2,nrES_Raw,"&gt;=0")&gt;0,IF(IFERROR(_xlfn.MINIFS(nrES_Date,nrES_PID,$D62,nrES_Code,$F62,nrES_Att,2,nrES_Raw,"&gt;=0",nrES_Date,"&gt;0"),0)=0,"RETEST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IF(OR($C63="",$L63="",$K63&lt;&gt;1,NOT(ISNUMBER($L63)),$L63&gt;=$J63),"",IF(COUNTIFS(nrES_PID,$D63,nrES_Code,$F63,nrES_Att,2,nrES_Raw,"&gt;=0")&gt;0,IF(IFERROR(_xlfn.MINIFS(nrES_Date,nrES_PID,$D63,nrES_Code,$F63,nrES_Att,2,nrES_Raw,"&gt;=0",nrES_Date,"&gt;0"),0)=0,"RETEST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IF(OR($C64="",$L64="",$K64&lt;&gt;1,NOT(ISNUMBER($L64)),$L64&gt;=$J64),"",IF(COUNTIFS(nrES_PID,$D64,nrES_Code,$F64,nrES_Att,2,nrES_Raw,"&gt;=0")&gt;0,IF(IFERROR(_xlfn.MINIFS(nrES_Date,nrES_PID,$D64,nrES_Code,$F64,nrES_Att,2,nrES_Raw,"&gt;=0",nrES_Date,"&gt;0"),0)=0,"RETEST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IF(OR($C65="",$L65="",$K65&lt;&gt;1,NOT(ISNUMBER($L65)),$L65&gt;=$J65),"",IF(COUNTIFS(nrES_PID,$D65,nrES_Code,$F65,nrES_Att,2,nrES_Raw,"&gt;=0")&gt;0,IF(IFERROR(_xlfn.MINIFS(nrES_Date,nrES_PID,$D65,nrES_Code,$F65,nrES_Att,2,nrES_Raw,"&gt;=0",nrES_Date,"&gt;0"),0)=0,"RETEST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IF(OR($C66="",$L66="",$K66&lt;&gt;1,NOT(ISNUMBER($L66)),$L66&gt;=$J66),"",IF(COUNTIFS(nrES_PID,$D66,nrES_Code,$F66,nrES_Att,2,nrES_Raw,"&gt;=0")&gt;0,IF(IFERROR(_xlfn.MINIFS(nrES_Date,nrES_PID,$D66,nrES_Code,$F66,nrES_Att,2,nrES_Raw,"&gt;=0",nrES_Date,"&gt;0"),0)=0,"RETEST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IF(OR($C67="",$L67="",$K67&lt;&gt;1,NOT(ISNUMBER($L67)),$L67&gt;=$J67),"",IF(COUNTIFS(nrES_PID,$D67,nrES_Code,$F67,nrES_Att,2,nrES_Raw,"&gt;=0")&gt;0,IF(IFERROR(_xlfn.MINIFS(nrES_Date,nrES_PID,$D67,nrES_Code,$F67,nrES_Att,2,nrES_Raw,"&gt;=0",nrES_Date,"&gt;0"),0)=0,"RETEST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IF(OR($C68="",$L68="",$K68&lt;&gt;1,NOT(ISNUMBER($L68)),$L68&gt;=$J68),"",IF(COUNTIFS(nrES_PID,$D68,nrES_Code,$F68,nrES_Att,2,nrES_Raw,"&gt;=0")&gt;0,IF(IFERROR(_xlfn.MINIFS(nrES_Date,nrES_PID,$D68,nrES_Code,$F68,nrES_Att,2,nrES_Raw,"&gt;=0",nrES_Date,"&gt;0"),0)=0,"RETEST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IF(OR($C69="",$L69="",$K69&lt;&gt;1,NOT(ISNUMBER($L69)),$L69&gt;=$J69),"",IF(COUNTIFS(nrES_PID,$D69,nrES_Code,$F69,nrES_Att,2,nrES_Raw,"&gt;=0")&gt;0,IF(IFERROR(_xlfn.MINIFS(nrES_Date,nrES_PID,$D69,nrES_Code,$F69,nrES_Att,2,nrES_Raw,"&gt;=0",nrES_Date,"&gt;0"),0)=0,"RETEST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IF(OR($C70="",$L70="",$K70&lt;&gt;1,NOT(ISNUMBER($L70)),$L70&gt;=$J70),"",IF(COUNTIFS(nrES_PID,$D70,nrES_Code,$F70,nrES_Att,2,nrES_Raw,"&gt;=0")&gt;0,IF(IFERROR(_xlfn.MINIFS(nrES_Date,nrES_PID,$D70,nrES_Code,$F70,nrES_Att,2,nrES_Raw,"&gt;=0",nrES_Date,"&gt;0"),0)=0,"RETEST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IF(OR($C71="",$L71="",$K71&lt;&gt;1,NOT(ISNUMBER($L71)),$L71&gt;=$J71),"",IF(COUNTIFS(nrES_PID,$D71,nrES_Code,$F71,nrES_Att,2,nrES_Raw,"&gt;=0")&gt;0,IF(IFERROR(_xlfn.MINIFS(nrES_Date,nrES_PID,$D71,nrES_Code,$F71,nrES_Att,2,nrES_Raw,"&gt;=0",nrES_Date,"&gt;0"),0)=0,"RETEST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IF(OR($C72="",$L72="",$K72&lt;&gt;1,NOT(ISNUMBER($L72)),$L72&gt;=$J72),"",IF(COUNTIFS(nrES_PID,$D72,nrES_Code,$F72,nrES_Att,2,nrES_Raw,"&gt;=0")&gt;0,IF(IFERROR(_xlfn.MINIFS(nrES_Date,nrES_PID,$D72,nrES_Code,$F72,nrES_Att,2,nrES_Raw,"&gt;=0",nrES_Date,"&gt;0"),0)=0,"RETEST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IF(OR($C73="",$L73="",$K73&lt;&gt;1,NOT(ISNUMBER($L73)),$L73&gt;=$J73),"",IF(COUNTIFS(nrES_PID,$D73,nrES_Code,$F73,nrES_Att,2,nrES_Raw,"&gt;=0")&gt;0,IF(IFERROR(_xlfn.MINIFS(nrES_Date,nrES_PID,$D73,nrES_Code,$F73,nrES_Att,2,nrES_Raw,"&gt;=0",nrES_Date,"&gt;0"),0)=0,"RETEST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IF(OR($C74="",$L74="",$K74&lt;&gt;1,NOT(ISNUMBER($L74)),$L74&gt;=$J74),"",IF(COUNTIFS(nrES_PID,$D74,nrES_Code,$F74,nrES_Att,2,nrES_Raw,"&gt;=0")&gt;0,IF(IFERROR(_xlfn.MINIFS(nrES_Date,nrES_PID,$D74,nrES_Code,$F74,nrES_Att,2,nrES_Raw,"&gt;=0",nrES_Date,"&gt;0"),0)=0,"RETEST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IF(OR($C75="",$L75="",$K75&lt;&gt;1,NOT(ISNUMBER($L75)),$L75&gt;=$J75),"",IF(COUNTIFS(nrES_PID,$D75,nrES_Code,$F75,nrES_Att,2,nrES_Raw,"&gt;=0")&gt;0,IF(IFERROR(_xlfn.MINIFS(nrES_Date,nrES_PID,$D75,nrES_Code,$F75,nrES_Att,2,nrES_Raw,"&gt;=0",nrES_Date,"&gt;0"),0)=0,"RETEST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IF(OR($C76="",$L76="",$K76&lt;&gt;1,NOT(ISNUMBER($L76)),$L76&gt;=$J76),"",IF(COUNTIFS(nrES_PID,$D76,nrES_Code,$F76,nrES_Att,2,nrES_Raw,"&gt;=0")&gt;0,IF(IFERROR(_xlfn.MINIFS(nrES_Date,nrES_PID,$D76,nrES_Code,$F76,nrES_Att,2,nrES_Raw,"&gt;=0",nrES_Date,"&gt;0"),0)=0,"RETEST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IF(OR($C77="",$L77="",$K77&lt;&gt;1,NOT(ISNUMBER($L77)),$L77&gt;=$J77),"",IF(COUNTIFS(nrES_PID,$D77,nrES_Code,$F77,nrES_Att,2,nrES_Raw,"&gt;=0")&gt;0,IF(IFERROR(_xlfn.MINIFS(nrES_Date,nrES_PID,$D77,nrES_Code,$F77,nrES_Att,2,nrES_Raw,"&gt;=0",nrES_Date,"&gt;0"),0)=0,"RETEST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IF(OR($C78="",$L78="",$K78&lt;&gt;1,NOT(ISNUMBER($L78)),$L78&gt;=$J78),"",IF(COUNTIFS(nrES_PID,$D78,nrES_Code,$F78,nrES_Att,2,nrES_Raw,"&gt;=0")&gt;0,IF(IFERROR(_xlfn.MINIFS(nrES_Date,nrES_PID,$D78,nrES_Code,$F78,nrES_Att,2,nrES_Raw,"&gt;=0",nrES_Date,"&gt;0"),0)=0,"RETEST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IF(OR($C79="",$L79="",$K79&lt;&gt;1,NOT(ISNUMBER($L79)),$L79&gt;=$J79),"",IF(COUNTIFS(nrES_PID,$D79,nrES_Code,$F79,nrES_Att,2,nrES_Raw,"&gt;=0")&gt;0,IF(IFERROR(_xlfn.MINIFS(nrES_Date,nrES_PID,$D79,nrES_Code,$F79,nrES_Att,2,nrES_Raw,"&gt;=0",nrES_Date,"&gt;0"),0)=0,"RETEST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IF(OR($C80="",$L80="",$K80&lt;&gt;1,NOT(ISNUMBER($L80)),$L80&gt;=$J80),"",IF(COUNTIFS(nrES_PID,$D80,nrES_Code,$F80,nrES_Att,2,nrES_Raw,"&gt;=0")&gt;0,IF(IFERROR(_xlfn.MINIFS(nrES_Date,nrES_PID,$D80,nrES_Code,$F80,nrES_Att,2,nrES_Raw,"&gt;=0",nrES_Date,"&gt;0"),0)=0,"RETEST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IF(OR($C81="",$L81="",$K81&lt;&gt;1,NOT(ISNUMBER($L81)),$L81&gt;=$J81),"",IF(COUNTIFS(nrES_PID,$D81,nrES_Code,$F81,nrES_Att,2,nrES_Raw,"&gt;=0")&gt;0,IF(IFERROR(_xlfn.MINIFS(nrES_Date,nrES_PID,$D81,nrES_Code,$F81,nrES_Att,2,nrES_Raw,"&gt;=0",nrES_Date,"&gt;0"),0)=0,"RETEST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IF(OR($C82="",$L82="",$K82&lt;&gt;1,NOT(ISNUMBER($L82)),$L82&gt;=$J82),"",IF(COUNTIFS(nrES_PID,$D82,nrES_Code,$F82,nrES_Att,2,nrES_Raw,"&gt;=0")&gt;0,IF(IFERROR(_xlfn.MINIFS(nrES_Date,nrES_PID,$D82,nrES_Code,$F82,nrES_Att,2,nrES_Raw,"&gt;=0",nrES_Date,"&gt;0"),0)=0,"RETEST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IF(OR($C83="",$L83="",$K83&lt;&gt;1,NOT(ISNUMBER($L83)),$L83&gt;=$J83),"",IF(COUNTIFS(nrES_PID,$D83,nrES_Code,$F83,nrES_Att,2,nrES_Raw,"&gt;=0")&gt;0,IF(IFERROR(_xlfn.MINIFS(nrES_Date,nrES_PID,$D83,nrES_Code,$F83,nrES_Att,2,nrES_Raw,"&gt;=0",nrES_Date,"&gt;0"),0)=0,"RETEST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IF(OR($C84="",$L84="",$K84&lt;&gt;1,NOT(ISNUMBER($L84)),$L84&gt;=$J84),"",IF(COUNTIFS(nrES_PID,$D84,nrES_Code,$F84,nrES_Att,2,nrES_Raw,"&gt;=0")&gt;0,IF(IFERROR(_xlfn.MINIFS(nrES_Date,nrES_PID,$D84,nrES_Code,$F84,nrES_Att,2,nrES_Raw,"&gt;=0",nrES_Date,"&gt;0"),0)=0,"RETEST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IF(OR($C85="",$L85="",$K85&lt;&gt;1,NOT(ISNUMBER($L85)),$L85&gt;=$J85),"",IF(COUNTIFS(nrES_PID,$D85,nrES_Code,$F85,nrES_Att,2,nrES_Raw,"&gt;=0")&gt;0,IF(IFERROR(_xlfn.MINIFS(nrES_Date,nrES_PID,$D85,nrES_Code,$F85,nrES_Att,2,nrES_Raw,"&gt;=0",nrES_Date,"&gt;0"),0)=0,"RETEST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IF(OR($C86="",$L86="",$K86&lt;&gt;1,NOT(ISNUMBER($L86)),$L86&gt;=$J86),"",IF(COUNTIFS(nrES_PID,$D86,nrES_Code,$F86,nrES_Att,2,nrES_Raw,"&gt;=0")&gt;0,IF(IFERROR(_xlfn.MINIFS(nrES_Date,nrES_PID,$D86,nrES_Code,$F86,nrES_Att,2,nrES_Raw,"&gt;=0",nrES_Date,"&gt;0"),0)=0,"RETEST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IF(OR($C87="",$L87="",$K87&lt;&gt;1,NOT(ISNUMBER($L87)),$L87&gt;=$J87),"",IF(COUNTIFS(nrES_PID,$D87,nrES_Code,$F87,nrES_Att,2,nrES_Raw,"&gt;=0")&gt;0,IF(IFERROR(_xlfn.MINIFS(nrES_Date,nrES_PID,$D87,nrES_Code,$F87,nrES_Att,2,nrES_Raw,"&gt;=0",nrES_Date,"&gt;0"),0)=0,"RETEST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IF(OR($C88="",$L88="",$K88&lt;&gt;1,NOT(ISNUMBER($L88)),$L88&gt;=$J88),"",IF(COUNTIFS(nrES_PID,$D88,nrES_Code,$F88,nrES_Att,2,nrES_Raw,"&gt;=0")&gt;0,IF(IFERROR(_xlfn.MINIFS(nrES_Date,nrES_PID,$D88,nrES_Code,$F88,nrES_Att,2,nrES_Raw,"&gt;=0",nrES_Date,"&gt;0"),0)=0,"RETEST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IF(OR($C89="",$L89="",$K89&lt;&gt;1,NOT(ISNUMBER($L89)),$L89&gt;=$J89),"",IF(COUNTIFS(nrES_PID,$D89,nrES_Code,$F89,nrES_Att,2,nrES_Raw,"&gt;=0")&gt;0,IF(IFERROR(_xlfn.MINIFS(nrES_Date,nrES_PID,$D89,nrES_Code,$F89,nrES_Att,2,nrES_Raw,"&gt;=0",nrES_Date,"&gt;0"),0)=0,"RETEST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IF(OR($C90="",$L90="",$K90&lt;&gt;1,NOT(ISNUMBER($L90)),$L90&gt;=$J90),"",IF(COUNTIFS(nrES_PID,$D90,nrES_Code,$F90,nrES_Att,2,nrES_Raw,"&gt;=0")&gt;0,IF(IFERROR(_xlfn.MINIFS(nrES_Date,nrES_PID,$D90,nrES_Code,$F90,nrES_Att,2,nrES_Raw,"&gt;=0",nrES_Date,"&gt;0"),0)=0,"RETEST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IF(OR($C91="",$L91="",$K91&lt;&gt;1,NOT(ISNUMBER($L91)),$L91&gt;=$J91),"",IF(COUNTIFS(nrES_PID,$D91,nrES_Code,$F91,nrES_Att,2,nrES_Raw,"&gt;=0")&gt;0,IF(IFERROR(_xlfn.MINIFS(nrES_Date,nrES_PID,$D91,nrES_Code,$F91,nrES_Att,2,nrES_Raw,"&gt;=0",nrES_Date,"&gt;0"),0)=0,"RETEST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IF(OR($C92="",$L92="",$K92&lt;&gt;1,NOT(ISNUMBER($L92)),$L92&gt;=$J92),"",IF(COUNTIFS(nrES_PID,$D92,nrES_Code,$F92,nrES_Att,2,nrES_Raw,"&gt;=0")&gt;0,IF(IFERROR(_xlfn.MINIFS(nrES_Date,nrES_PID,$D92,nrES_Code,$F92,nrES_Att,2,nrES_Raw,"&gt;=0",nrES_Date,"&gt;0"),0)=0,"RETEST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IF(OR($C93="",$L93="",$K93&lt;&gt;1,NOT(ISNUMBER($L93)),$L93&gt;=$J93),"",IF(COUNTIFS(nrES_PID,$D93,nrES_Code,$F93,nrES_Att,2,nrES_Raw,"&gt;=0")&gt;0,IF(IFERROR(_xlfn.MINIFS(nrES_Date,nrES_PID,$D93,nrES_Code,$F93,nrES_Att,2,nrES_Raw,"&gt;=0",nrES_Date,"&gt;0"),0)=0,"RETEST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IF(OR($C94="",$L94="",$K94&lt;&gt;1,NOT(ISNUMBER($L94)),$L94&gt;=$J94),"",IF(COUNTIFS(nrES_PID,$D94,nrES_Code,$F94,nrES_Att,2,nrES_Raw,"&gt;=0")&gt;0,IF(IFERROR(_xlfn.MINIFS(nrES_Date,nrES_PID,$D94,nrES_Code,$F94,nrES_Att,2,nrES_Raw,"&gt;=0",nrES_Date,"&gt;0"),0)=0,"RETEST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IF(OR($C95="",$L95="",$K95&lt;&gt;1,NOT(ISNUMBER($L95)),$L95&gt;=$J95),"",IF(COUNTIFS(nrES_PID,$D95,nrES_Code,$F95,nrES_Att,2,nrES_Raw,"&gt;=0")&gt;0,IF(IFERROR(_xlfn.MINIFS(nrES_Date,nrES_PID,$D95,nrES_Code,$F95,nrES_Att,2,nrES_Raw,"&gt;=0",nrES_Date,"&gt;0"),0)=0,"RETEST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IF(OR($C96="",$L96="",$K96&lt;&gt;1,NOT(ISNUMBER($L96)),$L96&gt;=$J96),"",IF(COUNTIFS(nrES_PID,$D96,nrES_Code,$F96,nrES_Att,2,nrES_Raw,"&gt;=0")&gt;0,IF(IFERROR(_xlfn.MINIFS(nrES_Date,nrES_PID,$D96,nrES_Code,$F96,nrES_Att,2,nrES_Raw,"&gt;=0",nrES_Date,"&gt;0"),0)=0,"RETEST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IF(OR($C97="",$L97="",$K97&lt;&gt;1,NOT(ISNUMBER($L97)),$L97&gt;=$J97),"",IF(COUNTIFS(nrES_PID,$D97,nrES_Code,$F97,nrES_Att,2,nrES_Raw,"&gt;=0")&gt;0,IF(IFERROR(_xlfn.MINIFS(nrES_Date,nrES_PID,$D97,nrES_Code,$F97,nrES_Att,2,nrES_Raw,"&gt;=0",nrES_Date,"&gt;0"),0)=0,"RETEST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IF(OR($C98="",$L98="",$K98&lt;&gt;1,NOT(ISNUMBER($L98)),$L98&gt;=$J98),"",IF(COUNTIFS(nrES_PID,$D98,nrES_Code,$F98,nrES_Att,2,nrES_Raw,"&gt;=0")&gt;0,IF(IFERROR(_xlfn.MINIFS(nrES_Date,nrES_PID,$D98,nrES_Code,$F98,nrES_Att,2,nrES_Raw,"&gt;=0",nrES_Date,"&gt;0"),0)=0,"RETEST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IF(OR($C99="",$L99="",$K99&lt;&gt;1,NOT(ISNUMBER($L99)),$L99&gt;=$J99),"",IF(COUNTIFS(nrES_PID,$D99,nrES_Code,$F99,nrES_Att,2,nrES_Raw,"&gt;=0")&gt;0,IF(IFERROR(_xlfn.MINIFS(nrES_Date,nrES_PID,$D99,nrES_Code,$F99,nrES_Att,2,nrES_Raw,"&gt;=0",nrES_Date,"&gt;0"),0)=0,"RETEST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OR($C100="",$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OR($C101="",$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OR($C102="",$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OR($C103="",$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OR($C104="",$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OR($C105="",$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OR($C106="",$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OR($C107="",$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OR($C108="",$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OR($C109="",$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OR($C110="",$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OR($C111="",$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OR($C112="",$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OR($C113="",$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OR($C114="",$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OR($C115="",$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OR($C116="",$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OR($C117="",$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OR($C118="",$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OR($C119="",$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OR($C120="",$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OR($C121="",$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OR($C122="",$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OR($C123="",$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OR($C124="",$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OR($C125="",$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OR($C126="",$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OR($C127="",$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OR($C128="",$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OR($C129="",$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OR($C130="",$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OR($C131="",$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OR($C132="",$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OR($C133="",$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OR($C134="",$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OR($C135="",$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OR($C136="",$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OR($C137="",$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OR($C138="",$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OR($C139="",$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OR($C140="",$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OR($C141="",$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OR($C142="",$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OR($C143="",$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OR($C144="",$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OR($C145="",$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OR($C146="",$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OR($C147="",$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OR($C148="",$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OR($C149="",$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OR($C150="",$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OR($C151="",$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OR($C152="",$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OR($C153="",$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OR($C154="",$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OR($C155="",$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OR($C156="",$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OR($C157="",$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OR($C158="",$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OR($C159="",$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OR($C160="",$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OR($C161="",$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OR($C162="",$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OR($C163="",$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OR($C164="",$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OR($C165="",$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OR($C166="",$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OR($C167="",$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OR($C168="",$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OR($C169="",$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OR($C170="",$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OR($C171="",$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OR($C172="",$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OR($C173="",$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OR($C174="",$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OR($C175="",$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OR($C176="",$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OR($C177="",$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OR($C178="",$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OR($C179="",$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OR($C180="",$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OR($C181="",$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OR($C182="",$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OR($C183="",$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OR($C184="",$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OR($C185="",$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OR($C186="",$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OR($C187="",$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OR($C188="",$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OR($C189="",$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OR($C190="",$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OR($C191="",$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OR($C192="",$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OR($C193="",$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OR($C194="",$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OR($C195="",$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OR($C196="",$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OR($C197="",$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OR($C198="",$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OR($C199="",$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OR($C200="",$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OR($C201="",$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OR($C202="",$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OR($C203="",$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OR($C204="",$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OR($C205="",$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OR($C206="",$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OR($C207="",$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OR($C208="",$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OR($C209="",$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OR($C210="",$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OR($C211="",$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OR($C212="",$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OR($C213="",$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OR($C214="",$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OR($C215="",$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OR($C216="",$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OR($C217="",$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OR($C218="",$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OR($C219="",$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OR($C220="",$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OR($C221="",$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OR($C222="",$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OR($C223="",$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OR($C224="",$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OR($C225="",$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OR($C226="",$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OR($C227="",$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OR($C228="",$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OR($C229="",$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OR($C230="",$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OR($C231="",$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OR($C232="",$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OR($C233="",$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OR($C234="",$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OR($C235="",$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OR($C236="",$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OR($C237="",$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OR($C238="",$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OR($C239="",$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OR($C240="",$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OR($C241="",$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OR($C242="",$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OR($C243="",$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OR($C244="",$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OR($C245="",$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OR($C246="",$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OR($C247="",$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OR($C248="",$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OR($C249="",$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OR($C250="",$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OR($C251="",$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OR($C252="",$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OR($C253="",$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OR($C254="",$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OR($C255="",$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OR($C256="",$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OR($C257="",$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OR($C258="",$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OR($C259="",$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OR($C260="",$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OR($C261="",$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OR($C262="",$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OR($C263="",$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OR($C264="",$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OR($C265="",$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OR($C266="",$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OR($C267="",$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OR($C268="",$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OR($C269="",$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OR($C270="",$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OR($C271="",$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OR($C272="",$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OR($C273="",$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OR($C274="",$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OR($C275="",$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OR($C276="",$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OR($C277="",$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OR($C278="",$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OR($C279="",$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OR($C280="",$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OR($C281="",$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OR($C282="",$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OR($C283="",$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OR($C284="",$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OR($C285="",$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OR($C286="",$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OR($C287="",$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OR($C288="",$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OR($C289="",$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OR($C290="",$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OR($C291="",$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OR($C292="",$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OR($C293="",$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OR($C294="",$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OR($C295="",$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OR($C296="",$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OR($C297="",$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OR($C298="",$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OR($C299="",$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OR($C300="",$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OR($C301="",$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OR($C302="",$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OR($C303="",$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OR($C304="",$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OR($C305="",$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OR($C306="",$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OR($C307="",$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OR($C308="",$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OR($C309="",$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OR($C310="",$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OR($C311="",$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OR($C312="",$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OR($C313="",$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OR($C314="",$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OR($C315="",$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OR($C316="",$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OR($C317="",$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OR($C318="",$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OR($C319="",$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OR($C320="",$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OR($C321="",$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OR($C322="",$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OR($C323="",$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OR($C324="",$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OR($C325="",$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OR($C326="",$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OR($C327="",$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OR($C328="",$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OR($C329="",$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OR($C330="",$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OR($C331="",$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OR($C332="",$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OR($C333="",$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OR($C334="",$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OR($C335="",$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OR($C336="",$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OR($C337="",$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OR($C338="",$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OR($C339="",$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OR($C340="",$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OR($C341="",$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OR($C342="",$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OR($C343="",$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OR($C344="",$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OR($C345="",$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OR($C346="",$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OR($C347="",$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OR($C348="",$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OR($C349="",$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OR($C350="",$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OR($C351="",$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OR($C352="",$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OR($C353="",$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OR($C354="",$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OR($C355="",$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OR($C356="",$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OR($C357="",$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OR($C358="",$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OR($C359="",$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OR($C360="",$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OR($C361="",$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OR($C362="",$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OR($C363="",$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OR($C364="",$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OR($C365="",$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OR($C366="",$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OR($C367="",$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OR($C368="",$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OR($C369="",$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OR($C370="",$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OR($C371="",$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OR($C372="",$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OR($C373="",$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OR($C374="",$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OR($C375="",$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OR($C376="",$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OR($C377="",$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OR($C378="",$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OR($C379="",$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OR($C380="",$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OR($C381="",$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OR($C382="",$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OR($C383="",$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OR($C384="",$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OR($C385="",$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OR($C386="",$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OR($C387="",$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OR($C388="",$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OR($C389="",$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OR($C390="",$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OR($C391="",$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OR($C392="",$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OR($C393="",$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OR($C394="",$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OR($C395="",$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OR($C396="",$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OR($C397="",$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OR($C398="",$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OR($C399="",$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OR($C400="",$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OR($C401="",$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OR($C402="",$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OR($C403="",$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OR($C404="",$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OR($C405="",$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OR($C406="",$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OR($C407="",$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OR($C408="",$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OR($C409="",$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OR($C410="",$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OR($C411="",$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OR($C412="",$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OR($C413="",$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OR($C414="",$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OR($C415="",$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OR($C416="",$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OR($C417="",$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OR($C418="",$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OR($C419="",$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OR($C420="",$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OR($C421="",$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OR($C422="",$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OR($C423="",$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OR($C424="",$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OR($C425="",$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OR($C426="",$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OR($C427="",$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OR($C428="",$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OR($C429="",$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OR($C430="",$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OR($C431="",$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OR($C432="",$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OR($C433="",$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OR($C434="",$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OR($C435="",$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OR($C436="",$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OR($C437="",$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OR($C438="",$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OR($C439="",$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OR($C440="",$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OR($C441="",$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OR($C442="",$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OR($C443="",$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OR($C444="",$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OR($C445="",$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OR($C446="",$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OR($C447="",$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OR($C448="",$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OR($C449="",$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OR($C450="",$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OR($C451="",$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OR($C452="",$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OR($C453="",$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OR($C454="",$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OR($C455="",$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OR($C456="",$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OR($C457="",$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OR($C458="",$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OR($C459="",$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OR($C460="",$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OR($C461="",$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OR($C462="",$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OR($C463="",$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OR($C464="",$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OR($C465="",$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OR($C466="",$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OR($C467="",$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OR($C468="",$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OR($C469="",$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OR($C470="",$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OR($C471="",$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OR($C472="",$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OR($C473="",$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OR($C474="",$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OR($C475="",$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OR($C476="",$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OR($C477="",$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OR($C478="",$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OR($C479="",$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OR($C480="",$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OR($C481="",$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OR($C482="",$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OR($C483="",$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OR($C484="",$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OR($C485="",$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OR($C486="",$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OR($C487="",$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OR($C488="",$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OR($C489="",$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OR($C490="",$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OR($C491="",$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OR($C492="",$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OR($C493="",$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OR($C494="",$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OR($C495="",$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OR($C496="",$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OR($C497="",$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OR($C498="",$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OR($C499="",$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OR($C500="",$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OR($C501="",$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OR($C502="",$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OR($C503="",$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OR($C504="",$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OR($C505="",$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OR($C506="",$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OR($C507="",$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OR($C508="",$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OR($C509="",$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OR($C510="",$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OR($C511="",$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OR($C512="",$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OR($C513="",$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OR($C514="",$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OR($C515="",$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OR($C516="",$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OR($C517="",$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OR($C518="",$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OR($C519="",$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OR($C520="",$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OR($C521="",$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OR($C522="",$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OR($C523="",$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OR($C524="",$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OR($C525="",$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OR($C526="",$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OR($C527="",$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OR($C528="",$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OR($C529="",$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OR($C530="",$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OR($C531="",$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OR($C532="",$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OR($C533="",$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OR($C534="",$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OR($C535="",$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OR($C536="",$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OR($C537="",$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OR($C538="",$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OR($C539="",$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OR($C540="",$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OR($C541="",$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OR($C542="",$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OR($C543="",$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OR($C544="",$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OR($C545="",$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OR($C546="",$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OR($C547="",$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OR($C548="",$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OR($C549="",$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OR($C550="",$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OR($C551="",$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OR($C552="",$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OR($C553="",$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OR($C554="",$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OR($C555="",$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OR($C556="",$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OR($C557="",$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OR($C558="",$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OR($C559="",$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OR($C560="",$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OR($C561="",$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OR($C562="",$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OR($C563="",$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OR($C564="",$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OR($C565="",$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OR($C566="",$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OR($C567="",$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OR($C568="",$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OR($C569="",$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OR($C570="",$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OR($C571="",$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OR($C572="",$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OR($C573="",$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OR($C574="",$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OR($C575="",$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OR($C576="",$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OR($C577="",$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OR($C578="",$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OR($C579="",$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OR($C580="",$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OR($C581="",$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OR($C582="",$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OR($C583="",$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OR($C584="",$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OR($C585="",$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OR($C586="",$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OR($C587="",$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OR($C588="",$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OR($C589="",$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OR($C590="",$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OR($C591="",$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OR($C592="",$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OR($C593="",$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OR($C594="",$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OR($C595="",$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OR($C596="",$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OR($C597="",$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OR($C598="",$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OR($C599="",$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OR($C600="",$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OR($C601="",$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OR($C602="",$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OR($C603="",$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OR($C604="",$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OR($C605="",$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OR($C606="",$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OR($C607="",$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OR($C608="",$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OR($C609="",$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OR($C610="",$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OR($C611="",$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OR($C612="",$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OR($C613="",$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OR($C614="",$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OR($C615="",$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OR($C616="",$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OR($C617="",$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OR($C618="",$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OR($C619="",$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OR($C620="",$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OR($C621="",$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OR($C622="",$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OR($C623="",$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OR($C624="",$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OR($C625="",$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OR($C626="",$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OR($C627="",$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OR($C628="",$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OR($C629="",$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OR($C630="",$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OR($C631="",$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OR($C632="",$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OR($C633="",$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OR($C634="",$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OR($C635="",$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OR($C636="",$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OR($C637="",$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OR($C638="",$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OR($C639="",$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OR($C640="",$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OR($C641="",$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OR($C642="",$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OR($C643="",$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OR($C644="",$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OR($C645="",$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OR($C646="",$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OR($C647="",$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OR($C648="",$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OR($C649="",$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OR($C650="",$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OR($C651="",$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OR($C652="",$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OR($C653="",$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OR($C654="",$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OR($C655="",$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OR($C656="",$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OR($C657="",$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OR($C658="",$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OR($C659="",$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OR($C660="",$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OR($C661="",$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OR($C662="",$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OR($C663="",$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OR($C664="",$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OR($C665="",$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OR($C666="",$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OR($C667="",$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OR($C668="",$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OR($C669="",$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OR($C670="",$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OR($C671="",$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OR($C672="",$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OR($C673="",$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OR($C674="",$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OR($C675="",$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OR($C676="",$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OR($C677="",$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OR($C678="",$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OR($C679="",$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OR($C680="",$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OR($C681="",$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OR($C682="",$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OR($C683="",$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OR($C684="",$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OR($C685="",$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OR($C686="",$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OR($C687="",$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OR($C688="",$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OR($C689="",$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OR($C690="",$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OR($C691="",$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OR($C692="",$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OR($C693="",$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OR($C694="",$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OR($C695="",$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OR($C696="",$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OR($C697="",$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OR($C698="",$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OR($C699="",$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OR($C700="",$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OR($C701="",$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OR($C702="",$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OR($C703="",$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OR($C704="",$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OR($C705="",$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OR($C706="",$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OR($C707="",$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OR($C708="",$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OR($C709="",$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OR($C710="",$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OR($C711="",$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OR($C712="",$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OR($C713="",$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OR($C714="",$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OR($C715="",$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OR($C716="",$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OR($C717="",$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OR($C718="",$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OR($C719="",$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OR($C720="",$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OR($C721="",$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OR($C722="",$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OR($C723="",$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OR($C724="",$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OR($C725="",$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OR($C726="",$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OR($C727="",$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OR($C728="",$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OR($C729="",$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OR($C730="",$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OR($C731="",$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OR($C732="",$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OR($C733="",$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OR($C734="",$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OR($C735="",$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OR($C736="",$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OR($C737="",$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OR($C738="",$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OR($C739="",$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OR($C740="",$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OR($C741="",$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OR($C742="",$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OR($C743="",$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OR($C744="",$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OR($C745="",$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OR($C746="",$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OR($C747="",$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OR($C748="",$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OR($C749="",$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OR($C750="",$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OR($C751="",$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OR($C752="",$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OR($C753="",$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OR($C754="",$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OR($C755="",$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OR($C756="",$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OR($C757="",$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OR($C758="",$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OR($C759="",$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OR($C760="",$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OR($C761="",$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OR($C762="",$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OR($C763="",$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OR($C764="",$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OR($C765="",$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OR($C766="",$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OR($C767="",$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OR($C768="",$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OR($C769="",$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OR($C770="",$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OR($C771="",$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OR($C772="",$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OR($C773="",$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OR($C774="",$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OR($C775="",$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OR($C776="",$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OR($C777="",$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OR($C778="",$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OR($C779="",$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OR($C780="",$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OR($C781="",$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OR($C782="",$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OR($C783="",$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OR($C784="",$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OR($C785="",$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OR($C786="",$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OR($C787="",$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OR($C788="",$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OR($C789="",$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OR($C790="",$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OR($C791="",$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OR($C792="",$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OR($C793="",$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OR($C794="",$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OR($C795="",$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OR($C796="",$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OR($C797="",$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OR($C798="",$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OR($C799="",$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OR($C800="",$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OR($C801="",$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OR($C802="",$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OR($C803="",$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OR($C804="",$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OR($C805="",$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OR($C806="",$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OR($C807="",$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OR($C808="",$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OR($C809="",$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OR($C810="",$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OR($C811="",$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OR($C812="",$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OR($C813="",$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OR($C814="",$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OR($C815="",$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OR($C816="",$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OR($C817="",$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OR($C818="",$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OR($C819="",$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OR($C820="",$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OR($C821="",$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OR($C822="",$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OR($C823="",$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OR($C824="",$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OR($C825="",$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OR($C826="",$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OR($C827="",$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OR($C828="",$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OR($C829="",$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OR($C830="",$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OR($C831="",$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OR($C832="",$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OR($C833="",$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OR($C834="",$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OR($C835="",$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OR($C836="",$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OR($C837="",$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OR($C838="",$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OR($C839="",$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OR($C840="",$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OR($C841="",$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OR($C842="",$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OR($C843="",$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OR($C844="",$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OR($C845="",$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OR($C846="",$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OR($C847="",$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OR($C848="",$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OR($C849="",$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OR($C850="",$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OR($C851="",$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OR($C852="",$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OR($C853="",$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OR($C854="",$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OR($C855="",$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OR($C856="",$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OR($C857="",$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OR($C858="",$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OR($C859="",$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OR($C860="",$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OR($C861="",$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OR($C862="",$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OR($C863="",$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OR($C864="",$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OR($C865="",$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OR($C866="",$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OR($C867="",$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OR($C868="",$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OR($C869="",$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OR($C870="",$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OR($C871="",$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OR($C872="",$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OR($C873="",$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OR($C874="",$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OR($C875="",$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OR($C876="",$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OR($C877="",$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OR($C878="",$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OR($C879="",$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OR($C880="",$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OR($C881="",$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OR($C882="",$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OR($C883="",$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OR($C884="",$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OR($C885="",$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OR($C886="",$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OR($C887="",$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OR($C888="",$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OR($C889="",$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OR($C890="",$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OR($C891="",$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OR($C892="",$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OR($C893="",$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OR($C894="",$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OR($C895="",$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OR($C896="",$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OR($C897="",$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OR($C898="",$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OR($C899="",$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OR($C900="",$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OR($C901="",$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OR($C902="",$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OR($C903="",$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OR($C904="",$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OR($C905="",$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OR($C906="",$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OR($C907="",$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OR($C908="",$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OR($C909="",$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OR($C910="",$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OR($C911="",$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OR($C912="",$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OR($C913="",$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OR($C914="",$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OR($C915="",$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OR($C916="",$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OR($C917="",$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OR($C918="",$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OR($C919="",$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OR($C920="",$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OR($C921="",$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OR($C922="",$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OR($C923="",$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OR($C924="",$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OR($C925="",$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OR($C926="",$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OR($C927="",$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OR($C928="",$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OR($C929="",$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OR($C930="",$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OR($C931="",$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OR($C932="",$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OR($C933="",$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OR($C934="",$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OR($C935="",$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OR($C936="",$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OR($C937="",$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OR($C938="",$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OR($C939="",$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OR($C940="",$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OR($C941="",$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OR($C942="",$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OR($C943="",$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OR($C944="",$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OR($C945="",$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OR($C946="",$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OR($C947="",$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OR($C948="",$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OR($C949="",$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OR($C950="",$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OR($C951="",$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OR($C952="",$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OR($C953="",$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OR($C954="",$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OR($C955="",$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OR($C956="",$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OR($C957="",$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OR($C958="",$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OR($C959="",$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OR($C960="",$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OR($C961="",$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OR($C962="",$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OR($C963="",$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OR($C964="",$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OR($C965="",$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OR($C966="",$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OR($C967="",$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OR($C968="",$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OR($C969="",$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OR($C970="",$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OR($C971="",$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OR($C972="",$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OR($C973="",$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OR($C974="",$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OR($C975="",$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OR($C976="",$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OR($C977="",$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OR($C978="",$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OR($C979="",$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OR($C980="",$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OR($C981="",$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OR($C982="",$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OR($C983="",$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OR($C984="",$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OR($C985="",$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OR($C986="",$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OR($C987="",$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OR($C988="",$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OR($C989="",$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OR($C990="",$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OR($C991="",$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OR($C992="",$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OR($C993="",$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OR($C994="",$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OR($C995="",$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OR($C996="",$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OR($C997="",$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OR($C998="",$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OR($C999="",$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OR($C1000="",$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OR($C1001="",$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OR($C1002="",$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OR($C1003="",$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OR($C1004="",$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OR($C1005="",$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OR($C1006="",$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OR($C1007="",$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OR($C1008="",$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OR($C1009="",$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OR($C1010="",$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OR($C1011="",$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OR($C1012="",$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OR($C1013="",$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OR($C1014="",$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OR($C1015="",$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OR($C1016="",$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OR($C1017="",$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OR($C1018="",$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OR($C1019="",$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OR($C1020="",$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OR($C1021="",$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OR($C1022="",$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OR($C1023="",$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OR($C1024="",$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OR($C1025="",$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OR($C1026="",$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OR($C1027="",$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OR($C1028="",$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OR($C1029="",$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OR($C1030="",$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OR($C1031="",$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OR($C1032="",$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OR($C1033="",$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OR($C1034="",$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OR($C1035="",$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OR($C1036="",$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OR($C1037="",$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OR($C1038="",$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OR($C1039="",$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OR($C1040="",$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OR($C1041="",$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OR($C1042="",$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OR($C1043="",$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OR($C1044="",$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OR($C1045="",$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OR($C1046="",$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OR($C1047="",$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OR($C1048="",$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OR($C1049="",$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OR($C1050="",$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OR($C1051="",$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OR($C1052="",$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OR($C1053="",$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OR($C1054="",$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OR($C1055="",$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OR($C1056="",$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OR($C1057="",$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OR($C1058="",$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OR($C1059="",$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OR($C1060="",$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OR($C1061="",$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OR($C1062="",$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OR($C1063="",$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OR($C1064="",$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OR($C1065="",$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OR($C1066="",$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OR($C1067="",$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OR($C1068="",$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OR($C1069="",$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OR($C1070="",$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OR($C1071="",$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OR($C1072="",$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OR($C1073="",$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OR($C1074="",$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OR($C1075="",$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OR($C1076="",$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OR($C1077="",$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OR($C1078="",$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OR($C1079="",$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OR($C1080="",$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OR($C1081="",$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OR($C1082="",$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OR($C1083="",$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OR($C1084="",$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OR($C1085="",$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OR($C1086="",$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OR($C1087="",$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OR($C1088="",$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OR($C1089="",$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OR($C1090="",$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OR($C1091="",$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OR($C1092="",$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OR($C1093="",$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OR($C1094="",$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OR($C1095="",$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OR($C1096="",$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OR($C1097="",$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OR($C1098="",$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OR($C1099="",$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OR($C1100="",$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OR($C1101="",$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OR($C1102="",$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OR($C1103="",$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OR($C1104="",$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OR($C1105="",$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OR($C1106="",$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OR($C1107="",$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OR($C1108="",$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OR($C1109="",$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OR($C1110="",$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OR($C1111="",$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OR($C1112="",$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OR($C1113="",$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OR($C1114="",$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OR($C1115="",$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OR($C1116="",$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OR($C1117="",$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OR($C1118="",$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OR($C1119="",$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OR($C1120="",$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OR($C1121="",$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OR($C1122="",$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OR($C1123="",$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OR($C1124="",$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OR($C1125="",$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OR($C1126="",$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OR($C1127="",$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OR($C1128="",$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OR($C1129="",$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OR($C1130="",$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OR($C1131="",$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OR($C1132="",$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OR($C1133="",$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OR($C1134="",$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OR($C1135="",$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OR($C1136="",$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OR($C1137="",$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OR($C1138="",$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OR($C1139="",$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OR($C1140="",$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OR($C1141="",$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OR($C1142="",$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OR($C1143="",$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OR($C1144="",$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OR($C1145="",$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OR($C1146="",$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OR($C1147="",$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OR($C1148="",$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OR($C1149="",$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OR($C1150="",$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OR($C1151="",$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OR($C1152="",$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OR($C1153="",$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OR($C1154="",$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OR($C1155="",$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OR($C1156="",$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OR($C1157="",$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OR($C1158="",$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OR($C1159="",$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OR($C1160="",$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OR($C1161="",$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OR($C1162="",$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OR($C1163="",$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OR($C1164="",$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OR($C1165="",$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OR($C1166="",$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OR($C1167="",$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OR($C1168="",$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OR($C1169="",$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OR($C1170="",$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OR($C1171="",$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OR($C1172="",$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OR($C1173="",$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OR($C1174="",$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OR($C1175="",$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OR($C1176="",$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OR($C1177="",$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OR($C1178="",$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OR($C1179="",$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OR($C1180="",$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OR($C1181="",$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OR($C1182="",$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OR($C1183="",$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OR($C1184="",$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OR($C1185="",$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OR($C1186="",$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OR($C1187="",$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OR($C1188="",$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OR($C1189="",$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OR($C1190="",$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OR($C1191="",$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OR($C1192="",$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OR($C1193="",$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OR($C1194="",$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OR($C1195="",$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OR($C1196="",$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OR($C1197="",$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OR($C1198="",$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OR($C1199="",$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OR($C1200="",$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OR($C1201="",$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OR($C1202="",$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OR($C1203="",$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OR($C1204="",$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OR($C1205="",$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OR($C1206="",$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OR($C1207="",$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OR($C1208="",$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OR($C1209="",$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OR($C1210="",$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OR($C1211="",$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OR($C1212="",$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OR($C1213="",$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OR($C1214="",$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OR($C1215="",$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OR($C1216="",$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OR($C1217="",$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OR($C1218="",$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OR($C1219="",$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OR($C1220="",$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OR($C1221="",$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OR($C1222="",$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OR($C1223="",$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OR($C1224="",$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OR($C1225="",$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OR($C1226="",$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OR($C1227="",$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OR($C1228="",$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OR($C1229="",$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OR($C1230="",$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OR($C1231="",$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OR($C1232="",$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OR($C1233="",$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OR($C1234="",$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OR($C1235="",$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OR($C1236="",$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OR($C1237="",$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OR($C1238="",$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OR($C1239="",$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OR($C1240="",$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OR($C1241="",$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OR($C1242="",$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OR($C1243="",$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OR($C1244="",$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OR($C1245="",$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OR($C1246="",$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OR($C1247="",$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OR($C1248="",$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OR($C1249="",$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OR($C1250="",$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OR($C1251="",$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OR($C1252="",$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OR($C1253="",$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OR($C1254="",$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OR($C1255="",$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OR($C1256="",$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OR($C1257="",$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OR($C1258="",$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OR($C1259="",$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OR($C1260="",$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OR($C1261="",$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OR($C1262="",$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OR($C1263="",$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OR($C1264="",$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OR($C1265="",$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OR($C1266="",$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OR($C1267="",$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OR($C1268="",$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OR($C1269="",$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OR($C1270="",$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OR($C1271="",$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OR($C1272="",$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OR($C1273="",$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OR($C1274="",$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OR($C1275="",$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OR($C1276="",$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OR($C1277="",$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OR($C1278="",$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OR($C1279="",$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OR($C1280="",$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OR($C1281="",$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OR($C1282="",$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OR($C1283="",$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OR($C1284="",$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OR($C1285="",$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OR($C1286="",$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OR($C1287="",$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OR($C1288="",$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OR($C1289="",$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OR($C1290="",$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OR($C1291="",$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OR($C1292="",$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OR($C1293="",$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OR($C1294="",$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OR($C1295="",$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OR($C1296="",$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OR($C1297="",$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OR($C1298="",$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OR($C1299="",$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OR($C1300="",$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OR($C1301="",$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OR($C1302="",$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OR($C1303="",$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OR($C1304="",$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OR($C1305="",$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OR($C1306="",$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OR($C1307="",$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OR($C1308="",$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OR($C1309="",$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OR($C1310="",$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OR($C1311="",$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OR($C1312="",$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OR($C1313="",$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OR($C1314="",$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OR($C1315="",$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OR($C1316="",$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OR($C1317="",$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OR($C1318="",$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OR($C1319="",$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OR($C1320="",$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OR($C1321="",$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OR($C1322="",$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OR($C1323="",$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OR($C1324="",$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OR($C1325="",$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OR($C1326="",$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OR($C1327="",$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OR($C1328="",$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OR($C1329="",$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OR($C1330="",$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OR($C1331="",$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OR($C1332="",$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OR($C1333="",$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OR($C1334="",$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OR($C1335="",$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OR($C1336="",$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OR($C1337="",$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OR($C1338="",$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OR($C1339="",$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OR($C1340="",$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OR($C1341="",$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OR($C1342="",$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OR($C1343="",$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OR($C1344="",$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OR($C1345="",$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OR($C1346="",$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OR($C1347="",$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OR($C1348="",$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OR($C1349="",$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OR($C1350="",$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OR($C1351="",$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OR($C1352="",$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OR($C1353="",$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OR($C1354="",$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OR($C1355="",$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OR($C1356="",$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OR($C1357="",$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OR($C1358="",$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OR($C1359="",$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OR($C1360="",$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OR($C1361="",$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OR($C1362="",$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OR($C1363="",$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OR($C1364="",$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OR($C1365="",$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OR($C1366="",$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OR($C1367="",$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OR($C1368="",$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OR($C1369="",$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OR($C1370="",$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OR($C1371="",$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OR($C1372="",$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OR($C1373="",$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OR($C1374="",$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OR($C1375="",$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OR($C1376="",$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OR($C1377="",$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OR($C1378="",$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OR($C1379="",$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OR($C1380="",$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OR($C1381="",$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OR($C1382="",$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OR($C1383="",$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OR($C1384="",$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OR($C1385="",$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OR($C1386="",$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OR($C1387="",$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OR($C1388="",$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OR($C1389="",$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OR($C1390="",$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OR($C1391="",$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OR($C1392="",$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OR($C1393="",$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OR($C1394="",$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OR($C1395="",$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OR($C1396="",$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OR($C1397="",$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OR($C1398="",$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OR($C1399="",$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OR($C1400="",$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OR($C1401="",$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OR($C1402="",$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OR($C1403="",$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OR($C1404="",$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OR($C1405="",$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OR($C1406="",$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OR($C1407="",$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OR($C1408="",$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OR($C1409="",$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OR($C1410="",$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OR($C1411="",$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OR($C1412="",$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OR($C1413="",$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OR($C1414="",$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OR($C1415="",$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OR($C1416="",$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OR($C1417="",$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OR($C1418="",$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OR($C1419="",$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OR($C1420="",$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OR($C1421="",$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OR($C1422="",$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OR($C1423="",$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OR($C1424="",$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OR($C1425="",$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OR($C1426="",$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OR($C1427="",$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OR($C1428="",$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OR($C1429="",$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OR($C1430="",$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OR($C1431="",$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OR($C1432="",$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OR($C1433="",$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OR($C1434="",$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OR($C1435="",$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OR($C1436="",$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OR($C1437="",$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OR($C1438="",$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OR($C1439="",$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OR($C1440="",$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OR($C1441="",$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OR($C1442="",$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OR($C1443="",$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OR($C1444="",$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OR($C1445="",$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OR($C1446="",$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OR($C1447="",$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OR($C1448="",$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OR($C1449="",$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OR($C1450="",$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OR($C1451="",$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OR($C1452="",$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OR($C1453="",$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OR($C1454="",$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OR($C1455="",$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OR($C1456="",$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OR($C1457="",$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OR($C1458="",$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OR($C1459="",$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OR($C1460="",$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OR($C1461="",$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OR($C1462="",$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OR($C1463="",$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OR($C1464="",$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OR($C1465="",$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OR($C1466="",$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OR($C1467="",$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OR($C1468="",$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OR($C1469="",$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OR($C1470="",$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OR($C1471="",$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OR($C1472="",$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OR($C1473="",$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OR($C1474="",$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OR($C1475="",$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OR($C1476="",$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OR($C1477="",$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OR($C1478="",$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OR($C1479="",$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OR($C1480="",$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OR($C1481="",$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OR($C1482="",$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OR($C1483="",$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OR($C1484="",$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OR($C1485="",$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OR($C1486="",$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OR($C1487="",$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OR($C1488="",$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OR($C1489="",$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OR($C1490="",$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OR($C1491="",$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OR($C1492="",$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OR($C1493="",$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OR($C1494="",$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OR($C1495="",$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OR($C1496="",$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OR($C1497="",$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OR($C1498="",$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OR($C1499="",$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OR($C1500="",$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OR($C1501="",$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OR($C1502="",$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OR($C1503="",$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OR($C1504="",$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OR($C1505="",$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row>
  </sheetData>
  <autoFilter ref="B5:X5"/>
  <conditionalFormatting sqref="U6:U1505">
    <cfRule type="expression" priority="1" dxfId="0">
      <formula>$U6="OVERDUE"</formula>
    </cfRule>
    <cfRule type="expression" priority="2" dxfId="0">
      <formula>$U6="CHECK DATE"</formula>
    </cfRule>
    <cfRule type="expression" priority="3" dxfId="0">
      <formula>LEFT($U6,11)="LATE RETEST"</formula>
    </cfRule>
    <cfRule type="expression" priority="4" dxfId="0">
      <formula>LEFT($U6,7)="RETEST "</formula>
    </cfRule>
  </conditionalFormatting>
  <conditionalFormatting sqref="X6:X1505">
    <cfRule type="expression" priority="5" dxfId="0">
      <formula>AND($X6&lt;&gt;"",$X6&lt;&gt;"OK")</formula>
    </cfRule>
  </conditionalFormatting>
  <conditionalFormatting sqref="O6:O1505">
    <cfRule type="cellIs" priority="6" operator="equal" dxfId="2">
      <formula>"Yes"</formula>
    </cfRule>
    <cfRule type="cellIs" priority="7" operator="equal" dxfId="0">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2">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row>
  </sheetData>
  <autoFilter ref="B5:R5"/>
  <conditionalFormatting sqref="O6:O605">
    <cfRule type="expression" priority="1" dxfId="0">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2">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pending)",IF(COUNT(T6:Z6)&lt;7,"Incomplete",IF($AA6&gt;=cfgPTFinalMinPoints,"Yes","No")))))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pending)",IF(COUNT(T7:Z7)&lt;7,"Incomplete",IF($AA7&gt;=cfgPTFinalMinPoints,"Yes","No")))))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pending)",IF(COUNT(T8:Z8)&lt;7,"Incomplete",IF($AA8&gt;=cfgPTFinalMinPoints,"Yes","No")))))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pending)",IF(COUNT(T9:Z9)&lt;7,"Incomplete",IF($AA9&gt;=cfgPTFinalMinPoints,"Yes","No")))))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pending)",IF(COUNT(T10:Z10)&lt;7,"Incomplete",IF($AA10&gt;=cfgPTFinalMinPoints,"Yes","No")))))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pending)",IF(COUNT(T11:Z11)&lt;7,"Incomplete",IF($AA11&gt;=cfgPTFinalMinPoints,"Yes","No")))))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pending)",IF(COUNT(T12:Z12)&lt;7,"Incomplete",IF($AA12&gt;=cfgPTFinalMinPoints,"Yes","No")))))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pending)",IF(COUNT(T13:Z13)&lt;7,"Incomplete",IF($AA13&gt;=cfgPTFinalMinPoints,"Yes","No")))))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pending)",IF(COUNT(T14:Z14)&lt;7,"Incomplete",IF($AA14&gt;=cfgPTFinalMinPoints,"Yes","No")))))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pending)",IF(COUNT(T15:Z15)&lt;7,"Incomplete",IF($AA15&gt;=cfgPTFinalMinPoints,"Yes","No")))))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pending)",IF(COUNT(T16:Z16)&lt;7,"Incomplete",IF($AA16&gt;=cfgPTFinalMinPoints,"Yes","No")))))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pending)",IF(COUNT(T17:Z17)&lt;7,"Incomplete",IF($AA17&gt;=cfgPTFinalMinPoints,"Yes","No")))))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pending)",IF(COUNT(T18:Z18)&lt;7,"Incomplete",IF($AA18&gt;=cfgPTFinalMinPoints,"Yes","No")))))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pending)",IF(COUNT(T19:Z19)&lt;7,"Incomplete",IF($AA19&gt;=cfgPTFinalMinPoints,"Yes","No")))))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pending)",IF(COUNT(T20:Z20)&lt;7,"Incomplete",IF($AA20&gt;=cfgPTFinalMinPoints,"Yes","No")))))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pending)",IF(COUNT(T21:Z21)&lt;7,"Incomplete",IF($AA21&gt;=cfgPTFinalMinPoints,"Yes","No")))))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pending)",IF(COUNT(T22:Z22)&lt;7,"Incomplete",IF($AA22&gt;=cfgPTFinalMinPoints,"Yes","No")))))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pending)",IF(COUNT(T23:Z23)&lt;7,"Incomplete",IF($AA23&gt;=cfgPTFinalMinPoints,"Yes","No")))))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pending)",IF(COUNT(T24:Z24)&lt;7,"Incomplete",IF($AA24&gt;=cfgPTFinalMinPoints,"Yes","No")))))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pending)",IF(COUNT(T25:Z25)&lt;7,"Incomplete",IF($AA25&gt;=cfgPTFinalMinPoints,"Yes","No")))))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pending)",IF(COUNT(T26:Z26)&lt;7,"Incomplete",IF($AA26&gt;=cfgPTFinalMinPoints,"Yes","No")))))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pending)",IF(COUNT(T27:Z27)&lt;7,"Incomplete",IF($AA27&gt;=cfgPTFinalMinPoints,"Yes","No")))))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pending)",IF(COUNT(T28:Z28)&lt;7,"Incomplete",IF($AA28&gt;=cfgPTFinalMinPoints,"Yes","No")))))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pending)",IF(COUNT(T29:Z29)&lt;7,"Incomplete",IF($AA29&gt;=cfgPTFinalMinPoints,"Yes","No")))))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pending)",IF(COUNT(T30:Z30)&lt;7,"Incomplete",IF($AA30&gt;=cfgPTFinalMinPoints,"Yes","No")))))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pending)",IF(COUNT(T31:Z31)&lt;7,"Incomplete",IF($AA31&gt;=cfgPTFinalMinPoints,"Yes","No")))))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pending)",IF(COUNT(T32:Z32)&lt;7,"Incomplete",IF($AA32&gt;=cfgPTFinalMinPoints,"Yes","No")))))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pending)",IF(COUNT(T33:Z33)&lt;7,"Incomplete",IF($AA33&gt;=cfgPTFinalMinPoints,"Yes","No")))))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pending)",IF(COUNT(T34:Z34)&lt;7,"Incomplete",IF($AA34&gt;=cfgPTFinalMinPoints,"Yes","No")))))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pending)",IF(COUNT(T35:Z35)&lt;7,"Incomplete",IF($AA35&gt;=cfgPTFinalMinPoints,"Yes","No")))))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pending)",IF(COUNT(T36:Z36)&lt;7,"Incomplete",IF($AA36&gt;=cfgPTFinalMinPoints,"Yes","No")))))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pending)",IF(COUNT(T37:Z37)&lt;7,"Incomplete",IF($AA37&gt;=cfgPTFinalMinPoints,"Yes","No")))))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pending)",IF(COUNT(T38:Z38)&lt;7,"Incomplete",IF($AA38&gt;=cfgPTFinalMinPoints,"Yes","No")))))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pending)",IF(COUNT(T39:Z39)&lt;7,"Incomplete",IF($AA39&gt;=cfgPTFinalMinPoints,"Yes","No")))))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pending)",IF(COUNT(T40:Z40)&lt;7,"Incomplete",IF($AA40&gt;=cfgPTFinalMinPoints,"Yes","No")))))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pending)",IF(COUNT(T41:Z41)&lt;7,"Incomplete",IF($AA41&gt;=cfgPTFinalMinPoints,"Yes","No")))))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pending)",IF(COUNT(T42:Z42)&lt;7,"Incomplete",IF($AA42&gt;=cfgPTFinalMinPoints,"Yes","No")))))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pending)",IF(COUNT(T43:Z43)&lt;7,"Incomplete",IF($AA43&gt;=cfgPTFinalMinPoints,"Yes","No")))))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pending)",IF(COUNT(T44:Z44)&lt;7,"Incomplete",IF($AA44&gt;=cfgPTFinalMinPoints,"Yes","No")))))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pending)",IF(COUNT(T45:Z45)&lt;7,"Incomplete",IF($AA45&gt;=cfgPTFinalMinPoints,"Yes","No")))))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pending)",IF(COUNT(T46:Z46)&lt;7,"Incomplete",IF($AA46&gt;=cfgPTFinalMinPoints,"Yes","No")))))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pending)",IF(COUNT(T47:Z47)&lt;7,"Incomplete",IF($AA47&gt;=cfgPTFinalMinPoints,"Yes","No")))))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pending)",IF(COUNT(T48:Z48)&lt;7,"Incomplete",IF($AA48&gt;=cfgPTFinalMinPoints,"Yes","No")))))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pending)",IF(COUNT(T49:Z49)&lt;7,"Incomplete",IF($AA49&gt;=cfgPTFinalMinPoints,"Yes","No")))))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pending)",IF(COUNT(T50:Z50)&lt;7,"Incomplete",IF($AA50&gt;=cfgPTFinalMinPoints,"Yes","No")))))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pending)",IF(COUNT(T51:Z51)&lt;7,"Incomplete",IF($AA51&gt;=cfgPTFinalMinPoints,"Yes","No")))))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pending)",IF(COUNT(T52:Z52)&lt;7,"Incomplete",IF($AA52&gt;=cfgPTFinalMinPoints,"Yes","No")))))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pending)",IF(COUNT(T53:Z53)&lt;7,"Incomplete",IF($AA53&gt;=cfgPTFinalMinPoints,"Yes","No")))))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pending)",IF(COUNT(T54:Z54)&lt;7,"Incomplete",IF($AA54&gt;=cfgPTFinalMinPoints,"Yes","No")))))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pending)",IF(COUNT(T55:Z55)&lt;7,"Incomplete",IF($AA55&gt;=cfgPTFinalMinPoints,"Yes","No")))))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0">
      <formula>"No"</formula>
    </cfRule>
  </conditionalFormatting>
  <conditionalFormatting sqref="K6:K55">
    <cfRule type="cellIs" priority="3" operator="equal" dxfId="2">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0">
      <formula>"No"</formula>
    </cfRule>
  </conditionalFormatting>
  <conditionalFormatting sqref="B6:U55">
    <cfRule type="expression" priority="3"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2">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_xlfn._xlws.FILTER(nrIN_Date,(nrIN_PID&lt;&gt;"")*(nrIN_PID=_xlfn.XLOOKUP(cfgProfileCadet,rngCadetNames,rngCadetPIDs,""))),-1),10),"none")</f>
        <v/>
      </c>
    </row>
    <row r="28"/>
    <row r="29"/>
    <row r="30"/>
    <row r="31"/>
    <row r="32"/>
    <row r="33"/>
    <row r="34"/>
    <row r="35"/>
    <row r="36"/>
    <row r="37"/>
    <row r="38">
      <c r="B38">
        <f>IFERROR(_xlfn.TAKE(_xlfn.SORTBY(_xlfn._xlws.FILTER(_xlfn.HSTACK(TEXT(nrCO_Date,"mm/dd/yyyy"),nrCO_Type,nrCO_Desc),(nrCO_PID&lt;&gt;"")*(nrCO_PID=_xlfn.XLOOKUP(cfgProfileCadet,rngCadetNames,rngCadetPIDs,""))),_xlfn._xlws.FILTER(nrCO_Date,(nrCO_PID&lt;&gt;"")*(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_xlfn._xlws.FILTER(nrAT_Date,(nrAT_PID&lt;&gt;"")*(nrAT_PID=_xlfn.XLOOKUP(cfgProfileCadet,rngCadetNames,rngCadetPIDs,""))),-1),10),"none")</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_xlfn._xlws.FILTER(Makeup!$C$6:$C$505,(nrMK_PID&lt;&gt;"")*(nrMK_PID=_xlfn.XLOOKUP(cfgProfileCadet,rngCadetNames,rngCadetPIDs,""))),-1),10),"no makeup entries")</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_xlfn._xlws.FILTER(nrAT_Date,(nrAT_PID=_xlfn.XLOOKUP(cfgProfileCadet,rngCadetNames,rngCadetPIDs,""))*(nrAT_Cleared="OPEN")),-1),6),"all missed time cleared")</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IFERROR(_xlfn.TAKE(_xlfn._xlws.FILTER(_xlfn.HSTACK(Memos!$B$6:$B$305,TEXT(nrME_Assigned,"mm/dd"),nrME_Subject,TEXT(nrME_Due,"mm/dd"),nrME_Status),(nrME_PID=_xlfn.XLOOKUP(cfgProfileCadet,rngCadetNames,rngCadetPIDs,""))*(nrME_Cadet&lt;&gt;"")*(nrME_Received="")),7),"none outstanding")</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54" customWidth="1" min="16" max="16"/>
  </cols>
  <sheetData>
    <row r="1">
      <c r="B1" s="10">
        <f>HYPERLINK("#Dashboard!B5","◄ Dashboard")</f>
        <v/>
      </c>
    </row>
    <row r="2"/>
    <row r="3"/>
    <row r="4">
      <c r="B4" s="11" t="inlineStr">
        <is>
          <t>The final gate before the ceremony — columns Academic through Certs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0">
      <formula>"No"</formula>
    </cfRule>
    <cfRule type="expression" priority="3" dxfId="0">
      <formula>AND(E6&lt;&gt;"",E6&lt;&gt;"Yes")</formula>
    </cfRule>
  </conditionalFormatting>
  <conditionalFormatting sqref="B6:P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14"/>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row r="38" ht="16" customHeight="1">
      <c r="B38" s="7" t="inlineStr">
        <is>
          <t>Requirement sources — what is TCOLE rule vs Academy policy</t>
        </is>
      </c>
      <c r="C38" s="8" t="n"/>
      <c r="D38" s="8" t="n"/>
      <c r="E38" s="8" t="n"/>
      <c r="F38" s="8" t="n"/>
      <c r="G38" s="8" t="n"/>
      <c r="H38" s="8" t="n"/>
    </row>
    <row r="39" ht="26" customHeight="1">
      <c r="B39" s="15" t="inlineStr">
        <is>
          <t>• TCOLE Rule (Ch. 215/218/219): course #1000736 minimum hours per chapter, licensed/SME instructors, course records retention, exam security, student enrollment standards (L2/L3, medical), attendance records.</t>
        </is>
      </c>
    </row>
    <row r="40" ht="26" customHeight="1">
      <c r="B40" s="15" t="inlineStr">
        <is>
          <t>• Academy Policy (May 2026 manual): weighted grading (40/30/10/20), 70-in-each-category rule, 12 spelling tests across the academy + 75% intervention, 40 writing assignments, PT program and caps, awards.</t>
        </is>
      </c>
    </row>
    <row r="41"/>
    <row r="42" ht="16" customHeight="1">
      <c r="B42" s="7" t="inlineStr">
        <is>
          <t>Program-level TCOLE requirements (mark Yes when satisfied)</t>
        </is>
      </c>
      <c r="C42" s="8" t="n"/>
      <c r="D42" s="8" t="n"/>
      <c r="E42" s="8" t="n"/>
      <c r="F42" s="8" t="n"/>
      <c r="G42" s="8" t="n"/>
      <c r="H42" s="8" t="n"/>
    </row>
    <row r="43" ht="26" customHeight="1">
      <c r="B43" s="12" t="inlineStr">
        <is>
          <t>Requirement</t>
        </is>
      </c>
      <c r="C43" s="26" t="n"/>
      <c r="D43" s="26" t="n"/>
      <c r="E43" s="23" t="n"/>
      <c r="F43" s="12" t="inlineStr">
        <is>
          <t>Met?</t>
        </is>
      </c>
      <c r="G43" s="12" t="inlineStr">
        <is>
          <t>Notes</t>
        </is>
      </c>
    </row>
    <row r="44" ht="26" customHeight="1">
      <c r="B44" s="13" t="inlineStr">
        <is>
          <t>Commission Rules distributed to all students (Rule 215.9) — Copies of current TCOLE rules given to every student admitted</t>
        </is>
      </c>
      <c r="F44" s="25" t="n"/>
      <c r="G44" s="25" t="n"/>
    </row>
    <row r="45" ht="26" customHeight="1">
      <c r="B45" s="13" t="inlineStr">
        <is>
          <t>Required rule review conducted (215.9) — Reviewed 211.33, 221.1, 223.1, 223.3, 223.15, 223.17, 223.19 in class</t>
        </is>
      </c>
      <c r="F45" s="25" t="n"/>
      <c r="G45" s="25" t="n"/>
    </row>
    <row r="46" ht="26" customHeight="1">
      <c r="B46" s="13" t="inlineStr">
        <is>
          <t>Approved TCLEDDS roster on file — Required element of the training file</t>
        </is>
      </c>
      <c r="F46" s="25" t="n"/>
      <c r="G46" s="25" t="n"/>
    </row>
    <row r="47" ht="26" customHeight="1">
      <c r="B47" s="13" t="inlineStr">
        <is>
          <t>Course reported at exactly 736 hours — Excess hours reported under Addendum to BPOC (course #101), never inside the 736</t>
        </is>
      </c>
      <c r="F47" s="25" t="n"/>
      <c r="G47" s="25" t="n"/>
    </row>
    <row r="48" ht="26" customHeight="1">
      <c r="B48" s="13" t="inlineStr">
        <is>
          <t>Non-BPOC classes reported separately within 30 days — Any additional classes the academy teaches</t>
        </is>
      </c>
      <c r="F48" s="25" t="n"/>
      <c r="G48" s="25" t="n"/>
    </row>
    <row r="49" ht="26" customHeight="1">
      <c r="B49" s="13" t="inlineStr">
        <is>
          <t>Facility standards met (in-person, scenario/skills adequate) — Classroom supports role-play, defensive tactics, firearms demonstration</t>
        </is>
      </c>
      <c r="F49" s="25" t="n"/>
      <c r="G49" s="25" t="n"/>
    </row>
    <row r="50" ht="26" customHeight="1">
      <c r="B50" s="13" t="inlineStr">
        <is>
          <t>Assessments document mastery of all objectives — Learners are never passed on attendance alone</t>
        </is>
      </c>
      <c r="F50" s="25" t="n"/>
      <c r="G50" s="25" t="n"/>
    </row>
    <row r="51" ht="26" customHeight="1">
      <c r="B51" s="13" t="inlineStr">
        <is>
          <t>State exam plan communicated (250 Q, 70%, 3 attempts max) — Third failure requires enrolling in a new BPOC</t>
        </is>
      </c>
      <c r="F51" s="25" t="n"/>
      <c r="G51" s="25" t="n"/>
    </row>
    <row r="52" ht="26" customHeight="1">
      <c r="B52" s="13" t="inlineStr">
        <is>
          <t>Five-year retention of training records — Auditors sample past courses; files must be producible on request</t>
        </is>
      </c>
      <c r="F52" s="25" t="n"/>
      <c r="G52" s="25" t="n"/>
    </row>
    <row r="53" ht="26" customHeight="1">
      <c r="B53" s="13" t="inlineStr">
        <is>
          <t>Prior academies' FINAL workbooks archived and locatable — One file per academy; know where every finished class's file lives</t>
        </is>
      </c>
      <c r="F53" s="25" t="n"/>
      <c r="G53" s="25" t="n"/>
    </row>
    <row r="54" ht="26" customHeight="1">
      <c r="B54" s="13" t="inlineStr">
        <is>
          <t>Digital evidence library organized per chapter — LMS test PDFs, ExamSheet grade sheets, scanned spelling tests, sign-in scans, evals - one folder per chapter, ChapterPacket as cover</t>
        </is>
      </c>
      <c r="F54" s="25" t="n"/>
      <c r="G54" s="25" t="n"/>
    </row>
    <row r="55" ht="26" customHeight="1">
      <c r="B55" s="13" t="inlineStr">
        <is>
          <t>Scanned documents established as legal originals — CONFIRMED by TPD records management: scanned training documents - including sign-in sheets with PID - are the legal originals. Keep that determination on file so an auditor can see the basis</t>
        </is>
      </c>
      <c r="F55" s="25" t="n"/>
      <c r="G55" s="25" t="n"/>
    </row>
    <row r="56" ht="26" customHeight="1">
      <c r="B56" s="13" t="inlineStr">
        <is>
          <t>Exam security maintained — LMS access controlled; test banks/keys stored securely; spelling keys not accessible to cadets</t>
        </is>
      </c>
      <c r="F56" s="25" t="n"/>
      <c r="G56" s="25" t="n"/>
    </row>
    <row r="57" ht="26" customHeight="1">
      <c r="B57" s="13" t="inlineStr">
        <is>
          <t>Lesson plans verified against IRG learning objectives — All ~700 LOs covered unaltered - a PowerPoint alone is not a lesson plan</t>
        </is>
      </c>
      <c r="F57" s="25" t="n"/>
      <c r="G57" s="25" t="n"/>
    </row>
    <row r="58" ht="26" customHeight="1">
      <c r="B58" s="13" t="inlineStr">
        <is>
          <t>TCLEDDS reporting current — Enrollments (L1) entered at start; completions and the BPOC reported on time; non-BPOC classes within 30 days</t>
        </is>
      </c>
      <c r="F58" s="25" t="n"/>
      <c r="G58" s="25" t="n"/>
    </row>
    <row r="59" ht="26" customHeight="1">
      <c r="B59" s="13" t="inlineStr">
        <is>
          <t>Coordinator designation &amp; academy license current — Appointment letter on file; training-provider license active</t>
        </is>
      </c>
      <c r="F59" s="25" t="n"/>
      <c r="G59" s="25" t="n"/>
    </row>
    <row r="60" ht="26" customHeight="1">
      <c r="B60" s="13" t="inlineStr">
        <is>
          <t>Advisory board roster on file — Board composition documented; meeting dates + minutes folder referenced on the AdvisoryBoard sheet (minutes stay on the server)</t>
        </is>
      </c>
      <c r="F60" s="25" t="n"/>
      <c r="G60" s="25" t="n"/>
    </row>
    <row r="61" ht="26" customHeight="1">
      <c r="B61" s="13" t="inlineStr">
        <is>
          <t>Grade-tamper resistance in place — Workbook on OneDrive/SharePoint with version history; engine sheets password-locked</t>
        </is>
      </c>
      <c r="F61" s="25" t="n"/>
      <c r="G61" s="25" t="n"/>
    </row>
    <row r="62"/>
    <row r="63" ht="16" customHeight="1">
      <c r="B63" s="7" t="inlineStr">
        <is>
          <t>Per-cadet enrollment documents (mark Yes when on file)</t>
        </is>
      </c>
      <c r="C63" s="8" t="n"/>
      <c r="D63" s="8" t="n"/>
      <c r="E63" s="8" t="n"/>
      <c r="F63" s="8" t="n"/>
      <c r="G63" s="8" t="n"/>
      <c r="H63" s="8" t="n"/>
    </row>
    <row r="64" ht="26" customHeight="1">
      <c r="B64" s="12" t="inlineStr">
        <is>
          <t>Cadet</t>
        </is>
      </c>
      <c r="C64" s="12" t="inlineStr">
        <is>
          <t>Enroll App</t>
        </is>
      </c>
      <c r="D64" s="12" t="inlineStr">
        <is>
          <t>TCLEDDS L1</t>
        </is>
      </c>
      <c r="E64" s="12" t="inlineStr">
        <is>
          <t>Medical (L2)</t>
        </is>
      </c>
      <c r="F64" s="12" t="inlineStr">
        <is>
          <t>Psych (L3)</t>
        </is>
      </c>
      <c r="G64" s="12" t="inlineStr">
        <is>
          <t>Background</t>
        </is>
      </c>
      <c r="H64" s="12" t="inlineStr">
        <is>
          <t>Photo ID/DL</t>
        </is>
      </c>
      <c r="I64" s="12" t="inlineStr">
        <is>
          <t>Rules Ack</t>
        </is>
      </c>
      <c r="J64" s="12" t="inlineStr">
        <is>
          <t>All Docs?</t>
        </is>
      </c>
    </row>
    <row r="65">
      <c r="B65" s="20">
        <f>IF(Cadets!$B6="","",Cadets!$F6)</f>
        <v/>
      </c>
      <c r="C65" s="25" t="n"/>
      <c r="D65" s="25" t="n"/>
      <c r="E65" s="25" t="n"/>
      <c r="F65" s="25" t="n"/>
      <c r="G65" s="25" t="n"/>
      <c r="H65" s="25" t="n"/>
      <c r="I65" s="25" t="n"/>
      <c r="J65" s="20">
        <f>IF($B65="","",IF(COUNTIF(C65:I65,"Yes")=7,"Yes","No"))</f>
        <v/>
      </c>
    </row>
    <row r="66">
      <c r="B66" s="20">
        <f>IF(Cadets!$B7="","",Cadets!$F7)</f>
        <v/>
      </c>
      <c r="C66" s="25" t="n"/>
      <c r="D66" s="25" t="n"/>
      <c r="E66" s="25" t="n"/>
      <c r="F66" s="25" t="n"/>
      <c r="G66" s="25" t="n"/>
      <c r="H66" s="25" t="n"/>
      <c r="I66" s="25" t="n"/>
      <c r="J66" s="20">
        <f>IF($B66="","",IF(COUNTIF(C66:I66,"Yes")=7,"Yes","No"))</f>
        <v/>
      </c>
    </row>
    <row r="67">
      <c r="B67" s="20">
        <f>IF(Cadets!$B8="","",Cadets!$F8)</f>
        <v/>
      </c>
      <c r="C67" s="25" t="n"/>
      <c r="D67" s="25" t="n"/>
      <c r="E67" s="25" t="n"/>
      <c r="F67" s="25" t="n"/>
      <c r="G67" s="25" t="n"/>
      <c r="H67" s="25" t="n"/>
      <c r="I67" s="25" t="n"/>
      <c r="J67" s="20">
        <f>IF($B67="","",IF(COUNTIF(C67:I67,"Yes")=7,"Yes","No"))</f>
        <v/>
      </c>
    </row>
    <row r="68">
      <c r="B68" s="20">
        <f>IF(Cadets!$B9="","",Cadets!$F9)</f>
        <v/>
      </c>
      <c r="C68" s="25" t="n"/>
      <c r="D68" s="25" t="n"/>
      <c r="E68" s="25" t="n"/>
      <c r="F68" s="25" t="n"/>
      <c r="G68" s="25" t="n"/>
      <c r="H68" s="25" t="n"/>
      <c r="I68" s="25" t="n"/>
      <c r="J68" s="20">
        <f>IF($B68="","",IF(COUNTIF(C68:I68,"Yes")=7,"Yes","No"))</f>
        <v/>
      </c>
    </row>
    <row r="69">
      <c r="B69" s="20">
        <f>IF(Cadets!$B10="","",Cadets!$F10)</f>
        <v/>
      </c>
      <c r="C69" s="25" t="n"/>
      <c r="D69" s="25" t="n"/>
      <c r="E69" s="25" t="n"/>
      <c r="F69" s="25" t="n"/>
      <c r="G69" s="25" t="n"/>
      <c r="H69" s="25" t="n"/>
      <c r="I69" s="25" t="n"/>
      <c r="J69" s="20">
        <f>IF($B69="","",IF(COUNTIF(C69:I69,"Yes")=7,"Yes","No"))</f>
        <v/>
      </c>
    </row>
    <row r="70">
      <c r="B70" s="20">
        <f>IF(Cadets!$B11="","",Cadets!$F11)</f>
        <v/>
      </c>
      <c r="C70" s="25" t="n"/>
      <c r="D70" s="25" t="n"/>
      <c r="E70" s="25" t="n"/>
      <c r="F70" s="25" t="n"/>
      <c r="G70" s="25" t="n"/>
      <c r="H70" s="25" t="n"/>
      <c r="I70" s="25" t="n"/>
      <c r="J70" s="20">
        <f>IF($B70="","",IF(COUNTIF(C70:I70,"Yes")=7,"Yes","No"))</f>
        <v/>
      </c>
    </row>
    <row r="71">
      <c r="B71" s="20">
        <f>IF(Cadets!$B12="","",Cadets!$F12)</f>
        <v/>
      </c>
      <c r="C71" s="25" t="n"/>
      <c r="D71" s="25" t="n"/>
      <c r="E71" s="25" t="n"/>
      <c r="F71" s="25" t="n"/>
      <c r="G71" s="25" t="n"/>
      <c r="H71" s="25" t="n"/>
      <c r="I71" s="25" t="n"/>
      <c r="J71" s="20">
        <f>IF($B71="","",IF(COUNTIF(C71:I71,"Yes")=7,"Yes","No"))</f>
        <v/>
      </c>
    </row>
    <row r="72">
      <c r="B72" s="20">
        <f>IF(Cadets!$B13="","",Cadets!$F13)</f>
        <v/>
      </c>
      <c r="C72" s="25" t="n"/>
      <c r="D72" s="25" t="n"/>
      <c r="E72" s="25" t="n"/>
      <c r="F72" s="25" t="n"/>
      <c r="G72" s="25" t="n"/>
      <c r="H72" s="25" t="n"/>
      <c r="I72" s="25" t="n"/>
      <c r="J72" s="20">
        <f>IF($B72="","",IF(COUNTIF(C72:I72,"Yes")=7,"Yes","No"))</f>
        <v/>
      </c>
    </row>
    <row r="73">
      <c r="B73" s="20">
        <f>IF(Cadets!$B14="","",Cadets!$F14)</f>
        <v/>
      </c>
      <c r="C73" s="25" t="n"/>
      <c r="D73" s="25" t="n"/>
      <c r="E73" s="25" t="n"/>
      <c r="F73" s="25" t="n"/>
      <c r="G73" s="25" t="n"/>
      <c r="H73" s="25" t="n"/>
      <c r="I73" s="25" t="n"/>
      <c r="J73" s="20">
        <f>IF($B73="","",IF(COUNTIF(C73:I73,"Yes")=7,"Yes","No"))</f>
        <v/>
      </c>
    </row>
    <row r="74">
      <c r="B74" s="20">
        <f>IF(Cadets!$B15="","",Cadets!$F15)</f>
        <v/>
      </c>
      <c r="C74" s="25" t="n"/>
      <c r="D74" s="25" t="n"/>
      <c r="E74" s="25" t="n"/>
      <c r="F74" s="25" t="n"/>
      <c r="G74" s="25" t="n"/>
      <c r="H74" s="25" t="n"/>
      <c r="I74" s="25" t="n"/>
      <c r="J74" s="20">
        <f>IF($B74="","",IF(COUNTIF(C74:I74,"Yes")=7,"Yes","No"))</f>
        <v/>
      </c>
    </row>
    <row r="75">
      <c r="B75" s="20">
        <f>IF(Cadets!$B16="","",Cadets!$F16)</f>
        <v/>
      </c>
      <c r="C75" s="25" t="n"/>
      <c r="D75" s="25" t="n"/>
      <c r="E75" s="25" t="n"/>
      <c r="F75" s="25" t="n"/>
      <c r="G75" s="25" t="n"/>
      <c r="H75" s="25" t="n"/>
      <c r="I75" s="25" t="n"/>
      <c r="J75" s="20">
        <f>IF($B75="","",IF(COUNTIF(C75:I75,"Yes")=7,"Yes","No"))</f>
        <v/>
      </c>
    </row>
    <row r="76">
      <c r="B76" s="20">
        <f>IF(Cadets!$B17="","",Cadets!$F17)</f>
        <v/>
      </c>
      <c r="C76" s="25" t="n"/>
      <c r="D76" s="25" t="n"/>
      <c r="E76" s="25" t="n"/>
      <c r="F76" s="25" t="n"/>
      <c r="G76" s="25" t="n"/>
      <c r="H76" s="25" t="n"/>
      <c r="I76" s="25" t="n"/>
      <c r="J76" s="20">
        <f>IF($B76="","",IF(COUNTIF(C76:I76,"Yes")=7,"Yes","No"))</f>
        <v/>
      </c>
    </row>
    <row r="77">
      <c r="B77" s="20">
        <f>IF(Cadets!$B18="","",Cadets!$F18)</f>
        <v/>
      </c>
      <c r="C77" s="25" t="n"/>
      <c r="D77" s="25" t="n"/>
      <c r="E77" s="25" t="n"/>
      <c r="F77" s="25" t="n"/>
      <c r="G77" s="25" t="n"/>
      <c r="H77" s="25" t="n"/>
      <c r="I77" s="25" t="n"/>
      <c r="J77" s="20">
        <f>IF($B77="","",IF(COUNTIF(C77:I77,"Yes")=7,"Yes","No"))</f>
        <v/>
      </c>
    </row>
    <row r="78">
      <c r="B78" s="20">
        <f>IF(Cadets!$B19="","",Cadets!$F19)</f>
        <v/>
      </c>
      <c r="C78" s="25" t="n"/>
      <c r="D78" s="25" t="n"/>
      <c r="E78" s="25" t="n"/>
      <c r="F78" s="25" t="n"/>
      <c r="G78" s="25" t="n"/>
      <c r="H78" s="25" t="n"/>
      <c r="I78" s="25" t="n"/>
      <c r="J78" s="20">
        <f>IF($B78="","",IF(COUNTIF(C78:I78,"Yes")=7,"Yes","No"))</f>
        <v/>
      </c>
    </row>
    <row r="79">
      <c r="B79" s="20">
        <f>IF(Cadets!$B20="","",Cadets!$F20)</f>
        <v/>
      </c>
      <c r="C79" s="25" t="n"/>
      <c r="D79" s="25" t="n"/>
      <c r="E79" s="25" t="n"/>
      <c r="F79" s="25" t="n"/>
      <c r="G79" s="25" t="n"/>
      <c r="H79" s="25" t="n"/>
      <c r="I79" s="25" t="n"/>
      <c r="J79" s="20">
        <f>IF($B79="","",IF(COUNTIF(C79:I79,"Yes")=7,"Yes","No"))</f>
        <v/>
      </c>
    </row>
    <row r="80">
      <c r="B80" s="20">
        <f>IF(Cadets!$B21="","",Cadets!$F21)</f>
        <v/>
      </c>
      <c r="C80" s="25" t="n"/>
      <c r="D80" s="25" t="n"/>
      <c r="E80" s="25" t="n"/>
      <c r="F80" s="25" t="n"/>
      <c r="G80" s="25" t="n"/>
      <c r="H80" s="25" t="n"/>
      <c r="I80" s="25" t="n"/>
      <c r="J80" s="20">
        <f>IF($B80="","",IF(COUNTIF(C80:I80,"Yes")=7,"Yes","No"))</f>
        <v/>
      </c>
    </row>
    <row r="81">
      <c r="B81" s="20">
        <f>IF(Cadets!$B22="","",Cadets!$F22)</f>
        <v/>
      </c>
      <c r="C81" s="25" t="n"/>
      <c r="D81" s="25" t="n"/>
      <c r="E81" s="25" t="n"/>
      <c r="F81" s="25" t="n"/>
      <c r="G81" s="25" t="n"/>
      <c r="H81" s="25" t="n"/>
      <c r="I81" s="25" t="n"/>
      <c r="J81" s="20">
        <f>IF($B81="","",IF(COUNTIF(C81:I81,"Yes")=7,"Yes","No"))</f>
        <v/>
      </c>
    </row>
    <row r="82">
      <c r="B82" s="20">
        <f>IF(Cadets!$B23="","",Cadets!$F23)</f>
        <v/>
      </c>
      <c r="C82" s="25" t="n"/>
      <c r="D82" s="25" t="n"/>
      <c r="E82" s="25" t="n"/>
      <c r="F82" s="25" t="n"/>
      <c r="G82" s="25" t="n"/>
      <c r="H82" s="25" t="n"/>
      <c r="I82" s="25" t="n"/>
      <c r="J82" s="20">
        <f>IF($B82="","",IF(COUNTIF(C82:I82,"Yes")=7,"Yes","No"))</f>
        <v/>
      </c>
    </row>
    <row r="83">
      <c r="B83" s="20">
        <f>IF(Cadets!$B24="","",Cadets!$F24)</f>
        <v/>
      </c>
      <c r="C83" s="25" t="n"/>
      <c r="D83" s="25" t="n"/>
      <c r="E83" s="25" t="n"/>
      <c r="F83" s="25" t="n"/>
      <c r="G83" s="25" t="n"/>
      <c r="H83" s="25" t="n"/>
      <c r="I83" s="25" t="n"/>
      <c r="J83" s="20">
        <f>IF($B83="","",IF(COUNTIF(C83:I83,"Yes")=7,"Yes","No"))</f>
        <v/>
      </c>
    </row>
    <row r="84">
      <c r="B84" s="20">
        <f>IF(Cadets!$B25="","",Cadets!$F25)</f>
        <v/>
      </c>
      <c r="C84" s="25" t="n"/>
      <c r="D84" s="25" t="n"/>
      <c r="E84" s="25" t="n"/>
      <c r="F84" s="25" t="n"/>
      <c r="G84" s="25" t="n"/>
      <c r="H84" s="25" t="n"/>
      <c r="I84" s="25" t="n"/>
      <c r="J84" s="20">
        <f>IF($B84="","",IF(COUNTIF(C84:I84,"Yes")=7,"Yes","No"))</f>
        <v/>
      </c>
    </row>
    <row r="85">
      <c r="B85" s="20">
        <f>IF(Cadets!$B26="","",Cadets!$F26)</f>
        <v/>
      </c>
      <c r="C85" s="25" t="n"/>
      <c r="D85" s="25" t="n"/>
      <c r="E85" s="25" t="n"/>
      <c r="F85" s="25" t="n"/>
      <c r="G85" s="25" t="n"/>
      <c r="H85" s="25" t="n"/>
      <c r="I85" s="25" t="n"/>
      <c r="J85" s="20">
        <f>IF($B85="","",IF(COUNTIF(C85:I85,"Yes")=7,"Yes","No"))</f>
        <v/>
      </c>
    </row>
    <row r="86">
      <c r="B86" s="20">
        <f>IF(Cadets!$B27="","",Cadets!$F27)</f>
        <v/>
      </c>
      <c r="C86" s="25" t="n"/>
      <c r="D86" s="25" t="n"/>
      <c r="E86" s="25" t="n"/>
      <c r="F86" s="25" t="n"/>
      <c r="G86" s="25" t="n"/>
      <c r="H86" s="25" t="n"/>
      <c r="I86" s="25" t="n"/>
      <c r="J86" s="20">
        <f>IF($B86="","",IF(COUNTIF(C86:I86,"Yes")=7,"Yes","No"))</f>
        <v/>
      </c>
    </row>
    <row r="87">
      <c r="B87" s="20">
        <f>IF(Cadets!$B28="","",Cadets!$F28)</f>
        <v/>
      </c>
      <c r="C87" s="25" t="n"/>
      <c r="D87" s="25" t="n"/>
      <c r="E87" s="25" t="n"/>
      <c r="F87" s="25" t="n"/>
      <c r="G87" s="25" t="n"/>
      <c r="H87" s="25" t="n"/>
      <c r="I87" s="25" t="n"/>
      <c r="J87" s="20">
        <f>IF($B87="","",IF(COUNTIF(C87:I87,"Yes")=7,"Yes","No"))</f>
        <v/>
      </c>
    </row>
    <row r="88">
      <c r="B88" s="20">
        <f>IF(Cadets!$B29="","",Cadets!$F29)</f>
        <v/>
      </c>
      <c r="C88" s="25" t="n"/>
      <c r="D88" s="25" t="n"/>
      <c r="E88" s="25" t="n"/>
      <c r="F88" s="25" t="n"/>
      <c r="G88" s="25" t="n"/>
      <c r="H88" s="25" t="n"/>
      <c r="I88" s="25" t="n"/>
      <c r="J88" s="20">
        <f>IF($B88="","",IF(COUNTIF(C88:I88,"Yes")=7,"Yes","No"))</f>
        <v/>
      </c>
    </row>
    <row r="89">
      <c r="B89" s="20">
        <f>IF(Cadets!$B30="","",Cadets!$F30)</f>
        <v/>
      </c>
      <c r="C89" s="25" t="n"/>
      <c r="D89" s="25" t="n"/>
      <c r="E89" s="25" t="n"/>
      <c r="F89" s="25" t="n"/>
      <c r="G89" s="25" t="n"/>
      <c r="H89" s="25" t="n"/>
      <c r="I89" s="25" t="n"/>
      <c r="J89" s="20">
        <f>IF($B89="","",IF(COUNTIF(C89:I89,"Yes")=7,"Yes","No"))</f>
        <v/>
      </c>
    </row>
    <row r="90">
      <c r="B90" s="20">
        <f>IF(Cadets!$B31="","",Cadets!$F31)</f>
        <v/>
      </c>
      <c r="C90" s="25" t="n"/>
      <c r="D90" s="25" t="n"/>
      <c r="E90" s="25" t="n"/>
      <c r="F90" s="25" t="n"/>
      <c r="G90" s="25" t="n"/>
      <c r="H90" s="25" t="n"/>
      <c r="I90" s="25" t="n"/>
      <c r="J90" s="20">
        <f>IF($B90="","",IF(COUNTIF(C90:I90,"Yes")=7,"Yes","No"))</f>
        <v/>
      </c>
    </row>
    <row r="91">
      <c r="B91" s="20">
        <f>IF(Cadets!$B32="","",Cadets!$F32)</f>
        <v/>
      </c>
      <c r="C91" s="25" t="n"/>
      <c r="D91" s="25" t="n"/>
      <c r="E91" s="25" t="n"/>
      <c r="F91" s="25" t="n"/>
      <c r="G91" s="25" t="n"/>
      <c r="H91" s="25" t="n"/>
      <c r="I91" s="25" t="n"/>
      <c r="J91" s="20">
        <f>IF($B91="","",IF(COUNTIF(C91:I91,"Yes")=7,"Yes","No"))</f>
        <v/>
      </c>
    </row>
    <row r="92">
      <c r="B92" s="20">
        <f>IF(Cadets!$B33="","",Cadets!$F33)</f>
        <v/>
      </c>
      <c r="C92" s="25" t="n"/>
      <c r="D92" s="25" t="n"/>
      <c r="E92" s="25" t="n"/>
      <c r="F92" s="25" t="n"/>
      <c r="G92" s="25" t="n"/>
      <c r="H92" s="25" t="n"/>
      <c r="I92" s="25" t="n"/>
      <c r="J92" s="20">
        <f>IF($B92="","",IF(COUNTIF(C92:I92,"Yes")=7,"Yes","No"))</f>
        <v/>
      </c>
    </row>
    <row r="93">
      <c r="B93" s="20">
        <f>IF(Cadets!$B34="","",Cadets!$F34)</f>
        <v/>
      </c>
      <c r="C93" s="25" t="n"/>
      <c r="D93" s="25" t="n"/>
      <c r="E93" s="25" t="n"/>
      <c r="F93" s="25" t="n"/>
      <c r="G93" s="25" t="n"/>
      <c r="H93" s="25" t="n"/>
      <c r="I93" s="25" t="n"/>
      <c r="J93" s="20">
        <f>IF($B93="","",IF(COUNTIF(C93:I93,"Yes")=7,"Yes","No"))</f>
        <v/>
      </c>
    </row>
    <row r="94">
      <c r="B94" s="20">
        <f>IF(Cadets!$B35="","",Cadets!$F35)</f>
        <v/>
      </c>
      <c r="C94" s="25" t="n"/>
      <c r="D94" s="25" t="n"/>
      <c r="E94" s="25" t="n"/>
      <c r="F94" s="25" t="n"/>
      <c r="G94" s="25" t="n"/>
      <c r="H94" s="25" t="n"/>
      <c r="I94" s="25" t="n"/>
      <c r="J94" s="20">
        <f>IF($B94="","",IF(COUNTIF(C94:I94,"Yes")=7,"Yes","No"))</f>
        <v/>
      </c>
    </row>
    <row r="95">
      <c r="B95" s="20">
        <f>IF(Cadets!$B36="","",Cadets!$F36)</f>
        <v/>
      </c>
      <c r="C95" s="25" t="n"/>
      <c r="D95" s="25" t="n"/>
      <c r="E95" s="25" t="n"/>
      <c r="F95" s="25" t="n"/>
      <c r="G95" s="25" t="n"/>
      <c r="H95" s="25" t="n"/>
      <c r="I95" s="25" t="n"/>
      <c r="J95" s="20">
        <f>IF($B95="","",IF(COUNTIF(C95:I95,"Yes")=7,"Yes","No"))</f>
        <v/>
      </c>
    </row>
    <row r="96">
      <c r="B96" s="20">
        <f>IF(Cadets!$B37="","",Cadets!$F37)</f>
        <v/>
      </c>
      <c r="C96" s="25" t="n"/>
      <c r="D96" s="25" t="n"/>
      <c r="E96" s="25" t="n"/>
      <c r="F96" s="25" t="n"/>
      <c r="G96" s="25" t="n"/>
      <c r="H96" s="25" t="n"/>
      <c r="I96" s="25" t="n"/>
      <c r="J96" s="20">
        <f>IF($B96="","",IF(COUNTIF(C96:I96,"Yes")=7,"Yes","No"))</f>
        <v/>
      </c>
    </row>
    <row r="97">
      <c r="B97" s="20">
        <f>IF(Cadets!$B38="","",Cadets!$F38)</f>
        <v/>
      </c>
      <c r="C97" s="25" t="n"/>
      <c r="D97" s="25" t="n"/>
      <c r="E97" s="25" t="n"/>
      <c r="F97" s="25" t="n"/>
      <c r="G97" s="25" t="n"/>
      <c r="H97" s="25" t="n"/>
      <c r="I97" s="25" t="n"/>
      <c r="J97" s="20">
        <f>IF($B97="","",IF(COUNTIF(C97:I97,"Yes")=7,"Yes","No"))</f>
        <v/>
      </c>
    </row>
    <row r="98">
      <c r="B98" s="20">
        <f>IF(Cadets!$B39="","",Cadets!$F39)</f>
        <v/>
      </c>
      <c r="C98" s="25" t="n"/>
      <c r="D98" s="25" t="n"/>
      <c r="E98" s="25" t="n"/>
      <c r="F98" s="25" t="n"/>
      <c r="G98" s="25" t="n"/>
      <c r="H98" s="25" t="n"/>
      <c r="I98" s="25" t="n"/>
      <c r="J98" s="20">
        <f>IF($B98="","",IF(COUNTIF(C98:I98,"Yes")=7,"Yes","No"))</f>
        <v/>
      </c>
    </row>
    <row r="99">
      <c r="B99" s="20">
        <f>IF(Cadets!$B40="","",Cadets!$F40)</f>
        <v/>
      </c>
      <c r="C99" s="25" t="n"/>
      <c r="D99" s="25" t="n"/>
      <c r="E99" s="25" t="n"/>
      <c r="F99" s="25" t="n"/>
      <c r="G99" s="25" t="n"/>
      <c r="H99" s="25" t="n"/>
      <c r="I99" s="25" t="n"/>
      <c r="J99" s="20">
        <f>IF($B99="","",IF(COUNTIF(C99:I99,"Yes")=7,"Yes","No"))</f>
        <v/>
      </c>
    </row>
    <row r="100">
      <c r="B100" s="20">
        <f>IF(Cadets!$B41="","",Cadets!$F41)</f>
        <v/>
      </c>
      <c r="C100" s="25" t="n"/>
      <c r="D100" s="25" t="n"/>
      <c r="E100" s="25" t="n"/>
      <c r="F100" s="25" t="n"/>
      <c r="G100" s="25" t="n"/>
      <c r="H100" s="25" t="n"/>
      <c r="I100" s="25" t="n"/>
      <c r="J100" s="20">
        <f>IF($B100="","",IF(COUNTIF(C100:I100,"Yes")=7,"Yes","No"))</f>
        <v/>
      </c>
    </row>
    <row r="101">
      <c r="B101" s="20">
        <f>IF(Cadets!$B42="","",Cadets!$F42)</f>
        <v/>
      </c>
      <c r="C101" s="25" t="n"/>
      <c r="D101" s="25" t="n"/>
      <c r="E101" s="25" t="n"/>
      <c r="F101" s="25" t="n"/>
      <c r="G101" s="25" t="n"/>
      <c r="H101" s="25" t="n"/>
      <c r="I101" s="25" t="n"/>
      <c r="J101" s="20">
        <f>IF($B101="","",IF(COUNTIF(C101:I101,"Yes")=7,"Yes","No"))</f>
        <v/>
      </c>
    </row>
    <row r="102">
      <c r="B102" s="20">
        <f>IF(Cadets!$B43="","",Cadets!$F43)</f>
        <v/>
      </c>
      <c r="C102" s="25" t="n"/>
      <c r="D102" s="25" t="n"/>
      <c r="E102" s="25" t="n"/>
      <c r="F102" s="25" t="n"/>
      <c r="G102" s="25" t="n"/>
      <c r="H102" s="25" t="n"/>
      <c r="I102" s="25" t="n"/>
      <c r="J102" s="20">
        <f>IF($B102="","",IF(COUNTIF(C102:I102,"Yes")=7,"Yes","No"))</f>
        <v/>
      </c>
    </row>
    <row r="103">
      <c r="B103" s="20">
        <f>IF(Cadets!$B44="","",Cadets!$F44)</f>
        <v/>
      </c>
      <c r="C103" s="25" t="n"/>
      <c r="D103" s="25" t="n"/>
      <c r="E103" s="25" t="n"/>
      <c r="F103" s="25" t="n"/>
      <c r="G103" s="25" t="n"/>
      <c r="H103" s="25" t="n"/>
      <c r="I103" s="25" t="n"/>
      <c r="J103" s="20">
        <f>IF($B103="","",IF(COUNTIF(C103:I103,"Yes")=7,"Yes","No"))</f>
        <v/>
      </c>
    </row>
    <row r="104">
      <c r="B104" s="20">
        <f>IF(Cadets!$B45="","",Cadets!$F45)</f>
        <v/>
      </c>
      <c r="C104" s="25" t="n"/>
      <c r="D104" s="25" t="n"/>
      <c r="E104" s="25" t="n"/>
      <c r="F104" s="25" t="n"/>
      <c r="G104" s="25" t="n"/>
      <c r="H104" s="25" t="n"/>
      <c r="I104" s="25" t="n"/>
      <c r="J104" s="20">
        <f>IF($B104="","",IF(COUNTIF(C104:I104,"Yes")=7,"Yes","No"))</f>
        <v/>
      </c>
    </row>
    <row r="105">
      <c r="B105" s="20">
        <f>IF(Cadets!$B46="","",Cadets!$F46)</f>
        <v/>
      </c>
      <c r="C105" s="25" t="n"/>
      <c r="D105" s="25" t="n"/>
      <c r="E105" s="25" t="n"/>
      <c r="F105" s="25" t="n"/>
      <c r="G105" s="25" t="n"/>
      <c r="H105" s="25" t="n"/>
      <c r="I105" s="25" t="n"/>
      <c r="J105" s="20">
        <f>IF($B105="","",IF(COUNTIF(C105:I105,"Yes")=7,"Yes","No"))</f>
        <v/>
      </c>
    </row>
    <row r="106">
      <c r="B106" s="20">
        <f>IF(Cadets!$B47="","",Cadets!$F47)</f>
        <v/>
      </c>
      <c r="C106" s="25" t="n"/>
      <c r="D106" s="25" t="n"/>
      <c r="E106" s="25" t="n"/>
      <c r="F106" s="25" t="n"/>
      <c r="G106" s="25" t="n"/>
      <c r="H106" s="25" t="n"/>
      <c r="I106" s="25" t="n"/>
      <c r="J106" s="20">
        <f>IF($B106="","",IF(COUNTIF(C106:I106,"Yes")=7,"Yes","No"))</f>
        <v/>
      </c>
    </row>
    <row r="107">
      <c r="B107" s="20">
        <f>IF(Cadets!$B48="","",Cadets!$F48)</f>
        <v/>
      </c>
      <c r="C107" s="25" t="n"/>
      <c r="D107" s="25" t="n"/>
      <c r="E107" s="25" t="n"/>
      <c r="F107" s="25" t="n"/>
      <c r="G107" s="25" t="n"/>
      <c r="H107" s="25" t="n"/>
      <c r="I107" s="25" t="n"/>
      <c r="J107" s="20">
        <f>IF($B107="","",IF(COUNTIF(C107:I107,"Yes")=7,"Yes","No"))</f>
        <v/>
      </c>
    </row>
    <row r="108">
      <c r="B108" s="20">
        <f>IF(Cadets!$B49="","",Cadets!$F49)</f>
        <v/>
      </c>
      <c r="C108" s="25" t="n"/>
      <c r="D108" s="25" t="n"/>
      <c r="E108" s="25" t="n"/>
      <c r="F108" s="25" t="n"/>
      <c r="G108" s="25" t="n"/>
      <c r="H108" s="25" t="n"/>
      <c r="I108" s="25" t="n"/>
      <c r="J108" s="20">
        <f>IF($B108="","",IF(COUNTIF(C108:I108,"Yes")=7,"Yes","No"))</f>
        <v/>
      </c>
    </row>
    <row r="109">
      <c r="B109" s="20">
        <f>IF(Cadets!$B50="","",Cadets!$F50)</f>
        <v/>
      </c>
      <c r="C109" s="25" t="n"/>
      <c r="D109" s="25" t="n"/>
      <c r="E109" s="25" t="n"/>
      <c r="F109" s="25" t="n"/>
      <c r="G109" s="25" t="n"/>
      <c r="H109" s="25" t="n"/>
      <c r="I109" s="25" t="n"/>
      <c r="J109" s="20">
        <f>IF($B109="","",IF(COUNTIF(C109:I109,"Yes")=7,"Yes","No"))</f>
        <v/>
      </c>
    </row>
    <row r="110">
      <c r="B110" s="20">
        <f>IF(Cadets!$B51="","",Cadets!$F51)</f>
        <v/>
      </c>
      <c r="C110" s="25" t="n"/>
      <c r="D110" s="25" t="n"/>
      <c r="E110" s="25" t="n"/>
      <c r="F110" s="25" t="n"/>
      <c r="G110" s="25" t="n"/>
      <c r="H110" s="25" t="n"/>
      <c r="I110" s="25" t="n"/>
      <c r="J110" s="20">
        <f>IF($B110="","",IF(COUNTIF(C110:I110,"Yes")=7,"Yes","No"))</f>
        <v/>
      </c>
    </row>
    <row r="111">
      <c r="B111" s="20">
        <f>IF(Cadets!$B52="","",Cadets!$F52)</f>
        <v/>
      </c>
      <c r="C111" s="25" t="n"/>
      <c r="D111" s="25" t="n"/>
      <c r="E111" s="25" t="n"/>
      <c r="F111" s="25" t="n"/>
      <c r="G111" s="25" t="n"/>
      <c r="H111" s="25" t="n"/>
      <c r="I111" s="25" t="n"/>
      <c r="J111" s="20">
        <f>IF($B111="","",IF(COUNTIF(C111:I111,"Yes")=7,"Yes","No"))</f>
        <v/>
      </c>
    </row>
    <row r="112">
      <c r="B112" s="20">
        <f>IF(Cadets!$B53="","",Cadets!$F53)</f>
        <v/>
      </c>
      <c r="C112" s="25" t="n"/>
      <c r="D112" s="25" t="n"/>
      <c r="E112" s="25" t="n"/>
      <c r="F112" s="25" t="n"/>
      <c r="G112" s="25" t="n"/>
      <c r="H112" s="25" t="n"/>
      <c r="I112" s="25" t="n"/>
      <c r="J112" s="20">
        <f>IF($B112="","",IF(COUNTIF(C112:I112,"Yes")=7,"Yes","No"))</f>
        <v/>
      </c>
    </row>
    <row r="113">
      <c r="B113" s="20">
        <f>IF(Cadets!$B54="","",Cadets!$F54)</f>
        <v/>
      </c>
      <c r="C113" s="25" t="n"/>
      <c r="D113" s="25" t="n"/>
      <c r="E113" s="25" t="n"/>
      <c r="F113" s="25" t="n"/>
      <c r="G113" s="25" t="n"/>
      <c r="H113" s="25" t="n"/>
      <c r="I113" s="25" t="n"/>
      <c r="J113" s="20">
        <f>IF($B113="","",IF(COUNTIF(C113:I113,"Yes")=7,"Yes","No"))</f>
        <v/>
      </c>
    </row>
    <row r="114">
      <c r="B114" s="20">
        <f>IF(Cadets!$B55="","",Cadets!$F55)</f>
        <v/>
      </c>
      <c r="C114" s="25" t="n"/>
      <c r="D114" s="25" t="n"/>
      <c r="E114" s="25" t="n"/>
      <c r="F114" s="25" t="n"/>
      <c r="G114" s="25" t="n"/>
      <c r="H114" s="25" t="n"/>
      <c r="I114" s="25" t="n"/>
      <c r="J114" s="20">
        <f>IF($B114="","",IF(COUNTIF(C114:I114,"Yes")=7,"Yes","No"))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40:H40"/>
    <mergeCell ref="B49:E49"/>
    <mergeCell ref="B55:E55"/>
    <mergeCell ref="B51:E51"/>
    <mergeCell ref="B63:H63"/>
    <mergeCell ref="B45:E45"/>
    <mergeCell ref="B50:E50"/>
    <mergeCell ref="B54:E54"/>
    <mergeCell ref="B47:E47"/>
    <mergeCell ref="B7:H7"/>
    <mergeCell ref="B59:E59"/>
    <mergeCell ref="B46:E46"/>
    <mergeCell ref="B56:E56"/>
    <mergeCell ref="B43:E43"/>
    <mergeCell ref="B58:E58"/>
    <mergeCell ref="B52:E52"/>
    <mergeCell ref="B39:H39"/>
    <mergeCell ref="B48:E48"/>
    <mergeCell ref="B42:H42"/>
    <mergeCell ref="B60:E60"/>
    <mergeCell ref="B61:E61"/>
    <mergeCell ref="B57:E57"/>
    <mergeCell ref="B53:E53"/>
    <mergeCell ref="B44:E44"/>
    <mergeCell ref="B38:H38"/>
  </mergeCells>
  <conditionalFormatting sqref="E9:E36">
    <cfRule type="expression" priority="1" dxfId="0">
      <formula>AND($E9&lt;&gt;"OK",$E9&lt;&gt;"")</formula>
    </cfRule>
    <cfRule type="expression" priority="2" dxfId="2">
      <formula>$E9="OK"</formula>
    </cfRule>
  </conditionalFormatting>
  <conditionalFormatting sqref="F44:F61">
    <cfRule type="expression" priority="3" dxfId="0">
      <formula>AND($B44&lt;&gt;"",$F44&lt;&gt;"Yes",$F44&lt;&gt;"N/A")</formula>
    </cfRule>
  </conditionalFormatting>
  <conditionalFormatting sqref="J65:J114">
    <cfRule type="cellIs" priority="4" operator="equal" dxfId="2">
      <formula>"Yes"</formula>
    </cfRule>
    <cfRule type="cellIs" priority="5" operator="equal" dxfId="0">
      <formula>"No"</formula>
    </cfRule>
  </conditionalFormatting>
  <dataValidations count="2">
    <dataValidation sqref="F44:F61" showDropDown="0" showInputMessage="0" showErrorMessage="1" allowBlank="1" type="list">
      <formula1>"Yes,No,N/A"</formula1>
    </dataValidation>
    <dataValidation sqref="C65:I114"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"&amp;nrInstrChTaught&amp;","))),20),"— none on the schedule yet —"))</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AM/PM"),nrSCH_Act,nrSCH_Instr),(nrSCH_ChNum&lt;&gt;"")*(nrSCH_ChNum=cfgPacketChapter)),32),"— no blocks scheduled —"))</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IF($C11="","",_xlfn.LET(_xlpm.c,IFERROR(INDEX(rngEPcode,MATCH(cfgGradeSheetExam,IFERROR(rngEPseq+0,-1),0)),""),IF(COUNTIFS(nrES_PID,Cadets!$B6,nrES_Code,_xlpm.c,nrES_Att,1)=0,"",SUMIFS(nrES_Raw,nrES_PID,Cadets!$B6,nrES_Code,_xlpm.c,nrES_Att,1))))</f>
        <v/>
      </c>
      <c r="G11" s="28">
        <f>IF($C11="","",_xlfn.LET(_xlpm.c,IFERROR(INDEX(rngEPcode,MATCH(cfgGradeSheetExam,IFERROR(rngEPseq+0,-1),0)),""),IF(COUNTIFS(nrES_PID,Cadets!$B6,nrES_Code,_xlpm.c,nrES_Final,"Yes",nrES_Rec,"&lt;&gt;")=0,"",SUMIFS(nrES_Rec,nrES_PID,Cadets!$B6,nrES_Code,_xlpm.c,nrES_Final,"Yes"))))</f>
        <v/>
      </c>
      <c r="H11" s="28">
        <f>IF(OR($C11="",$G11=""),"",IF($G11&gt;=IFERROR(INDEX(rngEPpass,MATCH(cfgGradeSheetExam,IFERROR(rngEPseq+0,-1),0)),cfgPassingScore),"Pass","FAIL"))</f>
        <v/>
      </c>
      <c r="I11" s="28">
        <f>IF($C11="","",_xlfn.LET(_xlpm.c,IFERROR(INDEX(rngEPcode,MATCH(cfgGradeSheetExam,IFERROR(rngEPseq+0,-1),0)),""),IF(COUNTIFS(nrES_PID,Cadets!$B6,nrES_Code,_xlpm.c,nrES_Att,2,nrES_Raw,"&gt;=0")&gt;0,"Retested","")))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IF($C12="","",_xlfn.LET(_xlpm.c,IFERROR(INDEX(rngEPcode,MATCH(cfgGradeSheetExam,IFERROR(rngEPseq+0,-1),0)),""),IF(COUNTIFS(nrES_PID,Cadets!$B7,nrES_Code,_xlpm.c,nrES_Att,1)=0,"",SUMIFS(nrES_Raw,nrES_PID,Cadets!$B7,nrES_Code,_xlpm.c,nrES_Att,1))))</f>
        <v/>
      </c>
      <c r="G12" s="28">
        <f>IF($C12="","",_xlfn.LET(_xlpm.c,IFERROR(INDEX(rngEPcode,MATCH(cfgGradeSheetExam,IFERROR(rngEPseq+0,-1),0)),""),IF(COUNTIFS(nrES_PID,Cadets!$B7,nrES_Code,_xlpm.c,nrES_Final,"Yes",nrES_Rec,"&lt;&gt;")=0,"",SUMIFS(nrES_Rec,nrES_PID,Cadets!$B7,nrES_Code,_xlpm.c,nrES_Final,"Yes"))))</f>
        <v/>
      </c>
      <c r="H12" s="28">
        <f>IF(OR($C12="",$G12=""),"",IF($G12&gt;=IFERROR(INDEX(rngEPpass,MATCH(cfgGradeSheetExam,IFERROR(rngEPseq+0,-1),0)),cfgPassingScore),"Pass","FAIL"))</f>
        <v/>
      </c>
      <c r="I12" s="28">
        <f>IF($C12="","",_xlfn.LET(_xlpm.c,IFERROR(INDEX(rngEPcode,MATCH(cfgGradeSheetExam,IFERROR(rngEPseq+0,-1),0)),""),IF(COUNTIFS(nrES_PID,Cadets!$B7,nrES_Code,_xlpm.c,nrES_Att,2,nrES_Raw,"&gt;=0")&gt;0,"Retested","")))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IF($C13="","",_xlfn.LET(_xlpm.c,IFERROR(INDEX(rngEPcode,MATCH(cfgGradeSheetExam,IFERROR(rngEPseq+0,-1),0)),""),IF(COUNTIFS(nrES_PID,Cadets!$B8,nrES_Code,_xlpm.c,nrES_Att,1)=0,"",SUMIFS(nrES_Raw,nrES_PID,Cadets!$B8,nrES_Code,_xlpm.c,nrES_Att,1))))</f>
        <v/>
      </c>
      <c r="G13" s="28">
        <f>IF($C13="","",_xlfn.LET(_xlpm.c,IFERROR(INDEX(rngEPcode,MATCH(cfgGradeSheetExam,IFERROR(rngEPseq+0,-1),0)),""),IF(COUNTIFS(nrES_PID,Cadets!$B8,nrES_Code,_xlpm.c,nrES_Final,"Yes",nrES_Rec,"&lt;&gt;")=0,"",SUMIFS(nrES_Rec,nrES_PID,Cadets!$B8,nrES_Code,_xlpm.c,nrES_Final,"Yes"))))</f>
        <v/>
      </c>
      <c r="H13" s="28">
        <f>IF(OR($C13="",$G13=""),"",IF($G13&gt;=IFERROR(INDEX(rngEPpass,MATCH(cfgGradeSheetExam,IFERROR(rngEPseq+0,-1),0)),cfgPassingScore),"Pass","FAIL"))</f>
        <v/>
      </c>
      <c r="I13" s="28">
        <f>IF($C13="","",_xlfn.LET(_xlpm.c,IFERROR(INDEX(rngEPcode,MATCH(cfgGradeSheetExam,IFERROR(rngEPseq+0,-1),0)),""),IF(COUNTIFS(nrES_PID,Cadets!$B8,nrES_Code,_xlpm.c,nrES_Att,2,nrES_Raw,"&gt;=0")&gt;0,"Retested","")))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IF($C14="","",_xlfn.LET(_xlpm.c,IFERROR(INDEX(rngEPcode,MATCH(cfgGradeSheetExam,IFERROR(rngEPseq+0,-1),0)),""),IF(COUNTIFS(nrES_PID,Cadets!$B9,nrES_Code,_xlpm.c,nrES_Att,1)=0,"",SUMIFS(nrES_Raw,nrES_PID,Cadets!$B9,nrES_Code,_xlpm.c,nrES_Att,1))))</f>
        <v/>
      </c>
      <c r="G14" s="28">
        <f>IF($C14="","",_xlfn.LET(_xlpm.c,IFERROR(INDEX(rngEPcode,MATCH(cfgGradeSheetExam,IFERROR(rngEPseq+0,-1),0)),""),IF(COUNTIFS(nrES_PID,Cadets!$B9,nrES_Code,_xlpm.c,nrES_Final,"Yes",nrES_Rec,"&lt;&gt;")=0,"",SUMIFS(nrES_Rec,nrES_PID,Cadets!$B9,nrES_Code,_xlpm.c,nrES_Final,"Yes"))))</f>
        <v/>
      </c>
      <c r="H14" s="28">
        <f>IF(OR($C14="",$G14=""),"",IF($G14&gt;=IFERROR(INDEX(rngEPpass,MATCH(cfgGradeSheetExam,IFERROR(rngEPseq+0,-1),0)),cfgPassingScore),"Pass","FAIL"))</f>
        <v/>
      </c>
      <c r="I14" s="28">
        <f>IF($C14="","",_xlfn.LET(_xlpm.c,IFERROR(INDEX(rngEPcode,MATCH(cfgGradeSheetExam,IFERROR(rngEPseq+0,-1),0)),""),IF(COUNTIFS(nrES_PID,Cadets!$B9,nrES_Code,_xlpm.c,nrES_Att,2,nrES_Raw,"&gt;=0")&gt;0,"Retested","")))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IF($C15="","",_xlfn.LET(_xlpm.c,IFERROR(INDEX(rngEPcode,MATCH(cfgGradeSheetExam,IFERROR(rngEPseq+0,-1),0)),""),IF(COUNTIFS(nrES_PID,Cadets!$B10,nrES_Code,_xlpm.c,nrES_Att,1)=0,"",SUMIFS(nrES_Raw,nrES_PID,Cadets!$B10,nrES_Code,_xlpm.c,nrES_Att,1))))</f>
        <v/>
      </c>
      <c r="G15" s="28">
        <f>IF($C15="","",_xlfn.LET(_xlpm.c,IFERROR(INDEX(rngEPcode,MATCH(cfgGradeSheetExam,IFERROR(rngEPseq+0,-1),0)),""),IF(COUNTIFS(nrES_PID,Cadets!$B10,nrES_Code,_xlpm.c,nrES_Final,"Yes",nrES_Rec,"&lt;&gt;")=0,"",SUMIFS(nrES_Rec,nrES_PID,Cadets!$B10,nrES_Code,_xlpm.c,nrES_Final,"Yes"))))</f>
        <v/>
      </c>
      <c r="H15" s="28">
        <f>IF(OR($C15="",$G15=""),"",IF($G15&gt;=IFERROR(INDEX(rngEPpass,MATCH(cfgGradeSheetExam,IFERROR(rngEPseq+0,-1),0)),cfgPassingScore),"Pass","FAIL"))</f>
        <v/>
      </c>
      <c r="I15" s="28">
        <f>IF($C15="","",_xlfn.LET(_xlpm.c,IFERROR(INDEX(rngEPcode,MATCH(cfgGradeSheetExam,IFERROR(rngEPseq+0,-1),0)),""),IF(COUNTIFS(nrES_PID,Cadets!$B10,nrES_Code,_xlpm.c,nrES_Att,2,nrES_Raw,"&gt;=0")&gt;0,"Retested","")))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IF($C16="","",_xlfn.LET(_xlpm.c,IFERROR(INDEX(rngEPcode,MATCH(cfgGradeSheetExam,IFERROR(rngEPseq+0,-1),0)),""),IF(COUNTIFS(nrES_PID,Cadets!$B11,nrES_Code,_xlpm.c,nrES_Att,1)=0,"",SUMIFS(nrES_Raw,nrES_PID,Cadets!$B11,nrES_Code,_xlpm.c,nrES_Att,1))))</f>
        <v/>
      </c>
      <c r="G16" s="28">
        <f>IF($C16="","",_xlfn.LET(_xlpm.c,IFERROR(INDEX(rngEPcode,MATCH(cfgGradeSheetExam,IFERROR(rngEPseq+0,-1),0)),""),IF(COUNTIFS(nrES_PID,Cadets!$B11,nrES_Code,_xlpm.c,nrES_Final,"Yes",nrES_Rec,"&lt;&gt;")=0,"",SUMIFS(nrES_Rec,nrES_PID,Cadets!$B11,nrES_Code,_xlpm.c,nrES_Final,"Yes"))))</f>
        <v/>
      </c>
      <c r="H16" s="28">
        <f>IF(OR($C16="",$G16=""),"",IF($G16&gt;=IFERROR(INDEX(rngEPpass,MATCH(cfgGradeSheetExam,IFERROR(rngEPseq+0,-1),0)),cfgPassingScore),"Pass","FAIL"))</f>
        <v/>
      </c>
      <c r="I16" s="28">
        <f>IF($C16="","",_xlfn.LET(_xlpm.c,IFERROR(INDEX(rngEPcode,MATCH(cfgGradeSheetExam,IFERROR(rngEPseq+0,-1),0)),""),IF(COUNTIFS(nrES_PID,Cadets!$B11,nrES_Code,_xlpm.c,nrES_Att,2,nrES_Raw,"&gt;=0")&gt;0,"Retested","")))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IF($C17="","",_xlfn.LET(_xlpm.c,IFERROR(INDEX(rngEPcode,MATCH(cfgGradeSheetExam,IFERROR(rngEPseq+0,-1),0)),""),IF(COUNTIFS(nrES_PID,Cadets!$B12,nrES_Code,_xlpm.c,nrES_Att,1)=0,"",SUMIFS(nrES_Raw,nrES_PID,Cadets!$B12,nrES_Code,_xlpm.c,nrES_Att,1))))</f>
        <v/>
      </c>
      <c r="G17" s="28">
        <f>IF($C17="","",_xlfn.LET(_xlpm.c,IFERROR(INDEX(rngEPcode,MATCH(cfgGradeSheetExam,IFERROR(rngEPseq+0,-1),0)),""),IF(COUNTIFS(nrES_PID,Cadets!$B12,nrES_Code,_xlpm.c,nrES_Final,"Yes",nrES_Rec,"&lt;&gt;")=0,"",SUMIFS(nrES_Rec,nrES_PID,Cadets!$B12,nrES_Code,_xlpm.c,nrES_Final,"Yes"))))</f>
        <v/>
      </c>
      <c r="H17" s="28">
        <f>IF(OR($C17="",$G17=""),"",IF($G17&gt;=IFERROR(INDEX(rngEPpass,MATCH(cfgGradeSheetExam,IFERROR(rngEPseq+0,-1),0)),cfgPassingScore),"Pass","FAIL"))</f>
        <v/>
      </c>
      <c r="I17" s="28">
        <f>IF($C17="","",_xlfn.LET(_xlpm.c,IFERROR(INDEX(rngEPcode,MATCH(cfgGradeSheetExam,IFERROR(rngEPseq+0,-1),0)),""),IF(COUNTIFS(nrES_PID,Cadets!$B12,nrES_Code,_xlpm.c,nrES_Att,2,nrES_Raw,"&gt;=0")&gt;0,"Retested","")))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IF($C18="","",_xlfn.LET(_xlpm.c,IFERROR(INDEX(rngEPcode,MATCH(cfgGradeSheetExam,IFERROR(rngEPseq+0,-1),0)),""),IF(COUNTIFS(nrES_PID,Cadets!$B13,nrES_Code,_xlpm.c,nrES_Att,1)=0,"",SUMIFS(nrES_Raw,nrES_PID,Cadets!$B13,nrES_Code,_xlpm.c,nrES_Att,1))))</f>
        <v/>
      </c>
      <c r="G18" s="28">
        <f>IF($C18="","",_xlfn.LET(_xlpm.c,IFERROR(INDEX(rngEPcode,MATCH(cfgGradeSheetExam,IFERROR(rngEPseq+0,-1),0)),""),IF(COUNTIFS(nrES_PID,Cadets!$B13,nrES_Code,_xlpm.c,nrES_Final,"Yes",nrES_Rec,"&lt;&gt;")=0,"",SUMIFS(nrES_Rec,nrES_PID,Cadets!$B13,nrES_Code,_xlpm.c,nrES_Final,"Yes"))))</f>
        <v/>
      </c>
      <c r="H18" s="28">
        <f>IF(OR($C18="",$G18=""),"",IF($G18&gt;=IFERROR(INDEX(rngEPpass,MATCH(cfgGradeSheetExam,IFERROR(rngEPseq+0,-1),0)),cfgPassingScore),"Pass","FAIL"))</f>
        <v/>
      </c>
      <c r="I18" s="28">
        <f>IF($C18="","",_xlfn.LET(_xlpm.c,IFERROR(INDEX(rngEPcode,MATCH(cfgGradeSheetExam,IFERROR(rngEPseq+0,-1),0)),""),IF(COUNTIFS(nrES_PID,Cadets!$B13,nrES_Code,_xlpm.c,nrES_Att,2,nrES_Raw,"&gt;=0")&gt;0,"Retested","")))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IF($C19="","",_xlfn.LET(_xlpm.c,IFERROR(INDEX(rngEPcode,MATCH(cfgGradeSheetExam,IFERROR(rngEPseq+0,-1),0)),""),IF(COUNTIFS(nrES_PID,Cadets!$B14,nrES_Code,_xlpm.c,nrES_Att,1)=0,"",SUMIFS(nrES_Raw,nrES_PID,Cadets!$B14,nrES_Code,_xlpm.c,nrES_Att,1))))</f>
        <v/>
      </c>
      <c r="G19" s="28">
        <f>IF($C19="","",_xlfn.LET(_xlpm.c,IFERROR(INDEX(rngEPcode,MATCH(cfgGradeSheetExam,IFERROR(rngEPseq+0,-1),0)),""),IF(COUNTIFS(nrES_PID,Cadets!$B14,nrES_Code,_xlpm.c,nrES_Final,"Yes",nrES_Rec,"&lt;&gt;")=0,"",SUMIFS(nrES_Rec,nrES_PID,Cadets!$B14,nrES_Code,_xlpm.c,nrES_Final,"Yes"))))</f>
        <v/>
      </c>
      <c r="H19" s="28">
        <f>IF(OR($C19="",$G19=""),"",IF($G19&gt;=IFERROR(INDEX(rngEPpass,MATCH(cfgGradeSheetExam,IFERROR(rngEPseq+0,-1),0)),cfgPassingScore),"Pass","FAIL"))</f>
        <v/>
      </c>
      <c r="I19" s="28">
        <f>IF($C19="","",_xlfn.LET(_xlpm.c,IFERROR(INDEX(rngEPcode,MATCH(cfgGradeSheetExam,IFERROR(rngEPseq+0,-1),0)),""),IF(COUNTIFS(nrES_PID,Cadets!$B14,nrES_Code,_xlpm.c,nrES_Att,2,nrES_Raw,"&gt;=0")&gt;0,"Retested","")))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IF($C20="","",_xlfn.LET(_xlpm.c,IFERROR(INDEX(rngEPcode,MATCH(cfgGradeSheetExam,IFERROR(rngEPseq+0,-1),0)),""),IF(COUNTIFS(nrES_PID,Cadets!$B15,nrES_Code,_xlpm.c,nrES_Att,1)=0,"",SUMIFS(nrES_Raw,nrES_PID,Cadets!$B15,nrES_Code,_xlpm.c,nrES_Att,1))))</f>
        <v/>
      </c>
      <c r="G20" s="28">
        <f>IF($C20="","",_xlfn.LET(_xlpm.c,IFERROR(INDEX(rngEPcode,MATCH(cfgGradeSheetExam,IFERROR(rngEPseq+0,-1),0)),""),IF(COUNTIFS(nrES_PID,Cadets!$B15,nrES_Code,_xlpm.c,nrES_Final,"Yes",nrES_Rec,"&lt;&gt;")=0,"",SUMIFS(nrES_Rec,nrES_PID,Cadets!$B15,nrES_Code,_xlpm.c,nrES_Final,"Yes"))))</f>
        <v/>
      </c>
      <c r="H20" s="28">
        <f>IF(OR($C20="",$G20=""),"",IF($G20&gt;=IFERROR(INDEX(rngEPpass,MATCH(cfgGradeSheetExam,IFERROR(rngEPseq+0,-1),0)),cfgPassingScore),"Pass","FAIL"))</f>
        <v/>
      </c>
      <c r="I20" s="28">
        <f>IF($C20="","",_xlfn.LET(_xlpm.c,IFERROR(INDEX(rngEPcode,MATCH(cfgGradeSheetExam,IFERROR(rngEPseq+0,-1),0)),""),IF(COUNTIFS(nrES_PID,Cadets!$B15,nrES_Code,_xlpm.c,nrES_Att,2,nrES_Raw,"&gt;=0")&gt;0,"Retested","")))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IF($C21="","",_xlfn.LET(_xlpm.c,IFERROR(INDEX(rngEPcode,MATCH(cfgGradeSheetExam,IFERROR(rngEPseq+0,-1),0)),""),IF(COUNTIFS(nrES_PID,Cadets!$B16,nrES_Code,_xlpm.c,nrES_Att,1)=0,"",SUMIFS(nrES_Raw,nrES_PID,Cadets!$B16,nrES_Code,_xlpm.c,nrES_Att,1))))</f>
        <v/>
      </c>
      <c r="G21" s="28">
        <f>IF($C21="","",_xlfn.LET(_xlpm.c,IFERROR(INDEX(rngEPcode,MATCH(cfgGradeSheetExam,IFERROR(rngEPseq+0,-1),0)),""),IF(COUNTIFS(nrES_PID,Cadets!$B16,nrES_Code,_xlpm.c,nrES_Final,"Yes",nrES_Rec,"&lt;&gt;")=0,"",SUMIFS(nrES_Rec,nrES_PID,Cadets!$B16,nrES_Code,_xlpm.c,nrES_Final,"Yes"))))</f>
        <v/>
      </c>
      <c r="H21" s="28">
        <f>IF(OR($C21="",$G21=""),"",IF($G21&gt;=IFERROR(INDEX(rngEPpass,MATCH(cfgGradeSheetExam,IFERROR(rngEPseq+0,-1),0)),cfgPassingScore),"Pass","FAIL"))</f>
        <v/>
      </c>
      <c r="I21" s="28">
        <f>IF($C21="","",_xlfn.LET(_xlpm.c,IFERROR(INDEX(rngEPcode,MATCH(cfgGradeSheetExam,IFERROR(rngEPseq+0,-1),0)),""),IF(COUNTIFS(nrES_PID,Cadets!$B16,nrES_Code,_xlpm.c,nrES_Att,2,nrES_Raw,"&gt;=0")&gt;0,"Retested","")))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IF($C22="","",_xlfn.LET(_xlpm.c,IFERROR(INDEX(rngEPcode,MATCH(cfgGradeSheetExam,IFERROR(rngEPseq+0,-1),0)),""),IF(COUNTIFS(nrES_PID,Cadets!$B17,nrES_Code,_xlpm.c,nrES_Att,1)=0,"",SUMIFS(nrES_Raw,nrES_PID,Cadets!$B17,nrES_Code,_xlpm.c,nrES_Att,1))))</f>
        <v/>
      </c>
      <c r="G22" s="28">
        <f>IF($C22="","",_xlfn.LET(_xlpm.c,IFERROR(INDEX(rngEPcode,MATCH(cfgGradeSheetExam,IFERROR(rngEPseq+0,-1),0)),""),IF(COUNTIFS(nrES_PID,Cadets!$B17,nrES_Code,_xlpm.c,nrES_Final,"Yes",nrES_Rec,"&lt;&gt;")=0,"",SUMIFS(nrES_Rec,nrES_PID,Cadets!$B17,nrES_Code,_xlpm.c,nrES_Final,"Yes"))))</f>
        <v/>
      </c>
      <c r="H22" s="28">
        <f>IF(OR($C22="",$G22=""),"",IF($G22&gt;=IFERROR(INDEX(rngEPpass,MATCH(cfgGradeSheetExam,IFERROR(rngEPseq+0,-1),0)),cfgPassingScore),"Pass","FAIL"))</f>
        <v/>
      </c>
      <c r="I22" s="28">
        <f>IF($C22="","",_xlfn.LET(_xlpm.c,IFERROR(INDEX(rngEPcode,MATCH(cfgGradeSheetExam,IFERROR(rngEPseq+0,-1),0)),""),IF(COUNTIFS(nrES_PID,Cadets!$B17,nrES_Code,_xlpm.c,nrES_Att,2,nrES_Raw,"&gt;=0")&gt;0,"Retested","")))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IF($C23="","",_xlfn.LET(_xlpm.c,IFERROR(INDEX(rngEPcode,MATCH(cfgGradeSheetExam,IFERROR(rngEPseq+0,-1),0)),""),IF(COUNTIFS(nrES_PID,Cadets!$B18,nrES_Code,_xlpm.c,nrES_Att,1)=0,"",SUMIFS(nrES_Raw,nrES_PID,Cadets!$B18,nrES_Code,_xlpm.c,nrES_Att,1))))</f>
        <v/>
      </c>
      <c r="G23" s="28">
        <f>IF($C23="","",_xlfn.LET(_xlpm.c,IFERROR(INDEX(rngEPcode,MATCH(cfgGradeSheetExam,IFERROR(rngEPseq+0,-1),0)),""),IF(COUNTIFS(nrES_PID,Cadets!$B18,nrES_Code,_xlpm.c,nrES_Final,"Yes",nrES_Rec,"&lt;&gt;")=0,"",SUMIFS(nrES_Rec,nrES_PID,Cadets!$B18,nrES_Code,_xlpm.c,nrES_Final,"Yes"))))</f>
        <v/>
      </c>
      <c r="H23" s="28">
        <f>IF(OR($C23="",$G23=""),"",IF($G23&gt;=IFERROR(INDEX(rngEPpass,MATCH(cfgGradeSheetExam,IFERROR(rngEPseq+0,-1),0)),cfgPassingScore),"Pass","FAIL"))</f>
        <v/>
      </c>
      <c r="I23" s="28">
        <f>IF($C23="","",_xlfn.LET(_xlpm.c,IFERROR(INDEX(rngEPcode,MATCH(cfgGradeSheetExam,IFERROR(rngEPseq+0,-1),0)),""),IF(COUNTIFS(nrES_PID,Cadets!$B18,nrES_Code,_xlpm.c,nrES_Att,2,nrES_Raw,"&gt;=0")&gt;0,"Retested","")))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IF($C24="","",_xlfn.LET(_xlpm.c,IFERROR(INDEX(rngEPcode,MATCH(cfgGradeSheetExam,IFERROR(rngEPseq+0,-1),0)),""),IF(COUNTIFS(nrES_PID,Cadets!$B19,nrES_Code,_xlpm.c,nrES_Att,1)=0,"",SUMIFS(nrES_Raw,nrES_PID,Cadets!$B19,nrES_Code,_xlpm.c,nrES_Att,1))))</f>
        <v/>
      </c>
      <c r="G24" s="28">
        <f>IF($C24="","",_xlfn.LET(_xlpm.c,IFERROR(INDEX(rngEPcode,MATCH(cfgGradeSheetExam,IFERROR(rngEPseq+0,-1),0)),""),IF(COUNTIFS(nrES_PID,Cadets!$B19,nrES_Code,_xlpm.c,nrES_Final,"Yes",nrES_Rec,"&lt;&gt;")=0,"",SUMIFS(nrES_Rec,nrES_PID,Cadets!$B19,nrES_Code,_xlpm.c,nrES_Final,"Yes"))))</f>
        <v/>
      </c>
      <c r="H24" s="28">
        <f>IF(OR($C24="",$G24=""),"",IF($G24&gt;=IFERROR(INDEX(rngEPpass,MATCH(cfgGradeSheetExam,IFERROR(rngEPseq+0,-1),0)),cfgPassingScore),"Pass","FAIL"))</f>
        <v/>
      </c>
      <c r="I24" s="28">
        <f>IF($C24="","",_xlfn.LET(_xlpm.c,IFERROR(INDEX(rngEPcode,MATCH(cfgGradeSheetExam,IFERROR(rngEPseq+0,-1),0)),""),IF(COUNTIFS(nrES_PID,Cadets!$B19,nrES_Code,_xlpm.c,nrES_Att,2,nrES_Raw,"&gt;=0")&gt;0,"Retested","")))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IF($C25="","",_xlfn.LET(_xlpm.c,IFERROR(INDEX(rngEPcode,MATCH(cfgGradeSheetExam,IFERROR(rngEPseq+0,-1),0)),""),IF(COUNTIFS(nrES_PID,Cadets!$B20,nrES_Code,_xlpm.c,nrES_Att,1)=0,"",SUMIFS(nrES_Raw,nrES_PID,Cadets!$B20,nrES_Code,_xlpm.c,nrES_Att,1))))</f>
        <v/>
      </c>
      <c r="G25" s="28">
        <f>IF($C25="","",_xlfn.LET(_xlpm.c,IFERROR(INDEX(rngEPcode,MATCH(cfgGradeSheetExam,IFERROR(rngEPseq+0,-1),0)),""),IF(COUNTIFS(nrES_PID,Cadets!$B20,nrES_Code,_xlpm.c,nrES_Final,"Yes",nrES_Rec,"&lt;&gt;")=0,"",SUMIFS(nrES_Rec,nrES_PID,Cadets!$B20,nrES_Code,_xlpm.c,nrES_Final,"Yes"))))</f>
        <v/>
      </c>
      <c r="H25" s="28">
        <f>IF(OR($C25="",$G25=""),"",IF($G25&gt;=IFERROR(INDEX(rngEPpass,MATCH(cfgGradeSheetExam,IFERROR(rngEPseq+0,-1),0)),cfgPassingScore),"Pass","FAIL"))</f>
        <v/>
      </c>
      <c r="I25" s="28">
        <f>IF($C25="","",_xlfn.LET(_xlpm.c,IFERROR(INDEX(rngEPcode,MATCH(cfgGradeSheetExam,IFERROR(rngEPseq+0,-1),0)),""),IF(COUNTIFS(nrES_PID,Cadets!$B20,nrES_Code,_xlpm.c,nrES_Att,2,nrES_Raw,"&gt;=0")&gt;0,"Retested","")))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IF($C26="","",_xlfn.LET(_xlpm.c,IFERROR(INDEX(rngEPcode,MATCH(cfgGradeSheetExam,IFERROR(rngEPseq+0,-1),0)),""),IF(COUNTIFS(nrES_PID,Cadets!$B21,nrES_Code,_xlpm.c,nrES_Att,1)=0,"",SUMIFS(nrES_Raw,nrES_PID,Cadets!$B21,nrES_Code,_xlpm.c,nrES_Att,1))))</f>
        <v/>
      </c>
      <c r="G26" s="28">
        <f>IF($C26="","",_xlfn.LET(_xlpm.c,IFERROR(INDEX(rngEPcode,MATCH(cfgGradeSheetExam,IFERROR(rngEPseq+0,-1),0)),""),IF(COUNTIFS(nrES_PID,Cadets!$B21,nrES_Code,_xlpm.c,nrES_Final,"Yes",nrES_Rec,"&lt;&gt;")=0,"",SUMIFS(nrES_Rec,nrES_PID,Cadets!$B21,nrES_Code,_xlpm.c,nrES_Final,"Yes"))))</f>
        <v/>
      </c>
      <c r="H26" s="28">
        <f>IF(OR($C26="",$G26=""),"",IF($G26&gt;=IFERROR(INDEX(rngEPpass,MATCH(cfgGradeSheetExam,IFERROR(rngEPseq+0,-1),0)),cfgPassingScore),"Pass","FAIL"))</f>
        <v/>
      </c>
      <c r="I26" s="28">
        <f>IF($C26="","",_xlfn.LET(_xlpm.c,IFERROR(INDEX(rngEPcode,MATCH(cfgGradeSheetExam,IFERROR(rngEPseq+0,-1),0)),""),IF(COUNTIFS(nrES_PID,Cadets!$B21,nrES_Code,_xlpm.c,nrES_Att,2,nrES_Raw,"&gt;=0")&gt;0,"Retested","")))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IF($C27="","",_xlfn.LET(_xlpm.c,IFERROR(INDEX(rngEPcode,MATCH(cfgGradeSheetExam,IFERROR(rngEPseq+0,-1),0)),""),IF(COUNTIFS(nrES_PID,Cadets!$B22,nrES_Code,_xlpm.c,nrES_Att,1)=0,"",SUMIFS(nrES_Raw,nrES_PID,Cadets!$B22,nrES_Code,_xlpm.c,nrES_Att,1))))</f>
        <v/>
      </c>
      <c r="G27" s="28">
        <f>IF($C27="","",_xlfn.LET(_xlpm.c,IFERROR(INDEX(rngEPcode,MATCH(cfgGradeSheetExam,IFERROR(rngEPseq+0,-1),0)),""),IF(COUNTIFS(nrES_PID,Cadets!$B22,nrES_Code,_xlpm.c,nrES_Final,"Yes",nrES_Rec,"&lt;&gt;")=0,"",SUMIFS(nrES_Rec,nrES_PID,Cadets!$B22,nrES_Code,_xlpm.c,nrES_Final,"Yes"))))</f>
        <v/>
      </c>
      <c r="H27" s="28">
        <f>IF(OR($C27="",$G27=""),"",IF($G27&gt;=IFERROR(INDEX(rngEPpass,MATCH(cfgGradeSheetExam,IFERROR(rngEPseq+0,-1),0)),cfgPassingScore),"Pass","FAIL"))</f>
        <v/>
      </c>
      <c r="I27" s="28">
        <f>IF($C27="","",_xlfn.LET(_xlpm.c,IFERROR(INDEX(rngEPcode,MATCH(cfgGradeSheetExam,IFERROR(rngEPseq+0,-1),0)),""),IF(COUNTIFS(nrES_PID,Cadets!$B22,nrES_Code,_xlpm.c,nrES_Att,2,nrES_Raw,"&gt;=0")&gt;0,"Retested","")))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IF($C28="","",_xlfn.LET(_xlpm.c,IFERROR(INDEX(rngEPcode,MATCH(cfgGradeSheetExam,IFERROR(rngEPseq+0,-1),0)),""),IF(COUNTIFS(nrES_PID,Cadets!$B23,nrES_Code,_xlpm.c,nrES_Att,1)=0,"",SUMIFS(nrES_Raw,nrES_PID,Cadets!$B23,nrES_Code,_xlpm.c,nrES_Att,1))))</f>
        <v/>
      </c>
      <c r="G28" s="28">
        <f>IF($C28="","",_xlfn.LET(_xlpm.c,IFERROR(INDEX(rngEPcode,MATCH(cfgGradeSheetExam,IFERROR(rngEPseq+0,-1),0)),""),IF(COUNTIFS(nrES_PID,Cadets!$B23,nrES_Code,_xlpm.c,nrES_Final,"Yes",nrES_Rec,"&lt;&gt;")=0,"",SUMIFS(nrES_Rec,nrES_PID,Cadets!$B23,nrES_Code,_xlpm.c,nrES_Final,"Yes"))))</f>
        <v/>
      </c>
      <c r="H28" s="28">
        <f>IF(OR($C28="",$G28=""),"",IF($G28&gt;=IFERROR(INDEX(rngEPpass,MATCH(cfgGradeSheetExam,IFERROR(rngEPseq+0,-1),0)),cfgPassingScore),"Pass","FAIL"))</f>
        <v/>
      </c>
      <c r="I28" s="28">
        <f>IF($C28="","",_xlfn.LET(_xlpm.c,IFERROR(INDEX(rngEPcode,MATCH(cfgGradeSheetExam,IFERROR(rngEPseq+0,-1),0)),""),IF(COUNTIFS(nrES_PID,Cadets!$B23,nrES_Code,_xlpm.c,nrES_Att,2,nrES_Raw,"&gt;=0")&gt;0,"Retested","")))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IF($C29="","",_xlfn.LET(_xlpm.c,IFERROR(INDEX(rngEPcode,MATCH(cfgGradeSheetExam,IFERROR(rngEPseq+0,-1),0)),""),IF(COUNTIFS(nrES_PID,Cadets!$B24,nrES_Code,_xlpm.c,nrES_Att,1)=0,"",SUMIFS(nrES_Raw,nrES_PID,Cadets!$B24,nrES_Code,_xlpm.c,nrES_Att,1))))</f>
        <v/>
      </c>
      <c r="G29" s="28">
        <f>IF($C29="","",_xlfn.LET(_xlpm.c,IFERROR(INDEX(rngEPcode,MATCH(cfgGradeSheetExam,IFERROR(rngEPseq+0,-1),0)),""),IF(COUNTIFS(nrES_PID,Cadets!$B24,nrES_Code,_xlpm.c,nrES_Final,"Yes",nrES_Rec,"&lt;&gt;")=0,"",SUMIFS(nrES_Rec,nrES_PID,Cadets!$B24,nrES_Code,_xlpm.c,nrES_Final,"Yes"))))</f>
        <v/>
      </c>
      <c r="H29" s="28">
        <f>IF(OR($C29="",$G29=""),"",IF($G29&gt;=IFERROR(INDEX(rngEPpass,MATCH(cfgGradeSheetExam,IFERROR(rngEPseq+0,-1),0)),cfgPassingScore),"Pass","FAIL"))</f>
        <v/>
      </c>
      <c r="I29" s="28">
        <f>IF($C29="","",_xlfn.LET(_xlpm.c,IFERROR(INDEX(rngEPcode,MATCH(cfgGradeSheetExam,IFERROR(rngEPseq+0,-1),0)),""),IF(COUNTIFS(nrES_PID,Cadets!$B24,nrES_Code,_xlpm.c,nrES_Att,2,nrES_Raw,"&gt;=0")&gt;0,"Retested","")))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IF($C30="","",_xlfn.LET(_xlpm.c,IFERROR(INDEX(rngEPcode,MATCH(cfgGradeSheetExam,IFERROR(rngEPseq+0,-1),0)),""),IF(COUNTIFS(nrES_PID,Cadets!$B25,nrES_Code,_xlpm.c,nrES_Att,1)=0,"",SUMIFS(nrES_Raw,nrES_PID,Cadets!$B25,nrES_Code,_xlpm.c,nrES_Att,1))))</f>
        <v/>
      </c>
      <c r="G30" s="28">
        <f>IF($C30="","",_xlfn.LET(_xlpm.c,IFERROR(INDEX(rngEPcode,MATCH(cfgGradeSheetExam,IFERROR(rngEPseq+0,-1),0)),""),IF(COUNTIFS(nrES_PID,Cadets!$B25,nrES_Code,_xlpm.c,nrES_Final,"Yes",nrES_Rec,"&lt;&gt;")=0,"",SUMIFS(nrES_Rec,nrES_PID,Cadets!$B25,nrES_Code,_xlpm.c,nrES_Final,"Yes"))))</f>
        <v/>
      </c>
      <c r="H30" s="28">
        <f>IF(OR($C30="",$G30=""),"",IF($G30&gt;=IFERROR(INDEX(rngEPpass,MATCH(cfgGradeSheetExam,IFERROR(rngEPseq+0,-1),0)),cfgPassingScore),"Pass","FAIL"))</f>
        <v/>
      </c>
      <c r="I30" s="28">
        <f>IF($C30="","",_xlfn.LET(_xlpm.c,IFERROR(INDEX(rngEPcode,MATCH(cfgGradeSheetExam,IFERROR(rngEPseq+0,-1),0)),""),IF(COUNTIFS(nrES_PID,Cadets!$B25,nrES_Code,_xlpm.c,nrES_Att,2,nrES_Raw,"&gt;=0")&gt;0,"Retested","")))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IF($C31="","",_xlfn.LET(_xlpm.c,IFERROR(INDEX(rngEPcode,MATCH(cfgGradeSheetExam,IFERROR(rngEPseq+0,-1),0)),""),IF(COUNTIFS(nrES_PID,Cadets!$B26,nrES_Code,_xlpm.c,nrES_Att,1)=0,"",SUMIFS(nrES_Raw,nrES_PID,Cadets!$B26,nrES_Code,_xlpm.c,nrES_Att,1))))</f>
        <v/>
      </c>
      <c r="G31" s="28">
        <f>IF($C31="","",_xlfn.LET(_xlpm.c,IFERROR(INDEX(rngEPcode,MATCH(cfgGradeSheetExam,IFERROR(rngEPseq+0,-1),0)),""),IF(COUNTIFS(nrES_PID,Cadets!$B26,nrES_Code,_xlpm.c,nrES_Final,"Yes",nrES_Rec,"&lt;&gt;")=0,"",SUMIFS(nrES_Rec,nrES_PID,Cadets!$B26,nrES_Code,_xlpm.c,nrES_Final,"Yes"))))</f>
        <v/>
      </c>
      <c r="H31" s="28">
        <f>IF(OR($C31="",$G31=""),"",IF($G31&gt;=IFERROR(INDEX(rngEPpass,MATCH(cfgGradeSheetExam,IFERROR(rngEPseq+0,-1),0)),cfgPassingScore),"Pass","FAIL"))</f>
        <v/>
      </c>
      <c r="I31" s="28">
        <f>IF($C31="","",_xlfn.LET(_xlpm.c,IFERROR(INDEX(rngEPcode,MATCH(cfgGradeSheetExam,IFERROR(rngEPseq+0,-1),0)),""),IF(COUNTIFS(nrES_PID,Cadets!$B26,nrES_Code,_xlpm.c,nrES_Att,2,nrES_Raw,"&gt;=0")&gt;0,"Retested","")))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IF($C32="","",_xlfn.LET(_xlpm.c,IFERROR(INDEX(rngEPcode,MATCH(cfgGradeSheetExam,IFERROR(rngEPseq+0,-1),0)),""),IF(COUNTIFS(nrES_PID,Cadets!$B27,nrES_Code,_xlpm.c,nrES_Att,1)=0,"",SUMIFS(nrES_Raw,nrES_PID,Cadets!$B27,nrES_Code,_xlpm.c,nrES_Att,1))))</f>
        <v/>
      </c>
      <c r="G32" s="28">
        <f>IF($C32="","",_xlfn.LET(_xlpm.c,IFERROR(INDEX(rngEPcode,MATCH(cfgGradeSheetExam,IFERROR(rngEPseq+0,-1),0)),""),IF(COUNTIFS(nrES_PID,Cadets!$B27,nrES_Code,_xlpm.c,nrES_Final,"Yes",nrES_Rec,"&lt;&gt;")=0,"",SUMIFS(nrES_Rec,nrES_PID,Cadets!$B27,nrES_Code,_xlpm.c,nrES_Final,"Yes"))))</f>
        <v/>
      </c>
      <c r="H32" s="28">
        <f>IF(OR($C32="",$G32=""),"",IF($G32&gt;=IFERROR(INDEX(rngEPpass,MATCH(cfgGradeSheetExam,IFERROR(rngEPseq+0,-1),0)),cfgPassingScore),"Pass","FAIL"))</f>
        <v/>
      </c>
      <c r="I32" s="28">
        <f>IF($C32="","",_xlfn.LET(_xlpm.c,IFERROR(INDEX(rngEPcode,MATCH(cfgGradeSheetExam,IFERROR(rngEPseq+0,-1),0)),""),IF(COUNTIFS(nrES_PID,Cadets!$B27,nrES_Code,_xlpm.c,nrES_Att,2,nrES_Raw,"&gt;=0")&gt;0,"Retested","")))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IF($C33="","",_xlfn.LET(_xlpm.c,IFERROR(INDEX(rngEPcode,MATCH(cfgGradeSheetExam,IFERROR(rngEPseq+0,-1),0)),""),IF(COUNTIFS(nrES_PID,Cadets!$B28,nrES_Code,_xlpm.c,nrES_Att,1)=0,"",SUMIFS(nrES_Raw,nrES_PID,Cadets!$B28,nrES_Code,_xlpm.c,nrES_Att,1))))</f>
        <v/>
      </c>
      <c r="G33" s="28">
        <f>IF($C33="","",_xlfn.LET(_xlpm.c,IFERROR(INDEX(rngEPcode,MATCH(cfgGradeSheetExam,IFERROR(rngEPseq+0,-1),0)),""),IF(COUNTIFS(nrES_PID,Cadets!$B28,nrES_Code,_xlpm.c,nrES_Final,"Yes",nrES_Rec,"&lt;&gt;")=0,"",SUMIFS(nrES_Rec,nrES_PID,Cadets!$B28,nrES_Code,_xlpm.c,nrES_Final,"Yes"))))</f>
        <v/>
      </c>
      <c r="H33" s="28">
        <f>IF(OR($C33="",$G33=""),"",IF($G33&gt;=IFERROR(INDEX(rngEPpass,MATCH(cfgGradeSheetExam,IFERROR(rngEPseq+0,-1),0)),cfgPassingScore),"Pass","FAIL"))</f>
        <v/>
      </c>
      <c r="I33" s="28">
        <f>IF($C33="","",_xlfn.LET(_xlpm.c,IFERROR(INDEX(rngEPcode,MATCH(cfgGradeSheetExam,IFERROR(rngEPseq+0,-1),0)),""),IF(COUNTIFS(nrES_PID,Cadets!$B28,nrES_Code,_xlpm.c,nrES_Att,2,nrES_Raw,"&gt;=0")&gt;0,"Retested","")))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IF($C34="","",_xlfn.LET(_xlpm.c,IFERROR(INDEX(rngEPcode,MATCH(cfgGradeSheetExam,IFERROR(rngEPseq+0,-1),0)),""),IF(COUNTIFS(nrES_PID,Cadets!$B29,nrES_Code,_xlpm.c,nrES_Att,1)=0,"",SUMIFS(nrES_Raw,nrES_PID,Cadets!$B29,nrES_Code,_xlpm.c,nrES_Att,1))))</f>
        <v/>
      </c>
      <c r="G34" s="28">
        <f>IF($C34="","",_xlfn.LET(_xlpm.c,IFERROR(INDEX(rngEPcode,MATCH(cfgGradeSheetExam,IFERROR(rngEPseq+0,-1),0)),""),IF(COUNTIFS(nrES_PID,Cadets!$B29,nrES_Code,_xlpm.c,nrES_Final,"Yes",nrES_Rec,"&lt;&gt;")=0,"",SUMIFS(nrES_Rec,nrES_PID,Cadets!$B29,nrES_Code,_xlpm.c,nrES_Final,"Yes"))))</f>
        <v/>
      </c>
      <c r="H34" s="28">
        <f>IF(OR($C34="",$G34=""),"",IF($G34&gt;=IFERROR(INDEX(rngEPpass,MATCH(cfgGradeSheetExam,IFERROR(rngEPseq+0,-1),0)),cfgPassingScore),"Pass","FAIL"))</f>
        <v/>
      </c>
      <c r="I34" s="28">
        <f>IF($C34="","",_xlfn.LET(_xlpm.c,IFERROR(INDEX(rngEPcode,MATCH(cfgGradeSheetExam,IFERROR(rngEPseq+0,-1),0)),""),IF(COUNTIFS(nrES_PID,Cadets!$B29,nrES_Code,_xlpm.c,nrES_Att,2,nrES_Raw,"&gt;=0")&gt;0,"Retested","")))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IF($C35="","",_xlfn.LET(_xlpm.c,IFERROR(INDEX(rngEPcode,MATCH(cfgGradeSheetExam,IFERROR(rngEPseq+0,-1),0)),""),IF(COUNTIFS(nrES_PID,Cadets!$B30,nrES_Code,_xlpm.c,nrES_Att,1)=0,"",SUMIFS(nrES_Raw,nrES_PID,Cadets!$B30,nrES_Code,_xlpm.c,nrES_Att,1))))</f>
        <v/>
      </c>
      <c r="G35" s="28">
        <f>IF($C35="","",_xlfn.LET(_xlpm.c,IFERROR(INDEX(rngEPcode,MATCH(cfgGradeSheetExam,IFERROR(rngEPseq+0,-1),0)),""),IF(COUNTIFS(nrES_PID,Cadets!$B30,nrES_Code,_xlpm.c,nrES_Final,"Yes",nrES_Rec,"&lt;&gt;")=0,"",SUMIFS(nrES_Rec,nrES_PID,Cadets!$B30,nrES_Code,_xlpm.c,nrES_Final,"Yes"))))</f>
        <v/>
      </c>
      <c r="H35" s="28">
        <f>IF(OR($C35="",$G35=""),"",IF($G35&gt;=IFERROR(INDEX(rngEPpass,MATCH(cfgGradeSheetExam,IFERROR(rngEPseq+0,-1),0)),cfgPassingScore),"Pass","FAIL"))</f>
        <v/>
      </c>
      <c r="I35" s="28">
        <f>IF($C35="","",_xlfn.LET(_xlpm.c,IFERROR(INDEX(rngEPcode,MATCH(cfgGradeSheetExam,IFERROR(rngEPseq+0,-1),0)),""),IF(COUNTIFS(nrES_PID,Cadets!$B30,nrES_Code,_xlpm.c,nrES_Att,2,nrES_Raw,"&gt;=0")&gt;0,"Retested","")))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IF($C36="","",_xlfn.LET(_xlpm.c,IFERROR(INDEX(rngEPcode,MATCH(cfgGradeSheetExam,IFERROR(rngEPseq+0,-1),0)),""),IF(COUNTIFS(nrES_PID,Cadets!$B31,nrES_Code,_xlpm.c,nrES_Att,1)=0,"",SUMIFS(nrES_Raw,nrES_PID,Cadets!$B31,nrES_Code,_xlpm.c,nrES_Att,1))))</f>
        <v/>
      </c>
      <c r="G36" s="28">
        <f>IF($C36="","",_xlfn.LET(_xlpm.c,IFERROR(INDEX(rngEPcode,MATCH(cfgGradeSheetExam,IFERROR(rngEPseq+0,-1),0)),""),IF(COUNTIFS(nrES_PID,Cadets!$B31,nrES_Code,_xlpm.c,nrES_Final,"Yes",nrES_Rec,"&lt;&gt;")=0,"",SUMIFS(nrES_Rec,nrES_PID,Cadets!$B31,nrES_Code,_xlpm.c,nrES_Final,"Yes"))))</f>
        <v/>
      </c>
      <c r="H36" s="28">
        <f>IF(OR($C36="",$G36=""),"",IF($G36&gt;=IFERROR(INDEX(rngEPpass,MATCH(cfgGradeSheetExam,IFERROR(rngEPseq+0,-1),0)),cfgPassingScore),"Pass","FAIL"))</f>
        <v/>
      </c>
      <c r="I36" s="28">
        <f>IF($C36="","",_xlfn.LET(_xlpm.c,IFERROR(INDEX(rngEPcode,MATCH(cfgGradeSheetExam,IFERROR(rngEPseq+0,-1),0)),""),IF(COUNTIFS(nrES_PID,Cadets!$B31,nrES_Code,_xlpm.c,nrES_Att,2,nrES_Raw,"&gt;=0")&gt;0,"Retested","")))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IF($C37="","",_xlfn.LET(_xlpm.c,IFERROR(INDEX(rngEPcode,MATCH(cfgGradeSheetExam,IFERROR(rngEPseq+0,-1),0)),""),IF(COUNTIFS(nrES_PID,Cadets!$B32,nrES_Code,_xlpm.c,nrES_Att,1)=0,"",SUMIFS(nrES_Raw,nrES_PID,Cadets!$B32,nrES_Code,_xlpm.c,nrES_Att,1))))</f>
        <v/>
      </c>
      <c r="G37" s="28">
        <f>IF($C37="","",_xlfn.LET(_xlpm.c,IFERROR(INDEX(rngEPcode,MATCH(cfgGradeSheetExam,IFERROR(rngEPseq+0,-1),0)),""),IF(COUNTIFS(nrES_PID,Cadets!$B32,nrES_Code,_xlpm.c,nrES_Final,"Yes",nrES_Rec,"&lt;&gt;")=0,"",SUMIFS(nrES_Rec,nrES_PID,Cadets!$B32,nrES_Code,_xlpm.c,nrES_Final,"Yes"))))</f>
        <v/>
      </c>
      <c r="H37" s="28">
        <f>IF(OR($C37="",$G37=""),"",IF($G37&gt;=IFERROR(INDEX(rngEPpass,MATCH(cfgGradeSheetExam,IFERROR(rngEPseq+0,-1),0)),cfgPassingScore),"Pass","FAIL"))</f>
        <v/>
      </c>
      <c r="I37" s="28">
        <f>IF($C37="","",_xlfn.LET(_xlpm.c,IFERROR(INDEX(rngEPcode,MATCH(cfgGradeSheetExam,IFERROR(rngEPseq+0,-1),0)),""),IF(COUNTIFS(nrES_PID,Cadets!$B32,nrES_Code,_xlpm.c,nrES_Att,2,nrES_Raw,"&gt;=0")&gt;0,"Retested","")))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IF($C38="","",_xlfn.LET(_xlpm.c,IFERROR(INDEX(rngEPcode,MATCH(cfgGradeSheetExam,IFERROR(rngEPseq+0,-1),0)),""),IF(COUNTIFS(nrES_PID,Cadets!$B33,nrES_Code,_xlpm.c,nrES_Att,1)=0,"",SUMIFS(nrES_Raw,nrES_PID,Cadets!$B33,nrES_Code,_xlpm.c,nrES_Att,1))))</f>
        <v/>
      </c>
      <c r="G38" s="28">
        <f>IF($C38="","",_xlfn.LET(_xlpm.c,IFERROR(INDEX(rngEPcode,MATCH(cfgGradeSheetExam,IFERROR(rngEPseq+0,-1),0)),""),IF(COUNTIFS(nrES_PID,Cadets!$B33,nrES_Code,_xlpm.c,nrES_Final,"Yes",nrES_Rec,"&lt;&gt;")=0,"",SUMIFS(nrES_Rec,nrES_PID,Cadets!$B33,nrES_Code,_xlpm.c,nrES_Final,"Yes"))))</f>
        <v/>
      </c>
      <c r="H38" s="28">
        <f>IF(OR($C38="",$G38=""),"",IF($G38&gt;=IFERROR(INDEX(rngEPpass,MATCH(cfgGradeSheetExam,IFERROR(rngEPseq+0,-1),0)),cfgPassingScore),"Pass","FAIL"))</f>
        <v/>
      </c>
      <c r="I38" s="28">
        <f>IF($C38="","",_xlfn.LET(_xlpm.c,IFERROR(INDEX(rngEPcode,MATCH(cfgGradeSheetExam,IFERROR(rngEPseq+0,-1),0)),""),IF(COUNTIFS(nrES_PID,Cadets!$B33,nrES_Code,_xlpm.c,nrES_Att,2,nrES_Raw,"&gt;=0")&gt;0,"Retested","")))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IF($C39="","",_xlfn.LET(_xlpm.c,IFERROR(INDEX(rngEPcode,MATCH(cfgGradeSheetExam,IFERROR(rngEPseq+0,-1),0)),""),IF(COUNTIFS(nrES_PID,Cadets!$B34,nrES_Code,_xlpm.c,nrES_Att,1)=0,"",SUMIFS(nrES_Raw,nrES_PID,Cadets!$B34,nrES_Code,_xlpm.c,nrES_Att,1))))</f>
        <v/>
      </c>
      <c r="G39" s="28">
        <f>IF($C39="","",_xlfn.LET(_xlpm.c,IFERROR(INDEX(rngEPcode,MATCH(cfgGradeSheetExam,IFERROR(rngEPseq+0,-1),0)),""),IF(COUNTIFS(nrES_PID,Cadets!$B34,nrES_Code,_xlpm.c,nrES_Final,"Yes",nrES_Rec,"&lt;&gt;")=0,"",SUMIFS(nrES_Rec,nrES_PID,Cadets!$B34,nrES_Code,_xlpm.c,nrES_Final,"Yes"))))</f>
        <v/>
      </c>
      <c r="H39" s="28">
        <f>IF(OR($C39="",$G39=""),"",IF($G39&gt;=IFERROR(INDEX(rngEPpass,MATCH(cfgGradeSheetExam,IFERROR(rngEPseq+0,-1),0)),cfgPassingScore),"Pass","FAIL"))</f>
        <v/>
      </c>
      <c r="I39" s="28">
        <f>IF($C39="","",_xlfn.LET(_xlpm.c,IFERROR(INDEX(rngEPcode,MATCH(cfgGradeSheetExam,IFERROR(rngEPseq+0,-1),0)),""),IF(COUNTIFS(nrES_PID,Cadets!$B34,nrES_Code,_xlpm.c,nrES_Att,2,nrES_Raw,"&gt;=0")&gt;0,"Retested","")))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IF($C40="","",_xlfn.LET(_xlpm.c,IFERROR(INDEX(rngEPcode,MATCH(cfgGradeSheetExam,IFERROR(rngEPseq+0,-1),0)),""),IF(COUNTIFS(nrES_PID,Cadets!$B35,nrES_Code,_xlpm.c,nrES_Att,1)=0,"",SUMIFS(nrES_Raw,nrES_PID,Cadets!$B35,nrES_Code,_xlpm.c,nrES_Att,1))))</f>
        <v/>
      </c>
      <c r="G40" s="28">
        <f>IF($C40="","",_xlfn.LET(_xlpm.c,IFERROR(INDEX(rngEPcode,MATCH(cfgGradeSheetExam,IFERROR(rngEPseq+0,-1),0)),""),IF(COUNTIFS(nrES_PID,Cadets!$B35,nrES_Code,_xlpm.c,nrES_Final,"Yes",nrES_Rec,"&lt;&gt;")=0,"",SUMIFS(nrES_Rec,nrES_PID,Cadets!$B35,nrES_Code,_xlpm.c,nrES_Final,"Yes"))))</f>
        <v/>
      </c>
      <c r="H40" s="28">
        <f>IF(OR($C40="",$G40=""),"",IF($G40&gt;=IFERROR(INDEX(rngEPpass,MATCH(cfgGradeSheetExam,IFERROR(rngEPseq+0,-1),0)),cfgPassingScore),"Pass","FAIL"))</f>
        <v/>
      </c>
      <c r="I40" s="28">
        <f>IF($C40="","",_xlfn.LET(_xlpm.c,IFERROR(INDEX(rngEPcode,MATCH(cfgGradeSheetExam,IFERROR(rngEPseq+0,-1),0)),""),IF(COUNTIFS(nrES_PID,Cadets!$B35,nrES_Code,_xlpm.c,nrES_Att,2,nrES_Raw,"&gt;=0")&gt;0,"Retested","")))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IF($C41="","",_xlfn.LET(_xlpm.c,IFERROR(INDEX(rngEPcode,MATCH(cfgGradeSheetExam,IFERROR(rngEPseq+0,-1),0)),""),IF(COUNTIFS(nrES_PID,Cadets!$B36,nrES_Code,_xlpm.c,nrES_Att,1)=0,"",SUMIFS(nrES_Raw,nrES_PID,Cadets!$B36,nrES_Code,_xlpm.c,nrES_Att,1))))</f>
        <v/>
      </c>
      <c r="G41" s="28">
        <f>IF($C41="","",_xlfn.LET(_xlpm.c,IFERROR(INDEX(rngEPcode,MATCH(cfgGradeSheetExam,IFERROR(rngEPseq+0,-1),0)),""),IF(COUNTIFS(nrES_PID,Cadets!$B36,nrES_Code,_xlpm.c,nrES_Final,"Yes",nrES_Rec,"&lt;&gt;")=0,"",SUMIFS(nrES_Rec,nrES_PID,Cadets!$B36,nrES_Code,_xlpm.c,nrES_Final,"Yes"))))</f>
        <v/>
      </c>
      <c r="H41" s="28">
        <f>IF(OR($C41="",$G41=""),"",IF($G41&gt;=IFERROR(INDEX(rngEPpass,MATCH(cfgGradeSheetExam,IFERROR(rngEPseq+0,-1),0)),cfgPassingScore),"Pass","FAIL"))</f>
        <v/>
      </c>
      <c r="I41" s="28">
        <f>IF($C41="","",_xlfn.LET(_xlpm.c,IFERROR(INDEX(rngEPcode,MATCH(cfgGradeSheetExam,IFERROR(rngEPseq+0,-1),0)),""),IF(COUNTIFS(nrES_PID,Cadets!$B36,nrES_Code,_xlpm.c,nrES_Att,2,nrES_Raw,"&gt;=0")&gt;0,"Retested","")))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IF($C42="","",_xlfn.LET(_xlpm.c,IFERROR(INDEX(rngEPcode,MATCH(cfgGradeSheetExam,IFERROR(rngEPseq+0,-1),0)),""),IF(COUNTIFS(nrES_PID,Cadets!$B37,nrES_Code,_xlpm.c,nrES_Att,1)=0,"",SUMIFS(nrES_Raw,nrES_PID,Cadets!$B37,nrES_Code,_xlpm.c,nrES_Att,1))))</f>
        <v/>
      </c>
      <c r="G42" s="28">
        <f>IF($C42="","",_xlfn.LET(_xlpm.c,IFERROR(INDEX(rngEPcode,MATCH(cfgGradeSheetExam,IFERROR(rngEPseq+0,-1),0)),""),IF(COUNTIFS(nrES_PID,Cadets!$B37,nrES_Code,_xlpm.c,nrES_Final,"Yes",nrES_Rec,"&lt;&gt;")=0,"",SUMIFS(nrES_Rec,nrES_PID,Cadets!$B37,nrES_Code,_xlpm.c,nrES_Final,"Yes"))))</f>
        <v/>
      </c>
      <c r="H42" s="28">
        <f>IF(OR($C42="",$G42=""),"",IF($G42&gt;=IFERROR(INDEX(rngEPpass,MATCH(cfgGradeSheetExam,IFERROR(rngEPseq+0,-1),0)),cfgPassingScore),"Pass","FAIL"))</f>
        <v/>
      </c>
      <c r="I42" s="28">
        <f>IF($C42="","",_xlfn.LET(_xlpm.c,IFERROR(INDEX(rngEPcode,MATCH(cfgGradeSheetExam,IFERROR(rngEPseq+0,-1),0)),""),IF(COUNTIFS(nrES_PID,Cadets!$B37,nrES_Code,_xlpm.c,nrES_Att,2,nrES_Raw,"&gt;=0")&gt;0,"Retested","")))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IF($C43="","",_xlfn.LET(_xlpm.c,IFERROR(INDEX(rngEPcode,MATCH(cfgGradeSheetExam,IFERROR(rngEPseq+0,-1),0)),""),IF(COUNTIFS(nrES_PID,Cadets!$B38,nrES_Code,_xlpm.c,nrES_Att,1)=0,"",SUMIFS(nrES_Raw,nrES_PID,Cadets!$B38,nrES_Code,_xlpm.c,nrES_Att,1))))</f>
        <v/>
      </c>
      <c r="G43" s="28">
        <f>IF($C43="","",_xlfn.LET(_xlpm.c,IFERROR(INDEX(rngEPcode,MATCH(cfgGradeSheetExam,IFERROR(rngEPseq+0,-1),0)),""),IF(COUNTIFS(nrES_PID,Cadets!$B38,nrES_Code,_xlpm.c,nrES_Final,"Yes",nrES_Rec,"&lt;&gt;")=0,"",SUMIFS(nrES_Rec,nrES_PID,Cadets!$B38,nrES_Code,_xlpm.c,nrES_Final,"Yes"))))</f>
        <v/>
      </c>
      <c r="H43" s="28">
        <f>IF(OR($C43="",$G43=""),"",IF($G43&gt;=IFERROR(INDEX(rngEPpass,MATCH(cfgGradeSheetExam,IFERROR(rngEPseq+0,-1),0)),cfgPassingScore),"Pass","FAIL"))</f>
        <v/>
      </c>
      <c r="I43" s="28">
        <f>IF($C43="","",_xlfn.LET(_xlpm.c,IFERROR(INDEX(rngEPcode,MATCH(cfgGradeSheetExam,IFERROR(rngEPseq+0,-1),0)),""),IF(COUNTIFS(nrES_PID,Cadets!$B38,nrES_Code,_xlpm.c,nrES_Att,2,nrES_Raw,"&gt;=0")&gt;0,"Retested","")))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IF($C44="","",_xlfn.LET(_xlpm.c,IFERROR(INDEX(rngEPcode,MATCH(cfgGradeSheetExam,IFERROR(rngEPseq+0,-1),0)),""),IF(COUNTIFS(nrES_PID,Cadets!$B39,nrES_Code,_xlpm.c,nrES_Att,1)=0,"",SUMIFS(nrES_Raw,nrES_PID,Cadets!$B39,nrES_Code,_xlpm.c,nrES_Att,1))))</f>
        <v/>
      </c>
      <c r="G44" s="28">
        <f>IF($C44="","",_xlfn.LET(_xlpm.c,IFERROR(INDEX(rngEPcode,MATCH(cfgGradeSheetExam,IFERROR(rngEPseq+0,-1),0)),""),IF(COUNTIFS(nrES_PID,Cadets!$B39,nrES_Code,_xlpm.c,nrES_Final,"Yes",nrES_Rec,"&lt;&gt;")=0,"",SUMIFS(nrES_Rec,nrES_PID,Cadets!$B39,nrES_Code,_xlpm.c,nrES_Final,"Yes"))))</f>
        <v/>
      </c>
      <c r="H44" s="28">
        <f>IF(OR($C44="",$G44=""),"",IF($G44&gt;=IFERROR(INDEX(rngEPpass,MATCH(cfgGradeSheetExam,IFERROR(rngEPseq+0,-1),0)),cfgPassingScore),"Pass","FAIL"))</f>
        <v/>
      </c>
      <c r="I44" s="28">
        <f>IF($C44="","",_xlfn.LET(_xlpm.c,IFERROR(INDEX(rngEPcode,MATCH(cfgGradeSheetExam,IFERROR(rngEPseq+0,-1),0)),""),IF(COUNTIFS(nrES_PID,Cadets!$B39,nrES_Code,_xlpm.c,nrES_Att,2,nrES_Raw,"&gt;=0")&gt;0,"Retested","")))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IF($C45="","",_xlfn.LET(_xlpm.c,IFERROR(INDEX(rngEPcode,MATCH(cfgGradeSheetExam,IFERROR(rngEPseq+0,-1),0)),""),IF(COUNTIFS(nrES_PID,Cadets!$B40,nrES_Code,_xlpm.c,nrES_Att,1)=0,"",SUMIFS(nrES_Raw,nrES_PID,Cadets!$B40,nrES_Code,_xlpm.c,nrES_Att,1))))</f>
        <v/>
      </c>
      <c r="G45" s="28">
        <f>IF($C45="","",_xlfn.LET(_xlpm.c,IFERROR(INDEX(rngEPcode,MATCH(cfgGradeSheetExam,IFERROR(rngEPseq+0,-1),0)),""),IF(COUNTIFS(nrES_PID,Cadets!$B40,nrES_Code,_xlpm.c,nrES_Final,"Yes",nrES_Rec,"&lt;&gt;")=0,"",SUMIFS(nrES_Rec,nrES_PID,Cadets!$B40,nrES_Code,_xlpm.c,nrES_Final,"Yes"))))</f>
        <v/>
      </c>
      <c r="H45" s="28">
        <f>IF(OR($C45="",$G45=""),"",IF($G45&gt;=IFERROR(INDEX(rngEPpass,MATCH(cfgGradeSheetExam,IFERROR(rngEPseq+0,-1),0)),cfgPassingScore),"Pass","FAIL"))</f>
        <v/>
      </c>
      <c r="I45" s="28">
        <f>IF($C45="","",_xlfn.LET(_xlpm.c,IFERROR(INDEX(rngEPcode,MATCH(cfgGradeSheetExam,IFERROR(rngEPseq+0,-1),0)),""),IF(COUNTIFS(nrES_PID,Cadets!$B40,nrES_Code,_xlpm.c,nrES_Att,2,nrES_Raw,"&gt;=0")&gt;0,"Retested","")))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IF($C46="","",_xlfn.LET(_xlpm.c,IFERROR(INDEX(rngEPcode,MATCH(cfgGradeSheetExam,IFERROR(rngEPseq+0,-1),0)),""),IF(COUNTIFS(nrES_PID,Cadets!$B41,nrES_Code,_xlpm.c,nrES_Att,1)=0,"",SUMIFS(nrES_Raw,nrES_PID,Cadets!$B41,nrES_Code,_xlpm.c,nrES_Att,1))))</f>
        <v/>
      </c>
      <c r="G46" s="28">
        <f>IF($C46="","",_xlfn.LET(_xlpm.c,IFERROR(INDEX(rngEPcode,MATCH(cfgGradeSheetExam,IFERROR(rngEPseq+0,-1),0)),""),IF(COUNTIFS(nrES_PID,Cadets!$B41,nrES_Code,_xlpm.c,nrES_Final,"Yes",nrES_Rec,"&lt;&gt;")=0,"",SUMIFS(nrES_Rec,nrES_PID,Cadets!$B41,nrES_Code,_xlpm.c,nrES_Final,"Yes"))))</f>
        <v/>
      </c>
      <c r="H46" s="28">
        <f>IF(OR($C46="",$G46=""),"",IF($G46&gt;=IFERROR(INDEX(rngEPpass,MATCH(cfgGradeSheetExam,IFERROR(rngEPseq+0,-1),0)),cfgPassingScore),"Pass","FAIL"))</f>
        <v/>
      </c>
      <c r="I46" s="28">
        <f>IF($C46="","",_xlfn.LET(_xlpm.c,IFERROR(INDEX(rngEPcode,MATCH(cfgGradeSheetExam,IFERROR(rngEPseq+0,-1),0)),""),IF(COUNTIFS(nrES_PID,Cadets!$B41,nrES_Code,_xlpm.c,nrES_Att,2,nrES_Raw,"&gt;=0")&gt;0,"Retested","")))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IF($C47="","",_xlfn.LET(_xlpm.c,IFERROR(INDEX(rngEPcode,MATCH(cfgGradeSheetExam,IFERROR(rngEPseq+0,-1),0)),""),IF(COUNTIFS(nrES_PID,Cadets!$B42,nrES_Code,_xlpm.c,nrES_Att,1)=0,"",SUMIFS(nrES_Raw,nrES_PID,Cadets!$B42,nrES_Code,_xlpm.c,nrES_Att,1))))</f>
        <v/>
      </c>
      <c r="G47" s="28">
        <f>IF($C47="","",_xlfn.LET(_xlpm.c,IFERROR(INDEX(rngEPcode,MATCH(cfgGradeSheetExam,IFERROR(rngEPseq+0,-1),0)),""),IF(COUNTIFS(nrES_PID,Cadets!$B42,nrES_Code,_xlpm.c,nrES_Final,"Yes",nrES_Rec,"&lt;&gt;")=0,"",SUMIFS(nrES_Rec,nrES_PID,Cadets!$B42,nrES_Code,_xlpm.c,nrES_Final,"Yes"))))</f>
        <v/>
      </c>
      <c r="H47" s="28">
        <f>IF(OR($C47="",$G47=""),"",IF($G47&gt;=IFERROR(INDEX(rngEPpass,MATCH(cfgGradeSheetExam,IFERROR(rngEPseq+0,-1),0)),cfgPassingScore),"Pass","FAIL"))</f>
        <v/>
      </c>
      <c r="I47" s="28">
        <f>IF($C47="","",_xlfn.LET(_xlpm.c,IFERROR(INDEX(rngEPcode,MATCH(cfgGradeSheetExam,IFERROR(rngEPseq+0,-1),0)),""),IF(COUNTIFS(nrES_PID,Cadets!$B42,nrES_Code,_xlpm.c,nrES_Att,2,nrES_Raw,"&gt;=0")&gt;0,"Retested","")))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IF($C48="","",_xlfn.LET(_xlpm.c,IFERROR(INDEX(rngEPcode,MATCH(cfgGradeSheetExam,IFERROR(rngEPseq+0,-1),0)),""),IF(COUNTIFS(nrES_PID,Cadets!$B43,nrES_Code,_xlpm.c,nrES_Att,1)=0,"",SUMIFS(nrES_Raw,nrES_PID,Cadets!$B43,nrES_Code,_xlpm.c,nrES_Att,1))))</f>
        <v/>
      </c>
      <c r="G48" s="28">
        <f>IF($C48="","",_xlfn.LET(_xlpm.c,IFERROR(INDEX(rngEPcode,MATCH(cfgGradeSheetExam,IFERROR(rngEPseq+0,-1),0)),""),IF(COUNTIFS(nrES_PID,Cadets!$B43,nrES_Code,_xlpm.c,nrES_Final,"Yes",nrES_Rec,"&lt;&gt;")=0,"",SUMIFS(nrES_Rec,nrES_PID,Cadets!$B43,nrES_Code,_xlpm.c,nrES_Final,"Yes"))))</f>
        <v/>
      </c>
      <c r="H48" s="28">
        <f>IF(OR($C48="",$G48=""),"",IF($G48&gt;=IFERROR(INDEX(rngEPpass,MATCH(cfgGradeSheetExam,IFERROR(rngEPseq+0,-1),0)),cfgPassingScore),"Pass","FAIL"))</f>
        <v/>
      </c>
      <c r="I48" s="28">
        <f>IF($C48="","",_xlfn.LET(_xlpm.c,IFERROR(INDEX(rngEPcode,MATCH(cfgGradeSheetExam,IFERROR(rngEPseq+0,-1),0)),""),IF(COUNTIFS(nrES_PID,Cadets!$B43,nrES_Code,_xlpm.c,nrES_Att,2,nrES_Raw,"&gt;=0")&gt;0,"Retested","")))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IF($C49="","",_xlfn.LET(_xlpm.c,IFERROR(INDEX(rngEPcode,MATCH(cfgGradeSheetExam,IFERROR(rngEPseq+0,-1),0)),""),IF(COUNTIFS(nrES_PID,Cadets!$B44,nrES_Code,_xlpm.c,nrES_Att,1)=0,"",SUMIFS(nrES_Raw,nrES_PID,Cadets!$B44,nrES_Code,_xlpm.c,nrES_Att,1))))</f>
        <v/>
      </c>
      <c r="G49" s="28">
        <f>IF($C49="","",_xlfn.LET(_xlpm.c,IFERROR(INDEX(rngEPcode,MATCH(cfgGradeSheetExam,IFERROR(rngEPseq+0,-1),0)),""),IF(COUNTIFS(nrES_PID,Cadets!$B44,nrES_Code,_xlpm.c,nrES_Final,"Yes",nrES_Rec,"&lt;&gt;")=0,"",SUMIFS(nrES_Rec,nrES_PID,Cadets!$B44,nrES_Code,_xlpm.c,nrES_Final,"Yes"))))</f>
        <v/>
      </c>
      <c r="H49" s="28">
        <f>IF(OR($C49="",$G49=""),"",IF($G49&gt;=IFERROR(INDEX(rngEPpass,MATCH(cfgGradeSheetExam,IFERROR(rngEPseq+0,-1),0)),cfgPassingScore),"Pass","FAIL"))</f>
        <v/>
      </c>
      <c r="I49" s="28">
        <f>IF($C49="","",_xlfn.LET(_xlpm.c,IFERROR(INDEX(rngEPcode,MATCH(cfgGradeSheetExam,IFERROR(rngEPseq+0,-1),0)),""),IF(COUNTIFS(nrES_PID,Cadets!$B44,nrES_Code,_xlpm.c,nrES_Att,2,nrES_Raw,"&gt;=0")&gt;0,"Retested","")))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IF($C50="","",_xlfn.LET(_xlpm.c,IFERROR(INDEX(rngEPcode,MATCH(cfgGradeSheetExam,IFERROR(rngEPseq+0,-1),0)),""),IF(COUNTIFS(nrES_PID,Cadets!$B45,nrES_Code,_xlpm.c,nrES_Att,1)=0,"",SUMIFS(nrES_Raw,nrES_PID,Cadets!$B45,nrES_Code,_xlpm.c,nrES_Att,1))))</f>
        <v/>
      </c>
      <c r="G50" s="28">
        <f>IF($C50="","",_xlfn.LET(_xlpm.c,IFERROR(INDEX(rngEPcode,MATCH(cfgGradeSheetExam,IFERROR(rngEPseq+0,-1),0)),""),IF(COUNTIFS(nrES_PID,Cadets!$B45,nrES_Code,_xlpm.c,nrES_Final,"Yes",nrES_Rec,"&lt;&gt;")=0,"",SUMIFS(nrES_Rec,nrES_PID,Cadets!$B45,nrES_Code,_xlpm.c,nrES_Final,"Yes"))))</f>
        <v/>
      </c>
      <c r="H50" s="28">
        <f>IF(OR($C50="",$G50=""),"",IF($G50&gt;=IFERROR(INDEX(rngEPpass,MATCH(cfgGradeSheetExam,IFERROR(rngEPseq+0,-1),0)),cfgPassingScore),"Pass","FAIL"))</f>
        <v/>
      </c>
      <c r="I50" s="28">
        <f>IF($C50="","",_xlfn.LET(_xlpm.c,IFERROR(INDEX(rngEPcode,MATCH(cfgGradeSheetExam,IFERROR(rngEPseq+0,-1),0)),""),IF(COUNTIFS(nrES_PID,Cadets!$B45,nrES_Code,_xlpm.c,nrES_Att,2,nrES_Raw,"&gt;=0")&gt;0,"Retested","")))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IF($C51="","",_xlfn.LET(_xlpm.c,IFERROR(INDEX(rngEPcode,MATCH(cfgGradeSheetExam,IFERROR(rngEPseq+0,-1),0)),""),IF(COUNTIFS(nrES_PID,Cadets!$B46,nrES_Code,_xlpm.c,nrES_Att,1)=0,"",SUMIFS(nrES_Raw,nrES_PID,Cadets!$B46,nrES_Code,_xlpm.c,nrES_Att,1))))</f>
        <v/>
      </c>
      <c r="G51" s="28">
        <f>IF($C51="","",_xlfn.LET(_xlpm.c,IFERROR(INDEX(rngEPcode,MATCH(cfgGradeSheetExam,IFERROR(rngEPseq+0,-1),0)),""),IF(COUNTIFS(nrES_PID,Cadets!$B46,nrES_Code,_xlpm.c,nrES_Final,"Yes",nrES_Rec,"&lt;&gt;")=0,"",SUMIFS(nrES_Rec,nrES_PID,Cadets!$B46,nrES_Code,_xlpm.c,nrES_Final,"Yes"))))</f>
        <v/>
      </c>
      <c r="H51" s="28">
        <f>IF(OR($C51="",$G51=""),"",IF($G51&gt;=IFERROR(INDEX(rngEPpass,MATCH(cfgGradeSheetExam,IFERROR(rngEPseq+0,-1),0)),cfgPassingScore),"Pass","FAIL"))</f>
        <v/>
      </c>
      <c r="I51" s="28">
        <f>IF($C51="","",_xlfn.LET(_xlpm.c,IFERROR(INDEX(rngEPcode,MATCH(cfgGradeSheetExam,IFERROR(rngEPseq+0,-1),0)),""),IF(COUNTIFS(nrES_PID,Cadets!$B46,nrES_Code,_xlpm.c,nrES_Att,2,nrES_Raw,"&gt;=0")&gt;0,"Retested","")))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IF($C52="","",_xlfn.LET(_xlpm.c,IFERROR(INDEX(rngEPcode,MATCH(cfgGradeSheetExam,IFERROR(rngEPseq+0,-1),0)),""),IF(COUNTIFS(nrES_PID,Cadets!$B47,nrES_Code,_xlpm.c,nrES_Att,1)=0,"",SUMIFS(nrES_Raw,nrES_PID,Cadets!$B47,nrES_Code,_xlpm.c,nrES_Att,1))))</f>
        <v/>
      </c>
      <c r="G52" s="28">
        <f>IF($C52="","",_xlfn.LET(_xlpm.c,IFERROR(INDEX(rngEPcode,MATCH(cfgGradeSheetExam,IFERROR(rngEPseq+0,-1),0)),""),IF(COUNTIFS(nrES_PID,Cadets!$B47,nrES_Code,_xlpm.c,nrES_Final,"Yes",nrES_Rec,"&lt;&gt;")=0,"",SUMIFS(nrES_Rec,nrES_PID,Cadets!$B47,nrES_Code,_xlpm.c,nrES_Final,"Yes"))))</f>
        <v/>
      </c>
      <c r="H52" s="28">
        <f>IF(OR($C52="",$G52=""),"",IF($G52&gt;=IFERROR(INDEX(rngEPpass,MATCH(cfgGradeSheetExam,IFERROR(rngEPseq+0,-1),0)),cfgPassingScore),"Pass","FAIL"))</f>
        <v/>
      </c>
      <c r="I52" s="28">
        <f>IF($C52="","",_xlfn.LET(_xlpm.c,IFERROR(INDEX(rngEPcode,MATCH(cfgGradeSheetExam,IFERROR(rngEPseq+0,-1),0)),""),IF(COUNTIFS(nrES_PID,Cadets!$B47,nrES_Code,_xlpm.c,nrES_Att,2,nrES_Raw,"&gt;=0")&gt;0,"Retested","")))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IF($C53="","",_xlfn.LET(_xlpm.c,IFERROR(INDEX(rngEPcode,MATCH(cfgGradeSheetExam,IFERROR(rngEPseq+0,-1),0)),""),IF(COUNTIFS(nrES_PID,Cadets!$B48,nrES_Code,_xlpm.c,nrES_Att,1)=0,"",SUMIFS(nrES_Raw,nrES_PID,Cadets!$B48,nrES_Code,_xlpm.c,nrES_Att,1))))</f>
        <v/>
      </c>
      <c r="G53" s="28">
        <f>IF($C53="","",_xlfn.LET(_xlpm.c,IFERROR(INDEX(rngEPcode,MATCH(cfgGradeSheetExam,IFERROR(rngEPseq+0,-1),0)),""),IF(COUNTIFS(nrES_PID,Cadets!$B48,nrES_Code,_xlpm.c,nrES_Final,"Yes",nrES_Rec,"&lt;&gt;")=0,"",SUMIFS(nrES_Rec,nrES_PID,Cadets!$B48,nrES_Code,_xlpm.c,nrES_Final,"Yes"))))</f>
        <v/>
      </c>
      <c r="H53" s="28">
        <f>IF(OR($C53="",$G53=""),"",IF($G53&gt;=IFERROR(INDEX(rngEPpass,MATCH(cfgGradeSheetExam,IFERROR(rngEPseq+0,-1),0)),cfgPassingScore),"Pass","FAIL"))</f>
        <v/>
      </c>
      <c r="I53" s="28">
        <f>IF($C53="","",_xlfn.LET(_xlpm.c,IFERROR(INDEX(rngEPcode,MATCH(cfgGradeSheetExam,IFERROR(rngEPseq+0,-1),0)),""),IF(COUNTIFS(nrES_PID,Cadets!$B48,nrES_Code,_xlpm.c,nrES_Att,2,nrES_Raw,"&gt;=0")&gt;0,"Retested","")))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IF($C54="","",_xlfn.LET(_xlpm.c,IFERROR(INDEX(rngEPcode,MATCH(cfgGradeSheetExam,IFERROR(rngEPseq+0,-1),0)),""),IF(COUNTIFS(nrES_PID,Cadets!$B49,nrES_Code,_xlpm.c,nrES_Att,1)=0,"",SUMIFS(nrES_Raw,nrES_PID,Cadets!$B49,nrES_Code,_xlpm.c,nrES_Att,1))))</f>
        <v/>
      </c>
      <c r="G54" s="28">
        <f>IF($C54="","",_xlfn.LET(_xlpm.c,IFERROR(INDEX(rngEPcode,MATCH(cfgGradeSheetExam,IFERROR(rngEPseq+0,-1),0)),""),IF(COUNTIFS(nrES_PID,Cadets!$B49,nrES_Code,_xlpm.c,nrES_Final,"Yes",nrES_Rec,"&lt;&gt;")=0,"",SUMIFS(nrES_Rec,nrES_PID,Cadets!$B49,nrES_Code,_xlpm.c,nrES_Final,"Yes"))))</f>
        <v/>
      </c>
      <c r="H54" s="28">
        <f>IF(OR($C54="",$G54=""),"",IF($G54&gt;=IFERROR(INDEX(rngEPpass,MATCH(cfgGradeSheetExam,IFERROR(rngEPseq+0,-1),0)),cfgPassingScore),"Pass","FAIL"))</f>
        <v/>
      </c>
      <c r="I54" s="28">
        <f>IF($C54="","",_xlfn.LET(_xlpm.c,IFERROR(INDEX(rngEPcode,MATCH(cfgGradeSheetExam,IFERROR(rngEPseq+0,-1),0)),""),IF(COUNTIFS(nrES_PID,Cadets!$B49,nrES_Code,_xlpm.c,nrES_Att,2,nrES_Raw,"&gt;=0")&gt;0,"Retested","")))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IF($C55="","",_xlfn.LET(_xlpm.c,IFERROR(INDEX(rngEPcode,MATCH(cfgGradeSheetExam,IFERROR(rngEPseq+0,-1),0)),""),IF(COUNTIFS(nrES_PID,Cadets!$B50,nrES_Code,_xlpm.c,nrES_Att,1)=0,"",SUMIFS(nrES_Raw,nrES_PID,Cadets!$B50,nrES_Code,_xlpm.c,nrES_Att,1))))</f>
        <v/>
      </c>
      <c r="G55" s="28">
        <f>IF($C55="","",_xlfn.LET(_xlpm.c,IFERROR(INDEX(rngEPcode,MATCH(cfgGradeSheetExam,IFERROR(rngEPseq+0,-1),0)),""),IF(COUNTIFS(nrES_PID,Cadets!$B50,nrES_Code,_xlpm.c,nrES_Final,"Yes",nrES_Rec,"&lt;&gt;")=0,"",SUMIFS(nrES_Rec,nrES_PID,Cadets!$B50,nrES_Code,_xlpm.c,nrES_Final,"Yes"))))</f>
        <v/>
      </c>
      <c r="H55" s="28">
        <f>IF(OR($C55="",$G55=""),"",IF($G55&gt;=IFERROR(INDEX(rngEPpass,MATCH(cfgGradeSheetExam,IFERROR(rngEPseq+0,-1),0)),cfgPassingScore),"Pass","FAIL"))</f>
        <v/>
      </c>
      <c r="I55" s="28">
        <f>IF($C55="","",_xlfn.LET(_xlpm.c,IFERROR(INDEX(rngEPcode,MATCH(cfgGradeSheetExam,IFERROR(rngEPseq+0,-1),0)),""),IF(COUNTIFS(nrES_PID,Cadets!$B50,nrES_Code,_xlpm.c,nrES_Att,2,nrES_Raw,"&gt;=0")&gt;0,"Retested","")))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IF($C56="","",_xlfn.LET(_xlpm.c,IFERROR(INDEX(rngEPcode,MATCH(cfgGradeSheetExam,IFERROR(rngEPseq+0,-1),0)),""),IF(COUNTIFS(nrES_PID,Cadets!$B51,nrES_Code,_xlpm.c,nrES_Att,1)=0,"",SUMIFS(nrES_Raw,nrES_PID,Cadets!$B51,nrES_Code,_xlpm.c,nrES_Att,1))))</f>
        <v/>
      </c>
      <c r="G56" s="28">
        <f>IF($C56="","",_xlfn.LET(_xlpm.c,IFERROR(INDEX(rngEPcode,MATCH(cfgGradeSheetExam,IFERROR(rngEPseq+0,-1),0)),""),IF(COUNTIFS(nrES_PID,Cadets!$B51,nrES_Code,_xlpm.c,nrES_Final,"Yes",nrES_Rec,"&lt;&gt;")=0,"",SUMIFS(nrES_Rec,nrES_PID,Cadets!$B51,nrES_Code,_xlpm.c,nrES_Final,"Yes"))))</f>
        <v/>
      </c>
      <c r="H56" s="28">
        <f>IF(OR($C56="",$G56=""),"",IF($G56&gt;=IFERROR(INDEX(rngEPpass,MATCH(cfgGradeSheetExam,IFERROR(rngEPseq+0,-1),0)),cfgPassingScore),"Pass","FAIL"))</f>
        <v/>
      </c>
      <c r="I56" s="28">
        <f>IF($C56="","",_xlfn.LET(_xlpm.c,IFERROR(INDEX(rngEPcode,MATCH(cfgGradeSheetExam,IFERROR(rngEPseq+0,-1),0)),""),IF(COUNTIFS(nrES_PID,Cadets!$B51,nrES_Code,_xlpm.c,nrES_Att,2,nrES_Raw,"&gt;=0")&gt;0,"Retested","")))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IF($C57="","",_xlfn.LET(_xlpm.c,IFERROR(INDEX(rngEPcode,MATCH(cfgGradeSheetExam,IFERROR(rngEPseq+0,-1),0)),""),IF(COUNTIFS(nrES_PID,Cadets!$B52,nrES_Code,_xlpm.c,nrES_Att,1)=0,"",SUMIFS(nrES_Raw,nrES_PID,Cadets!$B52,nrES_Code,_xlpm.c,nrES_Att,1))))</f>
        <v/>
      </c>
      <c r="G57" s="28">
        <f>IF($C57="","",_xlfn.LET(_xlpm.c,IFERROR(INDEX(rngEPcode,MATCH(cfgGradeSheetExam,IFERROR(rngEPseq+0,-1),0)),""),IF(COUNTIFS(nrES_PID,Cadets!$B52,nrES_Code,_xlpm.c,nrES_Final,"Yes",nrES_Rec,"&lt;&gt;")=0,"",SUMIFS(nrES_Rec,nrES_PID,Cadets!$B52,nrES_Code,_xlpm.c,nrES_Final,"Yes"))))</f>
        <v/>
      </c>
      <c r="H57" s="28">
        <f>IF(OR($C57="",$G57=""),"",IF($G57&gt;=IFERROR(INDEX(rngEPpass,MATCH(cfgGradeSheetExam,IFERROR(rngEPseq+0,-1),0)),cfgPassingScore),"Pass","FAIL"))</f>
        <v/>
      </c>
      <c r="I57" s="28">
        <f>IF($C57="","",_xlfn.LET(_xlpm.c,IFERROR(INDEX(rngEPcode,MATCH(cfgGradeSheetExam,IFERROR(rngEPseq+0,-1),0)),""),IF(COUNTIFS(nrES_PID,Cadets!$B52,nrES_Code,_xlpm.c,nrES_Att,2,nrES_Raw,"&gt;=0")&gt;0,"Retested","")))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IF($C58="","",_xlfn.LET(_xlpm.c,IFERROR(INDEX(rngEPcode,MATCH(cfgGradeSheetExam,IFERROR(rngEPseq+0,-1),0)),""),IF(COUNTIFS(nrES_PID,Cadets!$B53,nrES_Code,_xlpm.c,nrES_Att,1)=0,"",SUMIFS(nrES_Raw,nrES_PID,Cadets!$B53,nrES_Code,_xlpm.c,nrES_Att,1))))</f>
        <v/>
      </c>
      <c r="G58" s="28">
        <f>IF($C58="","",_xlfn.LET(_xlpm.c,IFERROR(INDEX(rngEPcode,MATCH(cfgGradeSheetExam,IFERROR(rngEPseq+0,-1),0)),""),IF(COUNTIFS(nrES_PID,Cadets!$B53,nrES_Code,_xlpm.c,nrES_Final,"Yes",nrES_Rec,"&lt;&gt;")=0,"",SUMIFS(nrES_Rec,nrES_PID,Cadets!$B53,nrES_Code,_xlpm.c,nrES_Final,"Yes"))))</f>
        <v/>
      </c>
      <c r="H58" s="28">
        <f>IF(OR($C58="",$G58=""),"",IF($G58&gt;=IFERROR(INDEX(rngEPpass,MATCH(cfgGradeSheetExam,IFERROR(rngEPseq+0,-1),0)),cfgPassingScore),"Pass","FAIL"))</f>
        <v/>
      </c>
      <c r="I58" s="28">
        <f>IF($C58="","",_xlfn.LET(_xlpm.c,IFERROR(INDEX(rngEPcode,MATCH(cfgGradeSheetExam,IFERROR(rngEPseq+0,-1),0)),""),IF(COUNTIFS(nrES_PID,Cadets!$B53,nrES_Code,_xlpm.c,nrES_Att,2,nrES_Raw,"&gt;=0")&gt;0,"Retested","")))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IF($C59="","",_xlfn.LET(_xlpm.c,IFERROR(INDEX(rngEPcode,MATCH(cfgGradeSheetExam,IFERROR(rngEPseq+0,-1),0)),""),IF(COUNTIFS(nrES_PID,Cadets!$B54,nrES_Code,_xlpm.c,nrES_Att,1)=0,"",SUMIFS(nrES_Raw,nrES_PID,Cadets!$B54,nrES_Code,_xlpm.c,nrES_Att,1))))</f>
        <v/>
      </c>
      <c r="G59" s="28">
        <f>IF($C59="","",_xlfn.LET(_xlpm.c,IFERROR(INDEX(rngEPcode,MATCH(cfgGradeSheetExam,IFERROR(rngEPseq+0,-1),0)),""),IF(COUNTIFS(nrES_PID,Cadets!$B54,nrES_Code,_xlpm.c,nrES_Final,"Yes",nrES_Rec,"&lt;&gt;")=0,"",SUMIFS(nrES_Rec,nrES_PID,Cadets!$B54,nrES_Code,_xlpm.c,nrES_Final,"Yes"))))</f>
        <v/>
      </c>
      <c r="H59" s="28">
        <f>IF(OR($C59="",$G59=""),"",IF($G59&gt;=IFERROR(INDEX(rngEPpass,MATCH(cfgGradeSheetExam,IFERROR(rngEPseq+0,-1),0)),cfgPassingScore),"Pass","FAIL"))</f>
        <v/>
      </c>
      <c r="I59" s="28">
        <f>IF($C59="","",_xlfn.LET(_xlpm.c,IFERROR(INDEX(rngEPcode,MATCH(cfgGradeSheetExam,IFERROR(rngEPseq+0,-1),0)),""),IF(COUNTIFS(nrES_PID,Cadets!$B54,nrES_Code,_xlpm.c,nrES_Att,2,nrES_Raw,"&gt;=0")&gt;0,"Retested","")))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IF($C60="","",_xlfn.LET(_xlpm.c,IFERROR(INDEX(rngEPcode,MATCH(cfgGradeSheetExam,IFERROR(rngEPseq+0,-1),0)),""),IF(COUNTIFS(nrES_PID,Cadets!$B55,nrES_Code,_xlpm.c,nrES_Att,1)=0,"",SUMIFS(nrES_Raw,nrES_PID,Cadets!$B55,nrES_Code,_xlpm.c,nrES_Att,1))))</f>
        <v/>
      </c>
      <c r="G60" s="28">
        <f>IF($C60="","",_xlfn.LET(_xlpm.c,IFERROR(INDEX(rngEPcode,MATCH(cfgGradeSheetExam,IFERROR(rngEPseq+0,-1),0)),""),IF(COUNTIFS(nrES_PID,Cadets!$B55,nrES_Code,_xlpm.c,nrES_Final,"Yes",nrES_Rec,"&lt;&gt;")=0,"",SUMIFS(nrES_Rec,nrES_PID,Cadets!$B55,nrES_Code,_xlpm.c,nrES_Final,"Yes"))))</f>
        <v/>
      </c>
      <c r="H60" s="28">
        <f>IF(OR($C60="",$G60=""),"",IF($G60&gt;=IFERROR(INDEX(rngEPpass,MATCH(cfgGradeSheetExam,IFERROR(rngEPseq+0,-1),0)),cfgPassingScore),"Pass","FAIL"))</f>
        <v/>
      </c>
      <c r="I60" s="28">
        <f>IF($C60="","",_xlfn.LET(_xlpm.c,IFERROR(INDEX(rngEPcode,MATCH(cfgGradeSheetExam,IFERROR(rngEPseq+0,-1),0)),""),IF(COUNTIFS(nrES_PID,Cadets!$B55,nrES_Code,_xlpm.c,nrES_Att,2,nrES_Raw,"&gt;=0")&gt;0,"Retested","")))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"&amp;nrSCH_Loc),(nrSCH_Date&lt;&gt;"")*(nrSCH_Date=cfgSignInDate)),9),"—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2" t="n"/>
      <c r="G24" s="32" t="n"/>
      <c r="H24" s="32" t="n"/>
    </row>
    <row r="25" ht="20" customHeight="1">
      <c r="B25" s="28">
        <f>IF(C25="","",COUNTIF($C$24:C25,"?*"))</f>
        <v/>
      </c>
      <c r="C25" s="27">
        <f>IF(Cadets!$B7="","",IF(Cadets!$I7&lt;&gt;"Active","",Cadets!$F7))</f>
        <v/>
      </c>
      <c r="D25" s="27">
        <f>IF(C25="","",Cadets!$B7)</f>
        <v/>
      </c>
      <c r="E25" s="27">
        <f>IF(C25="","",Cadets!$H7)</f>
        <v/>
      </c>
      <c r="F25" s="32" t="n"/>
      <c r="G25" s="32" t="n"/>
      <c r="H25" s="32" t="n"/>
    </row>
    <row r="26" ht="20" customHeight="1">
      <c r="B26" s="28">
        <f>IF(C26="","",COUNTIF($C$24:C26,"?*"))</f>
        <v/>
      </c>
      <c r="C26" s="27">
        <f>IF(Cadets!$B8="","",IF(Cadets!$I8&lt;&gt;"Active","",Cadets!$F8))</f>
        <v/>
      </c>
      <c r="D26" s="27">
        <f>IF(C26="","",Cadets!$B8)</f>
        <v/>
      </c>
      <c r="E26" s="27">
        <f>IF(C26="","",Cadets!$H8)</f>
        <v/>
      </c>
      <c r="F26" s="32" t="n"/>
      <c r="G26" s="32" t="n"/>
      <c r="H26" s="32" t="n"/>
    </row>
    <row r="27" ht="20" customHeight="1">
      <c r="B27" s="28">
        <f>IF(C27="","",COUNTIF($C$24:C27,"?*"))</f>
        <v/>
      </c>
      <c r="C27" s="27">
        <f>IF(Cadets!$B9="","",IF(Cadets!$I9&lt;&gt;"Active","",Cadets!$F9))</f>
        <v/>
      </c>
      <c r="D27" s="27">
        <f>IF(C27="","",Cadets!$B9)</f>
        <v/>
      </c>
      <c r="E27" s="27">
        <f>IF(C27="","",Cadets!$H9)</f>
        <v/>
      </c>
      <c r="F27" s="32" t="n"/>
      <c r="G27" s="32" t="n"/>
      <c r="H27" s="32" t="n"/>
    </row>
    <row r="28" ht="20" customHeight="1">
      <c r="B28" s="28">
        <f>IF(C28="","",COUNTIF($C$24:C28,"?*"))</f>
        <v/>
      </c>
      <c r="C28" s="27">
        <f>IF(Cadets!$B10="","",IF(Cadets!$I10&lt;&gt;"Active","",Cadets!$F10))</f>
        <v/>
      </c>
      <c r="D28" s="27">
        <f>IF(C28="","",Cadets!$B10)</f>
        <v/>
      </c>
      <c r="E28" s="27">
        <f>IF(C28="","",Cadets!$H10)</f>
        <v/>
      </c>
      <c r="F28" s="32" t="n"/>
      <c r="G28" s="32" t="n"/>
      <c r="H28" s="32" t="n"/>
    </row>
    <row r="29" ht="20" customHeight="1">
      <c r="B29" s="28">
        <f>IF(C29="","",COUNTIF($C$24:C29,"?*"))</f>
        <v/>
      </c>
      <c r="C29" s="27">
        <f>IF(Cadets!$B11="","",IF(Cadets!$I11&lt;&gt;"Active","",Cadets!$F11))</f>
        <v/>
      </c>
      <c r="D29" s="27">
        <f>IF(C29="","",Cadets!$B11)</f>
        <v/>
      </c>
      <c r="E29" s="27">
        <f>IF(C29="","",Cadets!$H11)</f>
        <v/>
      </c>
      <c r="F29" s="32" t="n"/>
      <c r="G29" s="32" t="n"/>
      <c r="H29" s="32" t="n"/>
    </row>
    <row r="30" ht="20" customHeight="1">
      <c r="B30" s="28">
        <f>IF(C30="","",COUNTIF($C$24:C30,"?*"))</f>
        <v/>
      </c>
      <c r="C30" s="27">
        <f>IF(Cadets!$B12="","",IF(Cadets!$I12&lt;&gt;"Active","",Cadets!$F12))</f>
        <v/>
      </c>
      <c r="D30" s="27">
        <f>IF(C30="","",Cadets!$B12)</f>
        <v/>
      </c>
      <c r="E30" s="27">
        <f>IF(C30="","",Cadets!$H12)</f>
        <v/>
      </c>
      <c r="F30" s="32" t="n"/>
      <c r="G30" s="32" t="n"/>
      <c r="H30" s="32" t="n"/>
    </row>
    <row r="31" ht="20" customHeight="1">
      <c r="B31" s="28">
        <f>IF(C31="","",COUNTIF($C$24:C31,"?*"))</f>
        <v/>
      </c>
      <c r="C31" s="27">
        <f>IF(Cadets!$B13="","",IF(Cadets!$I13&lt;&gt;"Active","",Cadets!$F13))</f>
        <v/>
      </c>
      <c r="D31" s="27">
        <f>IF(C31="","",Cadets!$B13)</f>
        <v/>
      </c>
      <c r="E31" s="27">
        <f>IF(C31="","",Cadets!$H13)</f>
        <v/>
      </c>
      <c r="F31" s="32" t="n"/>
      <c r="G31" s="32" t="n"/>
      <c r="H31" s="32" t="n"/>
    </row>
    <row r="32" ht="20" customHeight="1">
      <c r="B32" s="28">
        <f>IF(C32="","",COUNTIF($C$24:C32,"?*"))</f>
        <v/>
      </c>
      <c r="C32" s="27">
        <f>IF(Cadets!$B14="","",IF(Cadets!$I14&lt;&gt;"Active","",Cadets!$F14))</f>
        <v/>
      </c>
      <c r="D32" s="27">
        <f>IF(C32="","",Cadets!$B14)</f>
        <v/>
      </c>
      <c r="E32" s="27">
        <f>IF(C32="","",Cadets!$H14)</f>
        <v/>
      </c>
      <c r="F32" s="32" t="n"/>
      <c r="G32" s="32" t="n"/>
      <c r="H32" s="32" t="n"/>
    </row>
    <row r="33" ht="20" customHeight="1">
      <c r="B33" s="28">
        <f>IF(C33="","",COUNTIF($C$24:C33,"?*"))</f>
        <v/>
      </c>
      <c r="C33" s="27">
        <f>IF(Cadets!$B15="","",IF(Cadets!$I15&lt;&gt;"Active","",Cadets!$F15))</f>
        <v/>
      </c>
      <c r="D33" s="27">
        <f>IF(C33="","",Cadets!$B15)</f>
        <v/>
      </c>
      <c r="E33" s="27">
        <f>IF(C33="","",Cadets!$H15)</f>
        <v/>
      </c>
      <c r="F33" s="32" t="n"/>
      <c r="G33" s="32" t="n"/>
      <c r="H33" s="32" t="n"/>
    </row>
    <row r="34" ht="20" customHeight="1">
      <c r="B34" s="28">
        <f>IF(C34="","",COUNTIF($C$24:C34,"?*"))</f>
        <v/>
      </c>
      <c r="C34" s="27">
        <f>IF(Cadets!$B16="","",IF(Cadets!$I16&lt;&gt;"Active","",Cadets!$F16))</f>
        <v/>
      </c>
      <c r="D34" s="27">
        <f>IF(C34="","",Cadets!$B16)</f>
        <v/>
      </c>
      <c r="E34" s="27">
        <f>IF(C34="","",Cadets!$H16)</f>
        <v/>
      </c>
      <c r="F34" s="32" t="n"/>
      <c r="G34" s="32" t="n"/>
      <c r="H34" s="32" t="n"/>
    </row>
    <row r="35" ht="20" customHeight="1">
      <c r="B35" s="28">
        <f>IF(C35="","",COUNTIF($C$24:C35,"?*"))</f>
        <v/>
      </c>
      <c r="C35" s="27">
        <f>IF(Cadets!$B17="","",IF(Cadets!$I17&lt;&gt;"Active","",Cadets!$F17))</f>
        <v/>
      </c>
      <c r="D35" s="27">
        <f>IF(C35="","",Cadets!$B17)</f>
        <v/>
      </c>
      <c r="E35" s="27">
        <f>IF(C35="","",Cadets!$H17)</f>
        <v/>
      </c>
      <c r="F35" s="32" t="n"/>
      <c r="G35" s="32" t="n"/>
      <c r="H35" s="32" t="n"/>
    </row>
    <row r="36" ht="20" customHeight="1">
      <c r="B36" s="28">
        <f>IF(C36="","",COUNTIF($C$24:C36,"?*"))</f>
        <v/>
      </c>
      <c r="C36" s="27">
        <f>IF(Cadets!$B18="","",IF(Cadets!$I18&lt;&gt;"Active","",Cadets!$F18))</f>
        <v/>
      </c>
      <c r="D36" s="27">
        <f>IF(C36="","",Cadets!$B18)</f>
        <v/>
      </c>
      <c r="E36" s="27">
        <f>IF(C36="","",Cadets!$H18)</f>
        <v/>
      </c>
      <c r="F36" s="32" t="n"/>
      <c r="G36" s="32" t="n"/>
      <c r="H36" s="32" t="n"/>
    </row>
    <row r="37" ht="20" customHeight="1">
      <c r="B37" s="28">
        <f>IF(C37="","",COUNTIF($C$24:C37,"?*"))</f>
        <v/>
      </c>
      <c r="C37" s="27">
        <f>IF(Cadets!$B19="","",IF(Cadets!$I19&lt;&gt;"Active","",Cadets!$F19))</f>
        <v/>
      </c>
      <c r="D37" s="27">
        <f>IF(C37="","",Cadets!$B19)</f>
        <v/>
      </c>
      <c r="E37" s="27">
        <f>IF(C37="","",Cadets!$H19)</f>
        <v/>
      </c>
      <c r="F37" s="32" t="n"/>
      <c r="G37" s="32" t="n"/>
      <c r="H37" s="32" t="n"/>
    </row>
    <row r="38" ht="20" customHeight="1">
      <c r="B38" s="28">
        <f>IF(C38="","",COUNTIF($C$24:C38,"?*"))</f>
        <v/>
      </c>
      <c r="C38" s="27">
        <f>IF(Cadets!$B20="","",IF(Cadets!$I20&lt;&gt;"Active","",Cadets!$F20))</f>
        <v/>
      </c>
      <c r="D38" s="27">
        <f>IF(C38="","",Cadets!$B20)</f>
        <v/>
      </c>
      <c r="E38" s="27">
        <f>IF(C38="","",Cadets!$H20)</f>
        <v/>
      </c>
      <c r="F38" s="32" t="n"/>
      <c r="G38" s="32" t="n"/>
      <c r="H38" s="32" t="n"/>
    </row>
    <row r="39" ht="20" customHeight="1">
      <c r="B39" s="28">
        <f>IF(C39="","",COUNTIF($C$24:C39,"?*"))</f>
        <v/>
      </c>
      <c r="C39" s="27">
        <f>IF(Cadets!$B21="","",IF(Cadets!$I21&lt;&gt;"Active","",Cadets!$F21))</f>
        <v/>
      </c>
      <c r="D39" s="27">
        <f>IF(C39="","",Cadets!$B21)</f>
        <v/>
      </c>
      <c r="E39" s="27">
        <f>IF(C39="","",Cadets!$H21)</f>
        <v/>
      </c>
      <c r="F39" s="32" t="n"/>
      <c r="G39" s="32" t="n"/>
      <c r="H39" s="32" t="n"/>
    </row>
    <row r="40" ht="20" customHeight="1">
      <c r="B40" s="28">
        <f>IF(C40="","",COUNTIF($C$24:C40,"?*"))</f>
        <v/>
      </c>
      <c r="C40" s="27">
        <f>IF(Cadets!$B22="","",IF(Cadets!$I22&lt;&gt;"Active","",Cadets!$F22))</f>
        <v/>
      </c>
      <c r="D40" s="27">
        <f>IF(C40="","",Cadets!$B22)</f>
        <v/>
      </c>
      <c r="E40" s="27">
        <f>IF(C40="","",Cadets!$H22)</f>
        <v/>
      </c>
      <c r="F40" s="32" t="n"/>
      <c r="G40" s="32" t="n"/>
      <c r="H40" s="32" t="n"/>
    </row>
    <row r="41" ht="20" customHeight="1">
      <c r="B41" s="28">
        <f>IF(C41="","",COUNTIF($C$24:C41,"?*"))</f>
        <v/>
      </c>
      <c r="C41" s="27">
        <f>IF(Cadets!$B23="","",IF(Cadets!$I23&lt;&gt;"Active","",Cadets!$F23))</f>
        <v/>
      </c>
      <c r="D41" s="27">
        <f>IF(C41="","",Cadets!$B23)</f>
        <v/>
      </c>
      <c r="E41" s="27">
        <f>IF(C41="","",Cadets!$H23)</f>
        <v/>
      </c>
      <c r="F41" s="32" t="n"/>
      <c r="G41" s="32" t="n"/>
      <c r="H41" s="32" t="n"/>
    </row>
    <row r="42" ht="20" customHeight="1">
      <c r="B42" s="28">
        <f>IF(C42="","",COUNTIF($C$24:C42,"?*"))</f>
        <v/>
      </c>
      <c r="C42" s="27">
        <f>IF(Cadets!$B24="","",IF(Cadets!$I24&lt;&gt;"Active","",Cadets!$F24))</f>
        <v/>
      </c>
      <c r="D42" s="27">
        <f>IF(C42="","",Cadets!$B24)</f>
        <v/>
      </c>
      <c r="E42" s="27">
        <f>IF(C42="","",Cadets!$H24)</f>
        <v/>
      </c>
      <c r="F42" s="32" t="n"/>
      <c r="G42" s="32" t="n"/>
      <c r="H42" s="32" t="n"/>
    </row>
    <row r="43" ht="20" customHeight="1">
      <c r="B43" s="28">
        <f>IF(C43="","",COUNTIF($C$24:C43,"?*"))</f>
        <v/>
      </c>
      <c r="C43" s="27">
        <f>IF(Cadets!$B25="","",IF(Cadets!$I25&lt;&gt;"Active","",Cadets!$F25))</f>
        <v/>
      </c>
      <c r="D43" s="27">
        <f>IF(C43="","",Cadets!$B25)</f>
        <v/>
      </c>
      <c r="E43" s="27">
        <f>IF(C43="","",Cadets!$H25)</f>
        <v/>
      </c>
      <c r="F43" s="32" t="n"/>
      <c r="G43" s="32" t="n"/>
      <c r="H43" s="32" t="n"/>
    </row>
    <row r="44" ht="20" customHeight="1">
      <c r="B44" s="28">
        <f>IF(C44="","",COUNTIF($C$24:C44,"?*"))</f>
        <v/>
      </c>
      <c r="C44" s="27">
        <f>IF(Cadets!$B26="","",IF(Cadets!$I26&lt;&gt;"Active","",Cadets!$F26))</f>
        <v/>
      </c>
      <c r="D44" s="27">
        <f>IF(C44="","",Cadets!$B26)</f>
        <v/>
      </c>
      <c r="E44" s="27">
        <f>IF(C44="","",Cadets!$H26)</f>
        <v/>
      </c>
      <c r="F44" s="32" t="n"/>
      <c r="G44" s="32" t="n"/>
      <c r="H44" s="32" t="n"/>
    </row>
    <row r="45" ht="20" customHeight="1">
      <c r="B45" s="28">
        <f>IF(C45="","",COUNTIF($C$24:C45,"?*"))</f>
        <v/>
      </c>
      <c r="C45" s="27">
        <f>IF(Cadets!$B27="","",IF(Cadets!$I27&lt;&gt;"Active","",Cadets!$F27))</f>
        <v/>
      </c>
      <c r="D45" s="27">
        <f>IF(C45="","",Cadets!$B27)</f>
        <v/>
      </c>
      <c r="E45" s="27">
        <f>IF(C45="","",Cadets!$H27)</f>
        <v/>
      </c>
      <c r="F45" s="32" t="n"/>
      <c r="G45" s="32" t="n"/>
      <c r="H45" s="32" t="n"/>
    </row>
    <row r="46" ht="20" customHeight="1">
      <c r="B46" s="28">
        <f>IF(C46="","",COUNTIF($C$24:C46,"?*"))</f>
        <v/>
      </c>
      <c r="C46" s="27">
        <f>IF(Cadets!$B28="","",IF(Cadets!$I28&lt;&gt;"Active","",Cadets!$F28))</f>
        <v/>
      </c>
      <c r="D46" s="27">
        <f>IF(C46="","",Cadets!$B28)</f>
        <v/>
      </c>
      <c r="E46" s="27">
        <f>IF(C46="","",Cadets!$H28)</f>
        <v/>
      </c>
      <c r="F46" s="32" t="n"/>
      <c r="G46" s="32" t="n"/>
      <c r="H46" s="32" t="n"/>
    </row>
    <row r="47" ht="20" customHeight="1">
      <c r="B47" s="28">
        <f>IF(C47="","",COUNTIF($C$24:C47,"?*"))</f>
        <v/>
      </c>
      <c r="C47" s="27">
        <f>IF(Cadets!$B29="","",IF(Cadets!$I29&lt;&gt;"Active","",Cadets!$F29))</f>
        <v/>
      </c>
      <c r="D47" s="27">
        <f>IF(C47="","",Cadets!$B29)</f>
        <v/>
      </c>
      <c r="E47" s="27">
        <f>IF(C47="","",Cadets!$H29)</f>
        <v/>
      </c>
      <c r="F47" s="32" t="n"/>
      <c r="G47" s="32" t="n"/>
      <c r="H47" s="32" t="n"/>
    </row>
    <row r="48" ht="20" customHeight="1">
      <c r="B48" s="28">
        <f>IF(C48="","",COUNTIF($C$24:C48,"?*"))</f>
        <v/>
      </c>
      <c r="C48" s="27">
        <f>IF(Cadets!$B30="","",IF(Cadets!$I30&lt;&gt;"Active","",Cadets!$F30))</f>
        <v/>
      </c>
      <c r="D48" s="27">
        <f>IF(C48="","",Cadets!$B30)</f>
        <v/>
      </c>
      <c r="E48" s="27">
        <f>IF(C48="","",Cadets!$H30)</f>
        <v/>
      </c>
      <c r="F48" s="32" t="n"/>
      <c r="G48" s="32" t="n"/>
      <c r="H48" s="32" t="n"/>
    </row>
    <row r="49" ht="20" customHeight="1">
      <c r="B49" s="28">
        <f>IF(C49="","",COUNTIF($C$24:C49,"?*"))</f>
        <v/>
      </c>
      <c r="C49" s="27">
        <f>IF(Cadets!$B31="","",IF(Cadets!$I31&lt;&gt;"Active","",Cadets!$F31))</f>
        <v/>
      </c>
      <c r="D49" s="27">
        <f>IF(C49="","",Cadets!$B31)</f>
        <v/>
      </c>
      <c r="E49" s="27">
        <f>IF(C49="","",Cadets!$H31)</f>
        <v/>
      </c>
      <c r="F49" s="32" t="n"/>
      <c r="G49" s="32" t="n"/>
      <c r="H49" s="32" t="n"/>
    </row>
    <row r="50" ht="20" customHeight="1">
      <c r="B50" s="28">
        <f>IF(C50="","",COUNTIF($C$24:C50,"?*"))</f>
        <v/>
      </c>
      <c r="C50" s="27">
        <f>IF(Cadets!$B32="","",IF(Cadets!$I32&lt;&gt;"Active","",Cadets!$F32))</f>
        <v/>
      </c>
      <c r="D50" s="27">
        <f>IF(C50="","",Cadets!$B32)</f>
        <v/>
      </c>
      <c r="E50" s="27">
        <f>IF(C50="","",Cadets!$H32)</f>
        <v/>
      </c>
      <c r="F50" s="32" t="n"/>
      <c r="G50" s="32" t="n"/>
      <c r="H50" s="32" t="n"/>
    </row>
    <row r="51" ht="20" customHeight="1">
      <c r="B51" s="28">
        <f>IF(C51="","",COUNTIF($C$24:C51,"?*"))</f>
        <v/>
      </c>
      <c r="C51" s="27">
        <f>IF(Cadets!$B33="","",IF(Cadets!$I33&lt;&gt;"Active","",Cadets!$F33))</f>
        <v/>
      </c>
      <c r="D51" s="27">
        <f>IF(C51="","",Cadets!$B33)</f>
        <v/>
      </c>
      <c r="E51" s="27">
        <f>IF(C51="","",Cadets!$H33)</f>
        <v/>
      </c>
      <c r="F51" s="32" t="n"/>
      <c r="G51" s="32" t="n"/>
      <c r="H51" s="32" t="n"/>
    </row>
    <row r="52" ht="20" customHeight="1">
      <c r="B52" s="28">
        <f>IF(C52="","",COUNTIF($C$24:C52,"?*"))</f>
        <v/>
      </c>
      <c r="C52" s="27">
        <f>IF(Cadets!$B34="","",IF(Cadets!$I34&lt;&gt;"Active","",Cadets!$F34))</f>
        <v/>
      </c>
      <c r="D52" s="27">
        <f>IF(C52="","",Cadets!$B34)</f>
        <v/>
      </c>
      <c r="E52" s="27">
        <f>IF(C52="","",Cadets!$H34)</f>
        <v/>
      </c>
      <c r="F52" s="32" t="n"/>
      <c r="G52" s="32" t="n"/>
      <c r="H52" s="32" t="n"/>
    </row>
    <row r="53" ht="20" customHeight="1">
      <c r="B53" s="28">
        <f>IF(C53="","",COUNTIF($C$24:C53,"?*"))</f>
        <v/>
      </c>
      <c r="C53" s="27">
        <f>IF(Cadets!$B35="","",IF(Cadets!$I35&lt;&gt;"Active","",Cadets!$F35))</f>
        <v/>
      </c>
      <c r="D53" s="27">
        <f>IF(C53="","",Cadets!$B35)</f>
        <v/>
      </c>
      <c r="E53" s="27">
        <f>IF(C53="","",Cadets!$H35)</f>
        <v/>
      </c>
      <c r="F53" s="32" t="n"/>
      <c r="G53" s="32" t="n"/>
      <c r="H53" s="32" t="n"/>
    </row>
    <row r="54" ht="20" customHeight="1">
      <c r="B54" s="28">
        <f>IF(C54="","",COUNTIF($C$24:C54,"?*"))</f>
        <v/>
      </c>
      <c r="C54" s="27">
        <f>IF(Cadets!$B36="","",IF(Cadets!$I36&lt;&gt;"Active","",Cadets!$F36))</f>
        <v/>
      </c>
      <c r="D54" s="27">
        <f>IF(C54="","",Cadets!$B36)</f>
        <v/>
      </c>
      <c r="E54" s="27">
        <f>IF(C54="","",Cadets!$H36)</f>
        <v/>
      </c>
      <c r="F54" s="32" t="n"/>
      <c r="G54" s="32" t="n"/>
      <c r="H54" s="32" t="n"/>
    </row>
    <row r="55" ht="20" customHeight="1">
      <c r="B55" s="28">
        <f>IF(C55="","",COUNTIF($C$24:C55,"?*"))</f>
        <v/>
      </c>
      <c r="C55" s="27">
        <f>IF(Cadets!$B37="","",IF(Cadets!$I37&lt;&gt;"Active","",Cadets!$F37))</f>
        <v/>
      </c>
      <c r="D55" s="27">
        <f>IF(C55="","",Cadets!$B37)</f>
        <v/>
      </c>
      <c r="E55" s="27">
        <f>IF(C55="","",Cadets!$H37)</f>
        <v/>
      </c>
      <c r="F55" s="32" t="n"/>
      <c r="G55" s="32" t="n"/>
      <c r="H55" s="32" t="n"/>
    </row>
    <row r="56" ht="20" customHeight="1">
      <c r="B56" s="28">
        <f>IF(C56="","",COUNTIF($C$24:C56,"?*"))</f>
        <v/>
      </c>
      <c r="C56" s="27">
        <f>IF(Cadets!$B38="","",IF(Cadets!$I38&lt;&gt;"Active","",Cadets!$F38))</f>
        <v/>
      </c>
      <c r="D56" s="27">
        <f>IF(C56="","",Cadets!$B38)</f>
        <v/>
      </c>
      <c r="E56" s="27">
        <f>IF(C56="","",Cadets!$H38)</f>
        <v/>
      </c>
      <c r="F56" s="32" t="n"/>
      <c r="G56" s="32" t="n"/>
      <c r="H56" s="32" t="n"/>
    </row>
    <row r="57" ht="20" customHeight="1">
      <c r="B57" s="28">
        <f>IF(C57="","",COUNTIF($C$24:C57,"?*"))</f>
        <v/>
      </c>
      <c r="C57" s="27">
        <f>IF(Cadets!$B39="","",IF(Cadets!$I39&lt;&gt;"Active","",Cadets!$F39))</f>
        <v/>
      </c>
      <c r="D57" s="27">
        <f>IF(C57="","",Cadets!$B39)</f>
        <v/>
      </c>
      <c r="E57" s="27">
        <f>IF(C57="","",Cadets!$H39)</f>
        <v/>
      </c>
      <c r="F57" s="32" t="n"/>
      <c r="G57" s="32" t="n"/>
      <c r="H57" s="32" t="n"/>
    </row>
    <row r="58" ht="20" customHeight="1">
      <c r="B58" s="28">
        <f>IF(C58="","",COUNTIF($C$24:C58,"?*"))</f>
        <v/>
      </c>
      <c r="C58" s="27">
        <f>IF(Cadets!$B40="","",IF(Cadets!$I40&lt;&gt;"Active","",Cadets!$F40))</f>
        <v/>
      </c>
      <c r="D58" s="27">
        <f>IF(C58="","",Cadets!$B40)</f>
        <v/>
      </c>
      <c r="E58" s="27">
        <f>IF(C58="","",Cadets!$H40)</f>
        <v/>
      </c>
      <c r="F58" s="32" t="n"/>
      <c r="G58" s="32" t="n"/>
      <c r="H58" s="32" t="n"/>
    </row>
    <row r="59" ht="20" customHeight="1">
      <c r="B59" s="28">
        <f>IF(C59="","",COUNTIF($C$24:C59,"?*"))</f>
        <v/>
      </c>
      <c r="C59" s="27">
        <f>IF(Cadets!$B41="","",IF(Cadets!$I41&lt;&gt;"Active","",Cadets!$F41))</f>
        <v/>
      </c>
      <c r="D59" s="27">
        <f>IF(C59="","",Cadets!$B41)</f>
        <v/>
      </c>
      <c r="E59" s="27">
        <f>IF(C59="","",Cadets!$H41)</f>
        <v/>
      </c>
      <c r="F59" s="32" t="n"/>
      <c r="G59" s="32" t="n"/>
      <c r="H59" s="32" t="n"/>
    </row>
    <row r="60" ht="20" customHeight="1">
      <c r="B60" s="28">
        <f>IF(C60="","",COUNTIF($C$24:C60,"?*"))</f>
        <v/>
      </c>
      <c r="C60" s="27">
        <f>IF(Cadets!$B42="","",IF(Cadets!$I42&lt;&gt;"Active","",Cadets!$F42))</f>
        <v/>
      </c>
      <c r="D60" s="27">
        <f>IF(C60="","",Cadets!$B42)</f>
        <v/>
      </c>
      <c r="E60" s="27">
        <f>IF(C60="","",Cadets!$H42)</f>
        <v/>
      </c>
      <c r="F60" s="32" t="n"/>
      <c r="G60" s="32" t="n"/>
      <c r="H60" s="32" t="n"/>
    </row>
    <row r="61" ht="20" customHeight="1">
      <c r="B61" s="28">
        <f>IF(C61="","",COUNTIF($C$24:C61,"?*"))</f>
        <v/>
      </c>
      <c r="C61" s="27">
        <f>IF(Cadets!$B43="","",IF(Cadets!$I43&lt;&gt;"Active","",Cadets!$F43))</f>
        <v/>
      </c>
      <c r="D61" s="27">
        <f>IF(C61="","",Cadets!$B43)</f>
        <v/>
      </c>
      <c r="E61" s="27">
        <f>IF(C61="","",Cadets!$H43)</f>
        <v/>
      </c>
      <c r="F61" s="32" t="n"/>
      <c r="G61" s="32" t="n"/>
      <c r="H61" s="32" t="n"/>
    </row>
    <row r="62" ht="20" customHeight="1">
      <c r="B62" s="28">
        <f>IF(C62="","",COUNTIF($C$24:C62,"?*"))</f>
        <v/>
      </c>
      <c r="C62" s="27">
        <f>IF(Cadets!$B44="","",IF(Cadets!$I44&lt;&gt;"Active","",Cadets!$F44))</f>
        <v/>
      </c>
      <c r="D62" s="27">
        <f>IF(C62="","",Cadets!$B44)</f>
        <v/>
      </c>
      <c r="E62" s="27">
        <f>IF(C62="","",Cadets!$H44)</f>
        <v/>
      </c>
      <c r="F62" s="32" t="n"/>
      <c r="G62" s="32" t="n"/>
      <c r="H62" s="32" t="n"/>
    </row>
    <row r="63" ht="20" customHeight="1">
      <c r="B63" s="28">
        <f>IF(C63="","",COUNTIF($C$24:C63,"?*"))</f>
        <v/>
      </c>
      <c r="C63" s="27">
        <f>IF(Cadets!$B45="","",IF(Cadets!$I45&lt;&gt;"Active","",Cadets!$F45))</f>
        <v/>
      </c>
      <c r="D63" s="27">
        <f>IF(C63="","",Cadets!$B45)</f>
        <v/>
      </c>
      <c r="E63" s="27">
        <f>IF(C63="","",Cadets!$H45)</f>
        <v/>
      </c>
      <c r="F63" s="32" t="n"/>
      <c r="G63" s="32" t="n"/>
      <c r="H63" s="32" t="n"/>
    </row>
    <row r="64" ht="20" customHeight="1">
      <c r="B64" s="28">
        <f>IF(C64="","",COUNTIF($C$24:C64,"?*"))</f>
        <v/>
      </c>
      <c r="C64" s="27">
        <f>IF(Cadets!$B46="","",IF(Cadets!$I46&lt;&gt;"Active","",Cadets!$F46))</f>
        <v/>
      </c>
      <c r="D64" s="27">
        <f>IF(C64="","",Cadets!$B46)</f>
        <v/>
      </c>
      <c r="E64" s="27">
        <f>IF(C64="","",Cadets!$H46)</f>
        <v/>
      </c>
      <c r="F64" s="32" t="n"/>
      <c r="G64" s="32" t="n"/>
      <c r="H64" s="32" t="n"/>
    </row>
    <row r="65" ht="20" customHeight="1">
      <c r="B65" s="28">
        <f>IF(C65="","",COUNTIF($C$24:C65,"?*"))</f>
        <v/>
      </c>
      <c r="C65" s="27">
        <f>IF(Cadets!$B47="","",IF(Cadets!$I47&lt;&gt;"Active","",Cadets!$F47))</f>
        <v/>
      </c>
      <c r="D65" s="27">
        <f>IF(C65="","",Cadets!$B47)</f>
        <v/>
      </c>
      <c r="E65" s="27">
        <f>IF(C65="","",Cadets!$H47)</f>
        <v/>
      </c>
      <c r="F65" s="32" t="n"/>
      <c r="G65" s="32" t="n"/>
      <c r="H65" s="32" t="n"/>
    </row>
    <row r="66" ht="20" customHeight="1">
      <c r="B66" s="28">
        <f>IF(C66="","",COUNTIF($C$24:C66,"?*"))</f>
        <v/>
      </c>
      <c r="C66" s="27">
        <f>IF(Cadets!$B48="","",IF(Cadets!$I48&lt;&gt;"Active","",Cadets!$F48))</f>
        <v/>
      </c>
      <c r="D66" s="27">
        <f>IF(C66="","",Cadets!$B48)</f>
        <v/>
      </c>
      <c r="E66" s="27">
        <f>IF(C66="","",Cadets!$H48)</f>
        <v/>
      </c>
      <c r="F66" s="32" t="n"/>
      <c r="G66" s="32" t="n"/>
      <c r="H66" s="32" t="n"/>
    </row>
    <row r="67" ht="20" customHeight="1">
      <c r="B67" s="28">
        <f>IF(C67="","",COUNTIF($C$24:C67,"?*"))</f>
        <v/>
      </c>
      <c r="C67" s="27">
        <f>IF(Cadets!$B49="","",IF(Cadets!$I49&lt;&gt;"Active","",Cadets!$F49))</f>
        <v/>
      </c>
      <c r="D67" s="27">
        <f>IF(C67="","",Cadets!$B49)</f>
        <v/>
      </c>
      <c r="E67" s="27">
        <f>IF(C67="","",Cadets!$H49)</f>
        <v/>
      </c>
      <c r="F67" s="32" t="n"/>
      <c r="G67" s="32" t="n"/>
      <c r="H67" s="32" t="n"/>
    </row>
    <row r="68" ht="20" customHeight="1">
      <c r="B68" s="28">
        <f>IF(C68="","",COUNTIF($C$24:C68,"?*"))</f>
        <v/>
      </c>
      <c r="C68" s="27">
        <f>IF(Cadets!$B50="","",IF(Cadets!$I50&lt;&gt;"Active","",Cadets!$F50))</f>
        <v/>
      </c>
      <c r="D68" s="27">
        <f>IF(C68="","",Cadets!$B50)</f>
        <v/>
      </c>
      <c r="E68" s="27">
        <f>IF(C68="","",Cadets!$H50)</f>
        <v/>
      </c>
      <c r="F68" s="32" t="n"/>
      <c r="G68" s="32" t="n"/>
      <c r="H68" s="32" t="n"/>
    </row>
    <row r="69" ht="20" customHeight="1">
      <c r="B69" s="28">
        <f>IF(C69="","",COUNTIF($C$24:C69,"?*"))</f>
        <v/>
      </c>
      <c r="C69" s="27">
        <f>IF(Cadets!$B51="","",IF(Cadets!$I51&lt;&gt;"Active","",Cadets!$F51))</f>
        <v/>
      </c>
      <c r="D69" s="27">
        <f>IF(C69="","",Cadets!$B51)</f>
        <v/>
      </c>
      <c r="E69" s="27">
        <f>IF(C69="","",Cadets!$H51)</f>
        <v/>
      </c>
      <c r="F69" s="32" t="n"/>
      <c r="G69" s="32" t="n"/>
      <c r="H69" s="32" t="n"/>
    </row>
    <row r="70" ht="20" customHeight="1">
      <c r="B70" s="28">
        <f>IF(C70="","",COUNTIF($C$24:C70,"?*"))</f>
        <v/>
      </c>
      <c r="C70" s="27">
        <f>IF(Cadets!$B52="","",IF(Cadets!$I52&lt;&gt;"Active","",Cadets!$F52))</f>
        <v/>
      </c>
      <c r="D70" s="27">
        <f>IF(C70="","",Cadets!$B52)</f>
        <v/>
      </c>
      <c r="E70" s="27">
        <f>IF(C70="","",Cadets!$H52)</f>
        <v/>
      </c>
      <c r="F70" s="32" t="n"/>
      <c r="G70" s="32" t="n"/>
      <c r="H70" s="32" t="n"/>
    </row>
    <row r="71" ht="20" customHeight="1">
      <c r="B71" s="28">
        <f>IF(C71="","",COUNTIF($C$24:C71,"?*"))</f>
        <v/>
      </c>
      <c r="C71" s="27">
        <f>IF(Cadets!$B53="","",IF(Cadets!$I53&lt;&gt;"Active","",Cadets!$F53))</f>
        <v/>
      </c>
      <c r="D71" s="27">
        <f>IF(C71="","",Cadets!$B53)</f>
        <v/>
      </c>
      <c r="E71" s="27">
        <f>IF(C71="","",Cadets!$H53)</f>
        <v/>
      </c>
      <c r="F71" s="32" t="n"/>
      <c r="G71" s="32" t="n"/>
      <c r="H71" s="32" t="n"/>
    </row>
    <row r="72" ht="20" customHeight="1">
      <c r="B72" s="28">
        <f>IF(C72="","",COUNTIF($C$24:C72,"?*"))</f>
        <v/>
      </c>
      <c r="C72" s="27">
        <f>IF(Cadets!$B54="","",IF(Cadets!$I54&lt;&gt;"Active","",Cadets!$F54))</f>
        <v/>
      </c>
      <c r="D72" s="27">
        <f>IF(C72="","",Cadets!$B54)</f>
        <v/>
      </c>
      <c r="E72" s="27">
        <f>IF(C72="","",Cadets!$H54)</f>
        <v/>
      </c>
      <c r="F72" s="32" t="n"/>
      <c r="G72" s="32" t="n"/>
      <c r="H72" s="32" t="n"/>
    </row>
    <row r="73" ht="20" customHeight="1">
      <c r="B73" s="28">
        <f>IF(C73="","",COUNTIF($C$24:C73,"?*"))</f>
        <v/>
      </c>
      <c r="C73" s="27">
        <f>IF(Cadets!$B55="","",IF(Cadets!$I55&lt;&gt;"Active","",Cadets!$F55))</f>
        <v/>
      </c>
      <c r="D73" s="27">
        <f>IF(C73="","",Cadets!$B55)</f>
        <v/>
      </c>
      <c r="E73" s="27">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3" t="inlineStr">
        <is>
          <t>Were the goals and objectives for the course provided at the beginning of the class?</t>
        </is>
      </c>
      <c r="D17" s="32" t="n"/>
      <c r="E17" s="32" t="n"/>
      <c r="F17" s="32" t="n"/>
      <c r="G17" s="32" t="n"/>
      <c r="H17" s="32" t="n"/>
    </row>
    <row r="18" ht="26" customHeight="1">
      <c r="B18" s="27" t="n">
        <v>2</v>
      </c>
      <c r="C18" s="33" t="inlineStr">
        <is>
          <t>Was the material presented in a logical order?</t>
        </is>
      </c>
      <c r="D18" s="32" t="n"/>
      <c r="E18" s="32" t="n"/>
      <c r="F18" s="32" t="n"/>
      <c r="G18" s="32" t="n"/>
      <c r="H18" s="32" t="n"/>
    </row>
    <row r="19" ht="26" customHeight="1">
      <c r="B19" s="27" t="n">
        <v>3</v>
      </c>
      <c r="C19" s="33" t="inlineStr">
        <is>
          <t>Was the course related to your job needs?</t>
        </is>
      </c>
      <c r="D19" s="32" t="n"/>
      <c r="E19" s="32" t="n"/>
      <c r="F19" s="32" t="n"/>
      <c r="G19" s="32" t="n"/>
      <c r="H19" s="32" t="n"/>
    </row>
    <row r="20" ht="26" customHeight="1">
      <c r="B20" s="27" t="n">
        <v>4</v>
      </c>
      <c r="C20" s="33" t="inlineStr">
        <is>
          <t>Were real-life examples or situations used to relate the material?</t>
        </is>
      </c>
      <c r="D20" s="32" t="n"/>
      <c r="E20" s="32" t="n"/>
      <c r="F20" s="32" t="n"/>
      <c r="G20" s="32" t="n"/>
      <c r="H20" s="32" t="n"/>
    </row>
    <row r="21" ht="26" customHeight="1">
      <c r="B21" s="27" t="n">
        <v>5</v>
      </c>
      <c r="C21" s="33" t="inlineStr">
        <is>
          <t>Will this course improve your job performance?</t>
        </is>
      </c>
      <c r="D21" s="32" t="n"/>
      <c r="E21" s="32" t="n"/>
      <c r="F21" s="32" t="n"/>
      <c r="G21" s="32" t="n"/>
      <c r="H21" s="32" t="n"/>
    </row>
    <row r="22" ht="26" customHeight="1">
      <c r="B22" s="27" t="n">
        <v>6</v>
      </c>
      <c r="C22" s="33" t="inlineStr">
        <is>
          <t>Were the teaching aids, demonstrations, and handout materials of adequate quality?</t>
        </is>
      </c>
      <c r="D22" s="32" t="n"/>
      <c r="E22" s="32" t="n"/>
      <c r="F22" s="32" t="n"/>
      <c r="G22" s="32" t="n"/>
      <c r="H22" s="32" t="n"/>
    </row>
    <row r="23" ht="26" customHeight="1">
      <c r="B23" s="27" t="n">
        <v>7</v>
      </c>
      <c r="C23" s="33" t="inlineStr">
        <is>
          <t>Was the instructor knowledgeable about the course material?</t>
        </is>
      </c>
      <c r="D23" s="32" t="n"/>
      <c r="E23" s="32" t="n"/>
      <c r="F23" s="32" t="n"/>
      <c r="G23" s="32" t="n"/>
      <c r="H23" s="32" t="n"/>
    </row>
    <row r="24" ht="26" customHeight="1">
      <c r="B24" s="27" t="n">
        <v>8</v>
      </c>
      <c r="C24" s="33" t="inlineStr">
        <is>
          <t>Did the instructor present the information in a clear and understandable way?</t>
        </is>
      </c>
      <c r="D24" s="32" t="n"/>
      <c r="E24" s="32" t="n"/>
      <c r="F24" s="32" t="n"/>
      <c r="G24" s="32" t="n"/>
      <c r="H24" s="32" t="n"/>
    </row>
    <row r="25" ht="26" customHeight="1">
      <c r="B25" s="27" t="n">
        <v>9</v>
      </c>
      <c r="C25" s="33" t="inlineStr">
        <is>
          <t>Did the instructor give you an opportunity to interact with the class or ask questions?</t>
        </is>
      </c>
      <c r="D25" s="32" t="n"/>
      <c r="E25" s="32" t="n"/>
      <c r="F25" s="32" t="n"/>
      <c r="G25" s="32" t="n"/>
      <c r="H25" s="32" t="n"/>
    </row>
    <row r="26" ht="26" customHeight="1">
      <c r="B26" s="27" t="n">
        <v>10</v>
      </c>
      <c r="C26" s="33" t="inlineStr">
        <is>
          <t>Did you get satisfactory answers to your questions about the material?</t>
        </is>
      </c>
      <c r="D26" s="32" t="n"/>
      <c r="E26" s="32" t="n"/>
      <c r="F26" s="32" t="n"/>
      <c r="G26" s="32" t="n"/>
      <c r="H26" s="32" t="n"/>
    </row>
    <row r="27" ht="26" customHeight="1">
      <c r="B27" s="27"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5">
        <f>"Due ("&amp;IFERROR(TEXT(TIMEVALUE(LEFT(TEXT(cfgWritingDueTime,"0000"),2)&amp;":"&amp;RIGHT(TEXT(cfgWritingDueTime,"0000"),2)),"h:mm AM/PM"),cfgWritingDueTime)&amp;")"</f>
        <v/>
      </c>
      <c r="F10" s="12" t="inlineStr">
        <is>
          <t>Prompt</t>
        </is>
      </c>
    </row>
    <row r="11" ht="60" customHeight="1">
      <c r="B11" s="36">
        <f>IFERROR(_xlfn.TAKE(_xlfn._xlws.FILTER(_xlfn.HSTACK(rngWMnum,rngWMtitle,TEXT(rngWMassigned,"mm/dd"),TEXT(rngWMdue,"mm/dd"),rngWMprompt),IFERROR(_xlfn.XLOOKUP(rngWMassigned,nrCDdate,nrCDweek),0)=cfgHandoutWeek),8),"—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7">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nothing marked for this agency since last email —")</f>
        <v/>
      </c>
    </row>
    <row r="63">
      <c r="B63" s="37" t="n"/>
    </row>
    <row r="64">
      <c r="B64" s="37" t="n"/>
    </row>
    <row r="65">
      <c r="B65" s="37" t="n"/>
    </row>
    <row r="66">
      <c r="B66" s="37" t="n"/>
    </row>
    <row r="67">
      <c r="B67" s="37" t="n"/>
    </row>
    <row r="68">
      <c r="B68" s="37" t="n"/>
    </row>
    <row r="69">
      <c r="B69" s="37" t="n"/>
    </row>
    <row r="70">
      <c r="B70" s="37" t="n"/>
    </row>
    <row r="71">
      <c r="B71" s="37" t="n"/>
    </row>
    <row r="72">
      <c r="B72" s="37" t="n"/>
    </row>
    <row r="73">
      <c r="B73" s="37" t="n"/>
    </row>
    <row r="74">
      <c r="B74" s="37" t="n"/>
    </row>
    <row r="75">
      <c r="B75" s="37" t="n"/>
    </row>
    <row r="76">
      <c r="B76" s="37" t="n"/>
    </row>
    <row r="77">
      <c r="B77" s="37" t="n"/>
    </row>
    <row r="78">
      <c r="B78" s="37" t="n"/>
    </row>
    <row r="79">
      <c r="B79" s="37" t="n"/>
    </row>
    <row r="80">
      <c r="B80" s="37" t="n"/>
    </row>
    <row r="81">
      <c r="B81" s="37" t="n"/>
    </row>
    <row r="82">
      <c r="B82" s="37" t="n"/>
    </row>
    <row r="83">
      <c r="B83" s="37" t="n"/>
    </row>
    <row r="84">
      <c r="B84" s="37" t="n"/>
    </row>
    <row r="85">
      <c r="B85" s="37" t="n"/>
    </row>
    <row r="86">
      <c r="B86" s="37" t="n"/>
    </row>
    <row r="87">
      <c r="B87" s="37" t="n"/>
    </row>
    <row r="88">
      <c r="B88" s="37" t="n"/>
    </row>
    <row r="89">
      <c r="B89" s="37" t="n"/>
    </row>
    <row r="90">
      <c r="B90" s="37" t="n"/>
    </row>
    <row r="91">
      <c r="B91" s="37" t="n"/>
    </row>
    <row r="92">
      <c r="B92" s="37" t="n"/>
    </row>
    <row r="93">
      <c r="B93" s="37" t="n"/>
    </row>
    <row r="94">
      <c r="B94" s="37" t="n"/>
    </row>
    <row r="95">
      <c r="B95" s="37" t="n"/>
    </row>
    <row r="96">
      <c r="B96" s="37" t="n"/>
    </row>
    <row r="97">
      <c r="B97" s="37" t="n"/>
    </row>
    <row r="98">
      <c r="B98" s="37" t="n"/>
    </row>
    <row r="99">
      <c r="B99" s="37" t="n"/>
    </row>
    <row r="100">
      <c r="B100" s="37" t="n"/>
    </row>
    <row r="101">
      <c r="B101" s="37" t="n"/>
    </row>
    <row r="102">
      <c r="B102" s="37" t="n"/>
    </row>
    <row r="103">
      <c r="B103" s="37" t="n"/>
    </row>
    <row r="104">
      <c r="B104" s="37" t="n"/>
    </row>
    <row r="105">
      <c r="B105" s="37" t="n"/>
    </row>
    <row r="106">
      <c r="B106" s="37" t="n"/>
    </row>
    <row r="107">
      <c r="B107" s="37" t="n"/>
    </row>
    <row r="108">
      <c r="B108" s="37" t="n"/>
    </row>
    <row r="109">
      <c r="B109" s="37" t="n"/>
    </row>
    <row r="110">
      <c r="B110" s="37" t="n"/>
    </row>
    <row r="111">
      <c r="B111" s="37" t="n"/>
    </row>
    <row r="112">
      <c r="B112" s="37" t="n"/>
    </row>
    <row r="113">
      <c r="B113" s="37" t="n"/>
    </row>
    <row r="114">
      <c r="B114" s="37" t="n"/>
    </row>
    <row r="115">
      <c r="B115" s="37" t="n"/>
    </row>
    <row r="116">
      <c r="B116" s="37" t="n"/>
    </row>
    <row r="117">
      <c r="B117" s="37" t="n"/>
    </row>
    <row r="118">
      <c r="B118" s="37" t="n"/>
    </row>
    <row r="119">
      <c r="B119" s="37" t="n"/>
    </row>
    <row r="120">
      <c r="B120" s="37" t="n"/>
    </row>
    <row r="121">
      <c r="B121" s="37" t="n"/>
    </row>
    <row r="122">
      <c r="B122" s="37" t="n"/>
    </row>
    <row r="123">
      <c r="B123" s="37" t="n"/>
    </row>
    <row r="124">
      <c r="B124" s="37" t="n"/>
    </row>
    <row r="125">
      <c r="B125" s="37" t="n"/>
    </row>
    <row r="126">
      <c r="B126" s="37" t="n"/>
    </row>
    <row r="127">
      <c r="B127" s="37" t="n"/>
    </row>
    <row r="128">
      <c r="B128" s="37" t="n"/>
    </row>
    <row r="129">
      <c r="B129" s="37" t="n"/>
    </row>
    <row r="130">
      <c r="B130" s="37" t="n"/>
    </row>
    <row r="131">
      <c r="B131" s="37" t="n"/>
    </row>
    <row r="132">
      <c r="B132" s="37" t="n"/>
    </row>
    <row r="133">
      <c r="B133" s="37" t="n"/>
    </row>
    <row r="134">
      <c r="B134" s="37" t="n"/>
    </row>
    <row r="135">
      <c r="B135" s="37" t="n"/>
    </row>
    <row r="136">
      <c r="B136" s="37" t="n"/>
    </row>
    <row r="137">
      <c r="B137" s="37" t="n"/>
    </row>
    <row r="138">
      <c r="B138" s="37" t="n"/>
    </row>
    <row r="139">
      <c r="B139" s="37" t="n"/>
    </row>
    <row r="140">
      <c r="B140" s="37" t="n"/>
    </row>
    <row r="141">
      <c r="B141" s="37" t="n"/>
    </row>
    <row r="142">
      <c r="B142" s="37" t="n"/>
    </row>
    <row r="143">
      <c r="B143" s="37" t="n"/>
    </row>
    <row r="144">
      <c r="B144" s="37" t="n"/>
    </row>
    <row r="145">
      <c r="B145" s="37" t="n"/>
    </row>
    <row r="146">
      <c r="B146" s="37" t="n"/>
    </row>
    <row r="147">
      <c r="B147" s="37" t="n"/>
    </row>
    <row r="148">
      <c r="B148" s="37" t="n"/>
    </row>
    <row r="149">
      <c r="B149" s="37" t="n"/>
    </row>
    <row r="150">
      <c r="B150" s="37" t="n"/>
    </row>
    <row r="151">
      <c r="B151" s="37" t="n"/>
    </row>
    <row r="152">
      <c r="B152" s="37" t="n"/>
    </row>
    <row r="153">
      <c r="B153" s="37" t="n"/>
    </row>
    <row r="154">
      <c r="B154" s="37" t="n"/>
    </row>
    <row r="155">
      <c r="B155" s="37" t="n"/>
    </row>
    <row r="156">
      <c r="B156" s="37" t="n"/>
    </row>
    <row r="157">
      <c r="B157" s="37" t="n"/>
    </row>
    <row r="158">
      <c r="B158" s="37" t="n"/>
    </row>
    <row r="159">
      <c r="B159" s="37" t="n"/>
    </row>
    <row r="160">
      <c r="B160" s="37" t="n"/>
    </row>
    <row r="161">
      <c r="B161" s="37" t="n"/>
    </row>
    <row r="162">
      <c r="B162" s="37" t="n"/>
    </row>
    <row r="163">
      <c r="B163" s="37" t="n"/>
    </row>
    <row r="164">
      <c r="B164" s="37" t="n"/>
    </row>
    <row r="165">
      <c r="B165" s="37" t="n"/>
    </row>
    <row r="166">
      <c r="B166" s="37" t="n"/>
    </row>
    <row r="167">
      <c r="B167" s="37" t="n"/>
    </row>
    <row r="168">
      <c r="B168" s="37" t="n"/>
    </row>
    <row r="169">
      <c r="B169" s="37" t="n"/>
    </row>
    <row r="170">
      <c r="B170" s="37" t="n"/>
    </row>
    <row r="171">
      <c r="B171" s="37" t="n"/>
    </row>
    <row r="172">
      <c r="B172" s="37" t="n"/>
    </row>
    <row r="173">
      <c r="B173" s="37" t="n"/>
    </row>
    <row r="174">
      <c r="B174" s="37" t="n"/>
    </row>
    <row r="175">
      <c r="B175" s="37" t="n"/>
    </row>
    <row r="176">
      <c r="B176" s="37" t="n"/>
    </row>
    <row r="177">
      <c r="B177" s="37" t="n"/>
    </row>
    <row r="178">
      <c r="B178" s="37" t="n"/>
    </row>
    <row r="179">
      <c r="B179" s="37" t="n"/>
    </row>
    <row r="180">
      <c r="B180" s="37" t="n"/>
    </row>
    <row r="181">
      <c r="B181" s="37" t="n"/>
    </row>
    <row r="182">
      <c r="B182" s="37" t="n"/>
    </row>
    <row r="183">
      <c r="B183" s="37" t="n"/>
    </row>
    <row r="184">
      <c r="B184" s="37" t="n"/>
    </row>
    <row r="185">
      <c r="B185" s="37" t="n"/>
    </row>
    <row r="186">
      <c r="B186" s="37" t="n"/>
    </row>
    <row r="187">
      <c r="B187" s="37" t="n"/>
    </row>
    <row r="188">
      <c r="B188" s="37" t="n"/>
    </row>
    <row r="189">
      <c r="B189" s="37" t="n"/>
    </row>
    <row r="190">
      <c r="B190" s="37" t="n"/>
    </row>
    <row r="191">
      <c r="B191" s="37" t="n"/>
    </row>
    <row r="192">
      <c r="B192" s="37" t="n"/>
    </row>
    <row r="193">
      <c r="B193" s="37" t="n"/>
    </row>
    <row r="194">
      <c r="B194" s="37" t="n"/>
    </row>
    <row r="195">
      <c r="B195" s="37" t="n"/>
    </row>
    <row r="196">
      <c r="B196" s="37" t="n"/>
    </row>
    <row r="197">
      <c r="B197" s="37" t="n"/>
    </row>
    <row r="198">
      <c r="B198" s="37" t="n"/>
    </row>
    <row r="199">
      <c r="B199" s="37" t="n"/>
    </row>
    <row r="200">
      <c r="B200" s="37" t="n"/>
    </row>
    <row r="201">
      <c r="B201" s="37" t="n"/>
    </row>
    <row r="202">
      <c r="B202" s="37" t="n"/>
    </row>
    <row r="203">
      <c r="B203" s="37" t="n"/>
    </row>
    <row r="204">
      <c r="B204" s="37" t="n"/>
    </row>
    <row r="205">
      <c r="B205" s="37" t="n"/>
    </row>
    <row r="206">
      <c r="B206" s="37" t="n"/>
    </row>
    <row r="207">
      <c r="B207" s="37" t="n"/>
    </row>
    <row r="208">
      <c r="B208" s="37" t="n"/>
    </row>
    <row r="209">
      <c r="B209" s="37" t="n"/>
    </row>
    <row r="210">
      <c r="B210" s="37" t="n"/>
    </row>
    <row r="211">
      <c r="B211" s="37" t="n"/>
    </row>
    <row r="212">
      <c r="B212" s="37" t="n"/>
    </row>
    <row r="213">
      <c r="B213" s="37" t="n"/>
    </row>
    <row r="214">
      <c r="B214" s="37" t="n"/>
    </row>
    <row r="215">
      <c r="B215" s="37" t="n"/>
    </row>
    <row r="216">
      <c r="B216" s="37" t="n"/>
    </row>
    <row r="217">
      <c r="B217" s="37" t="n"/>
    </row>
    <row r="218">
      <c r="B218" s="37" t="n"/>
    </row>
    <row r="219">
      <c r="B219" s="37" t="n"/>
    </row>
    <row r="220">
      <c r="B220" s="37" t="n"/>
    </row>
    <row r="221">
      <c r="B221" s="37" t="n"/>
    </row>
    <row r="222">
      <c r="B222" s="37" t="n"/>
    </row>
    <row r="223">
      <c r="B223" s="37" t="n"/>
    </row>
    <row r="224">
      <c r="B224" s="37" t="n"/>
    </row>
    <row r="225">
      <c r="B225" s="37" t="n"/>
    </row>
    <row r="226">
      <c r="B226" s="37" t="n"/>
    </row>
    <row r="227">
      <c r="B227" s="37" t="n"/>
    </row>
    <row r="228">
      <c r="B228" s="37" t="n"/>
    </row>
    <row r="229">
      <c r="B229" s="37" t="n"/>
    </row>
    <row r="230">
      <c r="B230" s="37" t="n"/>
    </row>
    <row r="231">
      <c r="B231" s="37" t="n"/>
    </row>
    <row r="232">
      <c r="B232" s="37" t="n"/>
    </row>
    <row r="233">
      <c r="B233" s="37" t="n"/>
    </row>
    <row r="234">
      <c r="B234" s="37" t="n"/>
    </row>
    <row r="235">
      <c r="B235" s="37" t="n"/>
    </row>
    <row r="236">
      <c r="B236" s="37" t="n"/>
    </row>
    <row r="237">
      <c r="B237" s="37" t="n"/>
    </row>
    <row r="238">
      <c r="B238" s="37" t="n"/>
    </row>
    <row r="239">
      <c r="B239" s="37" t="n"/>
    </row>
    <row r="240">
      <c r="B240" s="37" t="n"/>
    </row>
    <row r="241">
      <c r="B241" s="37" t="n"/>
    </row>
    <row r="242">
      <c r="B242" s="37" t="n"/>
    </row>
    <row r="243">
      <c r="B243" s="37" t="n"/>
    </row>
    <row r="244">
      <c r="B244" s="37" t="n"/>
    </row>
    <row r="245">
      <c r="B245" s="37" t="n"/>
    </row>
    <row r="246">
      <c r="B246" s="37" t="n"/>
    </row>
    <row r="247">
      <c r="B247" s="37" t="n"/>
    </row>
    <row r="248">
      <c r="B248" s="37" t="n"/>
    </row>
    <row r="249">
      <c r="B249" s="37" t="n"/>
    </row>
    <row r="250">
      <c r="B250" s="37" t="n"/>
    </row>
    <row r="251">
      <c r="B251" s="37" t="n"/>
    </row>
    <row r="252">
      <c r="B252" s="37" t="n"/>
    </row>
    <row r="253">
      <c r="B253" s="37" t="n"/>
    </row>
    <row r="254">
      <c r="B254" s="37" t="n"/>
    </row>
    <row r="255">
      <c r="B255" s="37" t="n"/>
    </row>
    <row r="256">
      <c r="B256" s="37" t="n"/>
    </row>
    <row r="257">
      <c r="B257" s="37" t="n"/>
    </row>
    <row r="258">
      <c r="B258" s="37" t="n"/>
    </row>
    <row r="259">
      <c r="B259" s="37" t="n"/>
    </row>
    <row r="260">
      <c r="B260" s="37" t="n"/>
    </row>
    <row r="261">
      <c r="B261" s="37" t="n"/>
    </row>
    <row r="262">
      <c r="B262" s="37" t="n"/>
    </row>
    <row r="263">
      <c r="B263" s="37" t="n"/>
    </row>
    <row r="264">
      <c r="B264" s="37" t="n"/>
    </row>
    <row r="265">
      <c r="B265" s="37" t="n"/>
    </row>
    <row r="266">
      <c r="B266" s="37" t="n"/>
    </row>
    <row r="267">
      <c r="B267" s="37" t="n"/>
    </row>
    <row r="268">
      <c r="B268" s="37" t="n"/>
    </row>
    <row r="269">
      <c r="B269" s="37" t="n"/>
    </row>
    <row r="270">
      <c r="B270" s="37" t="n"/>
    </row>
    <row r="271">
      <c r="B271" s="37" t="n"/>
    </row>
    <row r="272">
      <c r="B272" s="37" t="n"/>
    </row>
    <row r="273">
      <c r="B273" s="37" t="n"/>
    </row>
    <row r="274">
      <c r="B274" s="37" t="n"/>
    </row>
    <row r="275">
      <c r="B275" s="37" t="n"/>
    </row>
    <row r="276">
      <c r="B276" s="37" t="n"/>
    </row>
    <row r="277">
      <c r="B277" s="37" t="n"/>
    </row>
    <row r="278">
      <c r="B278" s="37" t="n"/>
    </row>
    <row r="279">
      <c r="B279" s="37" t="n"/>
    </row>
    <row r="280">
      <c r="B280" s="37" t="n"/>
    </row>
    <row r="281">
      <c r="B281" s="37" t="n"/>
    </row>
    <row r="282">
      <c r="B282" s="37" t="n"/>
    </row>
    <row r="283">
      <c r="B283" s="37" t="n"/>
    </row>
    <row r="284">
      <c r="B284" s="37" t="n"/>
    </row>
    <row r="285">
      <c r="B285" s="37" t="n"/>
    </row>
    <row r="286">
      <c r="B286" s="37" t="n"/>
    </row>
    <row r="287">
      <c r="B287" s="37" t="n"/>
    </row>
    <row r="288">
      <c r="B288" s="37" t="n"/>
    </row>
    <row r="289">
      <c r="B289" s="37" t="n"/>
    </row>
    <row r="290">
      <c r="B290" s="37" t="n"/>
    </row>
    <row r="291">
      <c r="B291" s="37" t="n"/>
    </row>
    <row r="292">
      <c r="B292" s="37" t="n"/>
    </row>
    <row r="293">
      <c r="B293" s="37" t="n"/>
    </row>
    <row r="294">
      <c r="B294" s="37" t="n"/>
    </row>
    <row r="295">
      <c r="B295" s="37" t="n"/>
    </row>
    <row r="296">
      <c r="B296" s="37" t="n"/>
    </row>
    <row r="297">
      <c r="B297" s="37" t="n"/>
    </row>
    <row r="298">
      <c r="B298" s="37" t="n"/>
    </row>
    <row r="299">
      <c r="B299" s="37" t="n"/>
    </row>
    <row r="300">
      <c r="B300" s="37" t="n"/>
    </row>
    <row r="301">
      <c r="B301" s="37" t="n"/>
    </row>
    <row r="302">
      <c r="B302" s="37" t="n"/>
    </row>
    <row r="303">
      <c r="B303" s="37" t="n"/>
    </row>
    <row r="304">
      <c r="B304" s="37" t="n"/>
    </row>
    <row r="305">
      <c r="B305" s="37" t="n"/>
    </row>
    <row r="306">
      <c r="B306" s="37" t="n"/>
    </row>
    <row r="307">
      <c r="B307" s="37" t="n"/>
    </row>
    <row r="308">
      <c r="B308" s="37" t="n"/>
    </row>
    <row r="309">
      <c r="B309" s="37" t="n"/>
    </row>
    <row r="310">
      <c r="B310" s="37" t="n"/>
    </row>
    <row r="311">
      <c r="B311" s="37" t="n"/>
    </row>
    <row r="312">
      <c r="B312" s="37" t="n"/>
    </row>
    <row r="313">
      <c r="B313" s="37" t="n"/>
    </row>
    <row r="314">
      <c r="B314" s="37" t="n"/>
    </row>
    <row r="315">
      <c r="B315" s="37" t="n"/>
    </row>
    <row r="316">
      <c r="B316" s="37" t="n"/>
    </row>
    <row r="317">
      <c r="B317" s="37" t="n"/>
    </row>
    <row r="318">
      <c r="B318" s="37" t="n"/>
    </row>
    <row r="319">
      <c r="B319" s="37" t="n"/>
    </row>
    <row r="320">
      <c r="B320" s="37" t="n"/>
    </row>
    <row r="321">
      <c r="B321" s="37" t="n"/>
    </row>
    <row r="322">
      <c r="B322" s="37" t="n"/>
    </row>
    <row r="323">
      <c r="B323" s="37" t="n"/>
    </row>
    <row r="324">
      <c r="B324" s="37" t="n"/>
    </row>
    <row r="325">
      <c r="B325" s="37" t="n"/>
    </row>
    <row r="326">
      <c r="B326" s="37" t="n"/>
    </row>
    <row r="327">
      <c r="B327" s="37" t="n"/>
    </row>
    <row r="328">
      <c r="B328" s="37" t="n"/>
    </row>
    <row r="329">
      <c r="B329" s="37" t="n"/>
    </row>
    <row r="330">
      <c r="B330" s="37" t="n"/>
    </row>
    <row r="331">
      <c r="B331" s="37" t="n"/>
    </row>
    <row r="332">
      <c r="B332" s="37" t="n"/>
    </row>
    <row r="333">
      <c r="B333" s="37" t="n"/>
    </row>
    <row r="334">
      <c r="B334" s="37" t="n"/>
    </row>
    <row r="335">
      <c r="B335" s="37" t="n"/>
    </row>
    <row r="336">
      <c r="B336" s="37" t="n"/>
    </row>
    <row r="337">
      <c r="B337" s="37" t="n"/>
    </row>
    <row r="338">
      <c r="B338" s="37" t="n"/>
    </row>
    <row r="339">
      <c r="B339" s="37" t="n"/>
    </row>
    <row r="340">
      <c r="B340" s="37" t="n"/>
    </row>
    <row r="341">
      <c r="B341" s="37" t="n"/>
    </row>
    <row r="342">
      <c r="B342" s="37" t="n"/>
    </row>
    <row r="343">
      <c r="B343" s="37" t="n"/>
    </row>
    <row r="344">
      <c r="B344" s="37" t="n"/>
    </row>
    <row r="345">
      <c r="B345" s="37" t="n"/>
    </row>
    <row r="346">
      <c r="B346" s="37" t="n"/>
    </row>
    <row r="347">
      <c r="B347" s="37" t="n"/>
    </row>
    <row r="348">
      <c r="B348" s="37" t="n"/>
    </row>
    <row r="349">
      <c r="B349" s="37" t="n"/>
    </row>
    <row r="350">
      <c r="B350" s="37" t="n"/>
    </row>
    <row r="351">
      <c r="B351" s="37" t="n"/>
    </row>
    <row r="352">
      <c r="B352" s="37" t="n"/>
    </row>
    <row r="353">
      <c r="B353" s="37" t="n"/>
    </row>
    <row r="354">
      <c r="B354" s="37" t="n"/>
    </row>
    <row r="355">
      <c r="B355" s="37" t="n"/>
    </row>
    <row r="356">
      <c r="B356" s="37" t="n"/>
    </row>
    <row r="357">
      <c r="B357" s="37" t="n"/>
    </row>
    <row r="358">
      <c r="B358" s="37" t="n"/>
    </row>
    <row r="359">
      <c r="B359" s="37" t="n"/>
    </row>
    <row r="360">
      <c r="B360" s="37" t="n"/>
    </row>
    <row r="361">
      <c r="B361" s="37"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8"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c r="F25" s="20">
        <f>IF($C$25="","(blank)",IFERROR(INDEX(rngAgencyNames,MATCH($C$25,rngAgencyIDs,0)),"(no such AgencyID)"))</f>
        <v/>
      </c>
      <c r="G25" s="2">
        <f>IF(COUNTIF(rngAgencyIDs,$C$25)=0,"CHECK - not an AgencyID on the Agencies sheet; the 'All Cadets' draft, the all-agency discipline digest and the orphan-cadet warning are all SKIPPED",IF(INDEX(rngAgencyActive,MATCH($C$25,rngAgencyIDs,0))&lt;&gt;"Yes","CHECK - that agency is not marked Active","OK"))</f>
        <v/>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dataValidations count="1">
    <dataValidation sqref="C25" showDropDown="0" showInputMessage="0" showErrorMessage="1" allowBlank="1" type="list">
      <formula1>=rngAgencyIDs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Other (not engine-tracked)</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IF($B6="","",IFERROR(_xlfn.LET(_xlpm.v,_xlfn.UNIQUE(_xlfn._xlws.FILTER(nrSCH_ChNum,ISNUMBER(SEARCH($B6,nrSCH_Instr))*(nrSCH_ChNum&lt;&gt;""))),_xlfn.TEXTJOIN(", ",TRUE,_xlfn.SORTBY(_xlpm.v,IFERROR(_xlpm.v+0,99999),1))),""))</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IF($B7="","",IFERROR(_xlfn.LET(_xlpm.v,_xlfn.UNIQUE(_xlfn._xlws.FILTER(nrSCH_ChNum,ISNUMBER(SEARCH($B7,nrSCH_Instr))*(nrSCH_ChNum&lt;&gt;""))),_xlfn.TEXTJOIN(", ",TRUE,_xlfn.SORTBY(_xlpm.v,IFERROR(_xlpm.v+0,99999),1))),""))</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IF($B8="","",IFERROR(_xlfn.LET(_xlpm.v,_xlfn.UNIQUE(_xlfn._xlws.FILTER(nrSCH_ChNum,ISNUMBER(SEARCH($B8,nrSCH_Instr))*(nrSCH_ChNum&lt;&gt;""))),_xlfn.TEXTJOIN(", ",TRUE,_xlfn.SORTBY(_xlpm.v,IFERROR(_xlpm.v+0,99999),1))),""))</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IF($B9="","",IFERROR(_xlfn.LET(_xlpm.v,_xlfn.UNIQUE(_xlfn._xlws.FILTER(nrSCH_ChNum,ISNUMBER(SEARCH($B9,nrSCH_Instr))*(nrSCH_ChNum&lt;&gt;""))),_xlfn.TEXTJOIN(", ",TRUE,_xlfn.SORTBY(_xlpm.v,IFERROR(_xlpm.v+0,99999),1))),""))</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IF($B10="","",IFERROR(_xlfn.LET(_xlpm.v,_xlfn.UNIQUE(_xlfn._xlws.FILTER(nrSCH_ChNum,ISNUMBER(SEARCH($B10,nrSCH_Instr))*(nrSCH_ChNum&lt;&gt;""))),_xlfn.TEXTJOIN(", ",TRUE,_xlfn.SORTBY(_xlpm.v,IFERROR(_xlpm.v+0,99999),1))),""))</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IF($B11="","",IFERROR(_xlfn.LET(_xlpm.v,_xlfn.UNIQUE(_xlfn._xlws.FILTER(nrSCH_ChNum,ISNUMBER(SEARCH($B11,nrSCH_Instr))*(nrSCH_ChNum&lt;&gt;""))),_xlfn.TEXTJOIN(", ",TRUE,_xlfn.SORTBY(_xlpm.v,IFERROR(_xlpm.v+0,99999),1))),""))</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IF($B12="","",IFERROR(_xlfn.LET(_xlpm.v,_xlfn.UNIQUE(_xlfn._xlws.FILTER(nrSCH_ChNum,ISNUMBER(SEARCH($B12,nrSCH_Instr))*(nrSCH_ChNum&lt;&gt;""))),_xlfn.TEXTJOIN(", ",TRUE,_xlfn.SORTBY(_xlpm.v,IFERROR(_xlpm.v+0,99999),1))),""))</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IF($B13="","",IFERROR(_xlfn.LET(_xlpm.v,_xlfn.UNIQUE(_xlfn._xlws.FILTER(nrSCH_ChNum,ISNUMBER(SEARCH($B13,nrSCH_Instr))*(nrSCH_ChNum&lt;&gt;""))),_xlfn.TEXTJOIN(", ",TRUE,_xlfn.SORTBY(_xlpm.v,IFERROR(_xlpm.v+0,99999),1))),""))</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IF($B14="","",IFERROR(_xlfn.LET(_xlpm.v,_xlfn.UNIQUE(_xlfn._xlws.FILTER(nrSCH_ChNum,ISNUMBER(SEARCH($B14,nrSCH_Instr))*(nrSCH_ChNum&lt;&gt;""))),_xlfn.TEXTJOIN(", ",TRUE,_xlfn.SORTBY(_xlpm.v,IFERROR(_xlpm.v+0,99999),1))),""))</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IF($B15="","",IFERROR(_xlfn.LET(_xlpm.v,_xlfn.UNIQUE(_xlfn._xlws.FILTER(nrSCH_ChNum,ISNUMBER(SEARCH($B15,nrSCH_Instr))*(nrSCH_ChNum&lt;&gt;""))),_xlfn.TEXTJOIN(", ",TRUE,_xlfn.SORTBY(_xlpm.v,IFERROR(_xlpm.v+0,99999),1))),""))</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IF($B16="","",IFERROR(_xlfn.LET(_xlpm.v,_xlfn.UNIQUE(_xlfn._xlws.FILTER(nrSCH_ChNum,ISNUMBER(SEARCH($B16,nrSCH_Instr))*(nrSCH_ChNum&lt;&gt;""))),_xlfn.TEXTJOIN(", ",TRUE,_xlfn.SORTBY(_xlpm.v,IFERROR(_xlpm.v+0,99999),1))),""))</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IF($B17="","",IFERROR(_xlfn.LET(_xlpm.v,_xlfn.UNIQUE(_xlfn._xlws.FILTER(nrSCH_ChNum,ISNUMBER(SEARCH($B17,nrSCH_Instr))*(nrSCH_ChNum&lt;&gt;""))),_xlfn.TEXTJOIN(", ",TRUE,_xlfn.SORTBY(_xlpm.v,IFERROR(_xlpm.v+0,99999),1))),""))</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IF($B18="","",IFERROR(_xlfn.LET(_xlpm.v,_xlfn.UNIQUE(_xlfn._xlws.FILTER(nrSCH_ChNum,ISNUMBER(SEARCH($B18,nrSCH_Instr))*(nrSCH_ChNum&lt;&gt;""))),_xlfn.TEXTJOIN(", ",TRUE,_xlfn.SORTBY(_xlpm.v,IFERROR(_xlpm.v+0,99999),1))),""))</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IF($B19="","",IFERROR(_xlfn.LET(_xlpm.v,_xlfn.UNIQUE(_xlfn._xlws.FILTER(nrSCH_ChNum,ISNUMBER(SEARCH($B19,nrSCH_Instr))*(nrSCH_ChNum&lt;&gt;""))),_xlfn.TEXTJOIN(", ",TRUE,_xlfn.SORTBY(_xlpm.v,IFERROR(_xlpm.v+0,99999),1))),""))</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IF($B20="","",IFERROR(_xlfn.LET(_xlpm.v,_xlfn.UNIQUE(_xlfn._xlws.FILTER(nrSCH_ChNum,ISNUMBER(SEARCH($B20,nrSCH_Instr))*(nrSCH_ChNum&lt;&gt;""))),_xlfn.TEXTJOIN(", ",TRUE,_xlfn.SORTBY(_xlpm.v,IFERROR(_xlpm.v+0,99999),1))),""))</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IF($B21="","",IFERROR(_xlfn.LET(_xlpm.v,_xlfn.UNIQUE(_xlfn._xlws.FILTER(nrSCH_ChNum,ISNUMBER(SEARCH($B21,nrSCH_Instr))*(nrSCH_ChNum&lt;&gt;""))),_xlfn.TEXTJOIN(", ",TRUE,_xlfn.SORTBY(_xlpm.v,IFERROR(_xlpm.v+0,99999),1))),""))</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IF($B22="","",IFERROR(_xlfn.LET(_xlpm.v,_xlfn.UNIQUE(_xlfn._xlws.FILTER(nrSCH_ChNum,ISNUMBER(SEARCH($B22,nrSCH_Instr))*(nrSCH_ChNum&lt;&gt;""))),_xlfn.TEXTJOIN(", ",TRUE,_xlfn.SORTBY(_xlpm.v,IFERROR(_xlpm.v+0,99999),1))),""))</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IF($B23="","",IFERROR(_xlfn.LET(_xlpm.v,_xlfn.UNIQUE(_xlfn._xlws.FILTER(nrSCH_ChNum,ISNUMBER(SEARCH($B23,nrSCH_Instr))*(nrSCH_ChNum&lt;&gt;""))),_xlfn.TEXTJOIN(", ",TRUE,_xlfn.SORTBY(_xlpm.v,IFERROR(_xlpm.v+0,99999),1))),""))</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IF($B24="","",IFERROR(_xlfn.LET(_xlpm.v,_xlfn.UNIQUE(_xlfn._xlws.FILTER(nrSCH_ChNum,ISNUMBER(SEARCH($B24,nrSCH_Instr))*(nrSCH_ChNum&lt;&gt;""))),_xlfn.TEXTJOIN(", ",TRUE,_xlfn.SORTBY(_xlpm.v,IFERROR(_xlpm.v+0,99999),1))),""))</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IF($B25="","",IFERROR(_xlfn.LET(_xlpm.v,_xlfn.UNIQUE(_xlfn._xlws.FILTER(nrSCH_ChNum,ISNUMBER(SEARCH($B25,nrSCH_Instr))*(nrSCH_ChNum&lt;&gt;""))),_xlfn.TEXTJOIN(", ",TRUE,_xlfn.SORTBY(_xlpm.v,IFERROR(_xlpm.v+0,99999),1))),""))</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IF($B26="","",IFERROR(_xlfn.LET(_xlpm.v,_xlfn.UNIQUE(_xlfn._xlws.FILTER(nrSCH_ChNum,ISNUMBER(SEARCH($B26,nrSCH_Instr))*(nrSCH_ChNum&lt;&gt;""))),_xlfn.TEXTJOIN(", ",TRUE,_xlfn.SORTBY(_xlpm.v,IFERROR(_xlpm.v+0,99999),1))),""))</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IF($B27="","",IFERROR(_xlfn.LET(_xlpm.v,_xlfn.UNIQUE(_xlfn._xlws.FILTER(nrSCH_ChNum,ISNUMBER(SEARCH($B27,nrSCH_Instr))*(nrSCH_ChNum&lt;&gt;""))),_xlfn.TEXTJOIN(", ",TRUE,_xlfn.SORTBY(_xlpm.v,IFERROR(_xlpm.v+0,99999),1))),""))</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IF($B28="","",IFERROR(_xlfn.LET(_xlpm.v,_xlfn.UNIQUE(_xlfn._xlws.FILTER(nrSCH_ChNum,ISNUMBER(SEARCH($B28,nrSCH_Instr))*(nrSCH_ChNum&lt;&gt;""))),_xlfn.TEXTJOIN(", ",TRUE,_xlfn.SORTBY(_xlpm.v,IFERROR(_xlpm.v+0,99999),1))),""))</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IF($B29="","",IFERROR(_xlfn.LET(_xlpm.v,_xlfn.UNIQUE(_xlfn._xlws.FILTER(nrSCH_ChNum,ISNUMBER(SEARCH($B29,nrSCH_Instr))*(nrSCH_ChNum&lt;&gt;""))),_xlfn.TEXTJOIN(", ",TRUE,_xlfn.SORTBY(_xlpm.v,IFERROR(_xlpm.v+0,99999),1))),""))</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IF($B30="","",IFERROR(_xlfn.LET(_xlpm.v,_xlfn.UNIQUE(_xlfn._xlws.FILTER(nrSCH_ChNum,ISNUMBER(SEARCH($B30,nrSCH_Instr))*(nrSCH_ChNum&lt;&gt;""))),_xlfn.TEXTJOIN(", ",TRUE,_xlfn.SORTBY(_xlpm.v,IFERROR(_xlpm.v+0,99999),1))),""))</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IF($B31="","",IFERROR(_xlfn.LET(_xlpm.v,_xlfn.UNIQUE(_xlfn._xlws.FILTER(nrSCH_ChNum,ISNUMBER(SEARCH($B31,nrSCH_Instr))*(nrSCH_ChNum&lt;&gt;""))),_xlfn.TEXTJOIN(", ",TRUE,_xlfn.SORTBY(_xlpm.v,IFERROR(_xlpm.v+0,99999),1))),""))</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IF($B32="","",IFERROR(_xlfn.LET(_xlpm.v,_xlfn.UNIQUE(_xlfn._xlws.FILTER(nrSCH_ChNum,ISNUMBER(SEARCH($B32,nrSCH_Instr))*(nrSCH_ChNum&lt;&gt;""))),_xlfn.TEXTJOIN(", ",TRUE,_xlfn.SORTBY(_xlpm.v,IFERROR(_xlpm.v+0,99999),1))),""))</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IF($B33="","",IFERROR(_xlfn.LET(_xlpm.v,_xlfn.UNIQUE(_xlfn._xlws.FILTER(nrSCH_ChNum,ISNUMBER(SEARCH($B33,nrSCH_Instr))*(nrSCH_ChNum&lt;&gt;""))),_xlfn.TEXTJOIN(", ",TRUE,_xlfn.SORTBY(_xlpm.v,IFERROR(_xlpm.v+0,99999),1))),""))</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IF($B34="","",IFERROR(_xlfn.LET(_xlpm.v,_xlfn.UNIQUE(_xlfn._xlws.FILTER(nrSCH_ChNum,ISNUMBER(SEARCH($B34,nrSCH_Instr))*(nrSCH_ChNum&lt;&gt;""))),_xlfn.TEXTJOIN(", ",TRUE,_xlfn.SORTBY(_xlpm.v,IFERROR(_xlpm.v+0,99999),1))),""))</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IF($B35="","",IFERROR(_xlfn.LET(_xlpm.v,_xlfn.UNIQUE(_xlfn._xlws.FILTER(nrSCH_ChNum,ISNUMBER(SEARCH($B35,nrSCH_Instr))*(nrSCH_ChNum&lt;&gt;""))),_xlfn.TEXTJOIN(", ",TRUE,_xlfn.SORTBY(_xlpm.v,IFERROR(_xlpm.v+0,99999),1))),""))</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IF($B36="","",IFERROR(_xlfn.LET(_xlpm.v,_xlfn.UNIQUE(_xlfn._xlws.FILTER(nrSCH_ChNum,ISNUMBER(SEARCH($B36,nrSCH_Instr))*(nrSCH_ChNum&lt;&gt;""))),_xlfn.TEXTJOIN(", ",TRUE,_xlfn.SORTBY(_xlpm.v,IFERROR(_xlpm.v+0,99999),1))),""))</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IF($B37="","",IFERROR(_xlfn.LET(_xlpm.v,_xlfn.UNIQUE(_xlfn._xlws.FILTER(nrSCH_ChNum,ISNUMBER(SEARCH($B37,nrSCH_Instr))*(nrSCH_ChNum&lt;&gt;""))),_xlfn.TEXTJOIN(", ",TRUE,_xlfn.SORTBY(_xlpm.v,IFERROR(_xlpm.v+0,99999),1))),""))</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IF($B38="","",IFERROR(_xlfn.LET(_xlpm.v,_xlfn.UNIQUE(_xlfn._xlws.FILTER(nrSCH_ChNum,ISNUMBER(SEARCH($B38,nrSCH_Instr))*(nrSCH_ChNum&lt;&gt;""))),_xlfn.TEXTJOIN(", ",TRUE,_xlfn.SORTBY(_xlpm.v,IFERROR(_xlpm.v+0,99999),1))),""))</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IF($B39="","",IFERROR(_xlfn.LET(_xlpm.v,_xlfn.UNIQUE(_xlfn._xlws.FILTER(nrSCH_ChNum,ISNUMBER(SEARCH($B39,nrSCH_Instr))*(nrSCH_ChNum&lt;&gt;""))),_xlfn.TEXTJOIN(", ",TRUE,_xlfn.SORTBY(_xlpm.v,IFERROR(_xlpm.v+0,99999),1))),""))</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IF($B40="","",IFERROR(_xlfn.LET(_xlpm.v,_xlfn.UNIQUE(_xlfn._xlws.FILTER(nrSCH_ChNum,ISNUMBER(SEARCH($B40,nrSCH_Instr))*(nrSCH_ChNum&lt;&gt;""))),_xlfn.TEXTJOIN(", ",TRUE,_xlfn.SORTBY(_xlpm.v,IFERROR(_xlpm.v+0,99999),1))),""))</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IF($B41="","",IFERROR(_xlfn.LET(_xlpm.v,_xlfn.UNIQUE(_xlfn._xlws.FILTER(nrSCH_ChNum,ISNUMBER(SEARCH($B41,nrSCH_Instr))*(nrSCH_ChNum&lt;&gt;""))),_xlfn.TEXTJOIN(", ",TRUE,_xlfn.SORTBY(_xlpm.v,IFERROR(_xlpm.v+0,99999),1))),""))</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IF($B42="","",IFERROR(_xlfn.LET(_xlpm.v,_xlfn.UNIQUE(_xlfn._xlws.FILTER(nrSCH_ChNum,ISNUMBER(SEARCH($B42,nrSCH_Instr))*(nrSCH_ChNum&lt;&gt;""))),_xlfn.TEXTJOIN(", ",TRUE,_xlfn.SORTBY(_xlpm.v,IFERROR(_xlpm.v+0,99999),1))),""))</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IF($B43="","",IFERROR(_xlfn.LET(_xlpm.v,_xlfn.UNIQUE(_xlfn._xlws.FILTER(nrSCH_ChNum,ISNUMBER(SEARCH($B43,nrSCH_Instr))*(nrSCH_ChNum&lt;&gt;""))),_xlfn.TEXTJOIN(", ",TRUE,_xlfn.SORTBY(_xlpm.v,IFERROR(_xlpm.v+0,99999),1))),""))</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IF($B44="","",IFERROR(_xlfn.LET(_xlpm.v,_xlfn.UNIQUE(_xlfn._xlws.FILTER(nrSCH_ChNum,ISNUMBER(SEARCH($B44,nrSCH_Instr))*(nrSCH_ChNum&lt;&gt;""))),_xlfn.TEXTJOIN(", ",TRUE,_xlfn.SORTBY(_xlpm.v,IFERROR(_xlpm.v+0,99999),1))),""))</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IF($B45="","",IFERROR(_xlfn.LET(_xlpm.v,_xlfn.UNIQUE(_xlfn._xlws.FILTER(nrSCH_ChNum,ISNUMBER(SEARCH($B45,nrSCH_Instr))*(nrSCH_ChNum&lt;&gt;""))),_xlfn.TEXTJOIN(", ",TRUE,_xlfn.SORTBY(_xlpm.v,IFERROR(_xlpm.v+0,99999),1))),""))</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IF($B46="","",IFERROR(_xlfn.LET(_xlpm.v,_xlfn.UNIQUE(_xlfn._xlws.FILTER(nrSCH_ChNum,ISNUMBER(SEARCH($B46,nrSCH_Instr))*(nrSCH_ChNum&lt;&gt;""))),_xlfn.TEXTJOIN(", ",TRUE,_xlfn.SORTBY(_xlpm.v,IFERROR(_xlpm.v+0,99999),1))),""))</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IF($B47="","",IFERROR(_xlfn.LET(_xlpm.v,_xlfn.UNIQUE(_xlfn._xlws.FILTER(nrSCH_ChNum,ISNUMBER(SEARCH($B47,nrSCH_Instr))*(nrSCH_ChNum&lt;&gt;""))),_xlfn.TEXTJOIN(", ",TRUE,_xlfn.SORTBY(_xlpm.v,IFERROR(_xlpm.v+0,99999),1))),""))</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IF($B48="","",IFERROR(_xlfn.LET(_xlpm.v,_xlfn.UNIQUE(_xlfn._xlws.FILTER(nrSCH_ChNum,ISNUMBER(SEARCH($B48,nrSCH_Instr))*(nrSCH_ChNum&lt;&gt;""))),_xlfn.TEXTJOIN(", ",TRUE,_xlfn.SORTBY(_xlpm.v,IFERROR(_xlpm.v+0,99999),1))),""))</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IF($B49="","",IFERROR(_xlfn.LET(_xlpm.v,_xlfn.UNIQUE(_xlfn._xlws.FILTER(nrSCH_ChNum,ISNUMBER(SEARCH($B49,nrSCH_Instr))*(nrSCH_ChNum&lt;&gt;""))),_xlfn.TEXTJOIN(", ",TRUE,_xlfn.SORTBY(_xlpm.v,IFERROR(_xlpm.v+0,99999),1))),""))</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IF($B50="","",IFERROR(_xlfn.LET(_xlpm.v,_xlfn.UNIQUE(_xlfn._xlws.FILTER(nrSCH_ChNum,ISNUMBER(SEARCH($B50,nrSCH_Instr))*(nrSCH_ChNum&lt;&gt;""))),_xlfn.TEXTJOIN(", ",TRUE,_xlfn.SORTBY(_xlpm.v,IFERROR(_xlpm.v+0,99999),1))),""))</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IF($B51="","",IFERROR(_xlfn.LET(_xlpm.v,_xlfn.UNIQUE(_xlfn._xlws.FILTER(nrSCH_ChNum,ISNUMBER(SEARCH($B51,nrSCH_Instr))*(nrSCH_ChNum&lt;&gt;""))),_xlfn.TEXTJOIN(", ",TRUE,_xlfn.SORTBY(_xlpm.v,IFERROR(_xlpm.v+0,99999),1))),""))</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IF($B52="","",IFERROR(_xlfn.LET(_xlpm.v,_xlfn.UNIQUE(_xlfn._xlws.FILTER(nrSCH_ChNum,ISNUMBER(SEARCH($B52,nrSCH_Instr))*(nrSCH_ChNum&lt;&gt;""))),_xlfn.TEXTJOIN(", ",TRUE,_xlfn.SORTBY(_xlpm.v,IFERROR(_xlpm.v+0,99999),1))),""))</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IF($B53="","",IFERROR(_xlfn.LET(_xlpm.v,_xlfn.UNIQUE(_xlfn._xlws.FILTER(nrSCH_ChNum,ISNUMBER(SEARCH($B53,nrSCH_Instr))*(nrSCH_ChNum&lt;&gt;""))),_xlfn.TEXTJOIN(", ",TRUE,_xlfn.SORTBY(_xlpm.v,IFERROR(_xlpm.v+0,99999),1))),""))</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IF($B54="","",IFERROR(_xlfn.LET(_xlpm.v,_xlfn.UNIQUE(_xlfn._xlws.FILTER(nrSCH_ChNum,ISNUMBER(SEARCH($B54,nrSCH_Instr))*(nrSCH_ChNum&lt;&gt;""))),_xlfn.TEXTJOIN(", ",TRUE,_xlfn.SORTBY(_xlpm.v,IFERROR(_xlpm.v+0,99999),1))),""))</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IF($B55="","",IFERROR(_xlfn.LET(_xlpm.v,_xlfn.UNIQUE(_xlfn._xlws.FILTER(nrSCH_ChNum,ISNUMBER(SEARCH($B55,nrSCH_Instr))*(nrSCH_ChNum&lt;&gt;""))),_xlfn.TEXTJOIN(", ",TRUE,_xlfn.SORTBY(_xlpm.v,IFERROR(_xlpm.v+0,99999),1))),""))</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IF($B56="","",IFERROR(_xlfn.LET(_xlpm.v,_xlfn.UNIQUE(_xlfn._xlws.FILTER(nrSCH_ChNum,ISNUMBER(SEARCH($B56,nrSCH_Instr))*(nrSCH_ChNum&lt;&gt;""))),_xlfn.TEXTJOIN(", ",TRUE,_xlfn.SORTBY(_xlpm.v,IFERROR(_xlpm.v+0,99999),1))),""))</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IF($B57="","",IFERROR(_xlfn.LET(_xlpm.v,_xlfn.UNIQUE(_xlfn._xlws.FILTER(nrSCH_ChNum,ISNUMBER(SEARCH($B57,nrSCH_Instr))*(nrSCH_ChNum&lt;&gt;""))),_xlfn.TEXTJOIN(", ",TRUE,_xlfn.SORTBY(_xlpm.v,IFERROR(_xlpm.v+0,99999),1))),""))</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IF($B58="","",IFERROR(_xlfn.LET(_xlpm.v,_xlfn.UNIQUE(_xlfn._xlws.FILTER(nrSCH_ChNum,ISNUMBER(SEARCH($B58,nrSCH_Instr))*(nrSCH_ChNum&lt;&gt;""))),_xlfn.TEXTJOIN(", ",TRUE,_xlfn.SORTBY(_xlpm.v,IFERROR(_xlpm.v+0,99999),1))),""))</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IF($B59="","",IFERROR(_xlfn.LET(_xlpm.v,_xlfn.UNIQUE(_xlfn._xlws.FILTER(nrSCH_ChNum,ISNUMBER(SEARCH($B59,nrSCH_Instr))*(nrSCH_ChNum&lt;&gt;""))),_xlfn.TEXTJOIN(", ",TRUE,_xlfn.SORTBY(_xlpm.v,IFERROR(_xlpm.v+0,99999),1))),""))</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IF($B60="","",IFERROR(_xlfn.LET(_xlpm.v,_xlfn.UNIQUE(_xlfn._xlws.FILTER(nrSCH_ChNum,ISNUMBER(SEARCH($B60,nrSCH_Instr))*(nrSCH_ChNum&lt;&gt;""))),_xlfn.TEXTJOIN(", ",TRUE,_xlfn.SORTBY(_xlpm.v,IFERROR(_xlpm.v+0,99999),1))),""))</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IF($B61="","",IFERROR(_xlfn.LET(_xlpm.v,_xlfn.UNIQUE(_xlfn._xlws.FILTER(nrSCH_ChNum,ISNUMBER(SEARCH($B61,nrSCH_Instr))*(nrSCH_ChNum&lt;&gt;""))),_xlfn.TEXTJOIN(", ",TRUE,_xlfn.SORTBY(_xlpm.v,IFERROR(_xlpm.v+0,99999),1))),""))</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IF($B62="","",IFERROR(_xlfn.LET(_xlpm.v,_xlfn.UNIQUE(_xlfn._xlws.FILTER(nrSCH_ChNum,ISNUMBER(SEARCH($B62,nrSCH_Instr))*(nrSCH_ChNum&lt;&gt;""))),_xlfn.TEXTJOIN(", ",TRUE,_xlfn.SORTBY(_xlpm.v,IFERROR(_xlpm.v+0,99999),1))),""))</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IF($B63="","",IFERROR(_xlfn.LET(_xlpm.v,_xlfn.UNIQUE(_xlfn._xlws.FILTER(nrSCH_ChNum,ISNUMBER(SEARCH($B63,nrSCH_Instr))*(nrSCH_ChNum&lt;&gt;""))),_xlfn.TEXTJOIN(", ",TRUE,_xlfn.SORTBY(_xlpm.v,IFERROR(_xlpm.v+0,99999),1))),""))</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IF($B64="","",IFERROR(_xlfn.LET(_xlpm.v,_xlfn.UNIQUE(_xlfn._xlws.FILTER(nrSCH_ChNum,ISNUMBER(SEARCH($B64,nrSCH_Instr))*(nrSCH_ChNum&lt;&gt;""))),_xlfn.TEXTJOIN(", ",TRUE,_xlfn.SORTBY(_xlpm.v,IFERROR(_xlpm.v+0,99999),1))),""))</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IF($B65="","",IFERROR(_xlfn.LET(_xlpm.v,_xlfn.UNIQUE(_xlfn._xlws.FILTER(nrSCH_ChNum,ISNUMBER(SEARCH($B65,nrSCH_Instr))*(nrSCH_ChNum&lt;&gt;""))),_xlfn.TEXTJOIN(", ",TRUE,_xlfn.SORTBY(_xlpm.v,IFERROR(_xlpm.v+0,99999),1))),""))</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IF($B66="","",IFERROR(_xlfn.LET(_xlpm.v,_xlfn.UNIQUE(_xlfn._xlws.FILTER(nrSCH_ChNum,ISNUMBER(SEARCH($B66,nrSCH_Instr))*(nrSCH_ChNum&lt;&gt;""))),_xlfn.TEXTJOIN(", ",TRUE,_xlfn.SORTBY(_xlpm.v,IFERROR(_xlpm.v+0,99999),1))),""))</f>
        <v/>
      </c>
    </row>
    <row r="67">
      <c r="B67" s="16" t="inlineStr">
        <is>
          <t>Pedro Maya</t>
        </is>
      </c>
      <c r="C67" s="16" t="n"/>
      <c r="D67" s="16" t="n"/>
      <c r="E67" s="16" t="n"/>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IF($B67="","",IFERROR(_xlfn.LET(_xlpm.v,_xlfn.UNIQUE(_xlfn._xlws.FILTER(nrSCH_ChNum,ISNUMBER(SEARCH($B67,nrSCH_Instr))*(nrSCH_ChNum&lt;&gt;""))),_xlfn.TEXTJOIN(", ",TRUE,_xlfn.SORTBY(_xlpm.v,IFERROR(_xlpm.v+0,99999),1))),""))</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IF($B68="","",IFERROR(_xlfn.LET(_xlpm.v,_xlfn.UNIQUE(_xlfn._xlws.FILTER(nrSCH_ChNum,ISNUMBER(SEARCH($B68,nrSCH_Instr))*(nrSCH_ChNum&lt;&gt;""))),_xlfn.TEXTJOIN(", ",TRUE,_xlfn.SORTBY(_xlpm.v,IFERROR(_xlpm.v+0,99999),1))),""))</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IF($B69="","",IFERROR(_xlfn.LET(_xlpm.v,_xlfn.UNIQUE(_xlfn._xlws.FILTER(nrSCH_ChNum,ISNUMBER(SEARCH($B69,nrSCH_Instr))*(nrSCH_ChNum&lt;&gt;""))),_xlfn.TEXTJOIN(", ",TRUE,_xlfn.SORTBY(_xlpm.v,IFERROR(_xlpm.v+0,99999),1))),""))</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IF($B70="","",IFERROR(_xlfn.LET(_xlpm.v,_xlfn.UNIQUE(_xlfn._xlws.FILTER(nrSCH_ChNum,ISNUMBER(SEARCH($B70,nrSCH_Instr))*(nrSCH_ChNum&lt;&gt;""))),_xlfn.TEXTJOIN(", ",TRUE,_xlfn.SORTBY(_xlpm.v,IFERROR(_xlpm.v+0,99999),1))),""))</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IF($B71="","",IFERROR(_xlfn.LET(_xlpm.v,_xlfn.UNIQUE(_xlfn._xlws.FILTER(nrSCH_ChNum,ISNUMBER(SEARCH($B71,nrSCH_Instr))*(nrSCH_ChNum&lt;&gt;""))),_xlfn.TEXTJOIN(", ",TRUE,_xlfn.SORTBY(_xlpm.v,IFERROR(_xlpm.v+0,99999),1))),""))</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IF($B72="","",IFERROR(_xlfn.LET(_xlpm.v,_xlfn.UNIQUE(_xlfn._xlws.FILTER(nrSCH_ChNum,ISNUMBER(SEARCH($B72,nrSCH_Instr))*(nrSCH_ChNum&lt;&gt;""))),_xlfn.TEXTJOIN(", ",TRUE,_xlfn.SORTBY(_xlpm.v,IFERROR(_xlpm.v+0,99999),1))),""))</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IF($B73="","",IFERROR(_xlfn.LET(_xlpm.v,_xlfn.UNIQUE(_xlfn._xlws.FILTER(nrSCH_ChNum,ISNUMBER(SEARCH($B73,nrSCH_Instr))*(nrSCH_ChNum&lt;&gt;""))),_xlfn.TEXTJOIN(", ",TRUE,_xlfn.SORTBY(_xlpm.v,IFERROR(_xlpm.v+0,99999),1))),""))</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IF($B74="","",IFERROR(_xlfn.LET(_xlpm.v,_xlfn.UNIQUE(_xlfn._xlws.FILTER(nrSCH_ChNum,ISNUMBER(SEARCH($B74,nrSCH_Instr))*(nrSCH_ChNum&lt;&gt;""))),_xlfn.TEXTJOIN(", ",TRUE,_xlfn.SORTBY(_xlpm.v,IFERROR(_xlpm.v+0,99999),1))),""))</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IF($B75="","",IFERROR(_xlfn.LET(_xlpm.v,_xlfn.UNIQUE(_xlfn._xlws.FILTER(nrSCH_ChNum,ISNUMBER(SEARCH($B75,nrSCH_Instr))*(nrSCH_ChNum&lt;&gt;""))),_xlfn.TEXTJOIN(", ",TRUE,_xlfn.SORTBY(_xlpm.v,IFERROR(_xlpm.v+0,99999),1))),""))</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IF($B76="","",IFERROR(_xlfn.LET(_xlpm.v,_xlfn.UNIQUE(_xlfn._xlws.FILTER(nrSCH_ChNum,ISNUMBER(SEARCH($B76,nrSCH_Instr))*(nrSCH_ChNum&lt;&gt;""))),_xlfn.TEXTJOIN(", ",TRUE,_xlfn.SORTBY(_xlpm.v,IFERROR(_xlpm.v+0,99999),1))),""))</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IF($B77="","",IFERROR(_xlfn.LET(_xlpm.v,_xlfn.UNIQUE(_xlfn._xlws.FILTER(nrSCH_ChNum,ISNUMBER(SEARCH($B77,nrSCH_Instr))*(nrSCH_ChNum&lt;&gt;""))),_xlfn.TEXTJOIN(", ",TRUE,_xlfn.SORTBY(_xlpm.v,IFERROR(_xlpm.v+0,99999),1))),""))</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IF($B78="","",IFERROR(_xlfn.LET(_xlpm.v,_xlfn.UNIQUE(_xlfn._xlws.FILTER(nrSCH_ChNum,ISNUMBER(SEARCH($B78,nrSCH_Instr))*(nrSCH_ChNum&lt;&gt;""))),_xlfn.TEXTJOIN(", ",TRUE,_xlfn.SORTBY(_xlpm.v,IFERROR(_xlpm.v+0,99999),1))),""))</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IF($B79="","",IFERROR(_xlfn.LET(_xlpm.v,_xlfn.UNIQUE(_xlfn._xlws.FILTER(nrSCH_ChNum,ISNUMBER(SEARCH($B79,nrSCH_Instr))*(nrSCH_ChNum&lt;&gt;""))),_xlfn.TEXTJOIN(", ",TRUE,_xlfn.SORTBY(_xlpm.v,IFERROR(_xlpm.v+0,99999),1))),""))</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IF($B80="","",IFERROR(_xlfn.LET(_xlpm.v,_xlfn.UNIQUE(_xlfn._xlws.FILTER(nrSCH_ChNum,ISNUMBER(SEARCH($B80,nrSCH_Instr))*(nrSCH_ChNum&lt;&gt;""))),_xlfn.TEXTJOIN(", ",TRUE,_xlfn.SORTBY(_xlpm.v,IFERROR(_xlpm.v+0,99999),1))),""))</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IF($B81="","",IFERROR(_xlfn.LET(_xlpm.v,_xlfn.UNIQUE(_xlfn._xlws.FILTER(nrSCH_ChNum,ISNUMBER(SEARCH($B81,nrSCH_Instr))*(nrSCH_ChNum&lt;&gt;""))),_xlfn.TEXTJOIN(", ",TRUE,_xlfn.SORTBY(_xlpm.v,IFERROR(_xlpm.v+0,99999),1))),""))</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IF($B82="","",IFERROR(_xlfn.LET(_xlpm.v,_xlfn.UNIQUE(_xlfn._xlws.FILTER(nrSCH_ChNum,ISNUMBER(SEARCH($B82,nrSCH_Instr))*(nrSCH_ChNum&lt;&gt;""))),_xlfn.TEXTJOIN(", ",TRUE,_xlfn.SORTBY(_xlpm.v,IFERROR(_xlpm.v+0,99999),1))),""))</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IF($B83="","",IFERROR(_xlfn.LET(_xlpm.v,_xlfn.UNIQUE(_xlfn._xlws.FILTER(nrSCH_ChNum,ISNUMBER(SEARCH($B83,nrSCH_Instr))*(nrSCH_ChNum&lt;&gt;""))),_xlfn.TEXTJOIN(", ",TRUE,_xlfn.SORTBY(_xlpm.v,IFERROR(_xlpm.v+0,99999),1))),""))</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IF($B84="","",IFERROR(_xlfn.LET(_xlpm.v,_xlfn.UNIQUE(_xlfn._xlws.FILTER(nrSCH_ChNum,ISNUMBER(SEARCH($B84,nrSCH_Instr))*(nrSCH_ChNum&lt;&gt;""))),_xlfn.TEXTJOIN(", ",TRUE,_xlfn.SORTBY(_xlpm.v,IFERROR(_xlpm.v+0,99999),1))),""))</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IF($B85="","",IFERROR(_xlfn.LET(_xlpm.v,_xlfn.UNIQUE(_xlfn._xlws.FILTER(nrSCH_ChNum,ISNUMBER(SEARCH($B85,nrSCH_Instr))*(nrSCH_ChNum&lt;&gt;""))),_xlfn.TEXTJOIN(", ",TRUE,_xlfn.SORTBY(_xlpm.v,IFERROR(_xlpm.v+0,99999),1))),""))</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IF($B86="","",IFERROR(_xlfn.LET(_xlpm.v,_xlfn.UNIQUE(_xlfn._xlws.FILTER(nrSCH_ChNum,ISNUMBER(SEARCH($B86,nrSCH_Instr))*(nrSCH_ChNum&lt;&gt;""))),_xlfn.TEXTJOIN(", ",TRUE,_xlfn.SORTBY(_xlpm.v,IFERROR(_xlpm.v+0,99999),1))),""))</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IF($B87="","",IFERROR(_xlfn.LET(_xlpm.v,_xlfn.UNIQUE(_xlfn._xlws.FILTER(nrSCH_ChNum,ISNUMBER(SEARCH($B87,nrSCH_Instr))*(nrSCH_ChNum&lt;&gt;""))),_xlfn.TEXTJOIN(", ",TRUE,_xlfn.SORTBY(_xlpm.v,IFERROR(_xlpm.v+0,99999),1))),""))</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IF($B88="","",IFERROR(_xlfn.LET(_xlpm.v,_xlfn.UNIQUE(_xlfn._xlws.FILTER(nrSCH_ChNum,ISNUMBER(SEARCH($B88,nrSCH_Instr))*(nrSCH_ChNum&lt;&gt;""))),_xlfn.TEXTJOIN(", ",TRUE,_xlfn.SORTBY(_xlpm.v,IFERROR(_xlpm.v+0,99999),1))),""))</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IF($B89="","",IFERROR(_xlfn.LET(_xlpm.v,_xlfn.UNIQUE(_xlfn._xlws.FILTER(nrSCH_ChNum,ISNUMBER(SEARCH($B89,nrSCH_Instr))*(nrSCH_ChNum&lt;&gt;""))),_xlfn.TEXTJOIN(", ",TRUE,_xlfn.SORTBY(_xlpm.v,IFERROR(_xlpm.v+0,99999),1))),""))</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IF($B90="","",IFERROR(_xlfn.LET(_xlpm.v,_xlfn.UNIQUE(_xlfn._xlws.FILTER(nrSCH_ChNum,ISNUMBER(SEARCH($B90,nrSCH_Instr))*(nrSCH_ChNum&lt;&gt;""))),_xlfn.TEXTJOIN(", ",TRUE,_xlfn.SORTBY(_xlpm.v,IFERROR(_xlpm.v+0,99999),1))),""))</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IF($B91="","",IFERROR(_xlfn.LET(_xlpm.v,_xlfn.UNIQUE(_xlfn._xlws.FILTER(nrSCH_ChNum,ISNUMBER(SEARCH($B91,nrSCH_Instr))*(nrSCH_ChNum&lt;&gt;""))),_xlfn.TEXTJOIN(", ",TRUE,_xlfn.SORTBY(_xlpm.v,IFERROR(_xlpm.v+0,99999),1))),""))</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IF($B92="","",IFERROR(_xlfn.LET(_xlpm.v,_xlfn.UNIQUE(_xlfn._xlws.FILTER(nrSCH_ChNum,ISNUMBER(SEARCH($B92,nrSCH_Instr))*(nrSCH_ChNum&lt;&gt;""))),_xlfn.TEXTJOIN(", ",TRUE,_xlfn.SORTBY(_xlpm.v,IFERROR(_xlpm.v+0,99999),1))),""))</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IF($B93="","",IFERROR(_xlfn.LET(_xlpm.v,_xlfn.UNIQUE(_xlfn._xlws.FILTER(nrSCH_ChNum,ISNUMBER(SEARCH($B93,nrSCH_Instr))*(nrSCH_ChNum&lt;&gt;""))),_xlfn.TEXTJOIN(", ",TRUE,_xlfn.SORTBY(_xlpm.v,IFERROR(_xlpm.v+0,99999),1))),""))</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IF($B94="","",IFERROR(_xlfn.LET(_xlpm.v,_xlfn.UNIQUE(_xlfn._xlws.FILTER(nrSCH_ChNum,ISNUMBER(SEARCH($B94,nrSCH_Instr))*(nrSCH_ChNum&lt;&gt;""))),_xlfn.TEXTJOIN(", ",TRUE,_xlfn.SORTBY(_xlpm.v,IFERROR(_xlpm.v+0,99999),1))),""))</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IF($B95="","",IFERROR(_xlfn.LET(_xlpm.v,_xlfn.UNIQUE(_xlfn._xlws.FILTER(nrSCH_ChNum,ISNUMBER(SEARCH($B95,nrSCH_Instr))*(nrSCH_ChNum&lt;&gt;""))),_xlfn.TEXTJOIN(", ",TRUE,_xlfn.SORTBY(_xlpm.v,IFERROR(_xlpm.v+0,99999),1))),""))</f>
        <v/>
      </c>
    </row>
  </sheetData>
  <conditionalFormatting sqref="K6:K95">
    <cfRule type="cellIs" priority="1" operator="equal" dxfId="2">
      <formula>"Yes"</formula>
    </cfRule>
    <cfRule type="cellIs" priority="2" operator="equal" dxfId="0">
      <formula>"No"</formula>
    </cfRule>
  </conditionalFormatting>
  <conditionalFormatting sqref="L6:L95">
    <cfRule type="expression" priority="3" dxfId="0">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ht="44" customHeight="1">
      <c r="D53" s="15">
        <f>IF((N(cfgRequiredHours)-SUM(E6:E49))=0,"Per-chapter TCOLE minimums total exactly "&amp;TEXT(SUM(E6:E49),"0.##")&amp;" hrs - the full reported course length.","NOTE: the per-chapter TCOLE minimums above total "&amp;TEXT(SUM(E6:E49),"0.##")&amp;" hrs, not the "&amp;N(cfgRequiredHours)&amp;" hrs the BPOC is reported at. The "&amp;TEXT((N(cfgRequiredHours)-SUM(E6:E49)),"0.##")&amp;"-hr difference is not assigned to any numbered chapter in this table (chapter A, Administrative/Departmental Overview, carries no TCOLE minimum here). This is a gap in the MINIMUMS column only - it does not change delivered hours or the exactly-"&amp;N(cfgRequiredHours)&amp;"-hour report. Verify the per-chapter minimums against the current TCOLE BPOC course outline and record where those hours belong before submission.")</f>
        <v/>
      </c>
    </row>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43" t="inlineStr">
        <is>
          <t>22</t>
        </is>
      </c>
      <c r="F56" s="16" t="n">
        <v>50</v>
      </c>
      <c r="G56" s="17">
        <f>IF($B56="","",ROUND(SUMIFS(nrSCH_Hrs,nrSCH_Act,$B56,nrSCH_TimeCheck,"OK"),2))</f>
        <v/>
      </c>
      <c r="H56" s="28">
        <f>IF(OR($B56="",$G56=0),"",ROUND($G56-$F56,2))</f>
        <v/>
      </c>
    </row>
    <row r="57">
      <c r="B57" s="16" t="inlineStr">
        <is>
          <t>Crash Investigation</t>
        </is>
      </c>
      <c r="E57" s="43" t="inlineStr">
        <is>
          <t>22</t>
        </is>
      </c>
      <c r="F57" s="16" t="n">
        <v>12</v>
      </c>
      <c r="G57" s="17">
        <f>IF($B57="","",ROUND(SUMIFS(nrSCH_Hrs,nrSCH_Act,$B57,nrSCH_TimeCheck,"OK"),2))</f>
        <v/>
      </c>
      <c r="H57" s="28">
        <f>IF(OR($B57="",$G57=0),"",ROUND($G57-$F57,2))</f>
        <v/>
      </c>
    </row>
    <row r="58">
      <c r="B58" s="16" t="inlineStr">
        <is>
          <t>TIM</t>
        </is>
      </c>
      <c r="E58" s="43" t="inlineStr">
        <is>
          <t>22</t>
        </is>
      </c>
      <c r="F58" s="16" t="n">
        <v>12</v>
      </c>
      <c r="G58" s="17">
        <f>IF($B58="","",ROUND(SUMIFS(nrSCH_Hrs,nrSCH_Act,$B58,nrSCH_TimeCheck,"OK"),2))</f>
        <v/>
      </c>
      <c r="H58" s="28">
        <f>IF(OR($B58="",$G58=0),"",ROUND($G58-$F58,2))</f>
        <v/>
      </c>
    </row>
    <row r="59">
      <c r="B59" s="16" t="inlineStr">
        <is>
          <t>Criminal Investigations - General Investigations</t>
        </is>
      </c>
      <c r="E59" s="43" t="inlineStr">
        <is>
          <t>32</t>
        </is>
      </c>
      <c r="F59" s="16" t="n">
        <v>16</v>
      </c>
      <c r="G59" s="17">
        <f>IF($B59="","",ROUND(SUMIFS(nrSCH_Hrs,nrSCH_Act,$B59,nrSCH_TimeCheck,"OK"),2))</f>
        <v/>
      </c>
      <c r="H59" s="28">
        <f>IF(OR($B59="",$G59=0),"",ROUND($G59-$F59,2))</f>
        <v/>
      </c>
    </row>
    <row r="60">
      <c r="B60" s="16" t="inlineStr">
        <is>
          <t>Criminal Investigations - Auto Theft</t>
        </is>
      </c>
      <c r="E60" s="43" t="inlineStr">
        <is>
          <t>32</t>
        </is>
      </c>
      <c r="F60" s="16" t="n">
        <v>4</v>
      </c>
      <c r="G60" s="17">
        <f>IF($B60="","",ROUND(SUMIFS(nrSCH_Hrs,nrSCH_Act,$B60,nrSCH_TimeCheck,"OK"),2))</f>
        <v/>
      </c>
      <c r="H60" s="28">
        <f>IF(OR($B60="",$G60=0),"",ROUND($G60-$F60,2))</f>
        <v/>
      </c>
    </row>
    <row r="61">
      <c r="B61" s="16" t="inlineStr">
        <is>
          <t>Criminal Investigations - Crime Scene</t>
        </is>
      </c>
      <c r="E61" s="43" t="inlineStr">
        <is>
          <t>32</t>
        </is>
      </c>
      <c r="F61" s="16" t="n">
        <v>8</v>
      </c>
      <c r="G61" s="17">
        <f>IF($B61="","",ROUND(SUMIFS(nrSCH_Hrs,nrSCH_Act,$B61,nrSCH_TimeCheck,"OK"),2))</f>
        <v/>
      </c>
      <c r="H61" s="28">
        <f>IF(OR($B61="",$G61=0),"",ROUND($G61-$F61,2))</f>
        <v/>
      </c>
    </row>
    <row r="62">
      <c r="B62" s="16" t="inlineStr">
        <is>
          <t>Criminal Investigations - Booking Operations</t>
        </is>
      </c>
      <c r="E62" s="43" t="inlineStr">
        <is>
          <t>32</t>
        </is>
      </c>
      <c r="F62" s="16" t="n">
        <v>8</v>
      </c>
      <c r="G62" s="17">
        <f>IF($B62="","",ROUND(SUMIFS(nrSCH_Hrs,nrSCH_Act,$B62,nrSCH_TimeCheck,"OK"),2))</f>
        <v/>
      </c>
      <c r="H62" s="28">
        <f>IF(OR($B62="",$G62=0),"",ROUND($G62-$F62,2))</f>
        <v/>
      </c>
    </row>
    <row r="63">
      <c r="B63" s="16" t="inlineStr">
        <is>
          <t>Criminal Investigations - Interview Techniques</t>
        </is>
      </c>
      <c r="E63" s="43" t="inlineStr">
        <is>
          <t>32</t>
        </is>
      </c>
      <c r="F63" s="16" t="n">
        <v>4</v>
      </c>
      <c r="G63" s="17">
        <f>IF($B63="","",ROUND(SUMIFS(nrSCH_Hrs,nrSCH_Act,$B63,nrSCH_TimeCheck,"OK"),2))</f>
        <v/>
      </c>
      <c r="H63" s="28">
        <f>IF(OR($B63="",$G63=0),"",ROUND($G63-$F63,2))</f>
        <v/>
      </c>
    </row>
    <row r="64">
      <c r="B64" s="16" t="inlineStr">
        <is>
          <t>Criminal Investigations - Case Management</t>
        </is>
      </c>
      <c r="E64" s="43" t="inlineStr">
        <is>
          <t>32</t>
        </is>
      </c>
      <c r="F64" s="16" t="n">
        <v>4</v>
      </c>
      <c r="G64" s="17">
        <f>IF($B64="","",ROUND(SUMIFS(nrSCH_Hrs,nrSCH_Act,$B64,nrSCH_TimeCheck,"OK"),2))</f>
        <v/>
      </c>
      <c r="H64" s="28">
        <f>IF(OR($B64="",$G64=0),"",ROUND($G64-$F64,2))</f>
        <v/>
      </c>
    </row>
    <row r="65">
      <c r="B65" s="16" t="inlineStr">
        <is>
          <t>Criminal Investigations - Media Relations</t>
        </is>
      </c>
      <c r="E65" s="43" t="inlineStr">
        <is>
          <t>32</t>
        </is>
      </c>
      <c r="F65" s="16" t="n">
        <v>4</v>
      </c>
      <c r="G65" s="17">
        <f>IF($B65="","",ROUND(SUMIFS(nrSCH_Hrs,nrSCH_Act,$B65,nrSCH_TimeCheck,"OK"),2))</f>
        <v/>
      </c>
      <c r="H65" s="28">
        <f>IF(OR($B65="",$G65=0),"",ROUND($G65-$F65,2))</f>
        <v/>
      </c>
    </row>
    <row r="66">
      <c r="B66" s="16" t="n"/>
      <c r="E66" s="43" t="n"/>
      <c r="F66" s="16" t="n"/>
      <c r="G66" s="20">
        <f>IF($B66="","",ROUND(SUMIFS(nrSCH_Hrs,nrSCH_Act,$B66,nrSCH_TimeCheck,"OK"),2))</f>
        <v/>
      </c>
      <c r="H66" s="20">
        <f>IF(OR($B66="",$G66=0),"",ROUND($G66-$F66,2))</f>
        <v/>
      </c>
    </row>
    <row r="67">
      <c r="B67" s="16" t="n"/>
      <c r="E67" s="43" t="n"/>
      <c r="F67" s="16" t="n"/>
      <c r="G67" s="20">
        <f>IF($B67="","",ROUND(SUMIFS(nrSCH_Hrs,nrSCH_Act,$B67,nrSCH_TimeCheck,"OK"),2))</f>
        <v/>
      </c>
      <c r="H67" s="20">
        <f>IF(OR($B67="",$G67=0),"",ROUND($G67-$F67,2))</f>
        <v/>
      </c>
    </row>
    <row r="68">
      <c r="B68" s="16" t="n"/>
      <c r="E68" s="43" t="n"/>
      <c r="F68" s="16" t="n"/>
      <c r="G68" s="20">
        <f>IF($B68="","",ROUND(SUMIFS(nrSCH_Hrs,nrSCH_Act,$B68,nrSCH_TimeCheck,"OK"),2))</f>
        <v/>
      </c>
      <c r="H68" s="20">
        <f>IF(OR($B68="",$G68=0),"",ROUND($G68-$F68,2))</f>
        <v/>
      </c>
    </row>
    <row r="69">
      <c r="B69" s="16" t="n"/>
      <c r="E69" s="43" t="n"/>
      <c r="F69" s="16" t="n"/>
      <c r="G69" s="20">
        <f>IF($B69="","",ROUND(SUMIFS(nrSCH_Hrs,nrSCH_Act,$B69,nrSCH_TimeCheck,"OK"),2))</f>
        <v/>
      </c>
      <c r="H69" s="20">
        <f>IF(OR($B69="",$G69=0),"",ROUND($G69-$F69,2))</f>
        <v/>
      </c>
    </row>
    <row r="70">
      <c r="B70" s="16" t="n"/>
      <c r="E70" s="43" t="n"/>
      <c r="F70" s="16" t="n"/>
      <c r="G70" s="20">
        <f>IF($B70="","",ROUND(SUMIFS(nrSCH_Hrs,nrSCH_Act,$B70,nrSCH_TimeCheck,"OK"),2))</f>
        <v/>
      </c>
      <c r="H70" s="20">
        <f>IF(OR($B70="",$G70=0),"",ROUND($G70-$F70,2))</f>
        <v/>
      </c>
    </row>
  </sheetData>
  <mergeCells count="18">
    <mergeCell ref="B59:D59"/>
    <mergeCell ref="B60:D60"/>
    <mergeCell ref="B66:D66"/>
    <mergeCell ref="D53:K53"/>
    <mergeCell ref="B63:D63"/>
    <mergeCell ref="B61:D61"/>
    <mergeCell ref="B67:D67"/>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2">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7">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7">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7">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7">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7">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7">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7">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7">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7">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7">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7">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7">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7">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7">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7">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7">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7">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7">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7">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7">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7">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7">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7">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7">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7">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7">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7">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7">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7">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7">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7">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7">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7">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7">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7">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7">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7">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O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 width="30" customWidth="1" min="15" max="15"/>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row>
  </sheetData>
  <autoFilter ref="B5:O5"/>
  <conditionalFormatting sqref="N6:N905">
    <cfRule type="expression" priority="1" dxfId="0">
      <formula>$N6="UNRECOGNIZED"</formula>
    </cfRule>
  </conditionalFormatting>
  <conditionalFormatting sqref="O6:O905">
    <cfRule type="expression" priority="2"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Plan",nrDIS_Approval,"Yes"),TRIM(IF(_xlpm.oe&gt;_xlpm.ce,"failed retest; ","")&amp;IF(_xlpm.os&gt;_xlpm.cs,"skills failed out; ","")&amp;IF(_xlpm.oi&gt;_xlpm.ci,"chain-of-command incident review; ",""))))</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Plan",nrDIS_Approval,"Yes"),TRIM(IF(_xlpm.oe&gt;_xlpm.ce,"failed retest; ","")&amp;IF(_xlpm.os&gt;_xlpm.cs,"skills failed out; ","")&amp;IF(_xlpm.oi&gt;_xlpm.ci,"chain-of-command incident review; ",""))))</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Plan",nrDIS_Approval,"Yes"),TRIM(IF(_xlpm.oe&gt;_xlpm.ce,"failed retest; ","")&amp;IF(_xlpm.os&gt;_xlpm.cs,"skills failed out; ","")&amp;IF(_xlpm.oi&gt;_xlpm.ci,"chain-of-command incident review; ",""))))</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Plan",nrDIS_Approval,"Yes"),TRIM(IF(_xlpm.oe&gt;_xlpm.ce,"failed retest; ","")&amp;IF(_xlpm.os&gt;_xlpm.cs,"skills failed out; ","")&amp;IF(_xlpm.oi&gt;_xlpm.ci,"chain-of-command incident review; ",""))))</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Plan",nrDIS_Approval,"Yes"),TRIM(IF(_xlpm.oe&gt;_xlpm.ce,"failed retest; ","")&amp;IF(_xlpm.os&gt;_xlpm.cs,"skills failed out; ","")&amp;IF(_xlpm.oi&gt;_xlpm.ci,"chain-of-command incident review; ",""))))</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Plan",nrDIS_Approval,"Yes"),TRIM(IF(_xlpm.oe&gt;_xlpm.ce,"failed retest; ","")&amp;IF(_xlpm.os&gt;_xlpm.cs,"skills failed out; ","")&amp;IF(_xlpm.oi&gt;_xlpm.ci,"chain-of-command incident review; ",""))))</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Plan",nrDIS_Approval,"Yes"),TRIM(IF(_xlpm.oe&gt;_xlpm.ce,"failed retest; ","")&amp;IF(_xlpm.os&gt;_xlpm.cs,"skills failed out; ","")&amp;IF(_xlpm.oi&gt;_xlpm.ci,"chain-of-command incident review; ",""))))</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Plan",nrDIS_Approval,"Yes"),TRIM(IF(_xlpm.oe&gt;_xlpm.ce,"failed retest; ","")&amp;IF(_xlpm.os&gt;_xlpm.cs,"skills failed out; ","")&amp;IF(_xlpm.oi&gt;_xlpm.ci,"chain-of-command incident review; ",""))))</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Plan",nrDIS_Approval,"Yes"),TRIM(IF(_xlpm.oe&gt;_xlpm.ce,"failed retest; ","")&amp;IF(_xlpm.os&gt;_xlpm.cs,"skills failed out; ","")&amp;IF(_xlpm.oi&gt;_xlpm.ci,"chain-of-command incident review; ",""))))</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Plan",nrDIS_Approval,"Yes"),TRIM(IF(_xlpm.oe&gt;_xlpm.ce,"failed retest; ","")&amp;IF(_xlpm.os&gt;_xlpm.cs,"skills failed out; ","")&amp;IF(_xlpm.oi&gt;_xlpm.ci,"chain-of-command incident review; ",""))))</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Plan",nrDIS_Approval,"Yes"),TRIM(IF(_xlpm.oe&gt;_xlpm.ce,"failed retest; ","")&amp;IF(_xlpm.os&gt;_xlpm.cs,"skills failed out; ","")&amp;IF(_xlpm.oi&gt;_xlpm.ci,"chain-of-command incident review; ",""))))</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Plan",nrDIS_Approval,"Yes"),TRIM(IF(_xlpm.oe&gt;_xlpm.ce,"failed retest; ","")&amp;IF(_xlpm.os&gt;_xlpm.cs,"skills failed out; ","")&amp;IF(_xlpm.oi&gt;_xlpm.ci,"chain-of-command incident review; ",""))))</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Plan",nrDIS_Approval,"Yes"),TRIM(IF(_xlpm.oe&gt;_xlpm.ce,"failed retest; ","")&amp;IF(_xlpm.os&gt;_xlpm.cs,"skills failed out; ","")&amp;IF(_xlpm.oi&gt;_xlpm.ci,"chain-of-command incident review; ",""))))</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Plan",nrDIS_Approval,"Yes"),TRIM(IF(_xlpm.oe&gt;_xlpm.ce,"failed retest; ","")&amp;IF(_xlpm.os&gt;_xlpm.cs,"skills failed out; ","")&amp;IF(_xlpm.oi&gt;_xlpm.ci,"chain-of-command incident review; ",""))))</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Plan",nrDIS_Approval,"Yes"),TRIM(IF(_xlpm.oe&gt;_xlpm.ce,"failed retest; ","")&amp;IF(_xlpm.os&gt;_xlpm.cs,"skills failed out; ","")&amp;IF(_xlpm.oi&gt;_xlpm.ci,"chain-of-command incident review; ",""))))</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Plan",nrDIS_Approval,"Yes"),TRIM(IF(_xlpm.oe&gt;_xlpm.ce,"failed retest; ","")&amp;IF(_xlpm.os&gt;_xlpm.cs,"skills failed out; ","")&amp;IF(_xlpm.oi&gt;_xlpm.ci,"chain-of-command incident review; ",""))))</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Plan",nrDIS_Approval,"Yes"),TRIM(IF(_xlpm.oe&gt;_xlpm.ce,"failed retest; ","")&amp;IF(_xlpm.os&gt;_xlpm.cs,"skills failed out; ","")&amp;IF(_xlpm.oi&gt;_xlpm.ci,"chain-of-command incident review; ",""))))</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Plan",nrDIS_Approval,"Yes"),TRIM(IF(_xlpm.oe&gt;_xlpm.ce,"failed retest; ","")&amp;IF(_xlpm.os&gt;_xlpm.cs,"skills failed out; ","")&amp;IF(_xlpm.oi&gt;_xlpm.ci,"chain-of-command incident review; ",""))))</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Plan",nrDIS_Approval,"Yes"),TRIM(IF(_xlpm.oe&gt;_xlpm.ce,"failed retest; ","")&amp;IF(_xlpm.os&gt;_xlpm.cs,"skills failed out; ","")&amp;IF(_xlpm.oi&gt;_xlpm.ci,"chain-of-command incident review; ",""))))</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Plan",nrDIS_Approval,"Yes"),TRIM(IF(_xlpm.oe&gt;_xlpm.ce,"failed retest; ","")&amp;IF(_xlpm.os&gt;_xlpm.cs,"skills failed out; ","")&amp;IF(_xlpm.oi&gt;_xlpm.ci,"chain-of-command incident review; ",""))))</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Plan",nrDIS_Approval,"Yes"),TRIM(IF(_xlpm.oe&gt;_xlpm.ce,"failed retest; ","")&amp;IF(_xlpm.os&gt;_xlpm.cs,"skills failed out; ","")&amp;IF(_xlpm.oi&gt;_xlpm.ci,"chain-of-command incident review; ",""))))</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Plan",nrDIS_Approval,"Yes"),TRIM(IF(_xlpm.oe&gt;_xlpm.ce,"failed retest; ","")&amp;IF(_xlpm.os&gt;_xlpm.cs,"skills failed out; ","")&amp;IF(_xlpm.oi&gt;_xlpm.ci,"chain-of-command incident review; ",""))))</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Plan",nrDIS_Approval,"Yes"),TRIM(IF(_xlpm.oe&gt;_xlpm.ce,"failed retest; ","")&amp;IF(_xlpm.os&gt;_xlpm.cs,"skills failed out; ","")&amp;IF(_xlpm.oi&gt;_xlpm.ci,"chain-of-command incident review; ",""))))</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Plan",nrDIS_Approval,"Yes"),TRIM(IF(_xlpm.oe&gt;_xlpm.ce,"failed retest; ","")&amp;IF(_xlpm.os&gt;_xlpm.cs,"skills failed out; ","")&amp;IF(_xlpm.oi&gt;_xlpm.ci,"chain-of-command incident review; ",""))))</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Plan",nrDIS_Approval,"Yes"),TRIM(IF(_xlpm.oe&gt;_xlpm.ce,"failed retest; ","")&amp;IF(_xlpm.os&gt;_xlpm.cs,"skills failed out; ","")&amp;IF(_xlpm.oi&gt;_xlpm.ci,"chain-of-command incident review; ",""))))</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Plan",nrDIS_Approval,"Yes"),TRIM(IF(_xlpm.oe&gt;_xlpm.ce,"failed retest; ","")&amp;IF(_xlpm.os&gt;_xlpm.cs,"skills failed out; ","")&amp;IF(_xlpm.oi&gt;_xlpm.ci,"chain-of-command incident review; ",""))))</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Plan",nrDIS_Approval,"Yes"),TRIM(IF(_xlpm.oe&gt;_xlpm.ce,"failed retest; ","")&amp;IF(_xlpm.os&gt;_xlpm.cs,"skills failed out; ","")&amp;IF(_xlpm.oi&gt;_xlpm.ci,"chain-of-command incident review; ",""))))</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Plan",nrDIS_Approval,"Yes"),TRIM(IF(_xlpm.oe&gt;_xlpm.ce,"failed retest; ","")&amp;IF(_xlpm.os&gt;_xlpm.cs,"skills failed out; ","")&amp;IF(_xlpm.oi&gt;_xlpm.ci,"chain-of-command incident review; ",""))))</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Plan",nrDIS_Approval,"Yes"),TRIM(IF(_xlpm.oe&gt;_xlpm.ce,"failed retest; ","")&amp;IF(_xlpm.os&gt;_xlpm.cs,"skills failed out; ","")&amp;IF(_xlpm.oi&gt;_xlpm.ci,"chain-of-command incident review; ",""))))</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Plan",nrDIS_Approval,"Yes"),TRIM(IF(_xlpm.oe&gt;_xlpm.ce,"failed retest; ","")&amp;IF(_xlpm.os&gt;_xlpm.cs,"skills failed out; ","")&amp;IF(_xlpm.oi&gt;_xlpm.ci,"chain-of-command incident review; ",""))))</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Plan",nrDIS_Approval,"Yes"),TRIM(IF(_xlpm.oe&gt;_xlpm.ce,"failed retest; ","")&amp;IF(_xlpm.os&gt;_xlpm.cs,"skills failed out; ","")&amp;IF(_xlpm.oi&gt;_xlpm.ci,"chain-of-command incident review; ",""))))</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Plan",nrDIS_Approval,"Yes"),TRIM(IF(_xlpm.oe&gt;_xlpm.ce,"failed retest; ","")&amp;IF(_xlpm.os&gt;_xlpm.cs,"skills failed out; ","")&amp;IF(_xlpm.oi&gt;_xlpm.ci,"chain-of-command incident review; ",""))))</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Plan",nrDIS_Approval,"Yes"),TRIM(IF(_xlpm.oe&gt;_xlpm.ce,"failed retest; ","")&amp;IF(_xlpm.os&gt;_xlpm.cs,"skills failed out; ","")&amp;IF(_xlpm.oi&gt;_xlpm.ci,"chain-of-command incident review; ",""))))</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Plan",nrDIS_Approval,"Yes"),TRIM(IF(_xlpm.oe&gt;_xlpm.ce,"failed retest; ","")&amp;IF(_xlpm.os&gt;_xlpm.cs,"skills failed out; ","")&amp;IF(_xlpm.oi&gt;_xlpm.ci,"chain-of-command incident review; ",""))))</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Plan",nrDIS_Approval,"Yes"),TRIM(IF(_xlpm.oe&gt;_xlpm.ce,"failed retest; ","")&amp;IF(_xlpm.os&gt;_xlpm.cs,"skills failed out; ","")&amp;IF(_xlpm.oi&gt;_xlpm.ci,"chain-of-command incident review; ",""))))</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Plan",nrDIS_Approval,"Yes"),TRIM(IF(_xlpm.oe&gt;_xlpm.ce,"failed retest; ","")&amp;IF(_xlpm.os&gt;_xlpm.cs,"skills failed out; ","")&amp;IF(_xlpm.oi&gt;_xlpm.ci,"chain-of-command incident review; ",""))))</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Plan",nrDIS_Approval,"Yes"),TRIM(IF(_xlpm.oe&gt;_xlpm.ce,"failed retest; ","")&amp;IF(_xlpm.os&gt;_xlpm.cs,"skills failed out; ","")&amp;IF(_xlpm.oi&gt;_xlpm.ci,"chain-of-command incident review; ",""))))</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Plan",nrDIS_Approval,"Yes"),TRIM(IF(_xlpm.oe&gt;_xlpm.ce,"failed retest; ","")&amp;IF(_xlpm.os&gt;_xlpm.cs,"skills failed out; ","")&amp;IF(_xlpm.oi&gt;_xlpm.ci,"chain-of-command incident review; ",""))))</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Plan",nrDIS_Approval,"Yes"),TRIM(IF(_xlpm.oe&gt;_xlpm.ce,"failed retest; ","")&amp;IF(_xlpm.os&gt;_xlpm.cs,"skills failed out; ","")&amp;IF(_xlpm.oi&gt;_xlpm.ci,"chain-of-command incident review; ",""))))</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Plan",nrDIS_Approval,"Yes"),TRIM(IF(_xlpm.oe&gt;_xlpm.ce,"failed retest; ","")&amp;IF(_xlpm.os&gt;_xlpm.cs,"skills failed out; ","")&amp;IF(_xlpm.oi&gt;_xlpm.ci,"chain-of-command incident review; ",""))))</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Plan",nrDIS_Approval,"Yes"),TRIM(IF(_xlpm.oe&gt;_xlpm.ce,"failed retest; ","")&amp;IF(_xlpm.os&gt;_xlpm.cs,"skills failed out; ","")&amp;IF(_xlpm.oi&gt;_xlpm.ci,"chain-of-command incident review; ",""))))</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Plan",nrDIS_Approval,"Yes"),TRIM(IF(_xlpm.oe&gt;_xlpm.ce,"failed retest; ","")&amp;IF(_xlpm.os&gt;_xlpm.cs,"skills failed out; ","")&amp;IF(_xlpm.oi&gt;_xlpm.ci,"chain-of-command incident review; ",""))))</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Plan",nrDIS_Approval,"Yes"),TRIM(IF(_xlpm.oe&gt;_xlpm.ce,"failed retest; ","")&amp;IF(_xlpm.os&gt;_xlpm.cs,"skills failed out; ","")&amp;IF(_xlpm.oi&gt;_xlpm.ci,"chain-of-command incident review; ",""))))</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Plan",nrDIS_Approval,"Yes"),TRIM(IF(_xlpm.oe&gt;_xlpm.ce,"failed retest; ","")&amp;IF(_xlpm.os&gt;_xlpm.cs,"skills failed out; ","")&amp;IF(_xlpm.oi&gt;_xlpm.ci,"chain-of-command incident review; ",""))))</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Plan",nrDIS_Approval,"Yes"),TRIM(IF(_xlpm.oe&gt;_xlpm.ce,"failed retest; ","")&amp;IF(_xlpm.os&gt;_xlpm.cs,"skills failed out; ","")&amp;IF(_xlpm.oi&gt;_xlpm.ci,"chain-of-command incident review; ",""))))</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Plan",nrDIS_Approval,"Yes"),TRIM(IF(_xlpm.oe&gt;_xlpm.ce,"failed retest; ","")&amp;IF(_xlpm.os&gt;_xlpm.cs,"skills failed out; ","")&amp;IF(_xlpm.oi&gt;_xlpm.ci,"chain-of-command incident review; ",""))))</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Plan",nrDIS_Approval,"Yes"),TRIM(IF(_xlpm.oe&gt;_xlpm.ce,"failed retest; ","")&amp;IF(_xlpm.os&gt;_xlpm.cs,"skills failed out; ","")&amp;IF(_xlpm.oi&gt;_xlpm.ci,"chain-of-command incident review; ",""))))</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Plan",nrDIS_Approval,"Yes"),TRIM(IF(_xlpm.oe&gt;_xlpm.ce,"failed retest; ","")&amp;IF(_xlpm.os&gt;_xlpm.cs,"skills failed out; ","")&amp;IF(_xlpm.oi&gt;_xlpm.ci,"chain-of-command incident review; ",""))))</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Plan",nrDIS_Approval,"Yes"),TRIM(IF(_xlpm.oe&gt;_xlpm.ce,"failed retest; ","")&amp;IF(_xlpm.os&gt;_xlpm.cs,"skills failed out; ","")&amp;IF(_xlpm.oi&gt;_xlpm.ci,"chain-of-command incident review; ",""))))</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Plan",nrDIS_Approval,"Yes"),TRIM(IF(_xlpm.oe&gt;_xlpm.ce,"failed retest; ","")&amp;IF(_xlpm.os&gt;_xlpm.cs,"skills failed out; ","")&amp;IF(_xlpm.oi&gt;_xlpm.ci,"chain-of-command incident review; ",""))))</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33"/>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Schedule blocks with impossible times</t>
        </is>
      </c>
      <c r="C14" s="28">
        <f>SUMPRODUCT((nrSCH_TimeCheck&lt;&gt;"")*(nrSCH_TimeCheck&lt;&gt;"OK"))</f>
        <v/>
      </c>
      <c r="D14" s="20" t="n">
        <v>0</v>
      </c>
      <c r="E14" s="29">
        <f>IF(SUMPRODUCT((nrSCH_TimeCheck&lt;&gt;"")*(nrSCH_TimeCheck&lt;&gt;"OK"))=0,"OK","CHECK")</f>
        <v/>
      </c>
      <c r="F14" s="15">
        <f>"End time is at or before Start: the block's hours are wrong, which moves delivered chapter hours and the 5% attendance cap"</f>
        <v/>
      </c>
    </row>
    <row r="15">
      <c r="B15" s="3" t="inlineStr">
        <is>
          <t>Overdue / late retests (incl. unusable dates)</t>
        </is>
      </c>
      <c r="C15" s="28">
        <f>COUNTIF(nrES_RetStat,"OVERDUE")+COUNTIF(nrES_RetStat,"CHECK DATE")+COUNTIF(nrES_RetStat,"LATE RETEST*")+COUNTIF(nrES_RetStat,"RETEST UNDATED")+COUNTIF(nrES_RetStat,"RETEST DATE UNCHECKED")</f>
        <v/>
      </c>
      <c r="D15" s="20" t="n">
        <v>0</v>
      </c>
      <c r="E15" s="29">
        <f>IF(COUNTIF(nrES_RetStat,"OVERDUE")+COUNTIF(nrES_RetStat,"CHECK DATE")+COUNTIF(nrES_RetStat,"LATE RETEST*")+COUNTIF(nrES_RetStat,"RETEST UNDATED")+COUNTIF(nrES_RetStat,"RETEST DATE UNCHECKED")=0,"OK","ACT NOW")</f>
        <v/>
      </c>
      <c r="F15" s="15">
        <f>"Policy 300.5: retest within 5 class days. CHECK DATE = the exam date is missing or resolves past the last class day, so no deadline exists. LATE RETEST = the retest WAS taken, but after the 5-class-day deadline - it used to read a clean Retested and leave no trace"</f>
        <v/>
      </c>
    </row>
    <row r="16">
      <c r="B16" s="3" t="inlineStr">
        <is>
          <t>Cadets with makeup owed</t>
        </is>
      </c>
      <c r="C16" s="28">
        <f>SUMPRODUCT((nrCadetStatus="Active")*(nrATTmakeupOK="No"))</f>
        <v/>
      </c>
      <c r="D16" s="20" t="n">
        <v>0</v>
      </c>
      <c r="E16" s="29">
        <f>IF(SUMPRODUCT((nrCadetStatus="Active")*(nrATTmakeupOK="No"))=0,"OK","CHECK")</f>
        <v/>
      </c>
      <c r="F16" s="15">
        <f>"Missed classroom minutes / PT sessions not yet made up (active cadets)"</f>
        <v/>
      </c>
    </row>
    <row r="17">
      <c r="B17" s="3" t="inlineStr">
        <is>
          <t>Active cadets failing a category</t>
        </is>
      </c>
      <c r="C17" s="28">
        <f>SUMPRODUCT((nrCadetStatus="Active")*(nrGRacademic="No"))</f>
        <v/>
      </c>
      <c r="D17" s="20" t="n">
        <v>0</v>
      </c>
      <c r="E17" s="29">
        <f>IF(SUMPRODUCT((nrCadetStatus="Active")*(nrGRacademic="No"))=0,"OK","CHECK")</f>
        <v/>
      </c>
      <c r="F17" s="15">
        <f>"70 in each category (policy 300.2)"</f>
        <v/>
      </c>
    </row>
    <row r="18">
      <c r="B18" s="3" t="inlineStr">
        <is>
          <t>Spelling interventions open</t>
        </is>
      </c>
      <c r="C18" s="28">
        <f>COUNTIF(nrSpellFlag,"INTERVENTION")</f>
        <v/>
      </c>
      <c r="D18" s="20" t="n">
        <v>0</v>
      </c>
      <c r="E18" s="29">
        <f>IF(COUNTIF(nrSpellFlag,"INTERVENTION")=0,"OK","CHECK")</f>
        <v/>
      </c>
      <c r="F18" s="15">
        <f>"Document intervention on Counseling log (300.4.B)"</f>
        <v/>
      </c>
    </row>
    <row r="19">
      <c r="B19" s="3" t="inlineStr">
        <is>
          <t>Cadets missing certification copies</t>
        </is>
      </c>
      <c r="C19" s="28">
        <f>SUMPRODUCT((nrCadetStatus="Active")*(nrCERTmissing&lt;&gt;""))</f>
        <v/>
      </c>
      <c r="D19" s="20" t="n">
        <v>0</v>
      </c>
      <c r="E19" s="29">
        <f>IF(SUMPRODUCT((nrCadetStatus="Active")*(nrCERTmissing&lt;&gt;""))=0,"OK","CHECK")</f>
        <v/>
      </c>
      <c r="F19" s="15">
        <f>"TIM, SFST, TCIC, CPR/AED, ALERRT, ICS copies - see Certifications sheet"</f>
        <v/>
      </c>
    </row>
    <row r="20">
      <c r="B20" s="3" t="inlineStr">
        <is>
          <t>Firearms: both courses of fire not passed</t>
        </is>
      </c>
      <c r="C20" s="28">
        <f>SUMPRODUCT((nrCadetStatus="Active")*(nrSKbothCoF&lt;&gt;"")*(nrSKbothCoF&lt;&gt;"Yes"))</f>
        <v/>
      </c>
      <c r="D20" s="20" t="n">
        <v>0</v>
      </c>
      <c r="E20" s="29">
        <f>IF(SUMPRODUCT((nrCadetStatus="Active")*(nrSKbothCoF&lt;&gt;"")*(nrSKbothCoF&lt;&gt;"Yes"))=0,"OK","CHECK")</f>
        <v/>
      </c>
      <c r="F20" s="15">
        <f>"IRG requires 70%+ on BOTH firearms courses of fire (ch 41). '(one pending)' — only one course of fire on record — counts here"</f>
        <v/>
      </c>
    </row>
    <row r="21">
      <c r="B21" s="3" t="inlineStr">
        <is>
          <t>Cadets with a partially scored final PT</t>
        </is>
      </c>
      <c r="C21" s="28">
        <f>SUMPRODUCT((nrCadetStatus="Active")*(nrPT_FinalPass="Incomplete"))</f>
        <v/>
      </c>
      <c r="D21" s="20" t="n">
        <v>0</v>
      </c>
      <c r="E21" s="29">
        <f>IF(SUMPRODUCT((nrCadetStatus="Active")*(nrPT_FinalPass="Incomplete"))=0,"OK","CHECK")</f>
        <v/>
      </c>
      <c r="F21" s="15">
        <f>"Fewer than 7 of the 7 final PT events have rubric points on the PT sheet. The partial total is NOT a pass - it blocks graduation and the Final Exam (500.1.H) until every event is scored"</f>
        <v/>
      </c>
    </row>
    <row r="22">
      <c r="B22" s="3" t="inlineStr">
        <is>
          <t>Advisory board met within last 12 months</t>
        </is>
      </c>
      <c r="C22" s="28">
        <f>IF(COUNT(nrAB_Date)=0,"none",TEXT(MAX(nrAB_Date),"mm/dd/yyyy"))</f>
        <v/>
      </c>
      <c r="D22" s="20" t="inlineStr">
        <is>
          <t>recent</t>
        </is>
      </c>
      <c r="E22" s="29">
        <f>IF(COUNT(nrAB_Date)=0,"CHECK",IF(MAX(nrAB_Date)&gt;=TODAY()-366,"OK","CHECK"))</f>
        <v/>
      </c>
      <c r="F22" s="15">
        <f>"Board meets 1-2x/year; running list + minutes folder on AdvisoryBoard sheet"</f>
        <v/>
      </c>
    </row>
    <row r="23">
      <c r="B23" s="3" t="inlineStr">
        <is>
          <t>Governance alignment done for this academy</t>
        </is>
      </c>
      <c r="C23" s="28">
        <f>cfgBoardReviewed&amp;" / "&amp;cfgRulesAligned</f>
        <v/>
      </c>
      <c r="D23" s="20" t="inlineStr">
        <is>
          <t>Yes / Yes</t>
        </is>
      </c>
      <c r="E23" s="29">
        <f>IF(AND(cfgBoardReviewed="Yes",cfgRulesAligned="Yes"),"OK","CHECK")</f>
        <v/>
      </c>
      <c r="F23" s="15">
        <f>"Board minutes reviewed + rule changes applied to this workbook (Startup Review)"</f>
        <v/>
      </c>
    </row>
    <row r="24">
      <c r="B24" s="3" t="inlineStr">
        <is>
          <t>Policy manual version recorded</t>
        </is>
      </c>
      <c r="C24" s="28">
        <f>IF(cfgPolicyVersion="","(blank)",cfgPolicyVersion)</f>
        <v/>
      </c>
      <c r="D24" s="20" t="inlineStr">
        <is>
          <t>set</t>
        </is>
      </c>
      <c r="E24" s="29">
        <f>IF(cfgPolicyVersion="","CHECK","OK")</f>
        <v/>
      </c>
      <c r="F24" s="15">
        <f>"Which policy manual this academy runs under (AdvisoryBoard sheet)"</f>
        <v/>
      </c>
    </row>
    <row r="25">
      <c r="B25" s="3" t="inlineStr">
        <is>
          <t>Log rows with unrecognized cadet name</t>
        </is>
      </c>
      <c r="C25" s="28">
        <f>COUNTIF(nrES_PID,"?")+COUNTIF(nrAT_PID,"?")+COUNTIF(nrMK_PID,"?")+COUNTIF(nrSK_PID,"?")+COUNTIF(nrIN_PID,"?")+COUNTIF(nrCO_PID,"?")+COUNTIF(nrME_PID,"?")+COUNTIF(nrMD_PID,"?")</f>
        <v/>
      </c>
      <c r="D25" s="20" t="n">
        <v>0</v>
      </c>
      <c r="E25" s="29">
        <f>IF(COUNTIF(nrES_PID,"?")+COUNTIF(nrAT_PID,"?")+COUNTIF(nrMK_PID,"?")+COUNTIF(nrSK_PID,"?")+COUNTIF(nrIN_PID,"?")+COUNTIF(nrCO_PID,"?")+COUNTIF(nrME_PID,"?")+COUNTIF(nrMD_PID,"?")=0,"OK","CHECK")</f>
        <v/>
      </c>
      <c r="F25" s="15">
        <f>"A log row's cadet name matches nobody on the Cadets roster - that cadet's scores/events are orphaned; fix the spelling"</f>
        <v/>
      </c>
    </row>
    <row r="26">
      <c r="B26" s="3" t="inlineStr">
        <is>
          <t>Duplicate cadet PID or name on the roster</t>
        </is>
      </c>
      <c r="C26" s="28">
        <f>SUMPRODUCT((rngCadetPIDs&lt;&gt;"")*(COUNTIF(rngCadetPIDs,rngCadetPIDs)&gt;1))+SUMPRODUCT((rngCadetNames&lt;&gt;"")*(COUNTIF(rngCadetNames,rngCadetNames)&gt;1))</f>
        <v/>
      </c>
      <c r="D26" s="20" t="n">
        <v>0</v>
      </c>
      <c r="E26" s="29">
        <f>IF(SUMPRODUCT((rngCadetPIDs&lt;&gt;"")*(COUNTIF(rngCadetPIDs,rngCadetPIDs)&gt;1))+SUMPRODUCT((rngCadetNames&lt;&gt;"")*(COUNTIF(rngCadetNames,rngCadetNames)&gt;1))=0,"OK","CHECK")</f>
        <v/>
      </c>
      <c r="F26" s="15">
        <f>"Two Cadets rows sharing a PID (or a name) merge both cadets' grades, attendance and gates - and swap them onto each other's transcript. The duplicate cells are highlighted red on Cadets"</f>
        <v/>
      </c>
    </row>
    <row r="27">
      <c r="B27" s="3" t="inlineStr">
        <is>
          <t>Exam rows failing Row Check</t>
        </is>
      </c>
      <c r="C27" s="28">
        <f>SUMPRODUCT((nrES_RowCheck&lt;&gt;"")*(nrES_RowCheck&lt;&gt;"OK"))</f>
        <v/>
      </c>
      <c r="D27" s="20" t="n">
        <v>0</v>
      </c>
      <c r="E27" s="29">
        <f>IF(SUMPRODUCT((nrES_RowCheck&lt;&gt;"")*(nrES_RowCheck&lt;&gt;"OK"))=0,"OK","CHECK")</f>
        <v/>
      </c>
      <c r="F27" s="15">
        <f>"ExamScores Row Check: a non-numeric or out-of-range Raw Score, a duplicate RecordID, an attempt 2 with no attempt 1 on file, or a retest row logged with no score - each silently distorts the category average or stops the 5-class-day retest clock"</f>
        <v/>
      </c>
    </row>
    <row r="28">
      <c r="B28" s="3" t="inlineStr">
        <is>
          <t>Makeup rows failing Row Check</t>
        </is>
      </c>
      <c r="C28" s="28">
        <f>SUMPRODUCT((nrMK_RowCheck&lt;&gt;"")*(nrMK_RowCheck&lt;&gt;"OK"))</f>
        <v/>
      </c>
      <c r="D28" s="20" t="n">
        <v>0</v>
      </c>
      <c r="E28" s="29">
        <f>IF(SUMPRODUCT((nrMK_RowCheck&lt;&gt;"")*(nrMK_RowCheck&lt;&gt;"OK"))=0,"OK","CHECK")</f>
        <v/>
      </c>
      <c r="F28"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29">
      <c r="B29" s="3" t="inlineStr">
        <is>
          <t>Attendance rows failing Row Check</t>
        </is>
      </c>
      <c r="C29" s="28">
        <f>SUMPRODUCT((nrAT_RowCheck&lt;&gt;"")*(nrAT_RowCheck&lt;&gt;"OK"))</f>
        <v/>
      </c>
      <c r="D29" s="20" t="n">
        <v>0</v>
      </c>
      <c r="E29" s="29">
        <f>IF(SUMPRODUCT((nrAT_RowCheck&lt;&gt;"")*(nrAT_RowCheck&lt;&gt;"OK"))=0,"OK","CHECK")</f>
        <v/>
      </c>
      <c r="F29"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0">
      <c r="B30" s="3" t="inlineStr">
        <is>
          <t>Open dismissal reviews (active cadets)</t>
        </is>
      </c>
      <c r="C30" s="28">
        <f>SUMPRODUCT((nrCadetStatus="Active")*(nrCKdismissRev="Yes"))</f>
        <v/>
      </c>
      <c r="D30" s="20" t="n">
        <v>0</v>
      </c>
      <c r="E30" s="29">
        <f>IF(SUMPRODUCT((nrCadetStatus="Active")*(nrCKdismissRev="Yes"))=0,"OK","CHECK")</f>
        <v/>
      </c>
      <c r="F30"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1">
      <c r="B31" s="3" t="inlineStr">
        <is>
          <t>Extra closure dates that are not dates</t>
        </is>
      </c>
      <c r="C31" s="28">
        <f>SUMPRODUCT((nrExtraClosureCheck&lt;&gt;"")*(LEFT(nrExtraClosureCheck,2)&lt;&gt;"OK"))</f>
        <v/>
      </c>
      <c r="D31" s="20" t="n">
        <v>0</v>
      </c>
      <c r="E31" s="29">
        <f>IF(SUMPRODUCT((nrExtraClosureCheck&lt;&gt;"")*(LEFT(nrExtraClosureCheck,2)&lt;&gt;"OK"))=0,"OK","CHECK")</f>
        <v/>
      </c>
      <c r="F31" s="15">
        <f>"Control &gt; Extra Closure Dates: a pasted text date or a label is ignored by the class-day calendar, so the academy silently runs a day long and every Day #, retest deadline, memo due date and writing date shifts"</f>
        <v/>
      </c>
    </row>
    <row r="32">
      <c r="B32" s="3" t="inlineStr">
        <is>
          <t>Spelling rows failing Row Check</t>
        </is>
      </c>
      <c r="C32" s="28">
        <f>SUMPRODUCT((nrSpellRowCheck&lt;&gt;"")*(nrSpellRowCheck&lt;&gt;"OK"))</f>
        <v/>
      </c>
      <c r="D32" s="20" t="n">
        <v>0</v>
      </c>
      <c r="E32" s="29">
        <f>IF(SUMPRODUCT((nrSpellRowCheck&lt;&gt;"")*(nrSpellRowCheck&lt;&gt;"OK"))=0,"OK","CHECK")</f>
        <v/>
      </c>
      <c r="F32" s="15">
        <f>"A spelling score that is text or outside 0-100 inflates the cadet average and can hide the policy 300.4.B intervention flag"</f>
        <v/>
      </c>
    </row>
    <row r="33">
      <c r="B33" s="3" t="inlineStr">
        <is>
          <t>Memos with an unusable due date</t>
        </is>
      </c>
      <c r="C33" s="28">
        <f>COUNTIF(nrME_Status,"CHECK DATE")</f>
        <v/>
      </c>
      <c r="D33" s="20" t="n">
        <v>0</v>
      </c>
      <c r="E33" s="29">
        <f>IF(COUNTIF(nrME_Status,"CHECK DATE")=0,"OK","CHECK")</f>
        <v/>
      </c>
      <c r="F33"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33">
    <cfRule type="expression" priority="1" dxfId="0">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E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308"/>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'Lists'!$AC$6:$AC$9</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'sysAudit'!$B$6:$B$33</t>
        </is>
      </c>
    </row>
    <row r="107">
      <c r="B107" s="14" t="inlineStr">
        <is>
          <t>nrAUDstatus</t>
        </is>
      </c>
      <c r="C107" s="2" t="inlineStr">
        <is>
          <t>'sysAudit'!$E$6:$E$33</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'InstructorBanks'!$C$6:$L$80</t>
        </is>
      </c>
    </row>
    <row r="114">
      <c r="B114" s="14" t="inlineStr">
        <is>
          <t>nrBankSel</t>
        </is>
      </c>
      <c r="C114" s="2" t="inlineStr">
        <is>
          <t>'InstructorBanks'!$M$6:$V$80</t>
        </is>
      </c>
    </row>
    <row r="115">
      <c r="B115" s="14" t="inlineStr">
        <is>
          <t>nrBankTopics</t>
        </is>
      </c>
      <c r="C115" s="2" t="inlineStr">
        <is>
          <t>'InstructorBanks'!$B$6:$B$80</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nrCHassess</t>
        </is>
      </c>
      <c r="C122" s="2" t="inlineStr">
        <is>
          <t>'ChapterMaster'!$O$6:$O$49</t>
        </is>
      </c>
    </row>
    <row r="123">
      <c r="B123" s="14" t="inlineStr">
        <is>
          <t>nrCHbio</t>
        </is>
      </c>
      <c r="C123" s="2" t="inlineStr">
        <is>
          <t>'ChapterMaster'!$M$6:$M$49</t>
        </is>
      </c>
    </row>
    <row r="124">
      <c r="B124" s="14" t="inlineStr">
        <is>
          <t>nrCHdeliv</t>
        </is>
      </c>
      <c r="C124" s="2" t="inlineStr">
        <is>
          <t>'ChapterMaster'!$G$6:$G$49</t>
        </is>
      </c>
    </row>
    <row r="125">
      <c r="B125" s="14" t="inlineStr">
        <is>
          <t>nrCHevals</t>
        </is>
      </c>
      <c r="C125" s="2" t="inlineStr">
        <is>
          <t>'ChapterMaster'!$Q$6:$Q$49</t>
        </is>
      </c>
    </row>
    <row r="126">
      <c r="B126" s="14" t="inlineStr">
        <is>
          <t>nrCHfileOK</t>
        </is>
      </c>
      <c r="C126" s="2" t="inlineStr">
        <is>
          <t>'ChapterMaster'!$U$6:$U$49</t>
        </is>
      </c>
    </row>
    <row r="127">
      <c r="B127" s="14" t="inlineStr">
        <is>
          <t>nrCHfirst</t>
        </is>
      </c>
      <c r="C127" s="2" t="inlineStr">
        <is>
          <t>'ChapterMaster'!$I$6:$I$49</t>
        </is>
      </c>
    </row>
    <row r="128">
      <c r="B128" s="14" t="inlineStr">
        <is>
          <t>nrCHgrade</t>
        </is>
      </c>
      <c r="C128" s="2" t="inlineStr">
        <is>
          <t>'ChapterMaster'!$P$6:$P$49</t>
        </is>
      </c>
    </row>
    <row r="129">
      <c r="B129" s="14" t="inlineStr">
        <is>
          <t>nrCHhandoutOpt</t>
        </is>
      </c>
      <c r="C129" s="2" t="inlineStr">
        <is>
          <t>'ChapterMaster'!$R$6:$R$49</t>
        </is>
      </c>
    </row>
    <row r="130">
      <c r="B130" s="14" t="inlineStr">
        <is>
          <t>nrCHinstr</t>
        </is>
      </c>
      <c r="C130" s="2" t="inlineStr">
        <is>
          <t>'ChapterMaster'!$K$6:$K$49</t>
        </is>
      </c>
    </row>
    <row r="131">
      <c r="B131" s="14" t="inlineStr">
        <is>
          <t>nrCHlesson</t>
        </is>
      </c>
      <c r="C131" s="2" t="inlineStr">
        <is>
          <t>'ChapterMaster'!$L$6:$L$49</t>
        </is>
      </c>
    </row>
    <row r="132">
      <c r="B132" s="14" t="inlineStr">
        <is>
          <t>nrCHmin</t>
        </is>
      </c>
      <c r="C132" s="2" t="inlineStr">
        <is>
          <t>'ChapterMaster'!$E$6:$E$49</t>
        </is>
      </c>
    </row>
    <row r="133">
      <c r="B133" s="14" t="inlineStr">
        <is>
          <t>nrCHmod</t>
        </is>
      </c>
      <c r="C133" s="2" t="inlineStr">
        <is>
          <t>'ChapterMaster'!$B$6:$B$49</t>
        </is>
      </c>
    </row>
    <row r="134">
      <c r="B134" s="14" t="inlineStr">
        <is>
          <t>nrCHname</t>
        </is>
      </c>
      <c r="C134" s="2" t="inlineStr">
        <is>
          <t>'ChapterMaster'!$D$6:$D$49</t>
        </is>
      </c>
    </row>
    <row r="135">
      <c r="B135" s="14" t="inlineStr">
        <is>
          <t>nrCHnum</t>
        </is>
      </c>
      <c r="C135" s="2" t="inlineStr">
        <is>
          <t>'ChapterMaster'!$C$6:$C$49</t>
        </is>
      </c>
    </row>
    <row r="136">
      <c r="B136" s="14" t="inlineStr">
        <is>
          <t>nrCHplan</t>
        </is>
      </c>
      <c r="C136" s="2" t="inlineStr">
        <is>
          <t>'ChapterMaster'!$F$6:$F$49</t>
        </is>
      </c>
    </row>
    <row r="137">
      <c r="B137" s="14" t="inlineStr">
        <is>
          <t>nrCHsignin</t>
        </is>
      </c>
      <c r="C137" s="2" t="inlineStr">
        <is>
          <t>'ChapterMaster'!$N$6:$N$49</t>
        </is>
      </c>
    </row>
    <row r="138">
      <c r="B138" s="14" t="inlineStr">
        <is>
          <t>nrCHspecial</t>
        </is>
      </c>
      <c r="C138" s="2" t="inlineStr">
        <is>
          <t>'ChapterMaster'!$S$6:$S$49</t>
        </is>
      </c>
    </row>
    <row r="139">
      <c r="B139" s="14" t="inlineStr">
        <is>
          <t>nrCHspecialMet</t>
        </is>
      </c>
      <c r="C139" s="2" t="inlineStr">
        <is>
          <t>'ChapterMaster'!$T$6:$T$49</t>
        </is>
      </c>
    </row>
    <row r="140">
      <c r="B140" s="14" t="inlineStr">
        <is>
          <t>nrCHtotalDelivered</t>
        </is>
      </c>
      <c r="C140" s="2" t="inlineStr">
        <is>
          <t>'ChapterMaster'!$G$51</t>
        </is>
      </c>
    </row>
    <row r="141">
      <c r="B141" s="14" t="inlineStr">
        <is>
          <t>nrCKblocking</t>
        </is>
      </c>
      <c r="C141" s="2" t="inlineStr">
        <is>
          <t>'sysChecks'!$O$6:$O$55</t>
        </is>
      </c>
    </row>
    <row r="142">
      <c r="B142" s="14" t="inlineStr">
        <is>
          <t>nrCKdismissRev</t>
        </is>
      </c>
      <c r="C142" s="2" t="inlineStr">
        <is>
          <t>'sysChecks'!$M$6:$M$55</t>
        </is>
      </c>
    </row>
    <row r="143">
      <c r="B143" s="14" t="inlineStr">
        <is>
          <t>nrCKexamsRecorded</t>
        </is>
      </c>
      <c r="C143" s="2" t="inlineStr">
        <is>
          <t>'sysChecks'!$R$6:$R$55</t>
        </is>
      </c>
    </row>
    <row r="144">
      <c r="B144" s="14" t="inlineStr">
        <is>
          <t>nrCKfinalExamElig</t>
        </is>
      </c>
      <c r="C144" s="2" t="inlineStr">
        <is>
          <t>'sysChecks'!$P$6:$P$55</t>
        </is>
      </c>
    </row>
    <row r="145">
      <c r="B145" s="14" t="inlineStr">
        <is>
          <t>nrCKfirearmsCoF</t>
        </is>
      </c>
      <c r="C145" s="2" t="inlineStr">
        <is>
          <t>'sysChecks'!$T$6:$T$55</t>
        </is>
      </c>
    </row>
    <row r="146">
      <c r="B146" s="14" t="inlineStr">
        <is>
          <t>nrCKgradElig</t>
        </is>
      </c>
      <c r="C146" s="2" t="inlineStr">
        <is>
          <t>'sysChecks'!$N$6:$N$55</t>
        </is>
      </c>
    </row>
    <row r="147">
      <c r="B147" s="14" t="inlineStr">
        <is>
          <t>nrCKopenReviews</t>
        </is>
      </c>
      <c r="C147" s="2" t="inlineStr">
        <is>
          <t>'sysChecks'!$U$6:$U$55</t>
        </is>
      </c>
    </row>
    <row r="148">
      <c r="B148" s="14" t="inlineStr">
        <is>
          <t>nrCKskillsAssessed</t>
        </is>
      </c>
      <c r="C148" s="2" t="inlineStr">
        <is>
          <t>'sysChecks'!$S$6:$S$55</t>
        </is>
      </c>
    </row>
    <row r="149">
      <c r="B149" s="14" t="inlineStr">
        <is>
          <t>nrCO_Date</t>
        </is>
      </c>
      <c r="C149" s="2" t="inlineStr">
        <is>
          <t>'Counseling'!$C$6:$C$405</t>
        </is>
      </c>
    </row>
    <row r="150">
      <c r="B150" s="14" t="inlineStr">
        <is>
          <t>nrCO_Desc</t>
        </is>
      </c>
      <c r="C150" s="2" t="inlineStr">
        <is>
          <t>'Counseling'!$H$6:$H$405</t>
        </is>
      </c>
    </row>
    <row r="151">
      <c r="B151" s="14" t="inlineStr">
        <is>
          <t>nrCO_PID</t>
        </is>
      </c>
      <c r="C151" s="2" t="inlineStr">
        <is>
          <t>'Counseling'!$E$6:$E$405</t>
        </is>
      </c>
    </row>
    <row r="152">
      <c r="B152" s="14" t="inlineStr">
        <is>
          <t>nrCO_Report</t>
        </is>
      </c>
      <c r="C152" s="2" t="inlineStr">
        <is>
          <t>'Counseling'!$J$6:$J$405</t>
        </is>
      </c>
    </row>
    <row r="153">
      <c r="B153" s="14" t="inlineStr">
        <is>
          <t>nrCO_Status</t>
        </is>
      </c>
      <c r="C153" s="2" t="inlineStr">
        <is>
          <t>'Counseling'!$M$6:$M$405</t>
        </is>
      </c>
    </row>
    <row r="154">
      <c r="B154" s="14" t="inlineStr">
        <is>
          <t>nrCO_Type</t>
        </is>
      </c>
      <c r="C154" s="2" t="inlineStr">
        <is>
          <t>'Counseling'!$F$6:$F$405</t>
        </is>
      </c>
    </row>
    <row r="155">
      <c r="B155" s="14" t="inlineStr">
        <is>
          <t>nrCadetAgency</t>
        </is>
      </c>
      <c r="C155" s="2" t="inlineStr">
        <is>
          <t>'Cadets'!$H$6:$H$55</t>
        </is>
      </c>
    </row>
    <row r="156">
      <c r="B156" s="14" t="inlineStr">
        <is>
          <t>nrCadetAgencyID</t>
        </is>
      </c>
      <c r="C156" s="2" t="inlineStr">
        <is>
          <t>'Cadets'!$G$6:$G$55</t>
        </is>
      </c>
    </row>
    <row r="157">
      <c r="B157" s="14" t="inlineStr">
        <is>
          <t>nrCadetStatus</t>
        </is>
      </c>
      <c r="C157" s="2" t="inlineStr">
        <is>
          <t>'Cadets'!$I$6:$I$55</t>
        </is>
      </c>
    </row>
    <row r="158">
      <c r="B158" s="14" t="inlineStr">
        <is>
          <t>nrDIS_Approval</t>
        </is>
      </c>
      <c r="C158" s="2" t="inlineStr">
        <is>
          <t>'DismissalLog'!$K$6:$K$105</t>
        </is>
      </c>
    </row>
    <row r="159">
      <c r="B159" s="14" t="inlineStr">
        <is>
          <t>nrDIS_Closes</t>
        </is>
      </c>
      <c r="C159" s="2" t="inlineStr">
        <is>
          <t>'DismissalLog'!$P$6:$P$105</t>
        </is>
      </c>
    </row>
    <row r="160">
      <c r="B160" s="14" t="inlineStr">
        <is>
          <t>nrDIS_Outcome</t>
        </is>
      </c>
      <c r="C160" s="2" t="inlineStr">
        <is>
          <t>'DismissalLog'!$J$6:$J$105</t>
        </is>
      </c>
    </row>
    <row r="161">
      <c r="B161" s="14" t="inlineStr">
        <is>
          <t>nrDIS_PID</t>
        </is>
      </c>
      <c r="C161" s="2" t="inlineStr">
        <is>
          <t>'DismissalLog'!$D$6:$D$105</t>
        </is>
      </c>
    </row>
    <row r="162">
      <c r="B162" s="14" t="inlineStr">
        <is>
          <t>nrDL_Date</t>
        </is>
      </c>
      <c r="C162" s="2" t="inlineStr">
        <is>
          <t>'DailyLog'!$B$6:$B$175</t>
        </is>
      </c>
    </row>
    <row r="163">
      <c r="B163" s="14" t="inlineStr">
        <is>
          <t>nrELagency</t>
        </is>
      </c>
      <c r="C163" s="2" t="inlineStr">
        <is>
          <t>'EmailLog'!$C$6:$C$505</t>
        </is>
      </c>
    </row>
    <row r="164">
      <c r="B164" s="14" t="inlineStr">
        <is>
          <t>nrELdate</t>
        </is>
      </c>
      <c r="C164" s="2" t="inlineStr">
        <is>
          <t>'EmailLog'!$B$6:$B$505</t>
        </is>
      </c>
    </row>
    <row r="165">
      <c r="B165" s="14" t="inlineStr">
        <is>
          <t>nrEPVgrid</t>
        </is>
      </c>
      <c r="C165" s="2" t="inlineStr">
        <is>
          <t>'EmailPreview'!$B$9:$J$58</t>
        </is>
      </c>
    </row>
    <row r="166">
      <c r="B166" s="14" t="inlineStr">
        <is>
          <t>nrEPVsinceRow</t>
        </is>
      </c>
      <c r="C166" s="2" t="inlineStr">
        <is>
          <t>'EmailPreview'!$B$62</t>
        </is>
      </c>
    </row>
    <row r="167">
      <c r="B167" s="14" t="inlineStr">
        <is>
          <t>nrES_Att</t>
        </is>
      </c>
      <c r="C167" s="2" t="inlineStr">
        <is>
          <t>'ExamScores'!$K$6:$K$1505</t>
        </is>
      </c>
    </row>
    <row r="168">
      <c r="B168" s="14" t="inlineStr">
        <is>
          <t>nrES_AttPass</t>
        </is>
      </c>
      <c r="C168" s="2" t="inlineStr">
        <is>
          <t>'ExamScores'!$N$6:$N$1505</t>
        </is>
      </c>
    </row>
    <row r="169">
      <c r="B169" s="14" t="inlineStr">
        <is>
          <t>nrES_Code</t>
        </is>
      </c>
      <c r="C169" s="2" t="inlineStr">
        <is>
          <t>'ExamScores'!$F$6:$F$1505</t>
        </is>
      </c>
    </row>
    <row r="170">
      <c r="B170" s="14" t="inlineStr">
        <is>
          <t>nrES_Date</t>
        </is>
      </c>
      <c r="C170" s="2" t="inlineStr">
        <is>
          <t>'ExamScores'!$S$6:$S$1505</t>
        </is>
      </c>
    </row>
    <row r="171">
      <c r="B171" s="14" t="inlineStr">
        <is>
          <t>nrES_Dis</t>
        </is>
      </c>
      <c r="C171" s="2" t="inlineStr">
        <is>
          <t>'ExamScores'!$R$6:$R$1505</t>
        </is>
      </c>
    </row>
    <row r="172">
      <c r="B172" s="14" t="inlineStr">
        <is>
          <t>nrES_Final</t>
        </is>
      </c>
      <c r="C172" s="2" t="inlineStr">
        <is>
          <t>'ExamScores'!$P$6:$P$1505</t>
        </is>
      </c>
    </row>
    <row r="173">
      <c r="B173" s="14" t="inlineStr">
        <is>
          <t>nrES_PID</t>
        </is>
      </c>
      <c r="C173" s="2" t="inlineStr">
        <is>
          <t>'ExamScores'!$D$6:$D$1505</t>
        </is>
      </c>
    </row>
    <row r="174">
      <c r="B174" s="14" t="inlineStr">
        <is>
          <t>nrES_Raw</t>
        </is>
      </c>
      <c r="C174" s="2" t="inlineStr">
        <is>
          <t>'ExamScores'!$L$6:$L$1505</t>
        </is>
      </c>
    </row>
    <row r="175">
      <c r="B175" s="14" t="inlineStr">
        <is>
          <t>nrES_Rec</t>
        </is>
      </c>
      <c r="C175" s="2" t="inlineStr">
        <is>
          <t>'ExamScores'!$M$6:$M$1505</t>
        </is>
      </c>
    </row>
    <row r="176">
      <c r="B176" s="14" t="inlineStr">
        <is>
          <t>nrES_RecID</t>
        </is>
      </c>
      <c r="C176" s="2" t="inlineStr">
        <is>
          <t>'ExamScores'!$B$6:$B$1505</t>
        </is>
      </c>
    </row>
    <row r="177">
      <c r="B177" s="14" t="inlineStr">
        <is>
          <t>nrES_RetDue</t>
        </is>
      </c>
      <c r="C177" s="2" t="inlineStr">
        <is>
          <t>'ExamScores'!$T$6:$T$1505</t>
        </is>
      </c>
    </row>
    <row r="178">
      <c r="B178" s="14" t="inlineStr">
        <is>
          <t>nrES_RetReq</t>
        </is>
      </c>
      <c r="C178" s="2" t="inlineStr">
        <is>
          <t>'ExamScores'!$Q$6:$Q$1505</t>
        </is>
      </c>
    </row>
    <row r="179">
      <c r="B179" s="14" t="inlineStr">
        <is>
          <t>nrES_RetStat</t>
        </is>
      </c>
      <c r="C179" s="2" t="inlineStr">
        <is>
          <t>'ExamScores'!$U$6:$U$1505</t>
        </is>
      </c>
    </row>
    <row r="180">
      <c r="B180" s="14" t="inlineStr">
        <is>
          <t>nrES_RowCheck</t>
        </is>
      </c>
      <c r="C180" s="2" t="inlineStr">
        <is>
          <t>'ExamScores'!$X$6:$X$1505</t>
        </is>
      </c>
    </row>
    <row r="181">
      <c r="B181" s="14" t="inlineStr">
        <is>
          <t>nrES_Seq</t>
        </is>
      </c>
      <c r="C181" s="2" t="inlineStr">
        <is>
          <t>'ExamScores'!$I$6:$I$1505</t>
        </is>
      </c>
    </row>
    <row r="182">
      <c r="B182" s="14" t="inlineStr">
        <is>
          <t>nrES_Type</t>
        </is>
      </c>
      <c r="C182" s="2" t="inlineStr">
        <is>
          <t>'ExamScores'!$H$6:$H$1505</t>
        </is>
      </c>
    </row>
    <row r="183">
      <c r="B183" s="14" t="inlineStr">
        <is>
          <t>nrExtraClosureCheck</t>
        </is>
      </c>
      <c r="C183" s="2" t="inlineStr">
        <is>
          <t>'Control'!$G$6:$G$20</t>
        </is>
      </c>
    </row>
    <row r="184">
      <c r="B184" s="14" t="inlineStr">
        <is>
          <t>nrExtraClosures</t>
        </is>
      </c>
      <c r="C184" s="2" t="inlineStr">
        <is>
          <t>'Control'!$F$6:$F$20</t>
        </is>
      </c>
    </row>
    <row r="185">
      <c r="B185" s="14" t="inlineStr">
        <is>
          <t>nrFLcount</t>
        </is>
      </c>
      <c r="C185" s="2" t="inlineStr">
        <is>
          <t>'sysFlags'!$S$6:$S$55</t>
        </is>
      </c>
    </row>
    <row r="186">
      <c r="B186" s="14" t="inlineStr">
        <is>
          <t>nrFLreasons</t>
        </is>
      </c>
      <c r="C186" s="2" t="inlineStr">
        <is>
          <t>'sysFlags'!$T$6:$T$55</t>
        </is>
      </c>
    </row>
    <row r="187">
      <c r="B187" s="14" t="inlineStr">
        <is>
          <t>nrGRacademic</t>
        </is>
      </c>
      <c r="C187" s="2" t="inlineStr">
        <is>
          <t>'sysGrades'!$V$6:$V$55</t>
        </is>
      </c>
    </row>
    <row r="188">
      <c r="B188" s="14" t="inlineStr">
        <is>
          <t>nrGRconsec</t>
        </is>
      </c>
      <c r="C188" s="2" t="inlineStr">
        <is>
          <t>'sysGrades'!$AC$6:$AC$55</t>
        </is>
      </c>
    </row>
    <row r="189">
      <c r="B189" s="14" t="inlineStr">
        <is>
          <t>nrGRcurrent</t>
        </is>
      </c>
      <c r="C189" s="2" t="inlineStr">
        <is>
          <t>'sysGrades'!$M$6:$M$55</t>
        </is>
      </c>
    </row>
    <row r="190">
      <c r="B190" s="14" t="inlineStr">
        <is>
          <t>nrGRdisrev</t>
        </is>
      </c>
      <c r="C190" s="2" t="inlineStr">
        <is>
          <t>'sysGrades'!$P$6:$P$55</t>
        </is>
      </c>
    </row>
    <row r="191">
      <c r="B191" s="14" t="inlineStr">
        <is>
          <t>nrGRfinal</t>
        </is>
      </c>
      <c r="C191" s="2" t="inlineStr">
        <is>
          <t>'sysGrades'!$N$6:$N$55</t>
        </is>
      </c>
    </row>
    <row r="192">
      <c r="B192" s="14" t="inlineStr">
        <is>
          <t>nrGRfinalExam</t>
        </is>
      </c>
      <c r="C192" s="2" t="inlineStr">
        <is>
          <t>'sysGrades'!$L$6:$L$55</t>
        </is>
      </c>
    </row>
    <row r="193">
      <c r="B193" s="14" t="inlineStr">
        <is>
          <t>nrGRgradedrop</t>
        </is>
      </c>
      <c r="C193" s="2" t="inlineStr">
        <is>
          <t>'sysGrades'!$AB$6:$AB$55</t>
        </is>
      </c>
    </row>
    <row r="194">
      <c r="B194" s="14" t="inlineStr">
        <is>
          <t>nrGRmajavg</t>
        </is>
      </c>
      <c r="C194" s="2" t="inlineStr">
        <is>
          <t>'sysGrades'!$I$6:$I$55</t>
        </is>
      </c>
    </row>
    <row r="195">
      <c r="B195" s="14" t="inlineStr">
        <is>
          <t>nrGRminavg</t>
        </is>
      </c>
      <c r="C195" s="2" t="inlineStr">
        <is>
          <t>'sysGrades'!$J$6:$J$55</t>
        </is>
      </c>
    </row>
    <row r="196">
      <c r="B196" s="14" t="inlineStr">
        <is>
          <t>nrGRrank</t>
        </is>
      </c>
      <c r="C196" s="2" t="inlineStr">
        <is>
          <t>'sysGrades'!$U$6:$U$55</t>
        </is>
      </c>
    </row>
    <row r="197">
      <c r="B197" s="14" t="inlineStr">
        <is>
          <t>nrGRretakes</t>
        </is>
      </c>
      <c r="C197" s="2" t="inlineStr">
        <is>
          <t>'sysGrades'!$O$6:$O$55</t>
        </is>
      </c>
    </row>
    <row r="198">
      <c r="B198" s="14" t="inlineStr">
        <is>
          <t>nrHolidays1</t>
        </is>
      </c>
      <c r="C198" s="2" t="inlineStr">
        <is>
          <t>'Control'!$C$6:$C$16</t>
        </is>
      </c>
    </row>
    <row r="199">
      <c r="B199" s="14" t="inlineStr">
        <is>
          <t>nrHolidays2</t>
        </is>
      </c>
      <c r="C199" s="2" t="inlineStr">
        <is>
          <t>'Control'!$D$6:$D$16</t>
        </is>
      </c>
    </row>
    <row r="200">
      <c r="B200" s="14" t="inlineStr">
        <is>
          <t>nrINCelig</t>
        </is>
      </c>
      <c r="C200" s="2" t="inlineStr">
        <is>
          <t>'sysIncidents'!$K$6:$K$55</t>
        </is>
      </c>
    </row>
    <row r="201">
      <c r="B201" s="14" t="inlineStr">
        <is>
          <t>nrINCopenNeg</t>
        </is>
      </c>
      <c r="C201" s="2" t="inlineStr">
        <is>
          <t>'sysIncidents'!$H$6:$H$55</t>
        </is>
      </c>
    </row>
    <row r="202">
      <c r="B202" s="14" t="inlineStr">
        <is>
          <t>nrIN_Chain</t>
        </is>
      </c>
      <c r="C202" s="2" t="inlineStr">
        <is>
          <t>'Incidents'!$L$6:$L$405</t>
        </is>
      </c>
    </row>
    <row r="203">
      <c r="B203" s="14" t="inlineStr">
        <is>
          <t>nrIN_Date</t>
        </is>
      </c>
      <c r="C203" s="2" t="inlineStr">
        <is>
          <t>'Incidents'!$C$6:$C$405</t>
        </is>
      </c>
    </row>
    <row r="204">
      <c r="B204" s="14" t="inlineStr">
        <is>
          <t>nrIN_Desc</t>
        </is>
      </c>
      <c r="C204" s="2" t="inlineStr">
        <is>
          <t>'Incidents'!$I$6:$I$405</t>
        </is>
      </c>
    </row>
    <row r="205">
      <c r="B205" s="14" t="inlineStr">
        <is>
          <t>nrIN_Dir</t>
        </is>
      </c>
      <c r="C205" s="2" t="inlineStr">
        <is>
          <t>'Incidents'!$F$6:$F$405</t>
        </is>
      </c>
    </row>
    <row r="206">
      <c r="B206" s="14" t="inlineStr">
        <is>
          <t>nrIN_PID</t>
        </is>
      </c>
      <c r="C206" s="2" t="inlineStr">
        <is>
          <t>'Incidents'!$E$6:$E$405</t>
        </is>
      </c>
    </row>
    <row r="207">
      <c r="B207" s="14" t="inlineStr">
        <is>
          <t>nrIN_Report</t>
        </is>
      </c>
      <c r="C207" s="2" t="inlineStr">
        <is>
          <t>'Incidents'!$O$6:$O$405</t>
        </is>
      </c>
    </row>
    <row r="208">
      <c r="B208" s="14" t="inlineStr">
        <is>
          <t>nrIN_Res</t>
        </is>
      </c>
      <c r="C208" s="2" t="inlineStr">
        <is>
          <t>'Incidents'!$M$6:$M$405</t>
        </is>
      </c>
    </row>
    <row r="209">
      <c r="B209" s="14" t="inlineStr">
        <is>
          <t>nrIN_Sev</t>
        </is>
      </c>
      <c r="C209" s="2" t="inlineStr">
        <is>
          <t>'Incidents'!$G$6:$G$405</t>
        </is>
      </c>
    </row>
    <row r="210">
      <c r="B210" s="14" t="inlineStr">
        <is>
          <t>nrInstrChTaught</t>
        </is>
      </c>
      <c r="C210" s="2" t="inlineStr">
        <is>
          <t>'Instructors'!$M$6:$M$95</t>
        </is>
      </c>
    </row>
    <row r="211">
      <c r="B211" s="14" t="inlineStr">
        <is>
          <t>nrInstrNames</t>
        </is>
      </c>
      <c r="C211" s="2" t="inlineStr">
        <is>
          <t>'Instructors'!$B$6:$B$95</t>
        </is>
      </c>
    </row>
    <row r="212">
      <c r="B212" s="14" t="inlineStr">
        <is>
          <t>nrInstrOnSched</t>
        </is>
      </c>
      <c r="C212" s="2" t="inlineStr">
        <is>
          <t>'Instructors'!$L$6:$L$95</t>
        </is>
      </c>
    </row>
    <row r="213">
      <c r="B213" s="14" t="inlineStr">
        <is>
          <t>nrInstrReady</t>
        </is>
      </c>
      <c r="C213" s="2" t="inlineStr">
        <is>
          <t>'Instructors'!$K$6:$K$95</t>
        </is>
      </c>
    </row>
    <row r="214">
      <c r="B214" s="14" t="inlineStr">
        <is>
          <t>nrMD_PID</t>
        </is>
      </c>
      <c r="C214" s="2" t="inlineStr">
        <is>
          <t>'Medical'!$E$6:$E$205</t>
        </is>
      </c>
    </row>
    <row r="215">
      <c r="B215" s="14" t="inlineStr">
        <is>
          <t>nrMD_Restr</t>
        </is>
      </c>
      <c r="C215" s="2" t="inlineStr">
        <is>
          <t>'Medical'!$H$6:$H$205</t>
        </is>
      </c>
    </row>
    <row r="216">
      <c r="B216" s="14" t="inlineStr">
        <is>
          <t>nrMD_Status</t>
        </is>
      </c>
      <c r="C216" s="2" t="inlineStr">
        <is>
          <t>'Medical'!$M$6:$M$205</t>
        </is>
      </c>
    </row>
    <row r="217">
      <c r="B217" s="14" t="inlineStr">
        <is>
          <t>nrME_Assigned</t>
        </is>
      </c>
      <c r="C217" s="2" t="inlineStr">
        <is>
          <t>'Memos'!$C$6:$C$305</t>
        </is>
      </c>
    </row>
    <row r="218">
      <c r="B218" s="14" t="inlineStr">
        <is>
          <t>nrME_Cadet</t>
        </is>
      </c>
      <c r="C218" s="2" t="inlineStr">
        <is>
          <t>'Memos'!$D$6:$D$305</t>
        </is>
      </c>
    </row>
    <row r="219">
      <c r="B219" s="14" t="inlineStr">
        <is>
          <t>nrME_Due</t>
        </is>
      </c>
      <c r="C219" s="2" t="inlineStr">
        <is>
          <t>'Memos'!$J$6:$J$305</t>
        </is>
      </c>
    </row>
    <row r="220">
      <c r="B220" s="14" t="inlineStr">
        <is>
          <t>nrME_PID</t>
        </is>
      </c>
      <c r="C220" s="2" t="inlineStr">
        <is>
          <t>'Memos'!$E$6:$E$305</t>
        </is>
      </c>
    </row>
    <row r="221">
      <c r="B221" s="14" t="inlineStr">
        <is>
          <t>nrME_Received</t>
        </is>
      </c>
      <c r="C221" s="2" t="inlineStr">
        <is>
          <t>'Memos'!$K$6:$K$305</t>
        </is>
      </c>
    </row>
    <row r="222">
      <c r="B222" s="14" t="inlineStr">
        <is>
          <t>nrME_Ref</t>
        </is>
      </c>
      <c r="C222" s="2" t="inlineStr">
        <is>
          <t>'Memos'!$F$6:$F$305</t>
        </is>
      </c>
    </row>
    <row r="223">
      <c r="B223" s="14" t="inlineStr">
        <is>
          <t>nrME_Report</t>
        </is>
      </c>
      <c r="C223" s="2" t="inlineStr">
        <is>
          <t>'Memos'!$M$6:$M$305</t>
        </is>
      </c>
    </row>
    <row r="224">
      <c r="B224" s="14" t="inlineStr">
        <is>
          <t>nrME_Status</t>
        </is>
      </c>
      <c r="C224" s="2" t="inlineStr">
        <is>
          <t>'Memos'!$L$6:$L$305</t>
        </is>
      </c>
    </row>
    <row r="225">
      <c r="B225" s="14" t="inlineStr">
        <is>
          <t>nrME_Subject</t>
        </is>
      </c>
      <c r="C225" s="2" t="inlineStr">
        <is>
          <t>'Memos'!$G$6:$G$305</t>
        </is>
      </c>
    </row>
    <row r="226">
      <c r="B226" s="14" t="inlineStr">
        <is>
          <t>nrMK_Credit</t>
        </is>
      </c>
      <c r="C226" s="2" t="inlineStr">
        <is>
          <t>'Makeup'!$L$6:$L$505</t>
        </is>
      </c>
    </row>
    <row r="227">
      <c r="B227" s="14" t="inlineStr">
        <is>
          <t>nrMK_Date</t>
        </is>
      </c>
      <c r="C227" s="2" t="inlineStr">
        <is>
          <t>'Makeup'!$C$6:$C$505</t>
        </is>
      </c>
    </row>
    <row r="228">
      <c r="B228" s="14" t="inlineStr">
        <is>
          <t>nrMK_Link</t>
        </is>
      </c>
      <c r="C228" s="2" t="inlineStr">
        <is>
          <t>'Makeup'!$I$6:$I$505</t>
        </is>
      </c>
    </row>
    <row r="229">
      <c r="B229" s="14" t="inlineStr">
        <is>
          <t>nrMK_Min</t>
        </is>
      </c>
      <c r="C229" s="2" t="inlineStr">
        <is>
          <t>'Makeup'!$G$6:$G$505</t>
        </is>
      </c>
    </row>
    <row r="230">
      <c r="B230" s="14" t="inlineStr">
        <is>
          <t>nrMK_PID</t>
        </is>
      </c>
      <c r="C230" s="2" t="inlineStr">
        <is>
          <t>'Makeup'!$E$6:$E$505</t>
        </is>
      </c>
    </row>
    <row r="231">
      <c r="B231" s="14" t="inlineStr">
        <is>
          <t>nrMK_RowCheck</t>
        </is>
      </c>
      <c r="C231" s="2" t="inlineStr">
        <is>
          <t>'Makeup'!$N$6:$N$505</t>
        </is>
      </c>
    </row>
    <row r="232">
      <c r="B232" s="14" t="inlineStr">
        <is>
          <t>nrMK_Sess</t>
        </is>
      </c>
      <c r="C232" s="2" t="inlineStr">
        <is>
          <t>'Makeup'!$H$6:$H$505</t>
        </is>
      </c>
    </row>
    <row r="233">
      <c r="B233" s="14" t="inlineStr">
        <is>
          <t>nrMK_Type</t>
        </is>
      </c>
      <c r="C233" s="2" t="inlineStr">
        <is>
          <t>'Makeup'!$F$6:$F$505</t>
        </is>
      </c>
    </row>
    <row r="234">
      <c r="B234" s="14" t="inlineStr">
        <is>
          <t>nrPRGitems</t>
        </is>
      </c>
      <c r="C234" s="2" t="inlineStr">
        <is>
          <t>'Audit'!$B$44:$B$61</t>
        </is>
      </c>
    </row>
    <row r="235">
      <c r="B235" s="14" t="inlineStr">
        <is>
          <t>nrPRGmet</t>
        </is>
      </c>
      <c r="C235" s="2" t="inlineStr">
        <is>
          <t>'Audit'!$F$44:$F$61</t>
        </is>
      </c>
    </row>
    <row r="236">
      <c r="B236" s="14" t="inlineStr">
        <is>
          <t>nrPTRubricEvents</t>
        </is>
      </c>
      <c r="C236" s="2" t="inlineStr">
        <is>
          <t>'Settings'!$B$43:$B$49</t>
        </is>
      </c>
    </row>
    <row r="237">
      <c r="B237" s="14" t="inlineStr">
        <is>
          <t>nrPTRubricPoints</t>
        </is>
      </c>
      <c r="C237" s="2" t="inlineStr">
        <is>
          <t>'Settings'!$D$43:$H$49</t>
        </is>
      </c>
    </row>
    <row r="238">
      <c r="B238" s="14" t="inlineStr">
        <is>
          <t>nrPT_BasePass</t>
        </is>
      </c>
      <c r="C238" s="2" t="inlineStr">
        <is>
          <t>'PT'!$K$6:$K$55</t>
        </is>
      </c>
    </row>
    <row r="239">
      <c r="B239" s="14" t="inlineStr">
        <is>
          <t>nrPT_FinalPass</t>
        </is>
      </c>
      <c r="C239" s="2" t="inlineStr">
        <is>
          <t>'PT'!$AB$6:$AB$55</t>
        </is>
      </c>
    </row>
    <row r="240">
      <c r="B240" s="14" t="inlineStr">
        <is>
          <t>nrPT_FinalPts</t>
        </is>
      </c>
      <c r="C240" s="2" t="inlineStr">
        <is>
          <t>'PT'!$AA$6:$AA$55</t>
        </is>
      </c>
    </row>
    <row r="241">
      <c r="B241" s="14" t="inlineStr">
        <is>
          <t>nrPT_Improve</t>
        </is>
      </c>
      <c r="C241" s="2" t="inlineStr">
        <is>
          <t>'PT'!$AC$6:$AC$55</t>
        </is>
      </c>
    </row>
    <row r="242">
      <c r="B242" s="14" t="inlineStr">
        <is>
          <t>nrSCH_Act</t>
        </is>
      </c>
      <c r="C242" s="2" t="inlineStr">
        <is>
          <t>'Schedule'!$G$6:$G$905</t>
        </is>
      </c>
    </row>
    <row r="243">
      <c r="B243" s="14" t="inlineStr">
        <is>
          <t>nrSCH_ChNum</t>
        </is>
      </c>
      <c r="C243" s="2" t="inlineStr">
        <is>
          <t>'Schedule'!$H$6:$H$905</t>
        </is>
      </c>
    </row>
    <row r="244">
      <c r="B244" s="14" t="inlineStr">
        <is>
          <t>nrSCH_Date</t>
        </is>
      </c>
      <c r="C244" s="2" t="inlineStr">
        <is>
          <t>'Schedule'!$B$6:$B$905</t>
        </is>
      </c>
    </row>
    <row r="245">
      <c r="B245" s="14" t="inlineStr">
        <is>
          <t>nrSCH_End</t>
        </is>
      </c>
      <c r="C245" s="2" t="inlineStr">
        <is>
          <t>'Schedule'!$E$6:$E$905</t>
        </is>
      </c>
    </row>
    <row r="246">
      <c r="B246" s="14" t="inlineStr">
        <is>
          <t>nrSCH_Hrs</t>
        </is>
      </c>
      <c r="C246" s="2" t="inlineStr">
        <is>
          <t>'Schedule'!$F$6:$F$905</t>
        </is>
      </c>
    </row>
    <row r="247">
      <c r="B247" s="14" t="inlineStr">
        <is>
          <t>nrSCH_Instr</t>
        </is>
      </c>
      <c r="C247" s="2" t="inlineStr">
        <is>
          <t>'Schedule'!$I$6:$I$905</t>
        </is>
      </c>
    </row>
    <row r="248">
      <c r="B248" s="14" t="inlineStr">
        <is>
          <t>nrSCH_InstrOK</t>
        </is>
      </c>
      <c r="C248" s="2" t="inlineStr">
        <is>
          <t>'Schedule'!$N$6:$N$905</t>
        </is>
      </c>
    </row>
    <row r="249">
      <c r="B249" s="14" t="inlineStr">
        <is>
          <t>nrSCH_Loc</t>
        </is>
      </c>
      <c r="C249" s="2" t="inlineStr">
        <is>
          <t>'Schedule'!$J$6:$J$905</t>
        </is>
      </c>
    </row>
    <row r="250">
      <c r="B250" s="14" t="inlineStr">
        <is>
          <t>nrSCH_Start</t>
        </is>
      </c>
      <c r="C250" s="2" t="inlineStr">
        <is>
          <t>'Schedule'!$D$6:$D$905</t>
        </is>
      </c>
    </row>
    <row r="251">
      <c r="B251" s="14" t="inlineStr">
        <is>
          <t>nrSCH_TimeCheck</t>
        </is>
      </c>
      <c r="C251" s="2" t="inlineStr">
        <is>
          <t>'Schedule'!$O$6:$O$905</t>
        </is>
      </c>
    </row>
    <row r="252">
      <c r="B252" s="14" t="inlineStr">
        <is>
          <t>nrSEstatus</t>
        </is>
      </c>
      <c r="C252" s="2" t="inlineStr">
        <is>
          <t>'StateExam'!$K$6:$K$55</t>
        </is>
      </c>
    </row>
    <row r="253">
      <c r="B253" s="14" t="inlineStr">
        <is>
          <t>nrSGclassavg</t>
        </is>
      </c>
      <c r="C253" s="2" t="inlineStr">
        <is>
          <t>'ScoresGrid'!$D$57:$AB$57</t>
        </is>
      </c>
    </row>
    <row r="254">
      <c r="B254" s="14" t="inlineStr">
        <is>
          <t>nrSK_Att</t>
        </is>
      </c>
      <c r="C254" s="2" t="inlineStr">
        <is>
          <t>'Skills'!$I$6:$I$605</t>
        </is>
      </c>
    </row>
    <row r="255">
      <c r="B255" s="14" t="inlineStr">
        <is>
          <t>nrSK_Cat</t>
        </is>
      </c>
      <c r="C255" s="2" t="inlineStr">
        <is>
          <t>'Skills'!$E$6:$E$605</t>
        </is>
      </c>
    </row>
    <row r="256">
      <c r="B256" s="14" t="inlineStr">
        <is>
          <t>nrSK_CoF</t>
        </is>
      </c>
      <c r="C256" s="2" t="inlineStr">
        <is>
          <t>'Skills'!$R$6:$R$605</t>
        </is>
      </c>
    </row>
    <row r="257">
      <c r="B257" s="14" t="inlineStr">
        <is>
          <t>nrSK_Dis</t>
        </is>
      </c>
      <c r="C257" s="2" t="inlineStr">
        <is>
          <t>'Skills'!$P$6:$P$605</t>
        </is>
      </c>
    </row>
    <row r="258">
      <c r="B258" s="14" t="inlineStr">
        <is>
          <t>nrSK_PID</t>
        </is>
      </c>
      <c r="C258" s="2" t="inlineStr">
        <is>
          <t>'Skills'!$D$6:$D$605</t>
        </is>
      </c>
    </row>
    <row r="259">
      <c r="B259" s="14" t="inlineStr">
        <is>
          <t>nrSK_Res</t>
        </is>
      </c>
      <c r="C259" s="2" t="inlineStr">
        <is>
          <t>'Skills'!$J$6:$J$605</t>
        </is>
      </c>
    </row>
    <row r="260">
      <c r="B260" s="14" t="inlineStr">
        <is>
          <t>nrSK_Score</t>
        </is>
      </c>
      <c r="C260" s="2" t="inlineStr">
        <is>
          <t>'Skills'!$K$6:$K$605</t>
        </is>
      </c>
    </row>
    <row r="261">
      <c r="B261" s="14" t="inlineStr">
        <is>
          <t>nrSK_Status</t>
        </is>
      </c>
      <c r="C261" s="2" t="inlineStr">
        <is>
          <t>'Skills'!$O$6:$O$605</t>
        </is>
      </c>
    </row>
    <row r="262">
      <c r="B262" s="14" t="inlineStr">
        <is>
          <t>nrSKbothCoF</t>
        </is>
      </c>
      <c r="C262" s="2" t="inlineStr">
        <is>
          <t>'sysSkills'!$P$6:$P$55</t>
        </is>
      </c>
    </row>
    <row r="263">
      <c r="B263" s="14" t="inlineStr">
        <is>
          <t>nrSKelig</t>
        </is>
      </c>
      <c r="C263" s="2" t="inlineStr">
        <is>
          <t>'sysSkills'!$K$6:$K$55</t>
        </is>
      </c>
    </row>
    <row r="264">
      <c r="B264" s="14" t="inlineStr">
        <is>
          <t>nrSKfailedout</t>
        </is>
      </c>
      <c r="C264" s="2" t="inlineStr">
        <is>
          <t>'sysSkills'!$J$6:$J$55</t>
        </is>
      </c>
    </row>
    <row r="265">
      <c r="B265" s="14" t="inlineStr">
        <is>
          <t>nrSKfirearmsAvg</t>
        </is>
      </c>
      <c r="C265" s="2" t="inlineStr">
        <is>
          <t>'sysSkills'!$L$6:$L$55</t>
        </is>
      </c>
    </row>
    <row r="266">
      <c r="B266" s="14" t="inlineStr">
        <is>
          <t>nrSUBname</t>
        </is>
      </c>
      <c r="C266" s="2" t="inlineStr">
        <is>
          <t>'ChapterMaster'!$B$56:$B$70</t>
        </is>
      </c>
    </row>
    <row r="267">
      <c r="B267" s="14" t="inlineStr">
        <is>
          <t>nrSUBparent</t>
        </is>
      </c>
      <c r="C267" s="2" t="inlineStr">
        <is>
          <t>'ChapterMaster'!$E$56:$E$70</t>
        </is>
      </c>
    </row>
    <row r="268">
      <c r="B268" s="14" t="inlineStr">
        <is>
          <t>nrSUBtarget</t>
        </is>
      </c>
      <c r="C268" s="2" t="inlineStr">
        <is>
          <t>'ChapterMaster'!$F$56:$F$70</t>
        </is>
      </c>
    </row>
    <row r="269">
      <c r="B269" s="14" t="inlineStr">
        <is>
          <t>nrScheduleItems</t>
        </is>
      </c>
      <c r="C269" s="2" t="inlineStr">
        <is>
          <t>'sysListsHelper'!$B$6:$B$89</t>
        </is>
      </c>
    </row>
    <row r="270">
      <c r="B270" s="14" t="inlineStr">
        <is>
          <t>nrSpellAvg</t>
        </is>
      </c>
      <c r="C270" s="2" t="inlineStr">
        <is>
          <t>'Spelling'!$P$6:$P$55</t>
        </is>
      </c>
    </row>
    <row r="271">
      <c r="B271" s="14" t="inlineStr">
        <is>
          <t>nrSpellClassAvg</t>
        </is>
      </c>
      <c r="C271" s="2" t="inlineStr">
        <is>
          <t>'Spelling'!$D$58:$O$58</t>
        </is>
      </c>
    </row>
    <row r="272">
      <c r="B272" s="14" t="inlineStr">
        <is>
          <t>nrSpellCounts</t>
        </is>
      </c>
      <c r="C272" s="2" t="inlineStr">
        <is>
          <t>'Spelling'!$D$57:$O$57</t>
        </is>
      </c>
    </row>
    <row r="273">
      <c r="B273" s="14" t="inlineStr">
        <is>
          <t>nrSpellFlag</t>
        </is>
      </c>
      <c r="C273" s="2" t="inlineStr">
        <is>
          <t>'Spelling'!$R$6:$R$55</t>
        </is>
      </c>
    </row>
    <row r="274">
      <c r="B274" s="14" t="inlineStr">
        <is>
          <t>nrSpellRowCheck</t>
        </is>
      </c>
      <c r="C274" s="2" t="inlineStr">
        <is>
          <t>'Spelling'!$S$6:$S$55</t>
        </is>
      </c>
    </row>
    <row r="275">
      <c r="B275" s="14" t="inlineStr">
        <is>
          <t>nrSpellTaken</t>
        </is>
      </c>
      <c r="C275" s="2" t="inlineStr">
        <is>
          <t>'Spelling'!$Q$6:$Q$55</t>
        </is>
      </c>
    </row>
    <row r="276">
      <c r="B276" s="14" t="inlineStr">
        <is>
          <t>nrSpellTestNums</t>
        </is>
      </c>
      <c r="C276" s="2" t="inlineStr">
        <is>
          <t>'Spelling'!$D$59:$O$59</t>
        </is>
      </c>
    </row>
    <row r="277">
      <c r="B277" s="14" t="inlineStr">
        <is>
          <t>nrSpellWords</t>
        </is>
      </c>
      <c r="C277" s="2" t="inlineStr">
        <is>
          <t>'SpellingMaster'!$C$6:$N$30</t>
        </is>
      </c>
    </row>
    <row r="278">
      <c r="B278" s="14" t="inlineStr">
        <is>
          <t>nrWRcomplete</t>
        </is>
      </c>
      <c r="C278" s="2" t="inlineStr">
        <is>
          <t>'Writing'!$AR$6:$AR$55</t>
        </is>
      </c>
    </row>
    <row r="279">
      <c r="B279" s="14" t="inlineStr">
        <is>
          <t>nrWRcurrent</t>
        </is>
      </c>
      <c r="C279" s="2" t="inlineStr">
        <is>
          <t>'Writing'!$AT$6:$AT$55</t>
        </is>
      </c>
    </row>
    <row r="280">
      <c r="B280" s="14" t="inlineStr">
        <is>
          <t>nrWRoverdue</t>
        </is>
      </c>
      <c r="C280" s="2" t="inlineStr">
        <is>
          <t>'Writing'!$AS$6:$AS$55</t>
        </is>
      </c>
    </row>
    <row r="281">
      <c r="B281" s="14" t="inlineStr">
        <is>
          <t>rngAgencyActive</t>
        </is>
      </c>
      <c r="C281" s="2" t="inlineStr">
        <is>
          <t>'Agencies'!$H$6:$H$50</t>
        </is>
      </c>
    </row>
    <row r="282">
      <c r="B282" s="14" t="inlineStr">
        <is>
          <t>rngAgencyEmails</t>
        </is>
      </c>
      <c r="C282" s="2" t="inlineStr">
        <is>
          <t>'Agencies'!$E$6:$E$50</t>
        </is>
      </c>
    </row>
    <row r="283">
      <c r="B283" s="14" t="inlineStr">
        <is>
          <t>rngAgencyIDs</t>
        </is>
      </c>
      <c r="C283" s="2" t="inlineStr">
        <is>
          <t>'Agencies'!$B$6:$B$50</t>
        </is>
      </c>
    </row>
    <row r="284">
      <c r="B284" s="14" t="inlineStr">
        <is>
          <t>rngAgencyNames</t>
        </is>
      </c>
      <c r="C284" s="2" t="inlineStr">
        <is>
          <t>'Agencies'!$C$6:$C$50</t>
        </is>
      </c>
    </row>
    <row r="285">
      <c r="B285" s="14" t="inlineStr">
        <is>
          <t>rngCadetNames</t>
        </is>
      </c>
      <c r="C285" s="2" t="inlineStr">
        <is>
          <t>'Cadets'!$F$6:$F$55</t>
        </is>
      </c>
    </row>
    <row r="286">
      <c r="B286" s="14" t="inlineStr">
        <is>
          <t>rngCadetPIDs</t>
        </is>
      </c>
      <c r="C286" s="2" t="inlineStr">
        <is>
          <t>'Cadets'!$B$6:$B$55</t>
        </is>
      </c>
    </row>
    <row r="287">
      <c r="B287" s="14" t="inlineStr">
        <is>
          <t>rngEMcode</t>
        </is>
      </c>
      <c r="C287" s="2" t="inlineStr">
        <is>
          <t>'ExamMaster'!$B$6:$B$30</t>
        </is>
      </c>
    </row>
    <row r="288">
      <c r="B288" s="14" t="inlineStr">
        <is>
          <t>rngEMname</t>
        </is>
      </c>
      <c r="C288" s="2" t="inlineStr">
        <is>
          <t>'ExamMaster'!$C$6:$C$30</t>
        </is>
      </c>
    </row>
    <row r="289">
      <c r="B289" s="14" t="inlineStr">
        <is>
          <t>rngEMpass</t>
        </is>
      </c>
      <c r="C289" s="2" t="inlineStr">
        <is>
          <t>'ExamMaster'!$E$6:$E$30</t>
        </is>
      </c>
    </row>
    <row r="290">
      <c r="B290" s="14" t="inlineStr">
        <is>
          <t>rngEMseq</t>
        </is>
      </c>
      <c r="C290" s="2" t="inlineStr">
        <is>
          <t>'ExamMaster'!$F$6:$F$30</t>
        </is>
      </c>
    </row>
    <row r="291">
      <c r="B291" s="14" t="inlineStr">
        <is>
          <t>rngEMtype</t>
        </is>
      </c>
      <c r="C291" s="2" t="inlineStr">
        <is>
          <t>'ExamMaster'!$D$6:$D$30</t>
        </is>
      </c>
    </row>
    <row r="292">
      <c r="B292" s="14" t="inlineStr">
        <is>
          <t>rngEPch</t>
        </is>
      </c>
      <c r="C292" s="2" t="inlineStr">
        <is>
          <t>'ExamPlan'!$H$6:$H$30</t>
        </is>
      </c>
    </row>
    <row r="293">
      <c r="B293" s="14" t="inlineStr">
        <is>
          <t>rngEPcode</t>
        </is>
      </c>
      <c r="C293" s="2" t="inlineStr">
        <is>
          <t>'ExamPlan'!$C$6:$C$30</t>
        </is>
      </c>
    </row>
    <row r="294">
      <c r="B294" s="14" t="inlineStr">
        <is>
          <t>rngEPdate</t>
        </is>
      </c>
      <c r="C294" s="2" t="inlineStr">
        <is>
          <t>'ExamPlan'!$I$6:$I$30</t>
        </is>
      </c>
    </row>
    <row r="295">
      <c r="B295" s="14" t="inlineStr">
        <is>
          <t>rngEPname</t>
        </is>
      </c>
      <c r="C295" s="2" t="inlineStr">
        <is>
          <t>'ExamPlan'!$D$6:$D$30</t>
        </is>
      </c>
    </row>
    <row r="296">
      <c r="B296" s="14" t="inlineStr">
        <is>
          <t>rngEPpass</t>
        </is>
      </c>
      <c r="C296" s="2" t="inlineStr">
        <is>
          <t>'ExamPlan'!$F$6:$F$30</t>
        </is>
      </c>
    </row>
    <row r="297">
      <c r="B297" s="14" t="inlineStr">
        <is>
          <t>rngEPseq</t>
        </is>
      </c>
      <c r="C297" s="2" t="inlineStr">
        <is>
          <t>'ExamPlan'!$G$6:$G$30</t>
        </is>
      </c>
    </row>
    <row r="298">
      <c r="B298" s="14" t="inlineStr">
        <is>
          <t>rngEPtype</t>
        </is>
      </c>
      <c r="C298" s="2" t="inlineStr">
        <is>
          <t>'ExamPlan'!$E$6:$E$30</t>
        </is>
      </c>
    </row>
    <row r="299">
      <c r="B299" s="14" t="inlineStr">
        <is>
          <t>rngEPuse</t>
        </is>
      </c>
      <c r="C299" s="2" t="inlineStr">
        <is>
          <t>'ExamPlan'!$B$6:$B$30</t>
        </is>
      </c>
    </row>
    <row r="300">
      <c r="B300" s="14" t="inlineStr">
        <is>
          <t>rngSM_cat</t>
        </is>
      </c>
      <c r="C300" s="2" t="inlineStr">
        <is>
          <t>'SkillsMaster'!$B$6:$B$15</t>
        </is>
      </c>
    </row>
    <row r="301">
      <c r="B301" s="14" t="inlineStr">
        <is>
          <t>rngSM_max</t>
        </is>
      </c>
      <c r="C301" s="2" t="inlineStr">
        <is>
          <t>'SkillsMaster'!$C$6:$C$15</t>
        </is>
      </c>
    </row>
    <row r="302">
      <c r="B302" s="14" t="inlineStr">
        <is>
          <t>rngSM_mode</t>
        </is>
      </c>
      <c r="C302" s="2" t="inlineStr">
        <is>
          <t>'SkillsMaster'!$D$6:$D$15</t>
        </is>
      </c>
    </row>
    <row r="303">
      <c r="B303" s="14" t="inlineStr">
        <is>
          <t>rngSM_pass</t>
        </is>
      </c>
      <c r="C303" s="2" t="inlineStr">
        <is>
          <t>'SkillsMaster'!$E$6:$E$15</t>
        </is>
      </c>
    </row>
    <row r="304">
      <c r="B304" s="14" t="inlineStr">
        <is>
          <t>rngWMassigned</t>
        </is>
      </c>
      <c r="C304" s="2" t="inlineStr">
        <is>
          <t>'WritingMaster'!$K$6:$K$45</t>
        </is>
      </c>
    </row>
    <row r="305">
      <c r="B305" s="14" t="inlineStr">
        <is>
          <t>rngWMdue</t>
        </is>
      </c>
      <c r="C305" s="2" t="inlineStr">
        <is>
          <t>'WritingMaster'!$L$6:$L$45</t>
        </is>
      </c>
    </row>
    <row r="306">
      <c r="B306" s="14" t="inlineStr">
        <is>
          <t>rngWMnum</t>
        </is>
      </c>
      <c r="C306" s="2" t="inlineStr">
        <is>
          <t>'WritingMaster'!$B$6:$B$45</t>
        </is>
      </c>
    </row>
    <row r="307">
      <c r="B307" s="14" t="inlineStr">
        <is>
          <t>rngWMprompt</t>
        </is>
      </c>
      <c r="C307" s="2" t="inlineStr">
        <is>
          <t>'WritingMaster'!$M$6:$M$45</t>
        </is>
      </c>
    </row>
    <row r="308">
      <c r="B308" s="14" t="inlineStr">
        <is>
          <t>rngWMtitle</t>
        </is>
      </c>
      <c r="C308"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2026-08-23T05:03:50Z</dcterms:created>
  <dcterms:modified xsi:type="dcterms:W3CDTF">2026-08-23T05:03:55Z</dcterms:modified>
</cp:coreProperties>
</file>