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'ChapterMaster'!$B$57:$B$72</definedName>
    <definedName name="nrSUBparent">'ChapterMaster'!$E$57:$E$72</definedName>
    <definedName name="nrSUBtarget">'ChapterMaster'!$F$57:$F$72</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8">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
      <left/>
      <right/>
      <top/>
      <bottom style="thin">
        <color rgb="009AA5B1"/>
      </bottom>
      <diagonal/>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xf numFmtId="0" fontId="0" fillId="0" borderId="5" applyProtection="1" pivotButton="0" quotePrefix="0" xfId="0">
      <protection locked="0" hidden="0"/>
    </xf>
    <xf numFmtId="0" fontId="0" fillId="0" borderId="4" applyProtection="1" pivotButton="0" quotePrefix="0" xfId="0">
      <protection locked="0" hidden="0"/>
    </xf>
    <xf numFmtId="0" fontId="0" fillId="0" borderId="7"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B5: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5">
      <c r="B5" s="1">
        <f>cfgAcademyClass&amp;" — Dashboard"</f>
        <v/>
      </c>
      <c r="H5" s="2">
        <f>"As of "&amp;TEXT(TODAY(),"mm/dd/yyyy")</f>
        <v/>
      </c>
      <c r="J5" s="3">
        <f>HYPERLINK("#InputGuide!B5","Data Entry Guide →")</f>
        <v/>
      </c>
    </row>
    <row r="7">
      <c r="B7" s="4" t="inlineStr">
        <is>
          <t>Academy start</t>
        </is>
      </c>
      <c r="D7" s="4" t="inlineStr">
        <is>
          <t>Final Exam date</t>
        </is>
      </c>
      <c r="F7" s="4" t="inlineStr">
        <is>
          <t>State Exam date</t>
        </is>
      </c>
      <c r="H7" s="4" t="inlineStr">
        <is>
          <t>Graduation / end</t>
        </is>
      </c>
      <c r="J7" s="4" t="inlineStr">
        <is>
          <t>Active cadets</t>
        </is>
      </c>
    </row>
    <row r="8">
      <c r="B8" s="6">
        <f>TEXT(cfgStartDate,"mm/dd/yyyy")</f>
        <v/>
      </c>
      <c r="D8" s="6">
        <f>_xlfn.LET(_xlpm.d,_xlfn.MAXIFS(nrSCH_Date,nrSCH_Act,"Final Test"),IF(_xlpm.d=0,"(not on schedule)",TEXT(_xlpm.d,"mm/dd/yyyy")))</f>
        <v/>
      </c>
      <c r="F8" s="6">
        <f>_xlfn.LET(_xlpm.d,_xlfn.MAXIFS(nrSCH_Date,nrSCH_Act,"State Test"),IF(_xlpm.d=0,"(not on schedule)",TEXT(_xlpm.d,"mm/dd/yyyy")))</f>
        <v/>
      </c>
      <c r="H8" s="6">
        <f>_xlfn.LET(_xlpm.d,_xlfn.MAXIFS(nrSCH_Date,nrSCH_Act,"Graduation"),IF(_xlpm.d=0,TEXT(cfgEndDate,"mm/dd/yyyy"),TEXT(_xlpm.d,"mm/dd/yyyy")))</f>
        <v/>
      </c>
      <c r="J8" s="6">
        <f>SUMPRODUCT((nrCadetStatus="Active")*1)</f>
        <v/>
      </c>
    </row>
    <row r="10" ht="16" customHeight="1">
      <c r="B10" s="7" t="inlineStr">
        <is>
          <t>Today</t>
        </is>
      </c>
    </row>
    <row r="11">
      <c r="B11" s="2">
        <f>IF(COUNTIF(nrDL_Date,TODAY())=0,"DailyLog: no entry for today yet","DailyLog: entered ✓")</f>
        <v/>
      </c>
      <c r="H11" s="3">
        <f>IFERROR("Training Day #"&amp;_xlfn.XLOOKUP(TODAY(),nrCDdate,nrCDnum)&amp;"  (Week "&amp;_xlfn.XLOOKUP(TODAY(),nrCDdate,nrCDweek)&amp;")","(not a class day)")</f>
        <v/>
      </c>
    </row>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23">
      <c r="B23" s="4" t="inlineStr">
        <is>
          <t>Separated / total enrolled</t>
        </is>
      </c>
      <c r="D23" s="4" t="inlineStr">
        <is>
          <t>Class current avg</t>
        </is>
      </c>
      <c r="F23" s="4" t="inlineStr">
        <is>
          <t>Graduation eligible</t>
        </is>
      </c>
      <c r="H23" s="4" t="inlineStr">
        <is>
          <t>Flagged cadets</t>
        </is>
      </c>
      <c r="J23" s="4" t="inlineStr">
        <is>
          <t>Retests overdue / late / undated</t>
        </is>
      </c>
    </row>
    <row r="24">
      <c r="B24" s="6">
        <f>SUMPRODUCT((nrCadetStatus="Separated")*1)&amp;" / "&amp;SUMPRODUCT((nrCadetStatus&lt;&gt;"")*1)</f>
        <v/>
      </c>
      <c r="D24" s="6">
        <f>IFERROR(ROUND(AVERAGEIF(nrCadetStatus,"Active",nrGRcurrent),1),"—")</f>
        <v/>
      </c>
      <c r="F24" s="6">
        <f>SUMPRODUCT((nrCadetStatus="Active")*(nrCKgradElig="Yes"))</f>
        <v/>
      </c>
      <c r="H24" s="6">
        <f>SUMPRODUCT((nrCadetStatus="Active")*(nrFLcount&gt;0))</f>
        <v/>
      </c>
      <c r="J24" s="6">
        <f>COUNTIF(nrES_RetStat,"OVERDUE")+COUNTIF(nrES_RetStat,"CHECK DATE")+COUNTIF(nrES_RetStat,"LATE RETEST*")+COUNTIF(nrES_RetStat,"RETEST UNDATED")+COUNTIF(nrES_RetStat,"RETEST DATE UNCHECKED")</f>
        <v/>
      </c>
    </row>
    <row r="26">
      <c r="B26" s="4" t="inlineStr">
        <is>
          <t>Spelling interventions</t>
        </is>
      </c>
      <c r="D26" s="4" t="inlineStr">
        <is>
          <t>Makeup owed (cadets)</t>
        </is>
      </c>
      <c r="F26" s="4" t="inlineStr">
        <is>
          <t>Delivered hours</t>
        </is>
      </c>
      <c r="H26" s="4" t="inlineStr">
        <is>
          <t>Audit checks failing</t>
        </is>
      </c>
      <c r="J26" s="4" t="inlineStr">
        <is>
          <t>Days to graduation</t>
        </is>
      </c>
      <c r="L26" s="4" t="inlineStr">
        <is>
          <t>Cert copies to collect</t>
        </is>
      </c>
    </row>
    <row r="27">
      <c r="B27" s="6">
        <f>COUNTIF(nrSpellFlag,"INTERVENTION")</f>
        <v/>
      </c>
      <c r="D27" s="6">
        <f>SUMPRODUCT((nrCadetStatus="Active")*(nrATTmakeupOK="No"))</f>
        <v/>
      </c>
      <c r="F27" s="6">
        <f>ROUND(N(nrCHtotalDelivered),0)&amp;" / "&amp;cfgRequiredHours</f>
        <v/>
      </c>
      <c r="H27" s="6">
        <f>SUMPRODUCT((nrAUDstatus&lt;&gt;"OK")*(nrAUDstatus&lt;&gt;""))</f>
        <v/>
      </c>
      <c r="J27" s="6">
        <f>MAX(0,cfgEndDate-TODAY())</f>
        <v/>
      </c>
      <c r="L27" s="6">
        <f>SUMPRODUCT((nrCadetStatus="Active")*(nrCERTmissing&lt;&gt;""))</f>
        <v/>
      </c>
    </row>
    <row r="29" ht="16" customHeight="1">
      <c r="B29" s="7" t="inlineStr">
        <is>
          <t>Watch list — highest flag counts first (full list on WatchList)</t>
        </is>
      </c>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41" ht="16" customHeight="1">
      <c r="B41" s="7" t="inlineStr">
        <is>
          <t>Certification reminders — copies to collect from cadets (Certifications sheet)</t>
        </is>
      </c>
    </row>
    <row r="42">
      <c r="B42">
        <f>IFERROR(_xlfn.TAKE(_xlfn._xlws.FILTER(_xlfn.HSTACK(rngCadetNames,nrCadetAgency,nrCERTmissing),(nrCERTmissing&lt;&gt;"")*(nrCadetStatus="Active"),"All certification copies collected"),9),"⚠ LIST UNAVAILABLE - a reference in this panel is broken; do NOT read it as 'nothing to report'")</f>
        <v/>
      </c>
    </row>
    <row r="51" ht="16" customHeight="1">
      <c r="B51" s="7" t="inlineStr">
        <is>
          <t>Open missed-time events — not yet made up (Attendance ↔ Makeup by EventID)</t>
        </is>
      </c>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61" ht="16" customHeight="1">
      <c r="B61" s="7" t="inlineStr">
        <is>
          <t>Outstanding memos (pending / overdue)</t>
        </is>
      </c>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70" ht="16" customHeight="1">
      <c r="B70" s="7" t="inlineStr">
        <is>
          <t>Class average by exam</t>
        </is>
      </c>
    </row>
    <row r="86" ht="16" customHeight="1">
      <c r="B86" s="7" t="inlineStr">
        <is>
          <t>Spelling class average by test</t>
        </is>
      </c>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10:K10"/>
    <mergeCell ref="B7:C7"/>
    <mergeCell ref="B51:K51"/>
    <mergeCell ref="B27:C27"/>
    <mergeCell ref="F7:G7"/>
    <mergeCell ref="B41:K41"/>
    <mergeCell ref="F24:G24"/>
    <mergeCell ref="J23:K23"/>
    <mergeCell ref="J24:K24"/>
    <mergeCell ref="D27:E27"/>
    <mergeCell ref="B23:C23"/>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J8:K8"/>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B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B1:H4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8" customWidth="1" min="2" max="2"/>
    <col width="90" customWidth="1" min="3" max="3"/>
  </cols>
  <sheetData>
    <row r="1">
      <c r="B1" s="10">
        <f>HYPERLINK("#Dashboard!B5","◄ Dashboard")</f>
        <v/>
      </c>
    </row>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41:H41"/>
    <mergeCell ref="C16:H16"/>
    <mergeCell ref="C10:H10"/>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B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5">
      <c r="B5" s="1" t="inlineStr">
        <is>
          <t>Print Center</t>
        </is>
      </c>
    </row>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B1:Y150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B1:T5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B1:T8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B1:N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B1:S6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B1:Q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B1:A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B1:O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B1:N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B1:N3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B1:N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B1:AD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B1:N2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B1:W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B1:I41"/>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44" t="n"/>
    </row>
    <row r="7">
      <c r="B7" s="3" t="inlineStr">
        <is>
          <t>Board minutes reviewed for this academy?</t>
        </is>
      </c>
      <c r="D7" s="16" t="n"/>
      <c r="E7" s="44" t="n"/>
    </row>
    <row r="8">
      <c r="B8" s="3" t="inlineStr">
        <is>
          <t>Rules/procedures aligned in this workbook?</t>
        </is>
      </c>
      <c r="D8" s="16" t="n"/>
      <c r="E8" s="44" t="n"/>
    </row>
    <row r="9">
      <c r="B9" s="3" t="inlineStr">
        <is>
          <t>Reviewed by / date</t>
        </is>
      </c>
      <c r="D9" s="16" t="n"/>
      <c r="E9" s="44" t="n"/>
    </row>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D12" s="44" t="n"/>
      <c r="E12" s="16" t="n"/>
      <c r="F12" s="24" t="n"/>
      <c r="G12" s="44" t="n"/>
      <c r="H12" s="16" t="n"/>
      <c r="I12" s="18" t="n"/>
    </row>
    <row r="13">
      <c r="B13" s="18" t="n"/>
      <c r="C13" s="16" t="n"/>
      <c r="D13" s="44" t="n"/>
      <c r="E13" s="16" t="n"/>
      <c r="F13" s="24" t="n"/>
      <c r="G13" s="44" t="n"/>
      <c r="H13" s="16" t="n"/>
      <c r="I13" s="18" t="n"/>
    </row>
    <row r="14">
      <c r="B14" s="18" t="n"/>
      <c r="C14" s="16" t="n"/>
      <c r="D14" s="44" t="n"/>
      <c r="E14" s="16" t="n"/>
      <c r="F14" s="24" t="n"/>
      <c r="G14" s="44" t="n"/>
      <c r="H14" s="16" t="n"/>
      <c r="I14" s="18" t="n"/>
    </row>
    <row r="15">
      <c r="B15" s="18" t="n"/>
      <c r="C15" s="16" t="n"/>
      <c r="D15" s="44" t="n"/>
      <c r="E15" s="16" t="n"/>
      <c r="F15" s="24" t="n"/>
      <c r="G15" s="44" t="n"/>
      <c r="H15" s="16" t="n"/>
      <c r="I15" s="18" t="n"/>
    </row>
    <row r="16">
      <c r="B16" s="18" t="n"/>
      <c r="C16" s="16" t="n"/>
      <c r="D16" s="44" t="n"/>
      <c r="E16" s="16" t="n"/>
      <c r="F16" s="24" t="n"/>
      <c r="G16" s="44" t="n"/>
      <c r="H16" s="16" t="n"/>
      <c r="I16" s="18" t="n"/>
    </row>
    <row r="17">
      <c r="B17" s="18" t="n"/>
      <c r="C17" s="16" t="n"/>
      <c r="D17" s="44" t="n"/>
      <c r="E17" s="16" t="n"/>
      <c r="F17" s="24" t="n"/>
      <c r="G17" s="44" t="n"/>
      <c r="H17" s="16" t="n"/>
      <c r="I17" s="18" t="n"/>
    </row>
    <row r="18">
      <c r="B18" s="18" t="n"/>
      <c r="C18" s="16" t="n"/>
      <c r="D18" s="44" t="n"/>
      <c r="E18" s="16" t="n"/>
      <c r="F18" s="24" t="n"/>
      <c r="G18" s="44" t="n"/>
      <c r="H18" s="16" t="n"/>
      <c r="I18" s="18" t="n"/>
    </row>
    <row r="19">
      <c r="B19" s="18" t="n"/>
      <c r="C19" s="16" t="n"/>
      <c r="D19" s="44" t="n"/>
      <c r="E19" s="16" t="n"/>
      <c r="F19" s="24" t="n"/>
      <c r="G19" s="44" t="n"/>
      <c r="H19" s="16" t="n"/>
      <c r="I19" s="18" t="n"/>
    </row>
    <row r="20">
      <c r="B20" s="18" t="n"/>
      <c r="C20" s="16" t="n"/>
      <c r="D20" s="44" t="n"/>
      <c r="E20" s="16" t="n"/>
      <c r="F20" s="24" t="n"/>
      <c r="G20" s="44" t="n"/>
      <c r="H20" s="16" t="n"/>
      <c r="I20" s="18" t="n"/>
    </row>
    <row r="21">
      <c r="B21" s="18" t="n"/>
      <c r="C21" s="16" t="n"/>
      <c r="D21" s="44" t="n"/>
      <c r="E21" s="16" t="n"/>
      <c r="F21" s="24" t="n"/>
      <c r="G21" s="44" t="n"/>
      <c r="H21" s="16" t="n"/>
      <c r="I21" s="18" t="n"/>
    </row>
    <row r="22">
      <c r="B22" s="18" t="n"/>
      <c r="C22" s="16" t="n"/>
      <c r="D22" s="44" t="n"/>
      <c r="E22" s="16" t="n"/>
      <c r="F22" s="24" t="n"/>
      <c r="G22" s="44" t="n"/>
      <c r="H22" s="16" t="n"/>
      <c r="I22" s="18" t="n"/>
    </row>
    <row r="23">
      <c r="B23" s="18" t="n"/>
      <c r="C23" s="16" t="n"/>
      <c r="D23" s="44" t="n"/>
      <c r="E23" s="16" t="n"/>
      <c r="F23" s="24" t="n"/>
      <c r="G23" s="44" t="n"/>
      <c r="H23" s="16" t="n"/>
      <c r="I23" s="18" t="n"/>
    </row>
    <row r="24">
      <c r="B24" s="18" t="n"/>
      <c r="C24" s="16" t="n"/>
      <c r="D24" s="44" t="n"/>
      <c r="E24" s="16" t="n"/>
      <c r="F24" s="24" t="n"/>
      <c r="G24" s="44" t="n"/>
      <c r="H24" s="16" t="n"/>
      <c r="I24" s="18" t="n"/>
    </row>
    <row r="25">
      <c r="B25" s="18" t="n"/>
      <c r="C25" s="16" t="n"/>
      <c r="D25" s="44" t="n"/>
      <c r="E25" s="16" t="n"/>
      <c r="F25" s="24" t="n"/>
      <c r="G25" s="44" t="n"/>
      <c r="H25" s="16" t="n"/>
      <c r="I25" s="18" t="n"/>
    </row>
    <row r="26">
      <c r="B26" s="18" t="n"/>
      <c r="C26" s="16" t="n"/>
      <c r="D26" s="44" t="n"/>
      <c r="E26" s="16" t="n"/>
      <c r="F26" s="24" t="n"/>
      <c r="G26" s="44" t="n"/>
      <c r="H26" s="16" t="n"/>
      <c r="I26" s="18" t="n"/>
    </row>
    <row r="27">
      <c r="B27" s="18" t="n"/>
      <c r="C27" s="16" t="n"/>
      <c r="D27" s="44" t="n"/>
      <c r="E27" s="16" t="n"/>
      <c r="F27" s="24" t="n"/>
      <c r="G27" s="44" t="n"/>
      <c r="H27" s="16" t="n"/>
      <c r="I27" s="18" t="n"/>
    </row>
    <row r="28">
      <c r="B28" s="18" t="n"/>
      <c r="C28" s="16" t="n"/>
      <c r="D28" s="44" t="n"/>
      <c r="E28" s="16" t="n"/>
      <c r="F28" s="24" t="n"/>
      <c r="G28" s="44" t="n"/>
      <c r="H28" s="16" t="n"/>
      <c r="I28" s="18" t="n"/>
    </row>
    <row r="29">
      <c r="B29" s="18" t="n"/>
      <c r="C29" s="16" t="n"/>
      <c r="D29" s="44" t="n"/>
      <c r="E29" s="16" t="n"/>
      <c r="F29" s="24" t="n"/>
      <c r="G29" s="44" t="n"/>
      <c r="H29" s="16" t="n"/>
      <c r="I29" s="18" t="n"/>
    </row>
    <row r="30">
      <c r="B30" s="18" t="n"/>
      <c r="C30" s="16" t="n"/>
      <c r="D30" s="44" t="n"/>
      <c r="E30" s="16" t="n"/>
      <c r="F30" s="24" t="n"/>
      <c r="G30" s="44" t="n"/>
      <c r="H30" s="16" t="n"/>
      <c r="I30" s="18" t="n"/>
    </row>
    <row r="31">
      <c r="B31" s="18" t="n"/>
      <c r="C31" s="16" t="n"/>
      <c r="D31" s="44" t="n"/>
      <c r="E31" s="16" t="n"/>
      <c r="F31" s="24" t="n"/>
      <c r="G31" s="44" t="n"/>
      <c r="H31" s="16" t="n"/>
      <c r="I31" s="18" t="n"/>
    </row>
    <row r="32">
      <c r="B32" s="18" t="n"/>
      <c r="C32" s="16" t="n"/>
      <c r="D32" s="44" t="n"/>
      <c r="E32" s="16" t="n"/>
      <c r="F32" s="24" t="n"/>
      <c r="G32" s="44" t="n"/>
      <c r="H32" s="16" t="n"/>
      <c r="I32" s="18" t="n"/>
    </row>
    <row r="33">
      <c r="B33" s="18" t="n"/>
      <c r="C33" s="16" t="n"/>
      <c r="D33" s="44" t="n"/>
      <c r="E33" s="16" t="n"/>
      <c r="F33" s="24" t="n"/>
      <c r="G33" s="44" t="n"/>
      <c r="H33" s="16" t="n"/>
      <c r="I33" s="18" t="n"/>
    </row>
    <row r="34">
      <c r="B34" s="18" t="n"/>
      <c r="C34" s="16" t="n"/>
      <c r="D34" s="44" t="n"/>
      <c r="E34" s="16" t="n"/>
      <c r="F34" s="24" t="n"/>
      <c r="G34" s="44" t="n"/>
      <c r="H34" s="16" t="n"/>
      <c r="I34" s="18" t="n"/>
    </row>
    <row r="35">
      <c r="B35" s="18" t="n"/>
      <c r="C35" s="16" t="n"/>
      <c r="D35" s="44" t="n"/>
      <c r="E35" s="16" t="n"/>
      <c r="F35" s="24" t="n"/>
      <c r="G35" s="44" t="n"/>
      <c r="H35" s="16" t="n"/>
      <c r="I35" s="18" t="n"/>
    </row>
    <row r="36">
      <c r="B36" s="18" t="n"/>
      <c r="C36" s="16" t="n"/>
      <c r="D36" s="44" t="n"/>
      <c r="E36" s="16" t="n"/>
      <c r="F36" s="24" t="n"/>
      <c r="G36" s="44" t="n"/>
      <c r="H36" s="16" t="n"/>
      <c r="I36" s="18" t="n"/>
    </row>
    <row r="37">
      <c r="B37" s="18" t="n"/>
      <c r="C37" s="16" t="n"/>
      <c r="D37" s="44" t="n"/>
      <c r="E37" s="16" t="n"/>
      <c r="F37" s="24" t="n"/>
      <c r="G37" s="44" t="n"/>
      <c r="H37" s="16" t="n"/>
      <c r="I37" s="18" t="n"/>
    </row>
    <row r="38">
      <c r="B38" s="18" t="n"/>
      <c r="C38" s="16" t="n"/>
      <c r="D38" s="44" t="n"/>
      <c r="E38" s="16" t="n"/>
      <c r="F38" s="24" t="n"/>
      <c r="G38" s="44" t="n"/>
      <c r="H38" s="16" t="n"/>
      <c r="I38" s="18" t="n"/>
    </row>
    <row r="39">
      <c r="B39" s="18" t="n"/>
      <c r="C39" s="16" t="n"/>
      <c r="D39" s="44" t="n"/>
      <c r="E39" s="16" t="n"/>
      <c r="F39" s="24" t="n"/>
      <c r="G39" s="44" t="n"/>
      <c r="H39" s="16" t="n"/>
      <c r="I39" s="18" t="n"/>
    </row>
    <row r="40">
      <c r="B40" s="18" t="n"/>
      <c r="C40" s="16" t="n"/>
      <c r="D40" s="44" t="n"/>
      <c r="E40" s="16" t="n"/>
      <c r="F40" s="24" t="n"/>
      <c r="G40" s="44" t="n"/>
      <c r="H40" s="16" t="n"/>
      <c r="I40" s="18" t="n"/>
    </row>
    <row r="41">
      <c r="B41" s="18" t="n"/>
      <c r="C41" s="16" t="n"/>
      <c r="D41" s="44" t="n"/>
      <c r="E41" s="16" t="n"/>
      <c r="F41" s="24" t="n"/>
      <c r="G41" s="4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B1:P1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B1:AE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B1:J6"/>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B1:I6"/>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B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4">
      <c r="B4" s="11" t="inlineStr">
        <is>
          <t>Pick a cadet, print (Print Center button or File &gt; Print). Everything on one page for agency calls and review boards.</t>
        </is>
      </c>
    </row>
    <row r="5">
      <c r="B5" s="3" t="inlineStr">
        <is>
          <t>Cadet:</t>
        </is>
      </c>
      <c r="C5" s="16" t="n"/>
      <c r="D5" s="45" t="n"/>
      <c r="E5" s="44" t="n"/>
      <c r="G5" s="2">
        <f>cfgAcademyClass&amp;" — Cadet Profile — "&amp;TEXT(TODAY(),"mm/dd/yyyy")</f>
        <v/>
      </c>
    </row>
    <row r="7" ht="16" customHeight="1">
      <c r="B7" s="7" t="inlineStr">
        <is>
          <t>Identity &amp; standing</t>
        </is>
      </c>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2" ht="16" customHeight="1">
      <c r="B12" s="7" t="inlineStr">
        <is>
          <t>Academics (pass = 70 in each category)</t>
        </is>
      </c>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8" ht="16" customHeight="1">
      <c r="B18" s="7" t="inlineStr">
        <is>
          <t>Attendance / PT / Skills / Writing</t>
        </is>
      </c>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3" ht="16" customHeight="1">
      <c r="B23" s="7" t="inlineStr">
        <is>
          <t>Flags</t>
        </is>
      </c>
    </row>
    <row r="24">
      <c r="B24" s="3" t="inlineStr">
        <is>
          <t>Flag reasons</t>
        </is>
      </c>
      <c r="C24" s="14">
        <f>_xlfn.XLOOKUP(cfgProfileCadet,rngCadetNames,nrFLreasons,"none")</f>
        <v/>
      </c>
    </row>
    <row r="26" ht="16" customHeight="1">
      <c r="B26" s="7" t="inlineStr">
        <is>
          <t>Recent incidents &amp; counseling (10 latest)</t>
        </is>
      </c>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49" ht="16" customHeight="1">
      <c r="B49" s="7" t="inlineStr">
        <is>
          <t>Attendance exceptions &amp; makeup (10 latest)</t>
        </is>
      </c>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72" ht="16" customHeight="1">
      <c r="B72" s="7" t="inlineStr">
        <is>
          <t>OPEN missed time — 6 most recent (event / date / type / reason / balance owed)</t>
        </is>
      </c>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9" ht="16" customHeight="1">
      <c r="B79" s="7" t="inlineStr">
        <is>
          <t>OPEN memos — 7 shown (id / assigned / subject / due / status)</t>
        </is>
      </c>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B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4">
      <c r="B4" s="11" t="inlineStr">
        <is>
          <t>The end-of-academy deliverable per cadet — print one per cadet for the agency packet.</t>
        </is>
      </c>
    </row>
    <row r="5">
      <c r="B5" s="3" t="inlineStr">
        <is>
          <t>Cadet:</t>
        </is>
      </c>
      <c r="C5" s="16" t="n"/>
      <c r="D5" s="45" t="n"/>
      <c r="E5" s="44" t="n"/>
      <c r="G5" s="3">
        <f>"TYLER POLICE ACADEMY — "&amp;cfgAcademyClass&amp;" — OFFICIAL TRANSCRIPT"</f>
        <v/>
      </c>
    </row>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10" ht="16" customHeight="1">
      <c r="B10" s="7" t="inlineStr">
        <is>
          <t>Category averages (70 required in each)</t>
        </is>
      </c>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6" ht="16" customHeight="1">
      <c r="B16" s="7" t="inlineStr">
        <is>
          <t>Exam record (recorded scores, final attempts)</t>
        </is>
      </c>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43" ht="16" customHeight="1">
      <c r="B43" s="7" t="inlineStr">
        <is>
          <t>Attendance / Skills / PT / Writing / Conduct</t>
        </is>
      </c>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6">
      <c r="B56" s="3" t="inlineStr">
        <is>
          <t>Training Coordinator:</t>
        </is>
      </c>
      <c r="E56" s="14" t="inlineStr">
        <is>
          <t>_______________________</t>
        </is>
      </c>
      <c r="G56" s="3" t="inlineStr">
        <is>
          <t>Date:</t>
        </is>
      </c>
      <c r="H56" s="14" t="inlineStr">
        <is>
          <t>____________</t>
        </is>
      </c>
    </row>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B1:S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B1:J12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7" ht="16" customHeight="1">
      <c r="B7" s="7" t="inlineStr">
        <is>
          <t>Program checks (live from the engine)</t>
        </is>
      </c>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6" ht="16" customHeight="1">
      <c r="B46" s="7" t="inlineStr">
        <is>
          <t>Requirement sources — what is TCOLE rule vs Academy policy</t>
        </is>
      </c>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50" ht="16" customHeight="1">
      <c r="B50" s="7" t="inlineStr">
        <is>
          <t>Program-level TCOLE requirements (mark Yes when satisfied)</t>
        </is>
      </c>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1" ht="16" customHeight="1">
      <c r="B71" s="7" t="inlineStr">
        <is>
          <t>Per-cadet enrollment documents (mark Yes when on file)</t>
        </is>
      </c>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B1:H6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9">
      <c r="B59" s="3" t="inlineStr">
        <is>
          <t>Training Coordinator:</t>
        </is>
      </c>
      <c r="D59" s="14" t="inlineStr">
        <is>
          <t>_______________________</t>
        </is>
      </c>
      <c r="F59" s="3" t="inlineStr">
        <is>
          <t>Date:</t>
        </is>
      </c>
      <c r="G59" s="14" t="inlineStr">
        <is>
          <t>____________</t>
        </is>
      </c>
    </row>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B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10" ht="16" customHeight="1">
      <c r="B10" s="7" t="inlineStr">
        <is>
          <t>Training-file contents (required by the IRG)</t>
        </is>
      </c>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9" ht="16" customHeight="1">
      <c r="B19" s="7" t="inlineStr">
        <is>
          <t>Instructors who taught this chapter (from the schedule)</t>
        </is>
      </c>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B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4">
      <c r="B4" s="11" t="inlineStr">
        <is>
          <t>The IRG requires a grade sheet for each assessment in the training file — print one per exam and file it with the chapter packet.</t>
        </is>
      </c>
    </row>
    <row r="5">
      <c r="B5" s="3" t="inlineStr">
        <is>
          <t>Exam seq #:</t>
        </is>
      </c>
      <c r="C5" s="16" t="n">
        <v>1</v>
      </c>
    </row>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B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7">
      <c r="B7" s="1">
        <f>"TYLER POLICE ACADEMY — "&amp;cfgAcademyClass&amp;" — DAILY REPORT &amp; ATTENDANCE ROSTER — "&amp;IF(cfgSignInDate="","(date: ____________)",TEXT(cfgSignInDate,"dddd, mmmm d, yyyy"))</f>
        <v/>
      </c>
    </row>
    <row r="9" ht="16" customHeight="1">
      <c r="B9" s="7" t="inlineStr">
        <is>
          <t>Instruction scheduled this date</t>
        </is>
      </c>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9" ht="16" customHeight="1">
      <c r="B19" s="7" t="inlineStr">
        <is>
          <t>AM roll call</t>
        </is>
      </c>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B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7">
      <c r="B7" s="1" t="inlineStr">
        <is>
          <t>TYLER POLICE ACADEMY</t>
        </is>
      </c>
    </row>
    <row r="8">
      <c r="B8" s="2" t="inlineStr">
        <is>
          <t>711 W. Ferguson St., Tyler, TX 75702 — (903) 531-1018  Fax (903) 535-0102</t>
        </is>
      </c>
    </row>
    <row r="10">
      <c r="B10" s="3" t="inlineStr">
        <is>
          <t>CLASS EVALUATION AND ASSESSMENT</t>
        </is>
      </c>
    </row>
    <row r="11">
      <c r="B11" s="2" t="inlineStr">
        <is>
          <t>CHECK APPROPRIATE BOX.  1 LOWEST TO 5 HIGHEST RATING FOR EACH OF THE BELOW LISTED QUESTIONS.</t>
        </is>
      </c>
    </row>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9">
      <c r="B29" s="3" t="inlineStr">
        <is>
          <t>ADDITIONAL COMMENTS</t>
        </is>
      </c>
    </row>
    <row r="30" ht="20" customHeight="1">
      <c r="B30" s="32" t="n"/>
      <c r="C30" s="46" t="n"/>
      <c r="D30" s="46" t="n"/>
      <c r="E30" s="46" t="n"/>
      <c r="F30" s="46" t="n"/>
      <c r="G30" s="46" t="n"/>
      <c r="H30" s="46" t="n"/>
    </row>
    <row r="31" ht="20" customHeight="1">
      <c r="B31" s="32" t="n"/>
      <c r="C31" s="46" t="n"/>
      <c r="D31" s="46" t="n"/>
      <c r="E31" s="46" t="n"/>
      <c r="F31" s="46" t="n"/>
      <c r="G31" s="46" t="n"/>
      <c r="H31" s="46" t="n"/>
    </row>
    <row r="32" ht="20" customHeight="1">
      <c r="B32" s="32" t="n"/>
      <c r="C32" s="46" t="n"/>
      <c r="D32" s="46" t="n"/>
      <c r="E32" s="46" t="n"/>
      <c r="F32" s="46" t="n"/>
      <c r="G32" s="46" t="n"/>
      <c r="H32" s="46" t="n"/>
    </row>
    <row r="33" ht="20" customHeight="1">
      <c r="B33" s="32" t="n"/>
      <c r="C33" s="46" t="n"/>
      <c r="D33" s="46" t="n"/>
      <c r="E33" s="46" t="n"/>
      <c r="F33" s="46" t="n"/>
      <c r="G33" s="46" t="n"/>
      <c r="H33" s="46" t="n"/>
    </row>
    <row r="34" ht="20" customHeight="1">
      <c r="B34" s="32" t="n"/>
      <c r="C34" s="46" t="n"/>
      <c r="D34" s="46" t="n"/>
      <c r="E34" s="46" t="n"/>
      <c r="F34" s="46" t="n"/>
      <c r="G34" s="46" t="n"/>
      <c r="H34" s="46" t="n"/>
    </row>
    <row r="35" ht="20" customHeight="1">
      <c r="B35" s="32" t="n"/>
      <c r="C35" s="46" t="n"/>
      <c r="D35" s="46" t="n"/>
      <c r="E35" s="46" t="n"/>
      <c r="F35" s="46" t="n"/>
      <c r="G35" s="46" t="n"/>
      <c r="H35" s="46"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B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4">
      <c r="B4" s="11" t="inlineStr">
        <is>
          <t>Pick test # and Test/Key mode; print. Words come from SpellingMaster.</t>
        </is>
      </c>
    </row>
    <row r="5">
      <c r="B5" s="3" t="inlineStr">
        <is>
          <t>Test #:</t>
        </is>
      </c>
      <c r="C5" s="16" t="n">
        <v>1</v>
      </c>
      <c r="D5" s="3" t="inlineStr">
        <is>
          <t>Mode:</t>
        </is>
      </c>
      <c r="E5" s="16" t="inlineStr">
        <is>
          <t>Test</t>
        </is>
      </c>
    </row>
    <row r="7">
      <c r="B7" s="1" t="inlineStr">
        <is>
          <t>TYLER POLICE DEPARTMENT ACADEMY</t>
        </is>
      </c>
    </row>
    <row r="8">
      <c r="B8" s="3">
        <f>IF(OR(N(cfgSpellPrintNum)&lt;1,N(cfgSpellPrintNum)&gt;12),"Pick a spelling test number 1-12 in C5","Spelling Test #"&amp;cfgSpellPrintNum&amp;IF(cfgSpellPrintMode="Key"," — KEY",""))</f>
        <v/>
      </c>
    </row>
    <row r="10">
      <c r="B10" s="14" t="inlineStr">
        <is>
          <t>Name: ______________________    Date: ____________    Score: ________</t>
        </is>
      </c>
    </row>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B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B1:L36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7" ht="16" customHeight="1">
      <c r="B7" s="7" t="inlineStr">
        <is>
          <t>Cadet results (as the email will report them)</t>
        </is>
      </c>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60" ht="16" customHeight="1">
      <c r="B60" s="7" t="inlineStr">
        <is>
          <t>Marked-for-reporting items since last email to this agency (incidents / counseling / memos you flagged Yes)</t>
        </is>
      </c>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B1:I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B1:I49"/>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BPOC-2027-01</t>
        </is>
      </c>
      <c r="D6" s="2" t="inlineStr">
        <is>
          <t>Label shown on reports</t>
        </is>
      </c>
      <c r="E6" s="2" t="inlineStr">
        <is>
          <t>cfgAcademyClass</t>
        </is>
      </c>
    </row>
    <row r="7">
      <c r="B7" s="3" t="inlineStr">
        <is>
          <t>Start Date</t>
        </is>
      </c>
      <c r="C7" s="18" t="n">
        <v>46419</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46598</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9">
      <c r="B39" s="3" t="inlineStr">
        <is>
          <t>Weights check:</t>
        </is>
      </c>
      <c r="C39" s="21">
        <f>IF(ROUND(cfgWeightsTotal,4)=1,"OK","FIX: weights must total 100%")</f>
        <v/>
      </c>
    </row>
    <row r="41" ht="16" customHeight="1">
      <c r="B41" s="7" t="inlineStr">
        <is>
          <t>Final PT Assessment — Points Rubric (approved PT Test Score Chart, the EXIT standard — each cell is the value a cadet must REACH for that tier; higher than the entry standard by design)</t>
        </is>
      </c>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B1:AC14"/>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B1:I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n"/>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n"/>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n"/>
      <c r="G9" s="16" t="n"/>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n"/>
      <c r="G10" s="16" t="n"/>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n"/>
      <c r="G11" s="16" t="n"/>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n"/>
      <c r="G12" s="16" t="n"/>
      <c r="H12" s="16" t="inlineStr">
        <is>
          <t>Yes</t>
        </is>
      </c>
      <c r="I12" s="19">
        <f>IF($B12="","",IFERROR(IF(_xlfn.MAXIFS(nrELdate,nrELagency,$B12)=0,"",_xlfn.MAXIFS(nrELdate,nrELagency,$B12)),""))</f>
        <v/>
      </c>
    </row>
    <row r="13">
      <c r="B13" s="16" t="inlineStr">
        <is>
          <t>ArpPD</t>
        </is>
      </c>
      <c r="C13" s="16" t="inlineStr">
        <is>
          <t>Arp PD</t>
        </is>
      </c>
      <c r="D13" s="16" t="n"/>
      <c r="E13" s="16" t="n"/>
      <c r="F13" s="16" t="n"/>
      <c r="G13" s="16" t="inlineStr">
        <is>
          <t>105 Cannery Row, Lindale TX</t>
        </is>
      </c>
      <c r="H13" s="16" t="inlineStr">
        <is>
          <t>No</t>
        </is>
      </c>
      <c r="I13" s="19">
        <f>IF($B13="","",IFERROR(IF(_xlfn.MAXIFS(nrELdate,nrELagency,$B13)=0,"",_xlfn.MAXIFS(nrELdate,nrELagency,$B13)),""))</f>
        <v/>
      </c>
    </row>
    <row r="14">
      <c r="B14" s="16" t="inlineStr">
        <is>
          <t>PPD</t>
        </is>
      </c>
      <c r="C14" s="16" t="inlineStr">
        <is>
          <t>Palestine PD</t>
        </is>
      </c>
      <c r="D14" s="16" t="inlineStr">
        <is>
          <t>David Kassaw</t>
        </is>
      </c>
      <c r="E14" s="16" t="inlineStr">
        <is>
          <t xml:space="preserve">dkassaw@palestine-tx.org </t>
        </is>
      </c>
      <c r="F14" s="16" t="n"/>
      <c r="G14" s="16" t="n"/>
      <c r="H14" s="16" t="n"/>
      <c r="I14" s="19">
        <f>IF($B14="","",IFERROR(IF(_xlfn.MAXIFS(nrELdate,nrELagency,$B14)=0,"",_xlfn.MAXIFS(nrELdate,nrELagency,$B14)),""))</f>
        <v/>
      </c>
    </row>
    <row r="15">
      <c r="B15" s="16" t="inlineStr">
        <is>
          <t>SCSO</t>
        </is>
      </c>
      <c r="C15" s="16" t="inlineStr">
        <is>
          <t>Smith County</t>
        </is>
      </c>
      <c r="D15" s="16" t="inlineStr">
        <is>
          <t>Pete Peters</t>
        </is>
      </c>
      <c r="E15" s="16" t="inlineStr">
        <is>
          <t>jpeters2@smith-county.com</t>
        </is>
      </c>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B1:O9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B1:W12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inlineStr">
        <is>
          <t>Tyler Pride</t>
        </is>
      </c>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inlineStr">
        <is>
          <t>Keven Fite</t>
        </is>
      </c>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inlineStr">
        <is>
          <t>Blake Lockhart</t>
        </is>
      </c>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inlineStr">
        <is>
          <t>Trey Edwards</t>
        </is>
      </c>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inlineStr">
        <is>
          <t>Tyler Pride</t>
        </is>
      </c>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inlineStr">
        <is>
          <t>Alejandra Flowers</t>
        </is>
      </c>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inlineStr">
        <is>
          <t>Reggie Johnson</t>
        </is>
      </c>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inlineStr">
        <is>
          <t>Mike Malone</t>
        </is>
      </c>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inlineStr">
        <is>
          <t>Jessica Doughten</t>
        </is>
      </c>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inlineStr">
        <is>
          <t>Caleb Westbrook</t>
        </is>
      </c>
      <c r="D15" s="16" t="inlineStr">
        <is>
          <t>April Molina</t>
        </is>
      </c>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inlineStr">
        <is>
          <t>James Goodman</t>
        </is>
      </c>
      <c r="D16" s="16" t="inlineStr">
        <is>
          <t>Rebekah Hutson</t>
        </is>
      </c>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inlineStr">
        <is>
          <t>Ethan Johnson</t>
        </is>
      </c>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inlineStr">
        <is>
          <t>Chad Homer</t>
        </is>
      </c>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inlineStr">
        <is>
          <t>Tyler Pride</t>
        </is>
      </c>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inlineStr">
        <is>
          <t>Magnolia Custer</t>
        </is>
      </c>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inlineStr">
        <is>
          <t>Ethan Johnson</t>
        </is>
      </c>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inlineStr">
        <is>
          <t>Tommy Guerrero</t>
        </is>
      </c>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inlineStr">
        <is>
          <t>Keven Fite</t>
        </is>
      </c>
      <c r="D23" s="16" t="inlineStr">
        <is>
          <t>Israel Camarena</t>
        </is>
      </c>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inlineStr">
        <is>
          <t>Andy Erbaugh</t>
        </is>
      </c>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inlineStr">
        <is>
          <t>Andy Erbaugh</t>
        </is>
      </c>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inlineStr">
        <is>
          <t>Andy Erbaugh</t>
        </is>
      </c>
      <c r="D26" s="16" t="inlineStr">
        <is>
          <t>Gavin Kirkhart</t>
        </is>
      </c>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inlineStr">
        <is>
          <t>Israel Camarena</t>
        </is>
      </c>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inlineStr">
        <is>
          <t>Tyler Pride</t>
        </is>
      </c>
      <c r="D29" s="16" t="inlineStr">
        <is>
          <t>Blake Lockhart</t>
        </is>
      </c>
      <c r="E29" s="16" t="inlineStr">
        <is>
          <t>Luke Shafer</t>
        </is>
      </c>
      <c r="F29" s="16" t="inlineStr">
        <is>
          <t>Luis Aparicio</t>
        </is>
      </c>
      <c r="G29" s="16" t="inlineStr">
        <is>
          <t>David Alexander</t>
        </is>
      </c>
      <c r="H29" s="16" t="inlineStr">
        <is>
          <t>James Reeves</t>
        </is>
      </c>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inlineStr">
        <is>
          <t>Jon Phillips</t>
        </is>
      </c>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inlineStr">
        <is>
          <t>Matthew Dahl</t>
        </is>
      </c>
      <c r="D31" s="16" t="inlineStr">
        <is>
          <t>Elliott Patterson</t>
        </is>
      </c>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inlineStr">
        <is>
          <t>Bianca Smedley</t>
        </is>
      </c>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inlineStr">
        <is>
          <t>James Freeman</t>
        </is>
      </c>
      <c r="D33" s="16" t="inlineStr">
        <is>
          <t>Kyle Liggitt</t>
        </is>
      </c>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inlineStr">
        <is>
          <t>Garrett Martin</t>
        </is>
      </c>
      <c r="D34" s="16" t="inlineStr">
        <is>
          <t>Ryan Caldwell</t>
        </is>
      </c>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inlineStr">
        <is>
          <t>Justin Lambert</t>
        </is>
      </c>
      <c r="D35" s="16" t="inlineStr">
        <is>
          <t>Chuck Boyce</t>
        </is>
      </c>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inlineStr">
        <is>
          <t>Brandon Crawley</t>
        </is>
      </c>
      <c r="D36" s="16" t="inlineStr">
        <is>
          <t>Lyndsay Rogers</t>
        </is>
      </c>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inlineStr">
        <is>
          <t>James Goodman</t>
        </is>
      </c>
      <c r="D37" s="16" t="inlineStr">
        <is>
          <t>Garrett Martin</t>
        </is>
      </c>
      <c r="E37" s="16" t="inlineStr">
        <is>
          <t>David Alexander</t>
        </is>
      </c>
      <c r="F37" s="16" t="inlineStr">
        <is>
          <t>Ryan Caldwell</t>
        </is>
      </c>
      <c r="G37" s="16" t="inlineStr">
        <is>
          <t>Adam Riggle</t>
        </is>
      </c>
      <c r="H37" s="16" t="inlineStr">
        <is>
          <t>Pedro Maya</t>
        </is>
      </c>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inlineStr">
        <is>
          <t>Eddie Zapata</t>
        </is>
      </c>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inlineStr">
        <is>
          <t>Rebekah Hutson</t>
        </is>
      </c>
      <c r="D40" s="16" t="inlineStr">
        <is>
          <t>Gavin Kirkhart</t>
        </is>
      </c>
      <c r="E40" s="16" t="inlineStr">
        <is>
          <t>Jordan Hill</t>
        </is>
      </c>
      <c r="F40" s="16" t="inlineStr">
        <is>
          <t>Chris Mackey</t>
        </is>
      </c>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inlineStr">
        <is>
          <t>Judson Moore</t>
        </is>
      </c>
      <c r="D41" s="16" t="inlineStr">
        <is>
          <t>Stephen Thomas</t>
        </is>
      </c>
      <c r="E41" s="16" t="inlineStr">
        <is>
          <t>Elliott Patterson</t>
        </is>
      </c>
      <c r="F41" s="16" t="inlineStr">
        <is>
          <t>Kyle Liggitt</t>
        </is>
      </c>
      <c r="G41" s="16" t="inlineStr">
        <is>
          <t>Justin Lambert</t>
        </is>
      </c>
      <c r="H41" s="16" t="inlineStr">
        <is>
          <t>Braden Barns</t>
        </is>
      </c>
      <c r="I41" s="16" t="inlineStr">
        <is>
          <t>John Hebert</t>
        </is>
      </c>
      <c r="J41" s="16" t="inlineStr">
        <is>
          <t>DJ Schick</t>
        </is>
      </c>
      <c r="K41" s="16" t="inlineStr">
        <is>
          <t>Brandon Lott</t>
        </is>
      </c>
      <c r="L41" s="16" t="inlineStr">
        <is>
          <t>Ryan Tack</t>
        </is>
      </c>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inlineStr">
        <is>
          <t>Amanda Cook</t>
        </is>
      </c>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inlineStr">
        <is>
          <t>James Freeman</t>
        </is>
      </c>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inlineStr">
        <is>
          <t>Teressa Dell</t>
        </is>
      </c>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inlineStr">
        <is>
          <t>Steve Black</t>
        </is>
      </c>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inlineStr">
        <is>
          <t>Brandon Crawley</t>
        </is>
      </c>
      <c r="D46" s="16" t="inlineStr">
        <is>
          <t>Lyndsay Rogers</t>
        </is>
      </c>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inlineStr">
        <is>
          <t>Ryan Tack</t>
        </is>
      </c>
      <c r="D47" s="16" t="inlineStr">
        <is>
          <t>Mike Saxion</t>
        </is>
      </c>
      <c r="E47" s="16" t="inlineStr">
        <is>
          <t>Justin Utley</t>
        </is>
      </c>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inlineStr">
        <is>
          <t>TFD</t>
        </is>
      </c>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inlineStr">
        <is>
          <t>James Goodman</t>
        </is>
      </c>
      <c r="D49" s="16" t="inlineStr">
        <is>
          <t>Luke Shafer</t>
        </is>
      </c>
      <c r="E49" s="16" t="inlineStr">
        <is>
          <t>Jason Burton</t>
        </is>
      </c>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inlineStr">
        <is>
          <t>JH Burge</t>
        </is>
      </c>
      <c r="D51" s="16" t="inlineStr">
        <is>
          <t>Brandon Crawley</t>
        </is>
      </c>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inlineStr">
        <is>
          <t>Tyler Pride</t>
        </is>
      </c>
      <c r="D52" s="16" t="inlineStr">
        <is>
          <t>Jim Holt</t>
        </is>
      </c>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inlineStr">
        <is>
          <t>Tyler Pride</t>
        </is>
      </c>
      <c r="D53" s="16" t="inlineStr">
        <is>
          <t>Jim Holt</t>
        </is>
      </c>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inlineStr">
        <is>
          <t>Garrett Martin</t>
        </is>
      </c>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inlineStr">
        <is>
          <t>Jimmy Turner</t>
        </is>
      </c>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inlineStr">
        <is>
          <t>Spencer McGregor</t>
        </is>
      </c>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inlineStr">
        <is>
          <t>Magnolia Custer</t>
        </is>
      </c>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inlineStr">
        <is>
          <t>Ken Gardner</t>
        </is>
      </c>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inlineStr">
        <is>
          <t>Nathan Elliott</t>
        </is>
      </c>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inlineStr">
        <is>
          <t>Andy Erbaugh</t>
        </is>
      </c>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inlineStr">
        <is>
          <t>Blake Lockhart</t>
        </is>
      </c>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inlineStr">
        <is>
          <t>Jim Holt</t>
        </is>
      </c>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inlineStr">
        <is>
          <t>Judson Moore</t>
        </is>
      </c>
      <c r="D63" s="16" t="inlineStr">
        <is>
          <t>Cadre</t>
        </is>
      </c>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inlineStr">
        <is>
          <t>Judson Moore</t>
        </is>
      </c>
      <c r="D64" s="16" t="inlineStr">
        <is>
          <t>Cadre</t>
        </is>
      </c>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inlineStr">
        <is>
          <t>Stephen Thomas</t>
        </is>
      </c>
      <c r="D65" s="16" t="inlineStr">
        <is>
          <t>Cadre</t>
        </is>
      </c>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inlineStr">
        <is>
          <t>Judson Moore</t>
        </is>
      </c>
      <c r="D66" s="16" t="inlineStr">
        <is>
          <t>Cadre</t>
        </is>
      </c>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inlineStr">
        <is>
          <t>Judson Moore</t>
        </is>
      </c>
      <c r="D67" s="16" t="inlineStr">
        <is>
          <t>Cadre</t>
        </is>
      </c>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inlineStr">
        <is>
          <t>Training Staff</t>
        </is>
      </c>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inlineStr">
        <is>
          <t>TJC</t>
        </is>
      </c>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inlineStr">
        <is>
          <t>Training Staff</t>
        </is>
      </c>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inlineStr">
        <is>
          <t>The Mayfair Building</t>
        </is>
      </c>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B1:U72"/>
  <sheetViews>
    <sheetView showGridLines="0"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C57" s="45" t="n"/>
      <c r="D57" s="44" t="n"/>
      <c r="E57" s="29" t="inlineStr">
        <is>
          <t>22</t>
        </is>
      </c>
      <c r="F57" s="16" t="n">
        <v>50</v>
      </c>
      <c r="G57" s="17">
        <f>IF($B57="","",ROUND(SUMIFS(nrSCH_Hrs,nrSCH_Act,$B57,nrSCH_TimeCheck,"OK"),2))</f>
        <v/>
      </c>
      <c r="H57" s="17">
        <f>IF(OR($B57="",$G57=0),"",ROUND($G57-$F57,2))</f>
        <v/>
      </c>
    </row>
    <row r="58">
      <c r="B58" s="16" t="inlineStr">
        <is>
          <t>Crash Investigation</t>
        </is>
      </c>
      <c r="C58" s="45" t="n"/>
      <c r="D58" s="44" t="n"/>
      <c r="E58" s="29" t="inlineStr">
        <is>
          <t>22</t>
        </is>
      </c>
      <c r="F58" s="16" t="n">
        <v>12</v>
      </c>
      <c r="G58" s="17">
        <f>IF($B58="","",ROUND(SUMIFS(nrSCH_Hrs,nrSCH_Act,$B58,nrSCH_TimeCheck,"OK"),2))</f>
        <v/>
      </c>
      <c r="H58" s="17">
        <f>IF(OR($B58="",$G58=0),"",ROUND($G58-$F58,2))</f>
        <v/>
      </c>
    </row>
    <row r="59">
      <c r="B59" s="16" t="inlineStr">
        <is>
          <t>TIM</t>
        </is>
      </c>
      <c r="C59" s="45" t="n"/>
      <c r="D59" s="44" t="n"/>
      <c r="E59" s="29" t="inlineStr">
        <is>
          <t>22</t>
        </is>
      </c>
      <c r="F59" s="16" t="n">
        <v>12</v>
      </c>
      <c r="G59" s="17">
        <f>IF($B59="","",ROUND(SUMIFS(nrSCH_Hrs,nrSCH_Act,$B59,nrSCH_TimeCheck,"OK"),2))</f>
        <v/>
      </c>
      <c r="H59" s="17">
        <f>IF(OR($B59="",$G59=0),"",ROUND($G59-$F59,2))</f>
        <v/>
      </c>
    </row>
    <row r="60">
      <c r="B60" s="16" t="inlineStr">
        <is>
          <t>Criminal Investigations - General Investigations</t>
        </is>
      </c>
      <c r="C60" s="45" t="n"/>
      <c r="D60" s="44" t="n"/>
      <c r="E60" s="29" t="inlineStr">
        <is>
          <t>32</t>
        </is>
      </c>
      <c r="F60" s="16" t="n">
        <v>16</v>
      </c>
      <c r="G60" s="17">
        <f>IF($B60="","",ROUND(SUMIFS(nrSCH_Hrs,nrSCH_Act,$B60,nrSCH_TimeCheck,"OK"),2))</f>
        <v/>
      </c>
      <c r="H60" s="17">
        <f>IF(OR($B60="",$G60=0),"",ROUND($G60-$F60,2))</f>
        <v/>
      </c>
    </row>
    <row r="61">
      <c r="B61" s="16" t="inlineStr">
        <is>
          <t>Criminal Investigations - Auto Theft</t>
        </is>
      </c>
      <c r="C61" s="45" t="n"/>
      <c r="D61" s="44" t="n"/>
      <c r="E61" s="29" t="inlineStr">
        <is>
          <t>32</t>
        </is>
      </c>
      <c r="F61" s="16" t="n">
        <v>4</v>
      </c>
      <c r="G61" s="17">
        <f>IF($B61="","",ROUND(SUMIFS(nrSCH_Hrs,nrSCH_Act,$B61,nrSCH_TimeCheck,"OK"),2))</f>
        <v/>
      </c>
      <c r="H61" s="17">
        <f>IF(OR($B61="",$G61=0),"",ROUND($G61-$F61,2))</f>
        <v/>
      </c>
    </row>
    <row r="62">
      <c r="B62" s="16" t="inlineStr">
        <is>
          <t>Criminal Investigations - Crime Scene</t>
        </is>
      </c>
      <c r="C62" s="45" t="n"/>
      <c r="D62" s="44" t="n"/>
      <c r="E62" s="29" t="inlineStr">
        <is>
          <t>32</t>
        </is>
      </c>
      <c r="F62" s="16" t="n">
        <v>8</v>
      </c>
      <c r="G62" s="17">
        <f>IF($B62="","",ROUND(SUMIFS(nrSCH_Hrs,nrSCH_Act,$B62,nrSCH_TimeCheck,"OK"),2))</f>
        <v/>
      </c>
      <c r="H62" s="17">
        <f>IF(OR($B62="",$G62=0),"",ROUND($G62-$F62,2))</f>
        <v/>
      </c>
    </row>
    <row r="63">
      <c r="B63" s="16" t="inlineStr">
        <is>
          <t>Criminal Investigations - Booking Operations</t>
        </is>
      </c>
      <c r="C63" s="45" t="n"/>
      <c r="D63" s="44" t="n"/>
      <c r="E63" s="29" t="inlineStr">
        <is>
          <t>32</t>
        </is>
      </c>
      <c r="F63" s="16" t="n">
        <v>8</v>
      </c>
      <c r="G63" s="17">
        <f>IF($B63="","",ROUND(SUMIFS(nrSCH_Hrs,nrSCH_Act,$B63,nrSCH_TimeCheck,"OK"),2))</f>
        <v/>
      </c>
      <c r="H63" s="17">
        <f>IF(OR($B63="",$G63=0),"",ROUND($G63-$F63,2))</f>
        <v/>
      </c>
    </row>
    <row r="64">
      <c r="B64" s="16" t="inlineStr">
        <is>
          <t>Criminal Investigations - Interview Techniques</t>
        </is>
      </c>
      <c r="C64" s="45" t="n"/>
      <c r="D64" s="44" t="n"/>
      <c r="E64" s="29" t="inlineStr">
        <is>
          <t>32</t>
        </is>
      </c>
      <c r="F64" s="16" t="n">
        <v>4</v>
      </c>
      <c r="G64" s="17">
        <f>IF($B64="","",ROUND(SUMIFS(nrSCH_Hrs,nrSCH_Act,$B64,nrSCH_TimeCheck,"OK"),2))</f>
        <v/>
      </c>
      <c r="H64" s="17">
        <f>IF(OR($B64="",$G64=0),"",ROUND($G64-$F64,2))</f>
        <v/>
      </c>
    </row>
    <row r="65">
      <c r="B65" s="16" t="inlineStr">
        <is>
          <t>Criminal Investigations - Case Management</t>
        </is>
      </c>
      <c r="C65" s="45" t="n"/>
      <c r="D65" s="44" t="n"/>
      <c r="E65" s="29" t="inlineStr">
        <is>
          <t>32</t>
        </is>
      </c>
      <c r="F65" s="16" t="n">
        <v>4</v>
      </c>
      <c r="G65" s="17">
        <f>IF($B65="","",ROUND(SUMIFS(nrSCH_Hrs,nrSCH_Act,$B65,nrSCH_TimeCheck,"OK"),2))</f>
        <v/>
      </c>
      <c r="H65" s="17">
        <f>IF(OR($B65="",$G65=0),"",ROUND($G65-$F65,2))</f>
        <v/>
      </c>
    </row>
    <row r="66">
      <c r="B66" s="16" t="inlineStr">
        <is>
          <t>Criminal Investigations - Media Relations</t>
        </is>
      </c>
      <c r="C66" s="45" t="n"/>
      <c r="D66" s="44" t="n"/>
      <c r="E66" s="29" t="inlineStr">
        <is>
          <t>32</t>
        </is>
      </c>
      <c r="F66" s="16" t="n">
        <v>4</v>
      </c>
      <c r="G66" s="17">
        <f>IF($B66="","",ROUND(SUMIFS(nrSCH_Hrs,nrSCH_Act,$B66,nrSCH_TimeCheck,"OK"),2))</f>
        <v/>
      </c>
      <c r="H66" s="17">
        <f>IF(OR($B66="",$G66=0),"",ROUND($G66-$F66,2))</f>
        <v/>
      </c>
    </row>
    <row r="67">
      <c r="B67" s="16" t="inlineStr">
        <is>
          <t>Review</t>
        </is>
      </c>
      <c r="C67" s="45" t="n"/>
      <c r="D67" s="44" t="n"/>
      <c r="E67" s="29" t="inlineStr">
        <is>
          <t>EOC</t>
        </is>
      </c>
      <c r="F67" s="16" t="n">
        <v>3</v>
      </c>
      <c r="G67" s="17">
        <f>IF($B67="","",ROUND(SUMIFS(nrSCH_Hrs,nrSCH_Act,$B67,nrSCH_TimeCheck,"OK"),2))</f>
        <v/>
      </c>
      <c r="H67" s="17">
        <f>IF(OR($B67="",$G67=0),"",ROUND($G67-$F67,2))</f>
        <v/>
      </c>
    </row>
    <row r="68">
      <c r="B68" s="16" t="n"/>
      <c r="C68" s="45" t="n"/>
      <c r="D68" s="44" t="n"/>
      <c r="E68" s="29" t="n"/>
      <c r="F68" s="16" t="n"/>
      <c r="G68" s="21">
        <f>IF($B68="","",ROUND(SUMIFS(nrSCH_Hrs,nrSCH_Act,$B68,nrSCH_TimeCheck,"OK"),2))</f>
        <v/>
      </c>
      <c r="H68" s="21">
        <f>IF(OR($B68="",$G68=0),"",ROUND($G68-$F68,2))</f>
        <v/>
      </c>
    </row>
    <row r="69">
      <c r="B69" s="16" t="n"/>
      <c r="C69" s="45" t="n"/>
      <c r="D69" s="44" t="n"/>
      <c r="E69" s="29" t="n"/>
      <c r="F69" s="16" t="n"/>
      <c r="G69" s="21">
        <f>IF($B69="","",ROUND(SUMIFS(nrSCH_Hrs,nrSCH_Act,$B69,nrSCH_TimeCheck,"OK"),2))</f>
        <v/>
      </c>
      <c r="H69" s="21">
        <f>IF(OR($B69="",$G69=0),"",ROUND($G69-$F69,2))</f>
        <v/>
      </c>
    </row>
    <row r="70">
      <c r="B70" s="16" t="n"/>
      <c r="C70" s="45" t="n"/>
      <c r="D70" s="44" t="n"/>
      <c r="E70" s="29" t="n"/>
      <c r="F70" s="16" t="n"/>
      <c r="G70" s="21">
        <f>IF($B70="","",ROUND(SUMIFS(nrSCH_Hrs,nrSCH_Act,$B70,nrSCH_TimeCheck,"OK"),2))</f>
        <v/>
      </c>
      <c r="H70" s="21">
        <f>IF(OR($B70="",$G70=0),"",ROUND($G70-$F70,2))</f>
        <v/>
      </c>
    </row>
    <row r="71">
      <c r="B71" s="16" t="n"/>
      <c r="C71" s="45" t="n"/>
      <c r="D71" s="44" t="n"/>
      <c r="E71" s="29" t="n"/>
      <c r="F71" s="16" t="n"/>
      <c r="G71" s="21">
        <f>IF($B71="","",ROUND(SUMIFS(nrSCH_Hrs,nrSCH_Act,$B71,nrSCH_TimeCheck,"OK"),2))</f>
        <v/>
      </c>
      <c r="H71" s="21">
        <f>IF(OR($B71="",$G71=0),"",ROUND($G71-$F71,2))</f>
        <v/>
      </c>
    </row>
    <row r="72">
      <c r="B72" s="16" t="n"/>
      <c r="C72" s="45" t="n"/>
      <c r="D72" s="44" t="n"/>
      <c r="E72" s="29" t="n"/>
      <c r="F72" s="16" t="n"/>
      <c r="G72" s="21">
        <f>IF($B72="","",ROUND(SUMIFS(nrSCH_Hrs,nrSCH_Act,$B72,nrSCH_TimeCheck,"OK"),2))</f>
        <v/>
      </c>
      <c r="H72" s="21">
        <f>IF(OR($B72="",$G72=0),"",ROUND($G72-$F72,2))</f>
        <v/>
      </c>
    </row>
  </sheetData>
  <sheetProtection selectLockedCells="0" selectUnlockedCells="0" sheet="1" objects="0" insertRows="1" insertHyperlinks="1" autoFilter="0" scenarios="0" formatColumns="1" deleteColumns="1" insertColumns="1" pivotTables="1" deleteRows="1" formatCells="1" formatRows="1" sort="1" password="B4BB"/>
  <mergeCells count="19">
    <mergeCell ref="B60:D60"/>
    <mergeCell ref="B67:D67"/>
    <mergeCell ref="B61:D61"/>
    <mergeCell ref="B57:D57"/>
    <mergeCell ref="B69:D69"/>
    <mergeCell ref="B65:D65"/>
    <mergeCell ref="B68:D68"/>
    <mergeCell ref="B64:D64"/>
    <mergeCell ref="B63:D63"/>
    <mergeCell ref="B62:D62"/>
    <mergeCell ref="B72:D72"/>
    <mergeCell ref="B59:D59"/>
    <mergeCell ref="B66:D66"/>
    <mergeCell ref="B55:I55"/>
    <mergeCell ref="B71:D71"/>
    <mergeCell ref="B58:D58"/>
    <mergeCell ref="B56:D56"/>
    <mergeCell ref="B70:D70"/>
    <mergeCell ref="D54:K5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2">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2"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B1:F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B1:I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B1:E1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B1:N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B1:M4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B1:AF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B1:P9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B1:Y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B1: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B1:X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B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B1:H4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B5:E90"/>
  <sheetViews>
    <sheetView showGridLines="0" workbookViewId="0">
      <selection activeCell="A1" sqref="A1"/>
    </sheetView>
  </sheetViews>
  <sheetFormatPr baseColWidth="8" defaultRowHeight="15"/>
  <sheetData>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Review</t>
        </is>
      </c>
    </row>
    <row r="62">
      <c r="B62" t="inlineStr">
        <is>
          <t>Test 1</t>
        </is>
      </c>
    </row>
    <row r="63">
      <c r="B63" t="inlineStr">
        <is>
          <t>Test 2</t>
        </is>
      </c>
    </row>
    <row r="64">
      <c r="B64" t="inlineStr">
        <is>
          <t>Test 3</t>
        </is>
      </c>
    </row>
    <row r="65">
      <c r="B65" t="inlineStr">
        <is>
          <t>Test 4</t>
        </is>
      </c>
    </row>
    <row r="66">
      <c r="B66" t="inlineStr">
        <is>
          <t>Test 5</t>
        </is>
      </c>
    </row>
    <row r="67">
      <c r="B67" t="inlineStr">
        <is>
          <t>Test 6</t>
        </is>
      </c>
    </row>
    <row r="68">
      <c r="B68" t="inlineStr">
        <is>
          <t>Test 7</t>
        </is>
      </c>
    </row>
    <row r="69">
      <c r="B69" t="inlineStr">
        <is>
          <t>Test 8</t>
        </is>
      </c>
    </row>
    <row r="70">
      <c r="B70" t="inlineStr">
        <is>
          <t>Test 9</t>
        </is>
      </c>
    </row>
    <row r="71">
      <c r="B71" t="inlineStr">
        <is>
          <t>Test 10</t>
        </is>
      </c>
    </row>
    <row r="72">
      <c r="B72" t="inlineStr">
        <is>
          <t>Test 11</t>
        </is>
      </c>
    </row>
    <row r="73">
      <c r="B73" t="inlineStr">
        <is>
          <t>Test 12</t>
        </is>
      </c>
    </row>
    <row r="74">
      <c r="B74" t="inlineStr">
        <is>
          <t>Test 13</t>
        </is>
      </c>
    </row>
    <row r="75">
      <c r="B75" t="inlineStr">
        <is>
          <t>Test 14</t>
        </is>
      </c>
    </row>
    <row r="76">
      <c r="B76" t="inlineStr">
        <is>
          <t>Test 15</t>
        </is>
      </c>
    </row>
    <row r="77">
      <c r="B77" t="inlineStr">
        <is>
          <t>Test 16</t>
        </is>
      </c>
    </row>
    <row r="78">
      <c r="B78" t="inlineStr">
        <is>
          <t>Test 17</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B1:C32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0" customWidth="1" min="2" max="2"/>
    <col width="46" customWidth="1" min="3" max="3"/>
  </cols>
  <sheetData>
    <row r="1">
      <c r="B1" s="10">
        <f>HYPERLINK("#Dashboard!B5","◄ Dashboard")</f>
        <v/>
      </c>
    </row>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'ChapterMaster'!$B$57:$B$72</t>
        </is>
      </c>
    </row>
    <row r="281">
      <c r="B281" s="14" t="inlineStr">
        <is>
          <t>nrSUBparent</t>
        </is>
      </c>
      <c r="C281" s="2" t="inlineStr">
        <is>
          <t>'ChapterMaster'!$E$57:$E$72</t>
        </is>
      </c>
    </row>
    <row r="282">
      <c r="B282" s="14" t="inlineStr">
        <is>
          <t>nrSUBtarget</t>
        </is>
      </c>
      <c r="C282" s="2" t="inlineStr">
        <is>
          <t>'ChapterMaster'!$F$57:$F$72</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2026-09-22T01:37:44Z</dcterms:created>
  <dcterms:modified xsi:type="dcterms:W3CDTF">2026-09-22T01:38:05Z</dcterms:modified>
</cp:coreProperties>
</file>