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AdvisoryBoard" sheetId="20" state="visible" r:id="rId20"/>
    <sheet name="DismissalLog" sheetId="21" state="visible" r:id="rId21"/>
    <sheet name="ScoresGrid" sheetId="22" state="visible" r:id="rId22"/>
    <sheet name="Ranking" sheetId="23" state="visible" r:id="rId23"/>
    <sheet name="WatchList" sheetId="24" state="visible" r:id="rId24"/>
    <sheet name="CadetProfile" sheetId="25" state="visible" r:id="rId25"/>
    <sheet name="Transcript" sheetId="26" state="visible" r:id="rId26"/>
    <sheet name="GradChecklist" sheetId="27" state="visible" r:id="rId27"/>
    <sheet name="Audit" sheetId="28" state="visible" r:id="rId28"/>
    <sheet name="Addendum" sheetId="29" state="visible" r:id="rId29"/>
    <sheet name="ChapterPacket" sheetId="30" state="visible" r:id="rId30"/>
    <sheet name="ExamSheet" sheetId="31" state="visible" r:id="rId31"/>
    <sheet name="SignIn" sheetId="32" state="visible" r:id="rId32"/>
    <sheet name="EvalSheet" sheetId="33" state="visible" r:id="rId33"/>
    <sheet name="SpellingPrint" sheetId="34" state="visible" r:id="rId34"/>
    <sheet name="WritingHandout" sheetId="35" state="visible" r:id="rId35"/>
    <sheet name="EmailPreview" sheetId="36" state="visible" r:id="rId36"/>
    <sheet name="EmailLog" sheetId="37" state="visible" r:id="rId37"/>
    <sheet name="Settings" sheetId="38" state="visible" r:id="rId38"/>
    <sheet name="Lists" sheetId="39" state="visible" r:id="rId39"/>
    <sheet name="Agencies" sheetId="40" state="visible" r:id="rId40"/>
    <sheet name="Instructors" sheetId="41" state="visible" r:id="rId41"/>
    <sheet name="InstructorBanks" sheetId="42" state="visible" r:id="rId42"/>
    <sheet name="ChapterMaster" sheetId="43" state="visible" r:id="rId43"/>
    <sheet name="ExamMaster" sheetId="44" state="visible" r:id="rId44"/>
    <sheet name="ExamPlan" sheetId="45" state="visible" r:id="rId45"/>
    <sheet name="SkillsMaster" sheetId="46" state="visible" r:id="rId46"/>
    <sheet name="SpellingMaster" sheetId="47" state="visible" r:id="rId47"/>
    <sheet name="WritingMaster" sheetId="48" state="visible" r:id="rId48"/>
    <sheet name="Control" sheetId="49" state="visible" r:id="rId49"/>
    <sheet name="Schedule" sheetId="50" state="visible" r:id="rId50"/>
    <sheet name="sysGrades" sheetId="51" state="visible" r:id="rId51"/>
    <sheet name="sysAttendance" sheetId="52" state="visible" r:id="rId52"/>
    <sheet name="sysSkills" sheetId="53" state="visible" r:id="rId53"/>
    <sheet name="sysIncidents" sheetId="54" state="visible" r:id="rId54"/>
    <sheet name="sysFlags" sheetId="55" state="visible" r:id="rId55"/>
    <sheet name="sysChecks" sheetId="56" state="visible" r:id="rId56"/>
    <sheet name="sysAwards" sheetId="57" state="visible" r:id="rId57"/>
    <sheet name="sysAudit" sheetId="58" state="visible" r:id="rId58"/>
    <sheet name="sysListsHelper" sheetId="59" state="veryHidden" r:id="rId59"/>
    <sheet name="NamedRanges" sheetId="60" state="visible" r:id="rId6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RubricEvents">'Settings'!$B$43:$B$49</definedName>
    <definedName name="nrPTRubricPoints">'Settings'!$D$43:$H$49</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BankTopics">'InstructorBanks'!$B$6:$B$80</definedName>
    <definedName name="nrBankGrid">'InstructorBanks'!$C$6:$L$80</definedName>
    <definedName name="nrBankSel">'InstructorBanks'!$M$6:$V$80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AWfinal">'sysAwards'!$F$6:$F$9</definedName>
    <definedName name="nrAWnames">'sysAwards'!$B$6:$B$9</definedName>
    <definedName name="cfgRequiredHours">'sysAudit'!$H$6</definedName>
    <definedName name="nrAUDstatus">'sysAudit'!$E$6:$E$35</definedName>
    <definedName name="nrAUDcheck">'sysAudit'!$B$6:$B$35</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'Audit'!$B$46:$B$63</definedName>
    <definedName name="nrPRGmet">'Audit'!$F$46:$F$63</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'ExamScores'!$B$5:$Y$5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1" hidden="1">'Incidents'!$B$5:$O$5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20" hidden="1">'DismissalLog'!$B$5:$P$5</definedName>
    <definedName name="_xlnm.Print_Titles" localSheetId="22">'Ranking'!$5:$5</definedName>
    <definedName name="_xlnm.Print_Area" localSheetId="22">'Ranking'!$B$5:$J$60</definedName>
    <definedName name="_xlnm.Print_Titles" localSheetId="23">'WatchList'!$5:$5</definedName>
    <definedName name="_xlnm.Print_Area" localSheetId="23">'WatchList'!$B$5:$I$60</definedName>
    <definedName name="_xlnm.Print_Area" localSheetId="24">'CadetProfile'!$B$5:$J$86</definedName>
    <definedName name="_xlnm.Print_Area" localSheetId="25">'Transcript'!$B$5:$J$58</definedName>
    <definedName name="_xlnm.Print_Titles" localSheetId="26">'GradChecklist'!$5:$5</definedName>
    <definedName name="_xlnm.Print_Area" localSheetId="26">'GradChecklist'!$B$5:$P$55</definedName>
    <definedName name="_xlnm.Print_Area" localSheetId="27">'Audit'!$B$5:$J$116</definedName>
    <definedName name="_xlnm.Print_Titles" localSheetId="28">'Addendum'!$5:$8</definedName>
    <definedName name="_xlnm.Print_Area" localSheetId="28">'Addendum'!$B$5:$G$60</definedName>
    <definedName name="_xlnm.Print_Area" localSheetId="29">'ChapterPacket'!$B$5:$I$75</definedName>
    <definedName name="_xlnm.Print_Titles" localSheetId="30">'ExamSheet'!$7:$10</definedName>
    <definedName name="_xlnm.Print_Area" localSheetId="30">'ExamSheet'!$B$7:$I$64</definedName>
    <definedName name="_xlnm.Print_Area" localSheetId="31">'SignIn'!$B$5:$H$81</definedName>
    <definedName name="_xlnm.Print_Area" localSheetId="32">'EvalSheet'!$B$7:$H$36</definedName>
    <definedName name="_xlnm.Print_Area" localSheetId="33">'SpellingPrint'!$B$7:$F$26</definedName>
    <definedName name="_xlnm.Print_Area" localSheetId="34">'WritingHandout'!$B$7:$F$19</definedName>
    <definedName name="_xlnm._FilterDatabase" localSheetId="36" hidden="1">'EmailLog'!$B$5:$I$5</definedName>
    <definedName name="_xlnm._FilterDatabase" localSheetId="49" hidden="1">'Schedule'!$B$5:$O$5</definedName>
    <definedName name="_xlnm.Print_Titles" localSheetId="49">'Schedule'!$5:$5</definedName>
    <definedName name="_xlnm.Print_Area" localSheetId="49">'Schedule'!$B$5:$O$905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8">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49" fontId="5" fillId="3" borderId="1" pivotButton="0" quotePrefix="0" xfId="0"/>
    <xf numFmtId="0" fontId="4" fillId="4" borderId="0" pivotButton="0" quotePrefix="0" xfId="0"/>
    <xf numFmtId="164" fontId="4" fillId="4" borderId="0" pivotButton="0" quotePrefix="0" xfId="0"/>
    <xf numFmtId="18" fontId="5" fillId="3"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CE8B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AM/PM"),nrSCH_Act,nrSCH_Instr,nrSCH_Loc),(nrSCH_Date&lt;&gt;"")*(nrSCH_Date=TODAY())),9),"No class scheduled today")</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IFERROR(_xlfn.TAKE(_xlfn.SORTBY(_xlfn._xlws.FILTER(_xlfn.HSTACK(rngCadetNames,nrCadetAgency,nrFLcount,nrFLreasons),(nrFLcount&gt;0)*(nrCadetStatus="Active")),_xlfn._xlws.FILTER(nrFLcount,(nrFLcount&gt;0)*(nrCadetStatus="Active")),-1),11),"No flags — clear")</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IFERROR(_xlfn.TAKE(_xlfn._xlws.FILTER(_xlfn.HSTACK(rngCadetNames,nrCadetAgency,nrCERTmissing),(nrCERTmissing&lt;&gt;"")*(nrCadetStatus="Active")),9),"All certification copies collected")</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IFERROR(_xlfn.TAKE(_xlfn.SORTBY(_xlfn._xlws.FILTER(_xlfn.HSTACK(nrAT_ID,Attendance!$D$6:$D$805,TEXT(nrAT_Date,"mm/dd"),Attendance!$G$6:$G$805,Attendance!$H$6:$H$805,nrAT_Balance),(nrAT_Cleared="OPEN")),_xlfn._xlws.FILTER(nrAT_Date,(nrAT_Cleared="OPEN")),-1),9),"All missed time cleared")</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_xlfn._xlws.FILTER(nrME_Due,(nrME_Cadet&lt;&gt;"")*(nrME_Received="")),1),8),"No memos outstanding")</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2"/>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26" customHeight="1">
      <c r="B37" s="3">
        <f>HYPERLINK("#AdvisoryBoard!B6","AdvisoryBoard")</f>
        <v/>
      </c>
      <c r="C37" s="13" t="inlineStr">
        <is>
          <t>Governance: this academy's alignment record (policy version, minutes reviewed, workbook aligned) + the running board-meeting list with minutes folder locations. The Startup Review button fills it.</t>
        </is>
      </c>
    </row>
    <row r="38" ht="16" customHeight="1">
      <c r="B38" s="7" t="inlineStr">
        <is>
          <t>End of academy / as needed</t>
        </is>
      </c>
      <c r="C38" s="8" t="n"/>
      <c r="D38" s="8" t="n"/>
      <c r="E38" s="8" t="n"/>
      <c r="F38" s="8" t="n"/>
      <c r="G38" s="8" t="n"/>
      <c r="H38" s="8" t="n"/>
    </row>
    <row r="39" ht="26" customHeight="1">
      <c r="B39" s="3">
        <f>HYPERLINK("#Audit!B6","Audit")</f>
        <v/>
      </c>
      <c r="C39" s="13" t="inlineStr">
        <is>
          <t>Program-requirement checklist answers + per-cadet enrollment documents grid.</t>
        </is>
      </c>
    </row>
    <row r="40" ht="26" customHeight="1">
      <c r="B40" s="3">
        <f>HYPERLINK("#EmailPreview!B6","EmailPreview")</f>
        <v/>
      </c>
      <c r="C40" s="13" t="inlineStr">
        <is>
          <t>Pick an agency to preview its email; the button builds Outlook drafts.</t>
        </is>
      </c>
    </row>
    <row r="41" ht="26" customHeight="1">
      <c r="B41" s="3">
        <f>HYPERLINK("#sysAwards!B6","sysAwards")</f>
        <v/>
      </c>
      <c r="C41" s="13" t="inlineStr">
        <is>
          <t>Award override cells — your pick always wins.</t>
        </is>
      </c>
    </row>
    <row r="42" ht="26" customHeight="1">
      <c r="B42" s="3">
        <f>HYPERLINK("#PrintCenter!B6","PrintCenter")</f>
        <v/>
      </c>
      <c r="C42"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7">
    <mergeCell ref="C25:H25"/>
    <mergeCell ref="C10:H10"/>
    <mergeCell ref="C16:H16"/>
    <mergeCell ref="C41:H41"/>
    <mergeCell ref="C22:H22"/>
    <mergeCell ref="C40:H40"/>
    <mergeCell ref="C9:H9"/>
    <mergeCell ref="C31:H31"/>
    <mergeCell ref="B6:H6"/>
    <mergeCell ref="C12:H12"/>
    <mergeCell ref="B20:H20"/>
    <mergeCell ref="C21:H21"/>
    <mergeCell ref="C11:H11"/>
    <mergeCell ref="C36:H36"/>
    <mergeCell ref="C27:H27"/>
    <mergeCell ref="C23:H23"/>
    <mergeCell ref="C39:H39"/>
    <mergeCell ref="C8:H8"/>
    <mergeCell ref="C17:H17"/>
    <mergeCell ref="C7:H7"/>
    <mergeCell ref="C32:H32"/>
    <mergeCell ref="C19:H19"/>
    <mergeCell ref="C28:H28"/>
    <mergeCell ref="C13:H13"/>
    <mergeCell ref="C37:H37"/>
    <mergeCell ref="C18:H18"/>
    <mergeCell ref="C34:H34"/>
    <mergeCell ref="C30:H30"/>
    <mergeCell ref="C15:H15"/>
    <mergeCell ref="C33:H33"/>
    <mergeCell ref="C24:H24"/>
    <mergeCell ref="C42:H42"/>
    <mergeCell ref="C14:H14"/>
    <mergeCell ref="B38:H38"/>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Y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row>
    <row r="6">
      <c r="B6" s="17">
        <f>IF(Cadets!$B6="","",Cadets!$B6)</f>
        <v/>
      </c>
      <c r="C6" s="17">
        <f>IF(Cadets!$B6="","",Cadets!$F6)</f>
        <v/>
      </c>
      <c r="D6" s="16" t="n"/>
      <c r="E6" s="16" t="n"/>
      <c r="F6" s="16" t="n"/>
      <c r="G6" s="16" t="n"/>
      <c r="H6" s="16" t="n"/>
      <c r="I6" s="16" t="n"/>
      <c r="J6" s="16" t="n"/>
      <c r="K6" s="16" t="n"/>
      <c r="L6" s="16" t="n"/>
      <c r="M6" s="16" t="n"/>
      <c r="N6" s="16" t="n"/>
      <c r="O6" s="16" t="n"/>
      <c r="P6" s="17">
        <f>IF($C6="","",IF($Q6=0,"",ROUND(SUM($D6:$O6)/$Q6,1)))</f>
        <v/>
      </c>
      <c r="Q6" s="17">
        <f>IF($C6="","",COUNT($D6:$O6))</f>
        <v/>
      </c>
      <c r="R6" s="17">
        <f>IF($C6="","",IF($P6="","",IF($P6&lt;cfgSpellInterventionAvg,"INTERVENTION","OK")))</f>
        <v/>
      </c>
      <c r="S6" s="17">
        <f>IF($C6="","",IF(COUNT($D6:$O6)&lt;&gt;COUNTA($D6:$O6),"SCORE NOT A NUMBER",IF(SUMPRODUCT(($D6:$O6&lt;&gt;"")*((N($D6:$O6)&lt;0)+(N($D6:$O6)&gt;100)))&gt;0,"SCORE OUT OF RANGE","OK")))</f>
        <v/>
      </c>
    </row>
    <row r="7">
      <c r="B7" s="17">
        <f>IF(Cadets!$B7="","",Cadets!$B7)</f>
        <v/>
      </c>
      <c r="C7" s="17">
        <f>IF(Cadets!$B7="","",Cadets!$F7)</f>
        <v/>
      </c>
      <c r="D7" s="16" t="n"/>
      <c r="E7" s="16" t="n"/>
      <c r="F7" s="16" t="n"/>
      <c r="G7" s="16" t="n"/>
      <c r="H7" s="16" t="n"/>
      <c r="I7" s="16" t="n"/>
      <c r="J7" s="16" t="n"/>
      <c r="K7" s="16" t="n"/>
      <c r="L7" s="16" t="n"/>
      <c r="M7" s="16" t="n"/>
      <c r="N7" s="16" t="n"/>
      <c r="O7" s="16" t="n"/>
      <c r="P7" s="17">
        <f>IF($C7="","",IF($Q7=0,"",ROUND(SUM($D7:$O7)/$Q7,1)))</f>
        <v/>
      </c>
      <c r="Q7" s="17">
        <f>IF($C7="","",COUNT($D7:$O7))</f>
        <v/>
      </c>
      <c r="R7" s="17">
        <f>IF($C7="","",IF($P7="","",IF($P7&lt;cfgSpellInterventionAvg,"INTERVENTION","OK")))</f>
        <v/>
      </c>
      <c r="S7" s="17">
        <f>IF($C7="","",IF(COUNT($D7:$O7)&lt;&gt;COUNTA($D7:$O7),"SCORE NOT A NUMBER",IF(SUMPRODUCT(($D7:$O7&lt;&gt;"")*((N($D7:$O7)&lt;0)+(N($D7:$O7)&gt;100)))&gt;0,"SCORE OUT OF RANGE","OK")))</f>
        <v/>
      </c>
    </row>
    <row r="8">
      <c r="B8" s="17">
        <f>IF(Cadets!$B8="","",Cadets!$B8)</f>
        <v/>
      </c>
      <c r="C8" s="17">
        <f>IF(Cadets!$B8="","",Cadets!$F8)</f>
        <v/>
      </c>
      <c r="D8" s="16" t="n"/>
      <c r="E8" s="16" t="n"/>
      <c r="F8" s="16" t="n"/>
      <c r="G8" s="16" t="n"/>
      <c r="H8" s="16" t="n"/>
      <c r="I8" s="16" t="n"/>
      <c r="J8" s="16" t="n"/>
      <c r="K8" s="16" t="n"/>
      <c r="L8" s="16" t="n"/>
      <c r="M8" s="16" t="n"/>
      <c r="N8" s="16" t="n"/>
      <c r="O8" s="16" t="n"/>
      <c r="P8" s="17">
        <f>IF($C8="","",IF($Q8=0,"",ROUND(SUM($D8:$O8)/$Q8,1)))</f>
        <v/>
      </c>
      <c r="Q8" s="17">
        <f>IF($C8="","",COUNT($D8:$O8))</f>
        <v/>
      </c>
      <c r="R8" s="17">
        <f>IF($C8="","",IF($P8="","",IF($P8&lt;cfgSpellInterventionAvg,"INTERVENTION","OK")))</f>
        <v/>
      </c>
      <c r="S8" s="17">
        <f>IF($C8="","",IF(COUNT($D8:$O8)&lt;&gt;COUNTA($D8:$O8),"SCORE NOT A NUMBER",IF(SUMPRODUCT(($D8:$O8&lt;&gt;"")*((N($D8:$O8)&lt;0)+(N($D8:$O8)&gt;100)))&gt;0,"SCORE OUT OF RANGE","OK")))</f>
        <v/>
      </c>
    </row>
    <row r="9">
      <c r="B9" s="17">
        <f>IF(Cadets!$B9="","",Cadets!$B9)</f>
        <v/>
      </c>
      <c r="C9" s="17">
        <f>IF(Cadets!$B9="","",Cadets!$F9)</f>
        <v/>
      </c>
      <c r="D9" s="16" t="n"/>
      <c r="E9" s="16" t="n"/>
      <c r="F9" s="16" t="n"/>
      <c r="G9" s="16" t="n"/>
      <c r="H9" s="16" t="n"/>
      <c r="I9" s="16" t="n"/>
      <c r="J9" s="16" t="n"/>
      <c r="K9" s="16" t="n"/>
      <c r="L9" s="16" t="n"/>
      <c r="M9" s="16" t="n"/>
      <c r="N9" s="16" t="n"/>
      <c r="O9" s="16" t="n"/>
      <c r="P9" s="17">
        <f>IF($C9="","",IF($Q9=0,"",ROUND(SUM($D9:$O9)/$Q9,1)))</f>
        <v/>
      </c>
      <c r="Q9" s="17">
        <f>IF($C9="","",COUNT($D9:$O9))</f>
        <v/>
      </c>
      <c r="R9" s="17">
        <f>IF($C9="","",IF($P9="","",IF($P9&lt;cfgSpellInterventionAvg,"INTERVENTION","OK")))</f>
        <v/>
      </c>
      <c r="S9" s="17">
        <f>IF($C9="","",IF(COUNT($D9:$O9)&lt;&gt;COUNTA($D9:$O9),"SCORE NOT A NUMBER",IF(SUMPRODUCT(($D9:$O9&lt;&gt;"")*((N($D9:$O9)&lt;0)+(N($D9:$O9)&gt;100)))&gt;0,"SCORE OUT OF RANGE","OK")))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IF($C10="","",IF($Q10=0,"",ROUND(SUM($D10:$O10)/$Q10,1)))</f>
        <v/>
      </c>
      <c r="Q10" s="17">
        <f>IF($C10="","",COUNT($D10:$O10))</f>
        <v/>
      </c>
      <c r="R10" s="17">
        <f>IF($C10="","",IF($P10="","",IF($P10&lt;cfgSpellInterventionAvg,"INTERVENTION","OK")))</f>
        <v/>
      </c>
      <c r="S10" s="17">
        <f>IF($C10="","",IF(COUNT($D10:$O10)&lt;&gt;COUNTA($D10:$O10),"SCORE NOT A NUMBER",IF(SUMPRODUCT(($D10:$O10&lt;&gt;"")*((N($D10:$O10)&lt;0)+(N($D10:$O10)&gt;100)))&gt;0,"SCORE OUT OF RANGE","OK")))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IF($C11="","",IF($Q11=0,"",ROUND(SUM($D11:$O11)/$Q11,1)))</f>
        <v/>
      </c>
      <c r="Q11" s="17">
        <f>IF($C11="","",COUNT($D11:$O11))</f>
        <v/>
      </c>
      <c r="R11" s="17">
        <f>IF($C11="","",IF($P11="","",IF($P11&lt;cfgSpellInterventionAvg,"INTERVENTION","OK")))</f>
        <v/>
      </c>
      <c r="S11" s="17">
        <f>IF($C11="","",IF(COUNT($D11:$O11)&lt;&gt;COUNTA($D11:$O11),"SCORE NOT A NUMBER",IF(SUMPRODUCT(($D11:$O11&lt;&gt;"")*((N($D11:$O11)&lt;0)+(N($D11:$O11)&gt;100)))&gt;0,"SCORE OUT OF RANGE","OK")))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IF($C12="","",IF($Q12=0,"",ROUND(SUM($D12:$O12)/$Q12,1)))</f>
        <v/>
      </c>
      <c r="Q12" s="17">
        <f>IF($C12="","",COUNT($D12:$O12))</f>
        <v/>
      </c>
      <c r="R12" s="17">
        <f>IF($C12="","",IF($P12="","",IF($P12&lt;cfgSpellInterventionAvg,"INTERVENTION","OK")))</f>
        <v/>
      </c>
      <c r="S12" s="17">
        <f>IF($C12="","",IF(COUNT($D12:$O12)&lt;&gt;COUNTA($D12:$O12),"SCORE NOT A NUMBER",IF(SUMPRODUCT(($D12:$O12&lt;&gt;"")*((N($D12:$O12)&lt;0)+(N($D12:$O12)&gt;100)))&gt;0,"SCORE OUT OF RANGE","OK")))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IF($C13="","",IF($Q13=0,"",ROUND(SUM($D13:$O13)/$Q13,1)))</f>
        <v/>
      </c>
      <c r="Q13" s="17">
        <f>IF($C13="","",COUNT($D13:$O13))</f>
        <v/>
      </c>
      <c r="R13" s="17">
        <f>IF($C13="","",IF($P13="","",IF($P13&lt;cfgSpellInterventionAvg,"INTERVENTION","OK")))</f>
        <v/>
      </c>
      <c r="S13" s="17">
        <f>IF($C13="","",IF(COUNT($D13:$O13)&lt;&gt;COUNTA($D13:$O13),"SCORE NOT A NUMBER",IF(SUMPRODUCT(($D13:$O13&lt;&gt;"")*((N($D13:$O13)&lt;0)+(N($D13:$O13)&gt;100)))&gt;0,"SCORE OUT OF RANGE","OK")))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IF($C14="","",IF($Q14=0,"",ROUND(SUM($D14:$O14)/$Q14,1)))</f>
        <v/>
      </c>
      <c r="Q14" s="17">
        <f>IF($C14="","",COUNT($D14:$O14))</f>
        <v/>
      </c>
      <c r="R14" s="17">
        <f>IF($C14="","",IF($P14="","",IF($P14&lt;cfgSpellInterventionAvg,"INTERVENTION","OK")))</f>
        <v/>
      </c>
      <c r="S14" s="17">
        <f>IF($C14="","",IF(COUNT($D14:$O14)&lt;&gt;COUNTA($D14:$O14),"SCORE NOT A NUMBER",IF(SUMPRODUCT(($D14:$O14&lt;&gt;"")*((N($D14:$O14)&lt;0)+(N($D14:$O14)&gt;100)))&gt;0,"SCORE OUT OF RANGE","OK")))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IF($C15="","",IF($Q15=0,"",ROUND(SUM($D15:$O15)/$Q15,1)))</f>
        <v/>
      </c>
      <c r="Q15" s="17">
        <f>IF($C15="","",COUNT($D15:$O15))</f>
        <v/>
      </c>
      <c r="R15" s="17">
        <f>IF($C15="","",IF($P15="","",IF($P15&lt;cfgSpellInterventionAvg,"INTERVENTION","OK")))</f>
        <v/>
      </c>
      <c r="S15" s="17">
        <f>IF($C15="","",IF(COUNT($D15:$O15)&lt;&gt;COUNTA($D15:$O15),"SCORE NOT A NUMBER",IF(SUMPRODUCT(($D15:$O15&lt;&gt;"")*((N($D15:$O15)&lt;0)+(N($D15:$O15)&gt;100)))&gt;0,"SCORE OUT OF RANGE","OK")))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IF($C16="","",IF($Q16=0,"",ROUND(SUM($D16:$O16)/$Q16,1)))</f>
        <v/>
      </c>
      <c r="Q16" s="17">
        <f>IF($C16="","",COUNT($D16:$O16))</f>
        <v/>
      </c>
      <c r="R16" s="17">
        <f>IF($C16="","",IF($P16="","",IF($P16&lt;cfgSpellInterventionAvg,"INTERVENTION","OK")))</f>
        <v/>
      </c>
      <c r="S16" s="17">
        <f>IF($C16="","",IF(COUNT($D16:$O16)&lt;&gt;COUNTA($D16:$O16),"SCORE NOT A NUMBER",IF(SUMPRODUCT(($D16:$O16&lt;&gt;"")*((N($D16:$O16)&lt;0)+(N($D16:$O16)&gt;100)))&gt;0,"SCORE OUT OF RANGE","OK")))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IF($C17="","",IF($Q17=0,"",ROUND(SUM($D17:$O17)/$Q17,1)))</f>
        <v/>
      </c>
      <c r="Q17" s="17">
        <f>IF($C17="","",COUNT($D17:$O17))</f>
        <v/>
      </c>
      <c r="R17" s="17">
        <f>IF($C17="","",IF($P17="","",IF($P17&lt;cfgSpellInterventionAvg,"INTERVENTION","OK")))</f>
        <v/>
      </c>
      <c r="S17" s="17">
        <f>IF($C17="","",IF(COUNT($D17:$O17)&lt;&gt;COUNTA($D17:$O17),"SCORE NOT A NUMBER",IF(SUMPRODUCT(($D17:$O17&lt;&gt;"")*((N($D17:$O17)&lt;0)+(N($D17:$O17)&gt;100)))&gt;0,"SCORE OUT OF RANGE","OK")))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IF($C18="","",IF($Q18=0,"",ROUND(SUM($D18:$O18)/$Q18,1)))</f>
        <v/>
      </c>
      <c r="Q18" s="17">
        <f>IF($C18="","",COUNT($D18:$O18))</f>
        <v/>
      </c>
      <c r="R18" s="17">
        <f>IF($C18="","",IF($P18="","",IF($P18&lt;cfgSpellInterventionAvg,"INTERVENTION","OK")))</f>
        <v/>
      </c>
      <c r="S18" s="17">
        <f>IF($C18="","",IF(COUNT($D18:$O18)&lt;&gt;COUNTA($D18:$O18),"SCORE NOT A NUMBER",IF(SUMPRODUCT(($D18:$O18&lt;&gt;"")*((N($D18:$O18)&lt;0)+(N($D18:$O18)&gt;100)))&gt;0,"SCORE OUT OF RANGE","OK")))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IF($C19="","",IF($Q19=0,"",ROUND(SUM($D19:$O19)/$Q19,1)))</f>
        <v/>
      </c>
      <c r="Q19" s="17">
        <f>IF($C19="","",COUNT($D19:$O19))</f>
        <v/>
      </c>
      <c r="R19" s="17">
        <f>IF($C19="","",IF($P19="","",IF($P19&lt;cfgSpellInterventionAvg,"INTERVENTION","OK")))</f>
        <v/>
      </c>
      <c r="S19" s="17">
        <f>IF($C19="","",IF(COUNT($D19:$O19)&lt;&gt;COUNTA($D19:$O19),"SCORE NOT A NUMBER",IF(SUMPRODUCT(($D19:$O19&lt;&gt;"")*((N($D19:$O19)&lt;0)+(N($D19:$O19)&gt;100)))&gt;0,"SCORE OUT OF RANGE","OK")))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IF($C20="","",IF($Q20=0,"",ROUND(SUM($D20:$O20)/$Q20,1)))</f>
        <v/>
      </c>
      <c r="Q20" s="17">
        <f>IF($C20="","",COUNT($D20:$O20))</f>
        <v/>
      </c>
      <c r="R20" s="17">
        <f>IF($C20="","",IF($P20="","",IF($P20&lt;cfgSpellInterventionAvg,"INTERVENTION","OK")))</f>
        <v/>
      </c>
      <c r="S20" s="17">
        <f>IF($C20="","",IF(COUNT($D20:$O20)&lt;&gt;COUNTA($D20:$O20),"SCORE NOT A NUMBER",IF(SUMPRODUCT(($D20:$O20&lt;&gt;"")*((N($D20:$O20)&lt;0)+(N($D20:$O20)&gt;100)))&gt;0,"SCORE OUT OF RANGE","OK")))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IF($C21="","",IF($Q21=0,"",ROUND(SUM($D21:$O21)/$Q21,1)))</f>
        <v/>
      </c>
      <c r="Q21" s="17">
        <f>IF($C21="","",COUNT($D21:$O21))</f>
        <v/>
      </c>
      <c r="R21" s="17">
        <f>IF($C21="","",IF($P21="","",IF($P21&lt;cfgSpellInterventionAvg,"INTERVENTION","OK")))</f>
        <v/>
      </c>
      <c r="S21" s="17">
        <f>IF($C21="","",IF(COUNT($D21:$O21)&lt;&gt;COUNTA($D21:$O21),"SCORE NOT A NUMBER",IF(SUMPRODUCT(($D21:$O21&lt;&gt;"")*((N($D21:$O21)&lt;0)+(N($D21:$O21)&gt;100)))&gt;0,"SCORE OUT OF RANGE","OK")))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IF($C22="","",IF($Q22=0,"",ROUND(SUM($D22:$O22)/$Q22,1)))</f>
        <v/>
      </c>
      <c r="Q22" s="17">
        <f>IF($C22="","",COUNT($D22:$O22))</f>
        <v/>
      </c>
      <c r="R22" s="17">
        <f>IF($C22="","",IF($P22="","",IF($P22&lt;cfgSpellInterventionAvg,"INTERVENTION","OK")))</f>
        <v/>
      </c>
      <c r="S22" s="17">
        <f>IF($C22="","",IF(COUNT($D22:$O22)&lt;&gt;COUNTA($D22:$O22),"SCORE NOT A NUMBER",IF(SUMPRODUCT(($D22:$O22&lt;&gt;"")*((N($D22:$O22)&lt;0)+(N($D22:$O22)&gt;100)))&gt;0,"SCORE OUT OF RANGE","OK")))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IF($C23="","",IF($Q23=0,"",ROUND(SUM($D23:$O23)/$Q23,1)))</f>
        <v/>
      </c>
      <c r="Q23" s="17">
        <f>IF($C23="","",COUNT($D23:$O23))</f>
        <v/>
      </c>
      <c r="R23" s="17">
        <f>IF($C23="","",IF($P23="","",IF($P23&lt;cfgSpellInterventionAvg,"INTERVENTION","OK")))</f>
        <v/>
      </c>
      <c r="S23" s="17">
        <f>IF($C23="","",IF(COUNT($D23:$O23)&lt;&gt;COUNTA($D23:$O23),"SCORE NOT A NUMBER",IF(SUMPRODUCT(($D23:$O23&lt;&gt;"")*((N($D23:$O23)&lt;0)+(N($D23:$O23)&gt;100)))&gt;0,"SCORE OUT OF RANGE","OK")))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IF($C24="","",IF($Q24=0,"",ROUND(SUM($D24:$O24)/$Q24,1)))</f>
        <v/>
      </c>
      <c r="Q24" s="17">
        <f>IF($C24="","",COUNT($D24:$O24))</f>
        <v/>
      </c>
      <c r="R24" s="17">
        <f>IF($C24="","",IF($P24="","",IF($P24&lt;cfgSpellInterventionAvg,"INTERVENTION","OK")))</f>
        <v/>
      </c>
      <c r="S24" s="17">
        <f>IF($C24="","",IF(COUNT($D24:$O24)&lt;&gt;COUNTA($D24:$O24),"SCORE NOT A NUMBER",IF(SUMPRODUCT(($D24:$O24&lt;&gt;"")*((N($D24:$O24)&lt;0)+(N($D24:$O24)&gt;100)))&gt;0,"SCORE OUT OF RANGE","OK")))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IF($C25="","",IF($Q25=0,"",ROUND(SUM($D25:$O25)/$Q25,1)))</f>
        <v/>
      </c>
      <c r="Q25" s="17">
        <f>IF($C25="","",COUNT($D25:$O25))</f>
        <v/>
      </c>
      <c r="R25" s="17">
        <f>IF($C25="","",IF($P25="","",IF($P25&lt;cfgSpellInterventionAvg,"INTERVENTION","OK")))</f>
        <v/>
      </c>
      <c r="S25" s="17">
        <f>IF($C25="","",IF(COUNT($D25:$O25)&lt;&gt;COUNTA($D25:$O25),"SCORE NOT A NUMBER",IF(SUMPRODUCT(($D25:$O25&lt;&gt;"")*((N($D25:$O25)&lt;0)+(N($D25:$O25)&gt;100)))&gt;0,"SCORE OUT OF RANGE","OK")))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IF($C26="","",IF($Q26=0,"",ROUND(SUM($D26:$O26)/$Q26,1)))</f>
        <v/>
      </c>
      <c r="Q26" s="17">
        <f>IF($C26="","",COUNT($D26:$O26))</f>
        <v/>
      </c>
      <c r="R26" s="17">
        <f>IF($C26="","",IF($P26="","",IF($P26&lt;cfgSpellInterventionAvg,"INTERVENTION","OK")))</f>
        <v/>
      </c>
      <c r="S26" s="17">
        <f>IF($C26="","",IF(COUNT($D26:$O26)&lt;&gt;COUNTA($D26:$O26),"SCORE NOT A NUMBER",IF(SUMPRODUCT(($D26:$O26&lt;&gt;"")*((N($D26:$O26)&lt;0)+(N($D26:$O26)&gt;100)))&gt;0,"SCORE OUT OF RANGE","OK")))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IF($C27="","",IF($Q27=0,"",ROUND(SUM($D27:$O27)/$Q27,1)))</f>
        <v/>
      </c>
      <c r="Q27" s="17">
        <f>IF($C27="","",COUNT($D27:$O27))</f>
        <v/>
      </c>
      <c r="R27" s="17">
        <f>IF($C27="","",IF($P27="","",IF($P27&lt;cfgSpellInterventionAvg,"INTERVENTION","OK")))</f>
        <v/>
      </c>
      <c r="S27" s="17">
        <f>IF($C27="","",IF(COUNT($D27:$O27)&lt;&gt;COUNTA($D27:$O27),"SCORE NOT A NUMBER",IF(SUMPRODUCT(($D27:$O27&lt;&gt;"")*((N($D27:$O27)&lt;0)+(N($D27:$O27)&gt;100)))&gt;0,"SCORE OUT OF RANGE","OK")))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IF($C28="","",IF($Q28=0,"",ROUND(SUM($D28:$O28)/$Q28,1)))</f>
        <v/>
      </c>
      <c r="Q28" s="17">
        <f>IF($C28="","",COUNT($D28:$O28))</f>
        <v/>
      </c>
      <c r="R28" s="17">
        <f>IF($C28="","",IF($P28="","",IF($P28&lt;cfgSpellInterventionAvg,"INTERVENTION","OK")))</f>
        <v/>
      </c>
      <c r="S28" s="17">
        <f>IF($C28="","",IF(COUNT($D28:$O28)&lt;&gt;COUNTA($D28:$O28),"SCORE NOT A NUMBER",IF(SUMPRODUCT(($D28:$O28&lt;&gt;"")*((N($D28:$O28)&lt;0)+(N($D28:$O28)&gt;100)))&gt;0,"SCORE OUT OF RANGE","OK")))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IF($C29="","",IF($Q29=0,"",ROUND(SUM($D29:$O29)/$Q29,1)))</f>
        <v/>
      </c>
      <c r="Q29" s="17">
        <f>IF($C29="","",COUNT($D29:$O29))</f>
        <v/>
      </c>
      <c r="R29" s="17">
        <f>IF($C29="","",IF($P29="","",IF($P29&lt;cfgSpellInterventionAvg,"INTERVENTION","OK")))</f>
        <v/>
      </c>
      <c r="S29" s="17">
        <f>IF($C29="","",IF(COUNT($D29:$O29)&lt;&gt;COUNTA($D29:$O29),"SCORE NOT A NUMBER",IF(SUMPRODUCT(($D29:$O29&lt;&gt;"")*((N($D29:$O29)&lt;0)+(N($D29:$O29)&gt;100)))&gt;0,"SCORE OUT OF RANGE","OK")))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IF($C30="","",IF($Q30=0,"",ROUND(SUM($D30:$O30)/$Q30,1)))</f>
        <v/>
      </c>
      <c r="Q30" s="17">
        <f>IF($C30="","",COUNT($D30:$O30))</f>
        <v/>
      </c>
      <c r="R30" s="17">
        <f>IF($C30="","",IF($P30="","",IF($P30&lt;cfgSpellInterventionAvg,"INTERVENTION","OK")))</f>
        <v/>
      </c>
      <c r="S30" s="17">
        <f>IF($C30="","",IF(COUNT($D30:$O30)&lt;&gt;COUNTA($D30:$O30),"SCORE NOT A NUMBER",IF(SUMPRODUCT(($D30:$O30&lt;&gt;"")*((N($D30:$O30)&lt;0)+(N($D30:$O30)&gt;100)))&gt;0,"SCORE OUT OF RANGE","OK")))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IF($C31="","",IF($Q31=0,"",ROUND(SUM($D31:$O31)/$Q31,1)))</f>
        <v/>
      </c>
      <c r="Q31" s="17">
        <f>IF($C31="","",COUNT($D31:$O31))</f>
        <v/>
      </c>
      <c r="R31" s="17">
        <f>IF($C31="","",IF($P31="","",IF($P31&lt;cfgSpellInterventionAvg,"INTERVENTION","OK")))</f>
        <v/>
      </c>
      <c r="S31" s="17">
        <f>IF($C31="","",IF(COUNT($D31:$O31)&lt;&gt;COUNTA($D31:$O31),"SCORE NOT A NUMBER",IF(SUMPRODUCT(($D31:$O31&lt;&gt;"")*((N($D31:$O31)&lt;0)+(N($D31:$O31)&gt;100)))&gt;0,"SCORE OUT OF RANGE","OK")))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IF($C32="","",IF($Q32=0,"",ROUND(SUM($D32:$O32)/$Q32,1)))</f>
        <v/>
      </c>
      <c r="Q32" s="17">
        <f>IF($C32="","",COUNT($D32:$O32))</f>
        <v/>
      </c>
      <c r="R32" s="17">
        <f>IF($C32="","",IF($P32="","",IF($P32&lt;cfgSpellInterventionAvg,"INTERVENTION","OK")))</f>
        <v/>
      </c>
      <c r="S32" s="17">
        <f>IF($C32="","",IF(COUNT($D32:$O32)&lt;&gt;COUNTA($D32:$O32),"SCORE NOT A NUMBER",IF(SUMPRODUCT(($D32:$O32&lt;&gt;"")*((N($D32:$O32)&lt;0)+(N($D32:$O32)&gt;100)))&gt;0,"SCORE OUT OF RANGE","OK")))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IF($C33="","",IF($Q33=0,"",ROUND(SUM($D33:$O33)/$Q33,1)))</f>
        <v/>
      </c>
      <c r="Q33" s="17">
        <f>IF($C33="","",COUNT($D33:$O33))</f>
        <v/>
      </c>
      <c r="R33" s="17">
        <f>IF($C33="","",IF($P33="","",IF($P33&lt;cfgSpellInterventionAvg,"INTERVENTION","OK")))</f>
        <v/>
      </c>
      <c r="S33" s="17">
        <f>IF($C33="","",IF(COUNT($D33:$O33)&lt;&gt;COUNTA($D33:$O33),"SCORE NOT A NUMBER",IF(SUMPRODUCT(($D33:$O33&lt;&gt;"")*((N($D33:$O33)&lt;0)+(N($D33:$O33)&gt;100)))&gt;0,"SCORE OUT OF RANGE","OK")))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IF($C34="","",IF($Q34=0,"",ROUND(SUM($D34:$O34)/$Q34,1)))</f>
        <v/>
      </c>
      <c r="Q34" s="17">
        <f>IF($C34="","",COUNT($D34:$O34))</f>
        <v/>
      </c>
      <c r="R34" s="17">
        <f>IF($C34="","",IF($P34="","",IF($P34&lt;cfgSpellInterventionAvg,"INTERVENTION","OK")))</f>
        <v/>
      </c>
      <c r="S34" s="17">
        <f>IF($C34="","",IF(COUNT($D34:$O34)&lt;&gt;COUNTA($D34:$O34),"SCORE NOT A NUMBER",IF(SUMPRODUCT(($D34:$O34&lt;&gt;"")*((N($D34:$O34)&lt;0)+(N($D34:$O34)&gt;100)))&gt;0,"SCORE OUT OF RANGE","OK")))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IF($C35="","",IF($Q35=0,"",ROUND(SUM($D35:$O35)/$Q35,1)))</f>
        <v/>
      </c>
      <c r="Q35" s="17">
        <f>IF($C35="","",COUNT($D35:$O35))</f>
        <v/>
      </c>
      <c r="R35" s="17">
        <f>IF($C35="","",IF($P35="","",IF($P35&lt;cfgSpellInterventionAvg,"INTERVENTION","OK")))</f>
        <v/>
      </c>
      <c r="S35" s="17">
        <f>IF($C35="","",IF(COUNT($D35:$O35)&lt;&gt;COUNTA($D35:$O35),"SCORE NOT A NUMBER",IF(SUMPRODUCT(($D35:$O35&lt;&gt;"")*((N($D35:$O35)&lt;0)+(N($D35:$O35)&gt;100)))&gt;0,"SCORE OUT OF RANGE","OK")))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IF($C36="","",IF($Q36=0,"",ROUND(SUM($D36:$O36)/$Q36,1)))</f>
        <v/>
      </c>
      <c r="Q36" s="17">
        <f>IF($C36="","",COUNT($D36:$O36))</f>
        <v/>
      </c>
      <c r="R36" s="17">
        <f>IF($C36="","",IF($P36="","",IF($P36&lt;cfgSpellInterventionAvg,"INTERVENTION","OK")))</f>
        <v/>
      </c>
      <c r="S36" s="17">
        <f>IF($C36="","",IF(COUNT($D36:$O36)&lt;&gt;COUNTA($D36:$O36),"SCORE NOT A NUMBER",IF(SUMPRODUCT(($D36:$O36&lt;&gt;"")*((N($D36:$O36)&lt;0)+(N($D36:$O36)&gt;100)))&gt;0,"SCORE OUT OF RANGE","OK")))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IF($C37="","",IF($Q37=0,"",ROUND(SUM($D37:$O37)/$Q37,1)))</f>
        <v/>
      </c>
      <c r="Q37" s="17">
        <f>IF($C37="","",COUNT($D37:$O37))</f>
        <v/>
      </c>
      <c r="R37" s="17">
        <f>IF($C37="","",IF($P37="","",IF($P37&lt;cfgSpellInterventionAvg,"INTERVENTION","OK")))</f>
        <v/>
      </c>
      <c r="S37" s="17">
        <f>IF($C37="","",IF(COUNT($D37:$O37)&lt;&gt;COUNTA($D37:$O37),"SCORE NOT A NUMBER",IF(SUMPRODUCT(($D37:$O37&lt;&gt;"")*((N($D37:$O37)&lt;0)+(N($D37:$O37)&gt;100)))&gt;0,"SCORE OUT OF RANGE","OK")))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IF($C38="","",IF($Q38=0,"",ROUND(SUM($D38:$O38)/$Q38,1)))</f>
        <v/>
      </c>
      <c r="Q38" s="17">
        <f>IF($C38="","",COUNT($D38:$O38))</f>
        <v/>
      </c>
      <c r="R38" s="17">
        <f>IF($C38="","",IF($P38="","",IF($P38&lt;cfgSpellInterventionAvg,"INTERVENTION","OK")))</f>
        <v/>
      </c>
      <c r="S38" s="17">
        <f>IF($C38="","",IF(COUNT($D38:$O38)&lt;&gt;COUNTA($D38:$O38),"SCORE NOT A NUMBER",IF(SUMPRODUCT(($D38:$O38&lt;&gt;"")*((N($D38:$O38)&lt;0)+(N($D38:$O38)&gt;100)))&gt;0,"SCORE OUT OF RANGE","OK")))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IF($C39="","",IF($Q39=0,"",ROUND(SUM($D39:$O39)/$Q39,1)))</f>
        <v/>
      </c>
      <c r="Q39" s="17">
        <f>IF($C39="","",COUNT($D39:$O39))</f>
        <v/>
      </c>
      <c r="R39" s="17">
        <f>IF($C39="","",IF($P39="","",IF($P39&lt;cfgSpellInterventionAvg,"INTERVENTION","OK")))</f>
        <v/>
      </c>
      <c r="S39" s="17">
        <f>IF($C39="","",IF(COUNT($D39:$O39)&lt;&gt;COUNTA($D39:$O39),"SCORE NOT A NUMBER",IF(SUMPRODUCT(($D39:$O39&lt;&gt;"")*((N($D39:$O39)&lt;0)+(N($D39:$O39)&gt;100)))&gt;0,"SCORE OUT OF RANGE","OK")))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IF($C40="","",IF($Q40=0,"",ROUND(SUM($D40:$O40)/$Q40,1)))</f>
        <v/>
      </c>
      <c r="Q40" s="17">
        <f>IF($C40="","",COUNT($D40:$O40))</f>
        <v/>
      </c>
      <c r="R40" s="17">
        <f>IF($C40="","",IF($P40="","",IF($P40&lt;cfgSpellInterventionAvg,"INTERVENTION","OK")))</f>
        <v/>
      </c>
      <c r="S40" s="17">
        <f>IF($C40="","",IF(COUNT($D40:$O40)&lt;&gt;COUNTA($D40:$O40),"SCORE NOT A NUMBER",IF(SUMPRODUCT(($D40:$O40&lt;&gt;"")*((N($D40:$O40)&lt;0)+(N($D40:$O40)&gt;100)))&gt;0,"SCORE OUT OF RANGE","OK")))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IF($C41="","",IF($Q41=0,"",ROUND(SUM($D41:$O41)/$Q41,1)))</f>
        <v/>
      </c>
      <c r="Q41" s="17">
        <f>IF($C41="","",COUNT($D41:$O41))</f>
        <v/>
      </c>
      <c r="R41" s="17">
        <f>IF($C41="","",IF($P41="","",IF($P41&lt;cfgSpellInterventionAvg,"INTERVENTION","OK")))</f>
        <v/>
      </c>
      <c r="S41" s="17">
        <f>IF($C41="","",IF(COUNT($D41:$O41)&lt;&gt;COUNTA($D41:$O41),"SCORE NOT A NUMBER",IF(SUMPRODUCT(($D41:$O41&lt;&gt;"")*((N($D41:$O41)&lt;0)+(N($D41:$O41)&gt;100)))&gt;0,"SCORE OUT OF RANGE","OK")))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IF($C42="","",IF($Q42=0,"",ROUND(SUM($D42:$O42)/$Q42,1)))</f>
        <v/>
      </c>
      <c r="Q42" s="17">
        <f>IF($C42="","",COUNT($D42:$O42))</f>
        <v/>
      </c>
      <c r="R42" s="17">
        <f>IF($C42="","",IF($P42="","",IF($P42&lt;cfgSpellInterventionAvg,"INTERVENTION","OK")))</f>
        <v/>
      </c>
      <c r="S42" s="17">
        <f>IF($C42="","",IF(COUNT($D42:$O42)&lt;&gt;COUNTA($D42:$O42),"SCORE NOT A NUMBER",IF(SUMPRODUCT(($D42:$O42&lt;&gt;"")*((N($D42:$O42)&lt;0)+(N($D42:$O42)&gt;100)))&gt;0,"SCORE OUT OF RANGE","OK")))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IF($C43="","",IF($Q43=0,"",ROUND(SUM($D43:$O43)/$Q43,1)))</f>
        <v/>
      </c>
      <c r="Q43" s="17">
        <f>IF($C43="","",COUNT($D43:$O43))</f>
        <v/>
      </c>
      <c r="R43" s="17">
        <f>IF($C43="","",IF($P43="","",IF($P43&lt;cfgSpellInterventionAvg,"INTERVENTION","OK")))</f>
        <v/>
      </c>
      <c r="S43" s="17">
        <f>IF($C43="","",IF(COUNT($D43:$O43)&lt;&gt;COUNTA($D43:$O43),"SCORE NOT A NUMBER",IF(SUMPRODUCT(($D43:$O43&lt;&gt;"")*((N($D43:$O43)&lt;0)+(N($D43:$O43)&gt;100)))&gt;0,"SCORE OUT OF RANGE","OK")))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IF($C44="","",IF($Q44=0,"",ROUND(SUM($D44:$O44)/$Q44,1)))</f>
        <v/>
      </c>
      <c r="Q44" s="17">
        <f>IF($C44="","",COUNT($D44:$O44))</f>
        <v/>
      </c>
      <c r="R44" s="17">
        <f>IF($C44="","",IF($P44="","",IF($P44&lt;cfgSpellInterventionAvg,"INTERVENTION","OK")))</f>
        <v/>
      </c>
      <c r="S44" s="17">
        <f>IF($C44="","",IF(COUNT($D44:$O44)&lt;&gt;COUNTA($D44:$O44),"SCORE NOT A NUMBER",IF(SUMPRODUCT(($D44:$O44&lt;&gt;"")*((N($D44:$O44)&lt;0)+(N($D44:$O44)&gt;100)))&gt;0,"SCORE OUT OF RANGE","OK")))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IF($C45="","",IF($Q45=0,"",ROUND(SUM($D45:$O45)/$Q45,1)))</f>
        <v/>
      </c>
      <c r="Q45" s="17">
        <f>IF($C45="","",COUNT($D45:$O45))</f>
        <v/>
      </c>
      <c r="R45" s="17">
        <f>IF($C45="","",IF($P45="","",IF($P45&lt;cfgSpellInterventionAvg,"INTERVENTION","OK")))</f>
        <v/>
      </c>
      <c r="S45" s="17">
        <f>IF($C45="","",IF(COUNT($D45:$O45)&lt;&gt;COUNTA($D45:$O45),"SCORE NOT A NUMBER",IF(SUMPRODUCT(($D45:$O45&lt;&gt;"")*((N($D45:$O45)&lt;0)+(N($D45:$O45)&gt;100)))&gt;0,"SCORE OUT OF RANGE","OK")))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IF($C46="","",IF($Q46=0,"",ROUND(SUM($D46:$O46)/$Q46,1)))</f>
        <v/>
      </c>
      <c r="Q46" s="17">
        <f>IF($C46="","",COUNT($D46:$O46))</f>
        <v/>
      </c>
      <c r="R46" s="17">
        <f>IF($C46="","",IF($P46="","",IF($P46&lt;cfgSpellInterventionAvg,"INTERVENTION","OK")))</f>
        <v/>
      </c>
      <c r="S46" s="17">
        <f>IF($C46="","",IF(COUNT($D46:$O46)&lt;&gt;COUNTA($D46:$O46),"SCORE NOT A NUMBER",IF(SUMPRODUCT(($D46:$O46&lt;&gt;"")*((N($D46:$O46)&lt;0)+(N($D46:$O46)&gt;100)))&gt;0,"SCORE OUT OF RANGE","OK")))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IF($C47="","",IF($Q47=0,"",ROUND(SUM($D47:$O47)/$Q47,1)))</f>
        <v/>
      </c>
      <c r="Q47" s="17">
        <f>IF($C47="","",COUNT($D47:$O47))</f>
        <v/>
      </c>
      <c r="R47" s="17">
        <f>IF($C47="","",IF($P47="","",IF($P47&lt;cfgSpellInterventionAvg,"INTERVENTION","OK")))</f>
        <v/>
      </c>
      <c r="S47" s="17">
        <f>IF($C47="","",IF(COUNT($D47:$O47)&lt;&gt;COUNTA($D47:$O47),"SCORE NOT A NUMBER",IF(SUMPRODUCT(($D47:$O47&lt;&gt;"")*((N($D47:$O47)&lt;0)+(N($D47:$O47)&gt;100)))&gt;0,"SCORE OUT OF RANGE","OK")))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IF($C48="","",IF($Q48=0,"",ROUND(SUM($D48:$O48)/$Q48,1)))</f>
        <v/>
      </c>
      <c r="Q48" s="17">
        <f>IF($C48="","",COUNT($D48:$O48))</f>
        <v/>
      </c>
      <c r="R48" s="17">
        <f>IF($C48="","",IF($P48="","",IF($P48&lt;cfgSpellInterventionAvg,"INTERVENTION","OK")))</f>
        <v/>
      </c>
      <c r="S48" s="17">
        <f>IF($C48="","",IF(COUNT($D48:$O48)&lt;&gt;COUNTA($D48:$O48),"SCORE NOT A NUMBER",IF(SUMPRODUCT(($D48:$O48&lt;&gt;"")*((N($D48:$O48)&lt;0)+(N($D48:$O48)&gt;100)))&gt;0,"SCORE OUT OF RANGE","OK")))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IF($C49="","",IF($Q49=0,"",ROUND(SUM($D49:$O49)/$Q49,1)))</f>
        <v/>
      </c>
      <c r="Q49" s="17">
        <f>IF($C49="","",COUNT($D49:$O49))</f>
        <v/>
      </c>
      <c r="R49" s="17">
        <f>IF($C49="","",IF($P49="","",IF($P49&lt;cfgSpellInterventionAvg,"INTERVENTION","OK")))</f>
        <v/>
      </c>
      <c r="S49" s="17">
        <f>IF($C49="","",IF(COUNT($D49:$O49)&lt;&gt;COUNTA($D49:$O49),"SCORE NOT A NUMBER",IF(SUMPRODUCT(($D49:$O49&lt;&gt;"")*((N($D49:$O49)&lt;0)+(N($D49:$O49)&gt;100)))&gt;0,"SCORE OUT OF RANGE","OK")))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IF($C50="","",IF($Q50=0,"",ROUND(SUM($D50:$O50)/$Q50,1)))</f>
        <v/>
      </c>
      <c r="Q50" s="17">
        <f>IF($C50="","",COUNT($D50:$O50))</f>
        <v/>
      </c>
      <c r="R50" s="17">
        <f>IF($C50="","",IF($P50="","",IF($P50&lt;cfgSpellInterventionAvg,"INTERVENTION","OK")))</f>
        <v/>
      </c>
      <c r="S50" s="17">
        <f>IF($C50="","",IF(COUNT($D50:$O50)&lt;&gt;COUNTA($D50:$O50),"SCORE NOT A NUMBER",IF(SUMPRODUCT(($D50:$O50&lt;&gt;"")*((N($D50:$O50)&lt;0)+(N($D50:$O50)&gt;100)))&gt;0,"SCORE OUT OF RANGE","OK")))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IF($C51="","",IF($Q51=0,"",ROUND(SUM($D51:$O51)/$Q51,1)))</f>
        <v/>
      </c>
      <c r="Q51" s="17">
        <f>IF($C51="","",COUNT($D51:$O51))</f>
        <v/>
      </c>
      <c r="R51" s="17">
        <f>IF($C51="","",IF($P51="","",IF($P51&lt;cfgSpellInterventionAvg,"INTERVENTION","OK")))</f>
        <v/>
      </c>
      <c r="S51" s="17">
        <f>IF($C51="","",IF(COUNT($D51:$O51)&lt;&gt;COUNTA($D51:$O51),"SCORE NOT A NUMBER",IF(SUMPRODUCT(($D51:$O51&lt;&gt;"")*((N($D51:$O51)&lt;0)+(N($D51:$O51)&gt;100)))&gt;0,"SCORE OUT OF RANGE","OK")))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IF($C52="","",IF($Q52=0,"",ROUND(SUM($D52:$O52)/$Q52,1)))</f>
        <v/>
      </c>
      <c r="Q52" s="17">
        <f>IF($C52="","",COUNT($D52:$O52))</f>
        <v/>
      </c>
      <c r="R52" s="17">
        <f>IF($C52="","",IF($P52="","",IF($P52&lt;cfgSpellInterventionAvg,"INTERVENTION","OK")))</f>
        <v/>
      </c>
      <c r="S52" s="17">
        <f>IF($C52="","",IF(COUNT($D52:$O52)&lt;&gt;COUNTA($D52:$O52),"SCORE NOT A NUMBER",IF(SUMPRODUCT(($D52:$O52&lt;&gt;"")*((N($D52:$O52)&lt;0)+(N($D52:$O52)&gt;100)))&gt;0,"SCORE OUT OF RANGE","OK")))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IF($C53="","",IF($Q53=0,"",ROUND(SUM($D53:$O53)/$Q53,1)))</f>
        <v/>
      </c>
      <c r="Q53" s="17">
        <f>IF($C53="","",COUNT($D53:$O53))</f>
        <v/>
      </c>
      <c r="R53" s="17">
        <f>IF($C53="","",IF($P53="","",IF($P53&lt;cfgSpellInterventionAvg,"INTERVENTION","OK")))</f>
        <v/>
      </c>
      <c r="S53" s="17">
        <f>IF($C53="","",IF(COUNT($D53:$O53)&lt;&gt;COUNTA($D53:$O53),"SCORE NOT A NUMBER",IF(SUMPRODUCT(($D53:$O53&lt;&gt;"")*((N($D53:$O53)&lt;0)+(N($D53:$O53)&gt;100)))&gt;0,"SCORE OUT OF RANGE","OK")))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IF($C54="","",IF($Q54=0,"",ROUND(SUM($D54:$O54)/$Q54,1)))</f>
        <v/>
      </c>
      <c r="Q54" s="17">
        <f>IF($C54="","",COUNT($D54:$O54))</f>
        <v/>
      </c>
      <c r="R54" s="17">
        <f>IF($C54="","",IF($P54="","",IF($P54&lt;cfgSpellInterventionAvg,"INTERVENTION","OK")))</f>
        <v/>
      </c>
      <c r="S54" s="17">
        <f>IF($C54="","",IF(COUNT($D54:$O54)&lt;&gt;COUNTA($D54:$O54),"SCORE NOT A NUMBER",IF(SUMPRODUCT(($D54:$O54&lt;&gt;"")*((N($D54:$O54)&lt;0)+(N($D54:$O54)&gt;100)))&gt;0,"SCORE OUT OF RANGE","OK")))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IF($C55="","",IF($Q55=0,"",ROUND(SUM($D55:$O55)/$Q55,1)))</f>
        <v/>
      </c>
      <c r="Q55" s="17">
        <f>IF($C55="","",COUNT($D55:$O55))</f>
        <v/>
      </c>
      <c r="R55" s="17">
        <f>IF($C55="","",IF($P55="","",IF($P55&lt;cfgSpellInterventionAvg,"INTERVENTION","OK")))</f>
        <v/>
      </c>
      <c r="S55" s="17">
        <f>IF($C55="","",IF(COUNT($D55:$O55)&lt;&gt;COUNTA($D55:$O55),"SCORE NOT A NUMBER",IF(SUMPRODUCT(($D55:$O55&lt;&gt;"")*((N($D55:$O55)&lt;0)+(N($D55:$O55)&gt;100)))&gt;0,"SCORE OUT OF RANGE","OK")))</f>
        <v/>
      </c>
    </row>
    <row r="56"/>
    <row r="57">
      <c r="C57" s="3" t="inlineStr">
        <is>
          <t>Scores entered:</t>
        </is>
      </c>
      <c r="D57" s="20">
        <f>COUNT(D6:D55)</f>
        <v/>
      </c>
      <c r="E57" s="20">
        <f>COUNT(E6:E55)</f>
        <v/>
      </c>
      <c r="F57" s="20">
        <f>COUNT(F6:F55)</f>
        <v/>
      </c>
      <c r="G57" s="20">
        <f>COUNT(G6:G55)</f>
        <v/>
      </c>
      <c r="H57" s="20">
        <f>COUNT(H6:H55)</f>
        <v/>
      </c>
      <c r="I57" s="20">
        <f>COUNT(I6:I55)</f>
        <v/>
      </c>
      <c r="J57" s="20">
        <f>COUNT(J6:J55)</f>
        <v/>
      </c>
      <c r="K57" s="20">
        <f>COUNT(K6:K55)</f>
        <v/>
      </c>
      <c r="L57" s="20">
        <f>COUNT(L6:L55)</f>
        <v/>
      </c>
      <c r="M57" s="20">
        <f>COUNT(M6:M55)</f>
        <v/>
      </c>
      <c r="N57" s="20">
        <f>COUNT(N6:N55)</f>
        <v/>
      </c>
      <c r="O57" s="20">
        <f>COUNT(O6:O55)</f>
        <v/>
      </c>
    </row>
    <row r="58">
      <c r="C58" s="3" t="inlineStr">
        <is>
          <t>Class average:</t>
        </is>
      </c>
      <c r="D58" s="20">
        <f>IF(D57=0,"",ROUND(AVERAGE(D6:D55),1))</f>
        <v/>
      </c>
      <c r="E58" s="20">
        <f>IF(E57=0,"",ROUND(AVERAGE(E6:E55),1))</f>
        <v/>
      </c>
      <c r="F58" s="20">
        <f>IF(F57=0,"",ROUND(AVERAGE(F6:F55),1))</f>
        <v/>
      </c>
      <c r="G58" s="20">
        <f>IF(G57=0,"",ROUND(AVERAGE(G6:G55),1))</f>
        <v/>
      </c>
      <c r="H58" s="20">
        <f>IF(H57=0,"",ROUND(AVERAGE(H6:H55),1))</f>
        <v/>
      </c>
      <c r="I58" s="20">
        <f>IF(I57=0,"",ROUND(AVERAGE(I6:I55),1))</f>
        <v/>
      </c>
      <c r="J58" s="20">
        <f>IF(J57=0,"",ROUND(AVERAGE(J6:J55),1))</f>
        <v/>
      </c>
      <c r="K58" s="20">
        <f>IF(K57=0,"",ROUND(AVERAGE(K6:K55),1))</f>
        <v/>
      </c>
      <c r="L58" s="20">
        <f>IF(L57=0,"",ROUND(AVERAGE(L6:L55),1))</f>
        <v/>
      </c>
      <c r="M58" s="20">
        <f>IF(M57=0,"",ROUND(AVERAGE(M6:M55),1))</f>
        <v/>
      </c>
      <c r="N58" s="20">
        <f>IF(N57=0,"",ROUND(AVERAGE(N6:N55),1))</f>
        <v/>
      </c>
      <c r="O58" s="20">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S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row>
  </sheetData>
  <autoFilter ref="B5:R5"/>
  <conditionalFormatting sqref="O6:O605">
    <cfRule type="expression" priority="1" dxfId="0">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pending)",IF(COUNT(T6:Z6)&lt;7,"Incomplete",IF($AA6&gt;=cfgPTFinalMinPoints,"Yes","No")))))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pending)",IF(COUNT(T7:Z7)&lt;7,"Incomplete",IF($AA7&gt;=cfgPTFinalMinPoints,"Yes","No")))))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pending)",IF(COUNT(T8:Z8)&lt;7,"Incomplete",IF($AA8&gt;=cfgPTFinalMinPoints,"Yes","No")))))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pending)",IF(COUNT(T9:Z9)&lt;7,"Incomplete",IF($AA9&gt;=cfgPTFinalMinPoints,"Yes","No")))))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pending)",IF(COUNT(T10:Z10)&lt;7,"Incomplete",IF($AA10&gt;=cfgPTFinalMinPoints,"Yes","No")))))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pending)",IF(COUNT(T11:Z11)&lt;7,"Incomplete",IF($AA11&gt;=cfgPTFinalMinPoints,"Yes","No")))))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pending)",IF(COUNT(T12:Z12)&lt;7,"Incomplete",IF($AA12&gt;=cfgPTFinalMinPoints,"Yes","No")))))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pending)",IF(COUNT(T13:Z13)&lt;7,"Incomplete",IF($AA13&gt;=cfgPTFinalMinPoints,"Yes","No")))))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pending)",IF(COUNT(T14:Z14)&lt;7,"Incomplete",IF($AA14&gt;=cfgPTFinalMinPoints,"Yes","No")))))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pending)",IF(COUNT(T15:Z15)&lt;7,"Incomplete",IF($AA15&gt;=cfgPTFinalMinPoints,"Yes","No")))))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pending)",IF(COUNT(T16:Z16)&lt;7,"Incomplete",IF($AA16&gt;=cfgPTFinalMinPoints,"Yes","No")))))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pending)",IF(COUNT(T17:Z17)&lt;7,"Incomplete",IF($AA17&gt;=cfgPTFinalMinPoints,"Yes","No")))))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pending)",IF(COUNT(T18:Z18)&lt;7,"Incomplete",IF($AA18&gt;=cfgPTFinalMinPoints,"Yes","No")))))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pending)",IF(COUNT(T19:Z19)&lt;7,"Incomplete",IF($AA19&gt;=cfgPTFinalMinPoints,"Yes","No")))))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pending)",IF(COUNT(T20:Z20)&lt;7,"Incomplete",IF($AA20&gt;=cfgPTFinalMinPoints,"Yes","No")))))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pending)",IF(COUNT(T21:Z21)&lt;7,"Incomplete",IF($AA21&gt;=cfgPTFinalMinPoints,"Yes","No")))))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pending)",IF(COUNT(T22:Z22)&lt;7,"Incomplete",IF($AA22&gt;=cfgPTFinalMinPoints,"Yes","No")))))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pending)",IF(COUNT(T23:Z23)&lt;7,"Incomplete",IF($AA23&gt;=cfgPTFinalMinPoints,"Yes","No")))))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pending)",IF(COUNT(T24:Z24)&lt;7,"Incomplete",IF($AA24&gt;=cfgPTFinalMinPoints,"Yes","No")))))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pending)",IF(COUNT(T25:Z25)&lt;7,"Incomplete",IF($AA25&gt;=cfgPTFinalMinPoints,"Yes","No")))))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pending)",IF(COUNT(T26:Z26)&lt;7,"Incomplete",IF($AA26&gt;=cfgPTFinalMinPoints,"Yes","No")))))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pending)",IF(COUNT(T27:Z27)&lt;7,"Incomplete",IF($AA27&gt;=cfgPTFinalMinPoints,"Yes","No")))))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pending)",IF(COUNT(T28:Z28)&lt;7,"Incomplete",IF($AA28&gt;=cfgPTFinalMinPoints,"Yes","No")))))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pending)",IF(COUNT(T29:Z29)&lt;7,"Incomplete",IF($AA29&gt;=cfgPTFinalMinPoints,"Yes","No")))))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pending)",IF(COUNT(T30:Z30)&lt;7,"Incomplete",IF($AA30&gt;=cfgPTFinalMinPoints,"Yes","No")))))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pending)",IF(COUNT(T31:Z31)&lt;7,"Incomplete",IF($AA31&gt;=cfgPTFinalMinPoints,"Yes","No")))))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pending)",IF(COUNT(T32:Z32)&lt;7,"Incomplete",IF($AA32&gt;=cfgPTFinalMinPoints,"Yes","No")))))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pending)",IF(COUNT(T33:Z33)&lt;7,"Incomplete",IF($AA33&gt;=cfgPTFinalMinPoints,"Yes","No")))))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pending)",IF(COUNT(T34:Z34)&lt;7,"Incomplete",IF($AA34&gt;=cfgPTFinalMinPoints,"Yes","No")))))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pending)",IF(COUNT(T35:Z35)&lt;7,"Incomplete",IF($AA35&gt;=cfgPTFinalMinPoints,"Yes","No")))))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pending)",IF(COUNT(T36:Z36)&lt;7,"Incomplete",IF($AA36&gt;=cfgPTFinalMinPoints,"Yes","No")))))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pending)",IF(COUNT(T37:Z37)&lt;7,"Incomplete",IF($AA37&gt;=cfgPTFinalMinPoints,"Yes","No")))))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pending)",IF(COUNT(T38:Z38)&lt;7,"Incomplete",IF($AA38&gt;=cfgPTFinalMinPoints,"Yes","No")))))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pending)",IF(COUNT(T39:Z39)&lt;7,"Incomplete",IF($AA39&gt;=cfgPTFinalMinPoints,"Yes","No")))))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pending)",IF(COUNT(T40:Z40)&lt;7,"Incomplete",IF($AA40&gt;=cfgPTFinalMinPoints,"Yes","No")))))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pending)",IF(COUNT(T41:Z41)&lt;7,"Incomplete",IF($AA41&gt;=cfgPTFinalMinPoints,"Yes","No")))))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pending)",IF(COUNT(T42:Z42)&lt;7,"Incomplete",IF($AA42&gt;=cfgPTFinalMinPoints,"Yes","No")))))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pending)",IF(COUNT(T43:Z43)&lt;7,"Incomplete",IF($AA43&gt;=cfgPTFinalMinPoints,"Yes","No")))))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pending)",IF(COUNT(T44:Z44)&lt;7,"Incomplete",IF($AA44&gt;=cfgPTFinalMinPoints,"Yes","No")))))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pending)",IF(COUNT(T45:Z45)&lt;7,"Incomplete",IF($AA45&gt;=cfgPTFinalMinPoints,"Yes","No")))))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pending)",IF(COUNT(T46:Z46)&lt;7,"Incomplete",IF($AA46&gt;=cfgPTFinalMinPoints,"Yes","No")))))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pending)",IF(COUNT(T47:Z47)&lt;7,"Incomplete",IF($AA47&gt;=cfgPTFinalMinPoints,"Yes","No")))))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pending)",IF(COUNT(T48:Z48)&lt;7,"Incomplete",IF($AA48&gt;=cfgPTFinalMinPoints,"Yes","No")))))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pending)",IF(COUNT(T49:Z49)&lt;7,"Incomplete",IF($AA49&gt;=cfgPTFinalMinPoints,"Yes","No")))))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pending)",IF(COUNT(T50:Z50)&lt;7,"Incomplete",IF($AA50&gt;=cfgPTFinalMinPoints,"Yes","No")))))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pending)",IF(COUNT(T51:Z51)&lt;7,"Incomplete",IF($AA51&gt;=cfgPTFinalMinPoints,"Yes","No")))))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pending)",IF(COUNT(T52:Z52)&lt;7,"Incomplete",IF($AA52&gt;=cfgPTFinalMinPoints,"Yes","No")))))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pending)",IF(COUNT(T53:Z53)&lt;7,"Incomplete",IF($AA53&gt;=cfgPTFinalMinPoints,"Yes","No")))))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pending)",IF(COUNT(T54:Z54)&lt;7,"Incomplete",IF($AA54&gt;=cfgPTFinalMinPoints,"Yes","No")))))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pending)",IF(COUNT(T55:Z55)&lt;7,"Incomplete",IF($AA55&gt;=cfgPTFinalMinPoints,"Yes","No")))))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3">
      <formula>"Yes"</formula>
    </cfRule>
    <cfRule type="cellIs" priority="2" operator="equal" dxfId="0">
      <formula>"No"</formula>
    </cfRule>
  </conditionalFormatting>
  <conditionalFormatting sqref="B6:U55">
    <cfRule type="expression" priority="3"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3">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2.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IF(D5="","",IFERROR(ROUND(AVERAGEIFS(nrES_Rec,nrES_Code,D5,nrES_Final,"Yes",nrES_Rec,"&gt;=0",nrES_Rec,"&lt;=100"),1),""))</f>
        <v/>
      </c>
      <c r="E57" s="20">
        <f>IF(E5="","",IFERROR(ROUND(AVERAGEIFS(nrES_Rec,nrES_Code,E5,nrES_Final,"Yes",nrES_Rec,"&gt;=0",nrES_Rec,"&lt;=100"),1),""))</f>
        <v/>
      </c>
      <c r="F57" s="20">
        <f>IF(F5="","",IFERROR(ROUND(AVERAGEIFS(nrES_Rec,nrES_Code,F5,nrES_Final,"Yes",nrES_Rec,"&gt;=0",nrES_Rec,"&lt;=100"),1),""))</f>
        <v/>
      </c>
      <c r="G57" s="20">
        <f>IF(G5="","",IFERROR(ROUND(AVERAGEIFS(nrES_Rec,nrES_Code,G5,nrES_Final,"Yes",nrES_Rec,"&gt;=0",nrES_Rec,"&lt;=100"),1),""))</f>
        <v/>
      </c>
      <c r="H57" s="20">
        <f>IF(H5="","",IFERROR(ROUND(AVERAGEIFS(nrES_Rec,nrES_Code,H5,nrES_Final,"Yes",nrES_Rec,"&gt;=0",nrES_Rec,"&lt;=100"),1),""))</f>
        <v/>
      </c>
      <c r="I57" s="20">
        <f>IF(I5="","",IFERROR(ROUND(AVERAGEIFS(nrES_Rec,nrES_Code,I5,nrES_Final,"Yes",nrES_Rec,"&gt;=0",nrES_Rec,"&lt;=100"),1),""))</f>
        <v/>
      </c>
      <c r="J57" s="20">
        <f>IF(J5="","",IFERROR(ROUND(AVERAGEIFS(nrES_Rec,nrES_Code,J5,nrES_Final,"Yes",nrES_Rec,"&gt;=0",nrES_Rec,"&lt;=100"),1),""))</f>
        <v/>
      </c>
      <c r="K57" s="20">
        <f>IF(K5="","",IFERROR(ROUND(AVERAGEIFS(nrES_Rec,nrES_Code,K5,nrES_Final,"Yes",nrES_Rec,"&gt;=0",nrES_Rec,"&lt;=100"),1),""))</f>
        <v/>
      </c>
      <c r="L57" s="20">
        <f>IF(L5="","",IFERROR(ROUND(AVERAGEIFS(nrES_Rec,nrES_Code,L5,nrES_Final,"Yes",nrES_Rec,"&gt;=0",nrES_Rec,"&lt;=100"),1),""))</f>
        <v/>
      </c>
      <c r="M57" s="20">
        <f>IF(M5="","",IFERROR(ROUND(AVERAGEIFS(nrES_Rec,nrES_Code,M5,nrES_Final,"Yes",nrES_Rec,"&gt;=0",nrES_Rec,"&lt;=100"),1),""))</f>
        <v/>
      </c>
      <c r="N57" s="20">
        <f>IF(N5="","",IFERROR(ROUND(AVERAGEIFS(nrES_Rec,nrES_Code,N5,nrES_Final,"Yes",nrES_Rec,"&gt;=0",nrES_Rec,"&lt;=100"),1),""))</f>
        <v/>
      </c>
      <c r="O57" s="20">
        <f>IF(O5="","",IFERROR(ROUND(AVERAGEIFS(nrES_Rec,nrES_Code,O5,nrES_Final,"Yes",nrES_Rec,"&gt;=0",nrES_Rec,"&lt;=100"),1),""))</f>
        <v/>
      </c>
      <c r="P57" s="20">
        <f>IF(P5="","",IFERROR(ROUND(AVERAGEIFS(nrES_Rec,nrES_Code,P5,nrES_Final,"Yes",nrES_Rec,"&gt;=0",nrES_Rec,"&lt;=100"),1),""))</f>
        <v/>
      </c>
      <c r="Q57" s="20">
        <f>IF(Q5="","",IFERROR(ROUND(AVERAGEIFS(nrES_Rec,nrES_Code,Q5,nrES_Final,"Yes",nrES_Rec,"&gt;=0",nrES_Rec,"&lt;=100"),1),""))</f>
        <v/>
      </c>
      <c r="R57" s="20">
        <f>IF(R5="","",IFERROR(ROUND(AVERAGEIFS(nrES_Rec,nrES_Code,R5,nrES_Final,"Yes",nrES_Rec,"&gt;=0",nrES_Rec,"&lt;=100"),1),""))</f>
        <v/>
      </c>
      <c r="S57" s="20">
        <f>IF(S5="","",IFERROR(ROUND(AVERAGEIFS(nrES_Rec,nrES_Code,S5,nrES_Final,"Yes",nrES_Rec,"&gt;=0",nrES_Rec,"&lt;=100"),1),""))</f>
        <v/>
      </c>
      <c r="T57" s="20">
        <f>IF(T5="","",IFERROR(ROUND(AVERAGEIFS(nrES_Rec,nrES_Code,T5,nrES_Final,"Yes",nrES_Rec,"&gt;=0",nrES_Rec,"&lt;=100"),1),""))</f>
        <v/>
      </c>
      <c r="U57" s="20">
        <f>IF(U5="","",IFERROR(ROUND(AVERAGEIFS(nrES_Rec,nrES_Code,U5,nrES_Final,"Yes",nrES_Rec,"&gt;=0",nrES_Rec,"&lt;=100"),1),""))</f>
        <v/>
      </c>
      <c r="V57" s="20">
        <f>IF(V5="","",IFERROR(ROUND(AVERAGEIFS(nrES_Rec,nrES_Code,V5,nrES_Final,"Yes",nrES_Rec,"&gt;=0",nrES_Rec,"&lt;=100"),1),""))</f>
        <v/>
      </c>
      <c r="W57" s="20">
        <f>IF(W5="","",IFERROR(ROUND(AVERAGEIFS(nrES_Rec,nrES_Code,W5,nrES_Final,"Yes",nrES_Rec,"&gt;=0",nrES_Rec,"&lt;=100"),1),""))</f>
        <v/>
      </c>
      <c r="X57" s="20">
        <f>IF(X5="","",IFERROR(ROUND(AVERAGEIFS(nrES_Rec,nrES_Code,X5,nrES_Final,"Yes",nrES_Rec,"&gt;=0",nrES_Rec,"&lt;=100"),1),""))</f>
        <v/>
      </c>
      <c r="Y57" s="20">
        <f>IF(Y5="","",IFERROR(ROUND(AVERAGEIFS(nrES_Rec,nrES_Code,Y5,nrES_Final,"Yes",nrES_Rec,"&gt;=0",nrES_Rec,"&lt;=100"),1),""))</f>
        <v/>
      </c>
      <c r="Z57" s="20">
        <f>IF(Z5="","",IFERROR(ROUND(AVERAGEIFS(nrES_Rec,nrES_Code,Z5,nrES_Final,"Yes",nrES_Rec,"&gt;=0",nrES_Rec,"&lt;=100"),1),""))</f>
        <v/>
      </c>
      <c r="AA57" s="20">
        <f>IF(AA5="","",IFERROR(ROUND(AVERAGEIFS(nrES_Rec,nrES_Code,AA5,nrES_Final,"Yes",nrES_Rec,"&gt;=0",nrES_Rec,"&lt;=100"),1),""))</f>
        <v/>
      </c>
      <c r="AB57" s="20">
        <f>IF(AB5="","",IFERROR(ROUND(AVERAGEIFS(nrES_Rec,nrES_Code,AB5,nrES_Final,"Yes",nrES_Rec,"&gt;=0",nrES_Rec,"&lt;=100"),1),""))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AND(D6&lt;&gt;"",ISNUMBER(D6),D6&lt;IFERROR(INDEX(rngEPpass,MATCH(D$5,rngEPcode,0)),cfgPassingScore))</formula>
    </cfRule>
  </conditionalFormatting>
  <conditionalFormatting sqref="B6:AD55">
    <cfRule type="expression" priority="2" dxfId="1">
      <formula>AND(Cadets!$B6&lt;&gt;"",Cadets!$I6&lt;&gt;"Active")</formula>
    </cfRule>
  </conditionalFormatting>
  <pageMargins left="0.75" right="0.75" top="1" bottom="1" header="0.5" footer="0.5"/>
</worksheet>
</file>

<file path=xl/worksheets/sheet23.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5" t="n"/>
      <c r="D5" s="26" t="n"/>
      <c r="E5" s="23"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_xlfn._xlws.FILTER(nrIN_Date,(nrIN_PID&lt;&gt;"")*(nrIN_PID=_xlfn.XLOOKUP(cfgProfileCadet,rngCadetNames,rngCadetPIDs,""))),-1),10),"none")</f>
        <v/>
      </c>
    </row>
    <row r="28"/>
    <row r="29"/>
    <row r="30"/>
    <row r="31"/>
    <row r="32"/>
    <row r="33"/>
    <row r="34"/>
    <row r="35"/>
    <row r="36"/>
    <row r="37"/>
    <row r="38">
      <c r="B38">
        <f>IFERROR(_xlfn.TAKE(_xlfn.SORTBY(_xlfn._xlws.FILTER(_xlfn.HSTACK(TEXT(nrCO_Date,"mm/dd/yyyy"),nrCO_Type,nrCO_Desc),(nrCO_PID&lt;&gt;"")*(nrCO_PID=_xlfn.XLOOKUP(cfgProfileCadet,rngCadetNames,rngCadetPIDs,""))),_xlfn._xlws.FILTER(nrCO_Date,(nrCO_PID&lt;&gt;"")*(nrCO_PID=_xlfn.XLOOKUP(cfgProfileCadet,rngCadetNames,rngCadetPIDs,""))),-1),10),"none")</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_xlfn._xlws.FILTER(nrAT_Date,(nrAT_PID&lt;&gt;"")*(nrAT_PID=_xlfn.XLOOKUP(cfgProfileCadet,rngCadetNames,rngCadetPIDs,""))),-1),10),"none")</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_xlfn._xlws.FILTER(Makeup!$C$6:$C$505,(nrMK_PID&lt;&gt;"")*(nrMK_PID=_xlfn.XLOOKUP(cfgProfileCadet,rngCadetNames,rngCadetPIDs,""))),-1),10),"no makeup entries")</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_xlfn._xlws.FILTER(nrAT_Date,(nrAT_PID=_xlfn.XLOOKUP(cfgProfileCadet,rngCadetNames,rngCadetPIDs,""))*(nrAT_Cleared="OPEN")),-1),6),"all missed time cleared")</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IFERROR(_xlfn.TAKE(_xlfn._xlws.FILTER(_xlfn.HSTACK(Memos!$B$6:$B$305,TEXT(nrME_Assigned,"mm/dd"),nrME_Subject,TEXT(nrME_Due,"mm/dd"),nrME_Status),(nrME_PID=_xlfn.XLOOKUP(cfgProfileCadet,rngCadetNames,rngCadetPIDs,""))*(nrME_Cadet&lt;&gt;"")*(nrME_Received="")),7),"none outstanding")</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5" t="n"/>
      <c r="D5" s="26" t="n"/>
      <c r="E5" s="23"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54" customWidth="1" min="16" max="16"/>
  </cols>
  <sheetData>
    <row r="1">
      <c r="B1" s="10">
        <f>HYPERLINK("#Dashboard!B5","◄ Dashboard")</f>
        <v/>
      </c>
    </row>
    <row r="2"/>
    <row r="3"/>
    <row r="4">
      <c r="B4" s="11" t="inlineStr">
        <is>
          <t>The final gate before the ceremony — columns Academic through Certs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ELIGIBLE</t>
        </is>
      </c>
      <c r="P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IF($B6="","",sysChecks!$N6)</f>
        <v/>
      </c>
      <c r="P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IF($B7="","",sysChecks!$N7)</f>
        <v/>
      </c>
      <c r="P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IF($B8="","",sysChecks!$N8)</f>
        <v/>
      </c>
      <c r="P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IF($B9="","",sysChecks!$N9)</f>
        <v/>
      </c>
      <c r="P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IF($B10="","",sysChecks!$N10)</f>
        <v/>
      </c>
      <c r="P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IF($B11="","",sysChecks!$N11)</f>
        <v/>
      </c>
      <c r="P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IF($B12="","",sysChecks!$N12)</f>
        <v/>
      </c>
      <c r="P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IF($B13="","",sysChecks!$N13)</f>
        <v/>
      </c>
      <c r="P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IF($B14="","",sysChecks!$N14)</f>
        <v/>
      </c>
      <c r="P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IF($B15="","",sysChecks!$N15)</f>
        <v/>
      </c>
      <c r="P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IF($B16="","",sysChecks!$N16)</f>
        <v/>
      </c>
      <c r="P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IF($B17="","",sysChecks!$N17)</f>
        <v/>
      </c>
      <c r="P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IF($B18="","",sysChecks!$N18)</f>
        <v/>
      </c>
      <c r="P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IF($B19="","",sysChecks!$N19)</f>
        <v/>
      </c>
      <c r="P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IF($B20="","",sysChecks!$N20)</f>
        <v/>
      </c>
      <c r="P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IF($B21="","",sysChecks!$N21)</f>
        <v/>
      </c>
      <c r="P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IF($B22="","",sysChecks!$N22)</f>
        <v/>
      </c>
      <c r="P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IF($B23="","",sysChecks!$N23)</f>
        <v/>
      </c>
      <c r="P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IF($B24="","",sysChecks!$N24)</f>
        <v/>
      </c>
      <c r="P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IF($B25="","",sysChecks!$N25)</f>
        <v/>
      </c>
      <c r="P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IF($B26="","",sysChecks!$N26)</f>
        <v/>
      </c>
      <c r="P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IF($B27="","",sysChecks!$N27)</f>
        <v/>
      </c>
      <c r="P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IF($B28="","",sysChecks!$N28)</f>
        <v/>
      </c>
      <c r="P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IF($B29="","",sysChecks!$N29)</f>
        <v/>
      </c>
      <c r="P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IF($B30="","",sysChecks!$N30)</f>
        <v/>
      </c>
      <c r="P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IF($B31="","",sysChecks!$N31)</f>
        <v/>
      </c>
      <c r="P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IF($B32="","",sysChecks!$N32)</f>
        <v/>
      </c>
      <c r="P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IF($B33="","",sysChecks!$N33)</f>
        <v/>
      </c>
      <c r="P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IF($B34="","",sysChecks!$N34)</f>
        <v/>
      </c>
      <c r="P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IF($B35="","",sysChecks!$N35)</f>
        <v/>
      </c>
      <c r="P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IF($B36="","",sysChecks!$N36)</f>
        <v/>
      </c>
      <c r="P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IF($B37="","",sysChecks!$N37)</f>
        <v/>
      </c>
      <c r="P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IF($B38="","",sysChecks!$N38)</f>
        <v/>
      </c>
      <c r="P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IF($B39="","",sysChecks!$N39)</f>
        <v/>
      </c>
      <c r="P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IF($B40="","",sysChecks!$N40)</f>
        <v/>
      </c>
      <c r="P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IF($B41="","",sysChecks!$N41)</f>
        <v/>
      </c>
      <c r="P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IF($B42="","",sysChecks!$N42)</f>
        <v/>
      </c>
      <c r="P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IF($B43="","",sysChecks!$N43)</f>
        <v/>
      </c>
      <c r="P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IF($B44="","",sysChecks!$N44)</f>
        <v/>
      </c>
      <c r="P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IF($B45="","",sysChecks!$N45)</f>
        <v/>
      </c>
      <c r="P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IF($B46="","",sysChecks!$N46)</f>
        <v/>
      </c>
      <c r="P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IF($B47="","",sysChecks!$N47)</f>
        <v/>
      </c>
      <c r="P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IF($B48="","",sysChecks!$N48)</f>
        <v/>
      </c>
      <c r="P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IF($B49="","",sysChecks!$N49)</f>
        <v/>
      </c>
      <c r="P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IF($B50="","",sysChecks!$N50)</f>
        <v/>
      </c>
      <c r="P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IF($B51="","",sysChecks!$N51)</f>
        <v/>
      </c>
      <c r="P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IF($B52="","",sysChecks!$N52)</f>
        <v/>
      </c>
      <c r="P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IF($B53="","",sysChecks!$N53)</f>
        <v/>
      </c>
      <c r="P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IF($B54="","",sysChecks!$N54)</f>
        <v/>
      </c>
      <c r="P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IF($B55="","",sysChecks!$N55)</f>
        <v/>
      </c>
      <c r="P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O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P55">
    <cfRule type="expression" priority="4" dxfId="1">
      <formula>AND(Cadets!$B6&lt;&gt;"",Cadets!$I6&lt;&gt;"Active")</formula>
    </cfRule>
  </conditionalFormatting>
  <pageMargins left="0.75" right="0.75" top="1" bottom="1" header="0.5" footer="0.5"/>
  <pageSetup orientation="landscape" fitToHeight="0" fitToWidth="1"/>
</worksheet>
</file>

<file path=xl/worksheets/sheet28.xml><?xml version="1.0" encoding="utf-8"?>
<worksheet xmlns="http://schemas.openxmlformats.org/spreadsheetml/2006/main">
  <sheetPr>
    <tabColor rgb="001E7145"/>
    <outlinePr summaryBelow="1" summaryRight="1"/>
    <pageSetUpPr fitToPage="1"/>
  </sheetPr>
  <dimension ref="A1:J116"/>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c r="B30" s="14">
        <f>sysAudit!$B$27</f>
        <v/>
      </c>
      <c r="C30" s="20">
        <f>sysAudit!$C$27</f>
        <v/>
      </c>
      <c r="D30" s="20">
        <f>sysAudit!$D$27</f>
        <v/>
      </c>
      <c r="E30" s="3">
        <f>sysAudit!$E$27</f>
        <v/>
      </c>
      <c r="F30" s="2">
        <f>sysAudit!$F$27</f>
        <v/>
      </c>
    </row>
    <row r="31">
      <c r="B31" s="14">
        <f>sysAudit!$B$28</f>
        <v/>
      </c>
      <c r="C31" s="20">
        <f>sysAudit!$C$28</f>
        <v/>
      </c>
      <c r="D31" s="20">
        <f>sysAudit!$D$28</f>
        <v/>
      </c>
      <c r="E31" s="3">
        <f>sysAudit!$E$28</f>
        <v/>
      </c>
      <c r="F31" s="2">
        <f>sysAudit!$F$28</f>
        <v/>
      </c>
    </row>
    <row r="32">
      <c r="B32" s="14">
        <f>sysAudit!$B$29</f>
        <v/>
      </c>
      <c r="C32" s="20">
        <f>sysAudit!$C$29</f>
        <v/>
      </c>
      <c r="D32" s="20">
        <f>sysAudit!$D$29</f>
        <v/>
      </c>
      <c r="E32" s="3">
        <f>sysAudit!$E$29</f>
        <v/>
      </c>
      <c r="F32" s="2">
        <f>sysAudit!$F$29</f>
        <v/>
      </c>
    </row>
    <row r="33">
      <c r="B33" s="14">
        <f>sysAudit!$B$30</f>
        <v/>
      </c>
      <c r="C33" s="20">
        <f>sysAudit!$C$30</f>
        <v/>
      </c>
      <c r="D33" s="20">
        <f>sysAudit!$D$30</f>
        <v/>
      </c>
      <c r="E33" s="3">
        <f>sysAudit!$E$30</f>
        <v/>
      </c>
      <c r="F33" s="2">
        <f>sysAudit!$F$30</f>
        <v/>
      </c>
    </row>
    <row r="34">
      <c r="B34" s="14">
        <f>sysAudit!$B$31</f>
        <v/>
      </c>
      <c r="C34" s="20">
        <f>sysAudit!$C$31</f>
        <v/>
      </c>
      <c r="D34" s="20">
        <f>sysAudit!$D$31</f>
        <v/>
      </c>
      <c r="E34" s="3">
        <f>sysAudit!$E$31</f>
        <v/>
      </c>
      <c r="F34" s="2">
        <f>sysAudit!$F$31</f>
        <v/>
      </c>
    </row>
    <row r="35">
      <c r="B35" s="14">
        <f>sysAudit!$B$32</f>
        <v/>
      </c>
      <c r="C35" s="20">
        <f>sysAudit!$C$32</f>
        <v/>
      </c>
      <c r="D35" s="20">
        <f>sysAudit!$D$32</f>
        <v/>
      </c>
      <c r="E35" s="3">
        <f>sysAudit!$E$32</f>
        <v/>
      </c>
      <c r="F35" s="2">
        <f>sysAudit!$F$32</f>
        <v/>
      </c>
    </row>
    <row r="36">
      <c r="B36" s="14">
        <f>sysAudit!$B$33</f>
        <v/>
      </c>
      <c r="C36" s="20">
        <f>sysAudit!$C$33</f>
        <v/>
      </c>
      <c r="D36" s="20">
        <f>sysAudit!$D$33</f>
        <v/>
      </c>
      <c r="E36" s="3">
        <f>sysAudit!$E$33</f>
        <v/>
      </c>
      <c r="F36" s="2">
        <f>sysAudit!$F$33</f>
        <v/>
      </c>
    </row>
    <row r="37">
      <c r="B37" s="14">
        <f>sysAudit!$B$34</f>
        <v/>
      </c>
      <c r="C37" s="20">
        <f>sysAudit!$C$34</f>
        <v/>
      </c>
      <c r="D37" s="20">
        <f>sysAudit!$D$34</f>
        <v/>
      </c>
      <c r="E37" s="3">
        <f>sysAudit!$E$34</f>
        <v/>
      </c>
      <c r="F37" s="2">
        <f>sysAudit!$F$34</f>
        <v/>
      </c>
    </row>
    <row r="38">
      <c r="B38" s="14">
        <f>sysAudit!$B$35</f>
        <v/>
      </c>
      <c r="C38" s="20">
        <f>sysAudit!$C$35</f>
        <v/>
      </c>
      <c r="D38" s="20">
        <f>sysAudit!$D$35</f>
        <v/>
      </c>
      <c r="E38" s="3">
        <f>sysAudit!$E$35</f>
        <v/>
      </c>
      <c r="F38" s="2">
        <f>sysAudit!$F$35</f>
        <v/>
      </c>
    </row>
    <row r="39"/>
    <row r="40" ht="16" customHeight="1">
      <c r="B40" s="7" t="inlineStr">
        <is>
          <t>Requirement sources — what is TCOLE rule vs Academy policy</t>
        </is>
      </c>
      <c r="C40" s="8" t="n"/>
      <c r="D40" s="8" t="n"/>
      <c r="E40" s="8" t="n"/>
      <c r="F40" s="8" t="n"/>
      <c r="G40" s="8" t="n"/>
      <c r="H40" s="8" t="n"/>
    </row>
    <row r="41" ht="26" customHeight="1">
      <c r="B41" s="15" t="inlineStr">
        <is>
          <t>• TCOLE Rule (Ch. 215/218/219): course #1000736 minimum hours per chapter, licensed/SME instructors, course records retention, exam security, student enrollment standards (L2/L3, medical), attendance records.</t>
        </is>
      </c>
    </row>
    <row r="42" ht="26" customHeight="1">
      <c r="B42" s="15" t="inlineStr">
        <is>
          <t>• Academy Policy (May 2026 manual): weighted grading (40/30/10/20), 70-in-each-category rule, 12 spelling tests across the academy + 75% intervention, 40 writing assignments, PT program and caps, awards.</t>
        </is>
      </c>
    </row>
    <row r="43"/>
    <row r="44" ht="16" customHeight="1">
      <c r="B44" s="7" t="inlineStr">
        <is>
          <t>Program-level TCOLE requirements (mark Yes when satisfied)</t>
        </is>
      </c>
      <c r="C44" s="8" t="n"/>
      <c r="D44" s="8" t="n"/>
      <c r="E44" s="8" t="n"/>
      <c r="F44" s="8" t="n"/>
      <c r="G44" s="8" t="n"/>
      <c r="H44" s="8" t="n"/>
    </row>
    <row r="45" ht="26" customHeight="1">
      <c r="B45" s="12" t="inlineStr">
        <is>
          <t>Requirement</t>
        </is>
      </c>
      <c r="C45" s="26" t="n"/>
      <c r="D45" s="26" t="n"/>
      <c r="E45" s="23" t="n"/>
      <c r="F45" s="12" t="inlineStr">
        <is>
          <t>Met?</t>
        </is>
      </c>
      <c r="G45" s="12" t="inlineStr">
        <is>
          <t>Notes</t>
        </is>
      </c>
    </row>
    <row r="46" ht="26" customHeight="1">
      <c r="B46" s="13" t="inlineStr">
        <is>
          <t>Commission Rules distributed to all students (Rule 215.9) — Copies of current TCOLE rules given to every student admitted</t>
        </is>
      </c>
      <c r="F46" s="25" t="n"/>
      <c r="G46" s="25" t="n"/>
    </row>
    <row r="47" ht="26" customHeight="1">
      <c r="B47" s="13" t="inlineStr">
        <is>
          <t>Required rule review conducted (215.9) — Reviewed 211.33, 221.1, 223.1, 223.3, 223.15, 223.17, 223.19 in class</t>
        </is>
      </c>
      <c r="F47" s="25" t="n"/>
      <c r="G47" s="25" t="n"/>
    </row>
    <row r="48" ht="26" customHeight="1">
      <c r="B48" s="13" t="inlineStr">
        <is>
          <t>Approved TCLEDDS roster on file — Required element of the training file</t>
        </is>
      </c>
      <c r="F48" s="25" t="n"/>
      <c r="G48" s="25" t="n"/>
    </row>
    <row r="49" ht="26" customHeight="1">
      <c r="B49" s="13" t="inlineStr">
        <is>
          <t>Course reported at exactly 736 hours — Excess hours reported under Addendum to BPOC (course #101), never inside the 736</t>
        </is>
      </c>
      <c r="F49" s="25" t="n"/>
      <c r="G49" s="25" t="n"/>
    </row>
    <row r="50" ht="26" customHeight="1">
      <c r="B50" s="13" t="inlineStr">
        <is>
          <t>Non-BPOC classes reported separately within 30 days — Any additional classes the academy teaches</t>
        </is>
      </c>
      <c r="F50" s="25" t="n"/>
      <c r="G50" s="25" t="n"/>
    </row>
    <row r="51" ht="26" customHeight="1">
      <c r="B51" s="13" t="inlineStr">
        <is>
          <t>Facility standards met (in-person, scenario/skills adequate) — Classroom supports role-play, defensive tactics, firearms demonstration</t>
        </is>
      </c>
      <c r="F51" s="25" t="n"/>
      <c r="G51" s="25" t="n"/>
    </row>
    <row r="52" ht="26" customHeight="1">
      <c r="B52" s="13" t="inlineStr">
        <is>
          <t>Assessments document mastery of all objectives — Learners are never passed on attendance alone</t>
        </is>
      </c>
      <c r="F52" s="25" t="n"/>
      <c r="G52" s="25" t="n"/>
    </row>
    <row r="53" ht="26" customHeight="1">
      <c r="B53" s="13" t="inlineStr">
        <is>
          <t>State exam plan communicated (250 Q, 70%, 3 attempts max) — Third failure requires enrolling in a new BPOC</t>
        </is>
      </c>
      <c r="F53" s="25" t="n"/>
      <c r="G53" s="25" t="n"/>
    </row>
    <row r="54" ht="26" customHeight="1">
      <c r="B54" s="13" t="inlineStr">
        <is>
          <t>Five-year retention of training records — Auditors sample past courses; files must be producible on request</t>
        </is>
      </c>
      <c r="F54" s="25" t="n"/>
      <c r="G54" s="25" t="n"/>
    </row>
    <row r="55" ht="26" customHeight="1">
      <c r="B55" s="13" t="inlineStr">
        <is>
          <t>Prior academies' FINAL workbooks archived and locatable — One file per academy; know where every finished class's file lives</t>
        </is>
      </c>
      <c r="F55" s="25" t="n"/>
      <c r="G55" s="25" t="n"/>
    </row>
    <row r="56" ht="26" customHeight="1">
      <c r="B56" s="13" t="inlineStr">
        <is>
          <t>Digital evidence library organized per chapter — LMS test PDFs, ExamSheet grade sheets, scanned spelling tests, sign-in scans, evals - one folder per chapter, ChapterPacket as cover</t>
        </is>
      </c>
      <c r="F56" s="25" t="n"/>
      <c r="G56" s="25" t="n"/>
    </row>
    <row r="57" ht="26" customHeight="1">
      <c r="B57" s="13" t="inlineStr">
        <is>
          <t>Scanned documents established as legal originals — CONFIRMED by TPD records management: scanned training documents - including sign-in sheets with PID - are the legal originals. Keep that determination on file so an auditor can see the basis</t>
        </is>
      </c>
      <c r="F57" s="25" t="n"/>
      <c r="G57" s="25" t="n"/>
    </row>
    <row r="58" ht="26" customHeight="1">
      <c r="B58" s="13" t="inlineStr">
        <is>
          <t>Exam security maintained — LMS access controlled; test banks/keys stored securely; spelling keys not accessible to cadets</t>
        </is>
      </c>
      <c r="F58" s="25" t="n"/>
      <c r="G58" s="25" t="n"/>
    </row>
    <row r="59" ht="26" customHeight="1">
      <c r="B59" s="13" t="inlineStr">
        <is>
          <t>Lesson plans verified against IRG learning objectives — All ~700 LOs covered unaltered - a PowerPoint alone is not a lesson plan</t>
        </is>
      </c>
      <c r="F59" s="25" t="n"/>
      <c r="G59" s="25" t="n"/>
    </row>
    <row r="60" ht="26" customHeight="1">
      <c r="B60" s="13" t="inlineStr">
        <is>
          <t>TCLEDDS reporting current — Enrollments (L1) entered at start; completions and the BPOC reported on time; non-BPOC classes within 30 days</t>
        </is>
      </c>
      <c r="F60" s="25" t="n"/>
      <c r="G60" s="25" t="n"/>
    </row>
    <row r="61" ht="26" customHeight="1">
      <c r="B61" s="13" t="inlineStr">
        <is>
          <t>Coordinator designation &amp; academy license current — Appointment letter on file; training-provider license active</t>
        </is>
      </c>
      <c r="F61" s="25" t="n"/>
      <c r="G61" s="25" t="n"/>
    </row>
    <row r="62" ht="26" customHeight="1">
      <c r="B62" s="13" t="inlineStr">
        <is>
          <t>Advisory board roster on file — Board composition documented; meeting dates + minutes folder referenced on the AdvisoryBoard sheet (minutes stay on the server)</t>
        </is>
      </c>
      <c r="F62" s="25" t="n"/>
      <c r="G62" s="25" t="n"/>
    </row>
    <row r="63" ht="26" customHeight="1">
      <c r="B63" s="13" t="inlineStr">
        <is>
          <t>Grade-tamper resistance in place — Workbook on OneDrive/SharePoint with version history; engine sheets password-locked</t>
        </is>
      </c>
      <c r="F63" s="25" t="n"/>
      <c r="G63" s="25" t="n"/>
    </row>
    <row r="64"/>
    <row r="65" ht="16" customHeight="1">
      <c r="B65" s="7" t="inlineStr">
        <is>
          <t>Per-cadet enrollment documents (mark Yes when on file)</t>
        </is>
      </c>
      <c r="C65" s="8" t="n"/>
      <c r="D65" s="8" t="n"/>
      <c r="E65" s="8" t="n"/>
      <c r="F65" s="8" t="n"/>
      <c r="G65" s="8" t="n"/>
      <c r="H65" s="8" t="n"/>
    </row>
    <row r="66" ht="26" customHeight="1">
      <c r="B66" s="12" t="inlineStr">
        <is>
          <t>Cadet</t>
        </is>
      </c>
      <c r="C66" s="12" t="inlineStr">
        <is>
          <t>Enroll App</t>
        </is>
      </c>
      <c r="D66" s="12" t="inlineStr">
        <is>
          <t>TCLEDDS L1</t>
        </is>
      </c>
      <c r="E66" s="12" t="inlineStr">
        <is>
          <t>Medical (L2)</t>
        </is>
      </c>
      <c r="F66" s="12" t="inlineStr">
        <is>
          <t>Psych (L3)</t>
        </is>
      </c>
      <c r="G66" s="12" t="inlineStr">
        <is>
          <t>Background</t>
        </is>
      </c>
      <c r="H66" s="12" t="inlineStr">
        <is>
          <t>Photo ID/DL</t>
        </is>
      </c>
      <c r="I66" s="12" t="inlineStr">
        <is>
          <t>Rules Ack</t>
        </is>
      </c>
      <c r="J66" s="12" t="inlineStr">
        <is>
          <t>All Docs?</t>
        </is>
      </c>
    </row>
    <row r="67">
      <c r="B67" s="20">
        <f>IF(Cadets!$B6="","",Cadets!$F6)</f>
        <v/>
      </c>
      <c r="C67" s="25" t="n"/>
      <c r="D67" s="25" t="n"/>
      <c r="E67" s="25" t="n"/>
      <c r="F67" s="25" t="n"/>
      <c r="G67" s="25" t="n"/>
      <c r="H67" s="25" t="n"/>
      <c r="I67" s="25" t="n"/>
      <c r="J67" s="20">
        <f>IF($B67="","",IF(COUNTIF(C67:I67,"Yes")=7,"Yes","No"))</f>
        <v/>
      </c>
    </row>
    <row r="68">
      <c r="B68" s="20">
        <f>IF(Cadets!$B7="","",Cadets!$F7)</f>
        <v/>
      </c>
      <c r="C68" s="25" t="n"/>
      <c r="D68" s="25" t="n"/>
      <c r="E68" s="25" t="n"/>
      <c r="F68" s="25" t="n"/>
      <c r="G68" s="25" t="n"/>
      <c r="H68" s="25" t="n"/>
      <c r="I68" s="25" t="n"/>
      <c r="J68" s="20">
        <f>IF($B68="","",IF(COUNTIF(C68:I68,"Yes")=7,"Yes","No"))</f>
        <v/>
      </c>
    </row>
    <row r="69">
      <c r="B69" s="20">
        <f>IF(Cadets!$B8="","",Cadets!$F8)</f>
        <v/>
      </c>
      <c r="C69" s="25" t="n"/>
      <c r="D69" s="25" t="n"/>
      <c r="E69" s="25" t="n"/>
      <c r="F69" s="25" t="n"/>
      <c r="G69" s="25" t="n"/>
      <c r="H69" s="25" t="n"/>
      <c r="I69" s="25" t="n"/>
      <c r="J69" s="20">
        <f>IF($B69="","",IF(COUNTIF(C69:I69,"Yes")=7,"Yes","No"))</f>
        <v/>
      </c>
    </row>
    <row r="70">
      <c r="B70" s="20">
        <f>IF(Cadets!$B9="","",Cadets!$F9)</f>
        <v/>
      </c>
      <c r="C70" s="25" t="n"/>
      <c r="D70" s="25" t="n"/>
      <c r="E70" s="25" t="n"/>
      <c r="F70" s="25" t="n"/>
      <c r="G70" s="25" t="n"/>
      <c r="H70" s="25" t="n"/>
      <c r="I70" s="25" t="n"/>
      <c r="J70" s="20">
        <f>IF($B70="","",IF(COUNTIF(C70:I70,"Yes")=7,"Yes","No"))</f>
        <v/>
      </c>
    </row>
    <row r="71">
      <c r="B71" s="20">
        <f>IF(Cadets!$B10="","",Cadets!$F10)</f>
        <v/>
      </c>
      <c r="C71" s="25" t="n"/>
      <c r="D71" s="25" t="n"/>
      <c r="E71" s="25" t="n"/>
      <c r="F71" s="25" t="n"/>
      <c r="G71" s="25" t="n"/>
      <c r="H71" s="25" t="n"/>
      <c r="I71" s="25" t="n"/>
      <c r="J71" s="20">
        <f>IF($B71="","",IF(COUNTIF(C71:I71,"Yes")=7,"Yes","No"))</f>
        <v/>
      </c>
    </row>
    <row r="72">
      <c r="B72" s="20">
        <f>IF(Cadets!$B11="","",Cadets!$F11)</f>
        <v/>
      </c>
      <c r="C72" s="25" t="n"/>
      <c r="D72" s="25" t="n"/>
      <c r="E72" s="25" t="n"/>
      <c r="F72" s="25" t="n"/>
      <c r="G72" s="25" t="n"/>
      <c r="H72" s="25" t="n"/>
      <c r="I72" s="25" t="n"/>
      <c r="J72" s="20">
        <f>IF($B72="","",IF(COUNTIF(C72:I72,"Yes")=7,"Yes","No"))</f>
        <v/>
      </c>
    </row>
    <row r="73">
      <c r="B73" s="20">
        <f>IF(Cadets!$B12="","",Cadets!$F12)</f>
        <v/>
      </c>
      <c r="C73" s="25" t="n"/>
      <c r="D73" s="25" t="n"/>
      <c r="E73" s="25" t="n"/>
      <c r="F73" s="25" t="n"/>
      <c r="G73" s="25" t="n"/>
      <c r="H73" s="25" t="n"/>
      <c r="I73" s="25" t="n"/>
      <c r="J73" s="20">
        <f>IF($B73="","",IF(COUNTIF(C73:I73,"Yes")=7,"Yes","No"))</f>
        <v/>
      </c>
    </row>
    <row r="74">
      <c r="B74" s="20">
        <f>IF(Cadets!$B13="","",Cadets!$F13)</f>
        <v/>
      </c>
      <c r="C74" s="25" t="n"/>
      <c r="D74" s="25" t="n"/>
      <c r="E74" s="25" t="n"/>
      <c r="F74" s="25" t="n"/>
      <c r="G74" s="25" t="n"/>
      <c r="H74" s="25" t="n"/>
      <c r="I74" s="25" t="n"/>
      <c r="J74" s="20">
        <f>IF($B74="","",IF(COUNTIF(C74:I74,"Yes")=7,"Yes","No"))</f>
        <v/>
      </c>
    </row>
    <row r="75">
      <c r="B75" s="20">
        <f>IF(Cadets!$B14="","",Cadets!$F14)</f>
        <v/>
      </c>
      <c r="C75" s="25" t="n"/>
      <c r="D75" s="25" t="n"/>
      <c r="E75" s="25" t="n"/>
      <c r="F75" s="25" t="n"/>
      <c r="G75" s="25" t="n"/>
      <c r="H75" s="25" t="n"/>
      <c r="I75" s="25" t="n"/>
      <c r="J75" s="20">
        <f>IF($B75="","",IF(COUNTIF(C75:I75,"Yes")=7,"Yes","No"))</f>
        <v/>
      </c>
    </row>
    <row r="76">
      <c r="B76" s="20">
        <f>IF(Cadets!$B15="","",Cadets!$F15)</f>
        <v/>
      </c>
      <c r="C76" s="25" t="n"/>
      <c r="D76" s="25" t="n"/>
      <c r="E76" s="25" t="n"/>
      <c r="F76" s="25" t="n"/>
      <c r="G76" s="25" t="n"/>
      <c r="H76" s="25" t="n"/>
      <c r="I76" s="25" t="n"/>
      <c r="J76" s="20">
        <f>IF($B76="","",IF(COUNTIF(C76:I76,"Yes")=7,"Yes","No"))</f>
        <v/>
      </c>
    </row>
    <row r="77">
      <c r="B77" s="20">
        <f>IF(Cadets!$B16="","",Cadets!$F16)</f>
        <v/>
      </c>
      <c r="C77" s="25" t="n"/>
      <c r="D77" s="25" t="n"/>
      <c r="E77" s="25" t="n"/>
      <c r="F77" s="25" t="n"/>
      <c r="G77" s="25" t="n"/>
      <c r="H77" s="25" t="n"/>
      <c r="I77" s="25" t="n"/>
      <c r="J77" s="20">
        <f>IF($B77="","",IF(COUNTIF(C77:I77,"Yes")=7,"Yes","No"))</f>
        <v/>
      </c>
    </row>
    <row r="78">
      <c r="B78" s="20">
        <f>IF(Cadets!$B17="","",Cadets!$F17)</f>
        <v/>
      </c>
      <c r="C78" s="25" t="n"/>
      <c r="D78" s="25" t="n"/>
      <c r="E78" s="25" t="n"/>
      <c r="F78" s="25" t="n"/>
      <c r="G78" s="25" t="n"/>
      <c r="H78" s="25" t="n"/>
      <c r="I78" s="25" t="n"/>
      <c r="J78" s="20">
        <f>IF($B78="","",IF(COUNTIF(C78:I78,"Yes")=7,"Yes","No"))</f>
        <v/>
      </c>
    </row>
    <row r="79">
      <c r="B79" s="20">
        <f>IF(Cadets!$B18="","",Cadets!$F18)</f>
        <v/>
      </c>
      <c r="C79" s="25" t="n"/>
      <c r="D79" s="25" t="n"/>
      <c r="E79" s="25" t="n"/>
      <c r="F79" s="25" t="n"/>
      <c r="G79" s="25" t="n"/>
      <c r="H79" s="25" t="n"/>
      <c r="I79" s="25" t="n"/>
      <c r="J79" s="20">
        <f>IF($B79="","",IF(COUNTIF(C79:I79,"Yes")=7,"Yes","No"))</f>
        <v/>
      </c>
    </row>
    <row r="80">
      <c r="B80" s="20">
        <f>IF(Cadets!$B19="","",Cadets!$F19)</f>
        <v/>
      </c>
      <c r="C80" s="25" t="n"/>
      <c r="D80" s="25" t="n"/>
      <c r="E80" s="25" t="n"/>
      <c r="F80" s="25" t="n"/>
      <c r="G80" s="25" t="n"/>
      <c r="H80" s="25" t="n"/>
      <c r="I80" s="25" t="n"/>
      <c r="J80" s="20">
        <f>IF($B80="","",IF(COUNTIF(C80:I80,"Yes")=7,"Yes","No"))</f>
        <v/>
      </c>
    </row>
    <row r="81">
      <c r="B81" s="20">
        <f>IF(Cadets!$B20="","",Cadets!$F20)</f>
        <v/>
      </c>
      <c r="C81" s="25" t="n"/>
      <c r="D81" s="25" t="n"/>
      <c r="E81" s="25" t="n"/>
      <c r="F81" s="25" t="n"/>
      <c r="G81" s="25" t="n"/>
      <c r="H81" s="25" t="n"/>
      <c r="I81" s="25" t="n"/>
      <c r="J81" s="20">
        <f>IF($B81="","",IF(COUNTIF(C81:I81,"Yes")=7,"Yes","No"))</f>
        <v/>
      </c>
    </row>
    <row r="82">
      <c r="B82" s="20">
        <f>IF(Cadets!$B21="","",Cadets!$F21)</f>
        <v/>
      </c>
      <c r="C82" s="25" t="n"/>
      <c r="D82" s="25" t="n"/>
      <c r="E82" s="25" t="n"/>
      <c r="F82" s="25" t="n"/>
      <c r="G82" s="25" t="n"/>
      <c r="H82" s="25" t="n"/>
      <c r="I82" s="25" t="n"/>
      <c r="J82" s="20">
        <f>IF($B82="","",IF(COUNTIF(C82:I82,"Yes")=7,"Yes","No"))</f>
        <v/>
      </c>
    </row>
    <row r="83">
      <c r="B83" s="20">
        <f>IF(Cadets!$B22="","",Cadets!$F22)</f>
        <v/>
      </c>
      <c r="C83" s="25" t="n"/>
      <c r="D83" s="25" t="n"/>
      <c r="E83" s="25" t="n"/>
      <c r="F83" s="25" t="n"/>
      <c r="G83" s="25" t="n"/>
      <c r="H83" s="25" t="n"/>
      <c r="I83" s="25" t="n"/>
      <c r="J83" s="20">
        <f>IF($B83="","",IF(COUNTIF(C83:I83,"Yes")=7,"Yes","No"))</f>
        <v/>
      </c>
    </row>
    <row r="84">
      <c r="B84" s="20">
        <f>IF(Cadets!$B23="","",Cadets!$F23)</f>
        <v/>
      </c>
      <c r="C84" s="25" t="n"/>
      <c r="D84" s="25" t="n"/>
      <c r="E84" s="25" t="n"/>
      <c r="F84" s="25" t="n"/>
      <c r="G84" s="25" t="n"/>
      <c r="H84" s="25" t="n"/>
      <c r="I84" s="25" t="n"/>
      <c r="J84" s="20">
        <f>IF($B84="","",IF(COUNTIF(C84:I84,"Yes")=7,"Yes","No"))</f>
        <v/>
      </c>
    </row>
    <row r="85">
      <c r="B85" s="20">
        <f>IF(Cadets!$B24="","",Cadets!$F24)</f>
        <v/>
      </c>
      <c r="C85" s="25" t="n"/>
      <c r="D85" s="25" t="n"/>
      <c r="E85" s="25" t="n"/>
      <c r="F85" s="25" t="n"/>
      <c r="G85" s="25" t="n"/>
      <c r="H85" s="25" t="n"/>
      <c r="I85" s="25" t="n"/>
      <c r="J85" s="20">
        <f>IF($B85="","",IF(COUNTIF(C85:I85,"Yes")=7,"Yes","No"))</f>
        <v/>
      </c>
    </row>
    <row r="86">
      <c r="B86" s="20">
        <f>IF(Cadets!$B25="","",Cadets!$F25)</f>
        <v/>
      </c>
      <c r="C86" s="25" t="n"/>
      <c r="D86" s="25" t="n"/>
      <c r="E86" s="25" t="n"/>
      <c r="F86" s="25" t="n"/>
      <c r="G86" s="25" t="n"/>
      <c r="H86" s="25" t="n"/>
      <c r="I86" s="25" t="n"/>
      <c r="J86" s="20">
        <f>IF($B86="","",IF(COUNTIF(C86:I86,"Yes")=7,"Yes","No"))</f>
        <v/>
      </c>
    </row>
    <row r="87">
      <c r="B87" s="20">
        <f>IF(Cadets!$B26="","",Cadets!$F26)</f>
        <v/>
      </c>
      <c r="C87" s="25" t="n"/>
      <c r="D87" s="25" t="n"/>
      <c r="E87" s="25" t="n"/>
      <c r="F87" s="25" t="n"/>
      <c r="G87" s="25" t="n"/>
      <c r="H87" s="25" t="n"/>
      <c r="I87" s="25" t="n"/>
      <c r="J87" s="20">
        <f>IF($B87="","",IF(COUNTIF(C87:I87,"Yes")=7,"Yes","No"))</f>
        <v/>
      </c>
    </row>
    <row r="88">
      <c r="B88" s="20">
        <f>IF(Cadets!$B27="","",Cadets!$F27)</f>
        <v/>
      </c>
      <c r="C88" s="25" t="n"/>
      <c r="D88" s="25" t="n"/>
      <c r="E88" s="25" t="n"/>
      <c r="F88" s="25" t="n"/>
      <c r="G88" s="25" t="n"/>
      <c r="H88" s="25" t="n"/>
      <c r="I88" s="25" t="n"/>
      <c r="J88" s="20">
        <f>IF($B88="","",IF(COUNTIF(C88:I88,"Yes")=7,"Yes","No"))</f>
        <v/>
      </c>
    </row>
    <row r="89">
      <c r="B89" s="20">
        <f>IF(Cadets!$B28="","",Cadets!$F28)</f>
        <v/>
      </c>
      <c r="C89" s="25" t="n"/>
      <c r="D89" s="25" t="n"/>
      <c r="E89" s="25" t="n"/>
      <c r="F89" s="25" t="n"/>
      <c r="G89" s="25" t="n"/>
      <c r="H89" s="25" t="n"/>
      <c r="I89" s="25" t="n"/>
      <c r="J89" s="20">
        <f>IF($B89="","",IF(COUNTIF(C89:I89,"Yes")=7,"Yes","No"))</f>
        <v/>
      </c>
    </row>
    <row r="90">
      <c r="B90" s="20">
        <f>IF(Cadets!$B29="","",Cadets!$F29)</f>
        <v/>
      </c>
      <c r="C90" s="25" t="n"/>
      <c r="D90" s="25" t="n"/>
      <c r="E90" s="25" t="n"/>
      <c r="F90" s="25" t="n"/>
      <c r="G90" s="25" t="n"/>
      <c r="H90" s="25" t="n"/>
      <c r="I90" s="25" t="n"/>
      <c r="J90" s="20">
        <f>IF($B90="","",IF(COUNTIF(C90:I90,"Yes")=7,"Yes","No"))</f>
        <v/>
      </c>
    </row>
    <row r="91">
      <c r="B91" s="20">
        <f>IF(Cadets!$B30="","",Cadets!$F30)</f>
        <v/>
      </c>
      <c r="C91" s="25" t="n"/>
      <c r="D91" s="25" t="n"/>
      <c r="E91" s="25" t="n"/>
      <c r="F91" s="25" t="n"/>
      <c r="G91" s="25" t="n"/>
      <c r="H91" s="25" t="n"/>
      <c r="I91" s="25" t="n"/>
      <c r="J91" s="20">
        <f>IF($B91="","",IF(COUNTIF(C91:I91,"Yes")=7,"Yes","No"))</f>
        <v/>
      </c>
    </row>
    <row r="92">
      <c r="B92" s="20">
        <f>IF(Cadets!$B31="","",Cadets!$F31)</f>
        <v/>
      </c>
      <c r="C92" s="25" t="n"/>
      <c r="D92" s="25" t="n"/>
      <c r="E92" s="25" t="n"/>
      <c r="F92" s="25" t="n"/>
      <c r="G92" s="25" t="n"/>
      <c r="H92" s="25" t="n"/>
      <c r="I92" s="25" t="n"/>
      <c r="J92" s="20">
        <f>IF($B92="","",IF(COUNTIF(C92:I92,"Yes")=7,"Yes","No"))</f>
        <v/>
      </c>
    </row>
    <row r="93">
      <c r="B93" s="20">
        <f>IF(Cadets!$B32="","",Cadets!$F32)</f>
        <v/>
      </c>
      <c r="C93" s="25" t="n"/>
      <c r="D93" s="25" t="n"/>
      <c r="E93" s="25" t="n"/>
      <c r="F93" s="25" t="n"/>
      <c r="G93" s="25" t="n"/>
      <c r="H93" s="25" t="n"/>
      <c r="I93" s="25" t="n"/>
      <c r="J93" s="20">
        <f>IF($B93="","",IF(COUNTIF(C93:I93,"Yes")=7,"Yes","No"))</f>
        <v/>
      </c>
    </row>
    <row r="94">
      <c r="B94" s="20">
        <f>IF(Cadets!$B33="","",Cadets!$F33)</f>
        <v/>
      </c>
      <c r="C94" s="25" t="n"/>
      <c r="D94" s="25" t="n"/>
      <c r="E94" s="25" t="n"/>
      <c r="F94" s="25" t="n"/>
      <c r="G94" s="25" t="n"/>
      <c r="H94" s="25" t="n"/>
      <c r="I94" s="25" t="n"/>
      <c r="J94" s="20">
        <f>IF($B94="","",IF(COUNTIF(C94:I94,"Yes")=7,"Yes","No"))</f>
        <v/>
      </c>
    </row>
    <row r="95">
      <c r="B95" s="20">
        <f>IF(Cadets!$B34="","",Cadets!$F34)</f>
        <v/>
      </c>
      <c r="C95" s="25" t="n"/>
      <c r="D95" s="25" t="n"/>
      <c r="E95" s="25" t="n"/>
      <c r="F95" s="25" t="n"/>
      <c r="G95" s="25" t="n"/>
      <c r="H95" s="25" t="n"/>
      <c r="I95" s="25" t="n"/>
      <c r="J95" s="20">
        <f>IF($B95="","",IF(COUNTIF(C95:I95,"Yes")=7,"Yes","No"))</f>
        <v/>
      </c>
    </row>
    <row r="96">
      <c r="B96" s="20">
        <f>IF(Cadets!$B35="","",Cadets!$F35)</f>
        <v/>
      </c>
      <c r="C96" s="25" t="n"/>
      <c r="D96" s="25" t="n"/>
      <c r="E96" s="25" t="n"/>
      <c r="F96" s="25" t="n"/>
      <c r="G96" s="25" t="n"/>
      <c r="H96" s="25" t="n"/>
      <c r="I96" s="25" t="n"/>
      <c r="J96" s="20">
        <f>IF($B96="","",IF(COUNTIF(C96:I96,"Yes")=7,"Yes","No"))</f>
        <v/>
      </c>
    </row>
    <row r="97">
      <c r="B97" s="20">
        <f>IF(Cadets!$B36="","",Cadets!$F36)</f>
        <v/>
      </c>
      <c r="C97" s="25" t="n"/>
      <c r="D97" s="25" t="n"/>
      <c r="E97" s="25" t="n"/>
      <c r="F97" s="25" t="n"/>
      <c r="G97" s="25" t="n"/>
      <c r="H97" s="25" t="n"/>
      <c r="I97" s="25" t="n"/>
      <c r="J97" s="20">
        <f>IF($B97="","",IF(COUNTIF(C97:I97,"Yes")=7,"Yes","No"))</f>
        <v/>
      </c>
    </row>
    <row r="98">
      <c r="B98" s="20">
        <f>IF(Cadets!$B37="","",Cadets!$F37)</f>
        <v/>
      </c>
      <c r="C98" s="25" t="n"/>
      <c r="D98" s="25" t="n"/>
      <c r="E98" s="25" t="n"/>
      <c r="F98" s="25" t="n"/>
      <c r="G98" s="25" t="n"/>
      <c r="H98" s="25" t="n"/>
      <c r="I98" s="25" t="n"/>
      <c r="J98" s="20">
        <f>IF($B98="","",IF(COUNTIF(C98:I98,"Yes")=7,"Yes","No"))</f>
        <v/>
      </c>
    </row>
    <row r="99">
      <c r="B99" s="20">
        <f>IF(Cadets!$B38="","",Cadets!$F38)</f>
        <v/>
      </c>
      <c r="C99" s="25" t="n"/>
      <c r="D99" s="25" t="n"/>
      <c r="E99" s="25" t="n"/>
      <c r="F99" s="25" t="n"/>
      <c r="G99" s="25" t="n"/>
      <c r="H99" s="25" t="n"/>
      <c r="I99" s="25" t="n"/>
      <c r="J99" s="20">
        <f>IF($B99="","",IF(COUNTIF(C99:I99,"Yes")=7,"Yes","No"))</f>
        <v/>
      </c>
    </row>
    <row r="100">
      <c r="B100" s="20">
        <f>IF(Cadets!$B39="","",Cadets!$F39)</f>
        <v/>
      </c>
      <c r="C100" s="25" t="n"/>
      <c r="D100" s="25" t="n"/>
      <c r="E100" s="25" t="n"/>
      <c r="F100" s="25" t="n"/>
      <c r="G100" s="25" t="n"/>
      <c r="H100" s="25" t="n"/>
      <c r="I100" s="25" t="n"/>
      <c r="J100" s="20">
        <f>IF($B100="","",IF(COUNTIF(C100:I100,"Yes")=7,"Yes","No"))</f>
        <v/>
      </c>
    </row>
    <row r="101">
      <c r="B101" s="20">
        <f>IF(Cadets!$B40="","",Cadets!$F40)</f>
        <v/>
      </c>
      <c r="C101" s="25" t="n"/>
      <c r="D101" s="25" t="n"/>
      <c r="E101" s="25" t="n"/>
      <c r="F101" s="25" t="n"/>
      <c r="G101" s="25" t="n"/>
      <c r="H101" s="25" t="n"/>
      <c r="I101" s="25" t="n"/>
      <c r="J101" s="20">
        <f>IF($B101="","",IF(COUNTIF(C101:I101,"Yes")=7,"Yes","No"))</f>
        <v/>
      </c>
    </row>
    <row r="102">
      <c r="B102" s="20">
        <f>IF(Cadets!$B41="","",Cadets!$F41)</f>
        <v/>
      </c>
      <c r="C102" s="25" t="n"/>
      <c r="D102" s="25" t="n"/>
      <c r="E102" s="25" t="n"/>
      <c r="F102" s="25" t="n"/>
      <c r="G102" s="25" t="n"/>
      <c r="H102" s="25" t="n"/>
      <c r="I102" s="25" t="n"/>
      <c r="J102" s="20">
        <f>IF($B102="","",IF(COUNTIF(C102:I102,"Yes")=7,"Yes","No"))</f>
        <v/>
      </c>
    </row>
    <row r="103">
      <c r="B103" s="20">
        <f>IF(Cadets!$B42="","",Cadets!$F42)</f>
        <v/>
      </c>
      <c r="C103" s="25" t="n"/>
      <c r="D103" s="25" t="n"/>
      <c r="E103" s="25" t="n"/>
      <c r="F103" s="25" t="n"/>
      <c r="G103" s="25" t="n"/>
      <c r="H103" s="25" t="n"/>
      <c r="I103" s="25" t="n"/>
      <c r="J103" s="20">
        <f>IF($B103="","",IF(COUNTIF(C103:I103,"Yes")=7,"Yes","No"))</f>
        <v/>
      </c>
    </row>
    <row r="104">
      <c r="B104" s="20">
        <f>IF(Cadets!$B43="","",Cadets!$F43)</f>
        <v/>
      </c>
      <c r="C104" s="25" t="n"/>
      <c r="D104" s="25" t="n"/>
      <c r="E104" s="25" t="n"/>
      <c r="F104" s="25" t="n"/>
      <c r="G104" s="25" t="n"/>
      <c r="H104" s="25" t="n"/>
      <c r="I104" s="25" t="n"/>
      <c r="J104" s="20">
        <f>IF($B104="","",IF(COUNTIF(C104:I104,"Yes")=7,"Yes","No"))</f>
        <v/>
      </c>
    </row>
    <row r="105">
      <c r="B105" s="20">
        <f>IF(Cadets!$B44="","",Cadets!$F44)</f>
        <v/>
      </c>
      <c r="C105" s="25" t="n"/>
      <c r="D105" s="25" t="n"/>
      <c r="E105" s="25" t="n"/>
      <c r="F105" s="25" t="n"/>
      <c r="G105" s="25" t="n"/>
      <c r="H105" s="25" t="n"/>
      <c r="I105" s="25" t="n"/>
      <c r="J105" s="20">
        <f>IF($B105="","",IF(COUNTIF(C105:I105,"Yes")=7,"Yes","No"))</f>
        <v/>
      </c>
    </row>
    <row r="106">
      <c r="B106" s="20">
        <f>IF(Cadets!$B45="","",Cadets!$F45)</f>
        <v/>
      </c>
      <c r="C106" s="25" t="n"/>
      <c r="D106" s="25" t="n"/>
      <c r="E106" s="25" t="n"/>
      <c r="F106" s="25" t="n"/>
      <c r="G106" s="25" t="n"/>
      <c r="H106" s="25" t="n"/>
      <c r="I106" s="25" t="n"/>
      <c r="J106" s="20">
        <f>IF($B106="","",IF(COUNTIF(C106:I106,"Yes")=7,"Yes","No"))</f>
        <v/>
      </c>
    </row>
    <row r="107">
      <c r="B107" s="20">
        <f>IF(Cadets!$B46="","",Cadets!$F46)</f>
        <v/>
      </c>
      <c r="C107" s="25" t="n"/>
      <c r="D107" s="25" t="n"/>
      <c r="E107" s="25" t="n"/>
      <c r="F107" s="25" t="n"/>
      <c r="G107" s="25" t="n"/>
      <c r="H107" s="25" t="n"/>
      <c r="I107" s="25" t="n"/>
      <c r="J107" s="20">
        <f>IF($B107="","",IF(COUNTIF(C107:I107,"Yes")=7,"Yes","No"))</f>
        <v/>
      </c>
    </row>
    <row r="108">
      <c r="B108" s="20">
        <f>IF(Cadets!$B47="","",Cadets!$F47)</f>
        <v/>
      </c>
      <c r="C108" s="25" t="n"/>
      <c r="D108" s="25" t="n"/>
      <c r="E108" s="25" t="n"/>
      <c r="F108" s="25" t="n"/>
      <c r="G108" s="25" t="n"/>
      <c r="H108" s="25" t="n"/>
      <c r="I108" s="25" t="n"/>
      <c r="J108" s="20">
        <f>IF($B108="","",IF(COUNTIF(C108:I108,"Yes")=7,"Yes","No"))</f>
        <v/>
      </c>
    </row>
    <row r="109">
      <c r="B109" s="20">
        <f>IF(Cadets!$B48="","",Cadets!$F48)</f>
        <v/>
      </c>
      <c r="C109" s="25" t="n"/>
      <c r="D109" s="25" t="n"/>
      <c r="E109" s="25" t="n"/>
      <c r="F109" s="25" t="n"/>
      <c r="G109" s="25" t="n"/>
      <c r="H109" s="25" t="n"/>
      <c r="I109" s="25" t="n"/>
      <c r="J109" s="20">
        <f>IF($B109="","",IF(COUNTIF(C109:I109,"Yes")=7,"Yes","No"))</f>
        <v/>
      </c>
    </row>
    <row r="110">
      <c r="B110" s="20">
        <f>IF(Cadets!$B49="","",Cadets!$F49)</f>
        <v/>
      </c>
      <c r="C110" s="25" t="n"/>
      <c r="D110" s="25" t="n"/>
      <c r="E110" s="25" t="n"/>
      <c r="F110" s="25" t="n"/>
      <c r="G110" s="25" t="n"/>
      <c r="H110" s="25" t="n"/>
      <c r="I110" s="25" t="n"/>
      <c r="J110" s="20">
        <f>IF($B110="","",IF(COUNTIF(C110:I110,"Yes")=7,"Yes","No"))</f>
        <v/>
      </c>
    </row>
    <row r="111">
      <c r="B111" s="20">
        <f>IF(Cadets!$B50="","",Cadets!$F50)</f>
        <v/>
      </c>
      <c r="C111" s="25" t="n"/>
      <c r="D111" s="25" t="n"/>
      <c r="E111" s="25" t="n"/>
      <c r="F111" s="25" t="n"/>
      <c r="G111" s="25" t="n"/>
      <c r="H111" s="25" t="n"/>
      <c r="I111" s="25" t="n"/>
      <c r="J111" s="20">
        <f>IF($B111="","",IF(COUNTIF(C111:I111,"Yes")=7,"Yes","No"))</f>
        <v/>
      </c>
    </row>
    <row r="112">
      <c r="B112" s="20">
        <f>IF(Cadets!$B51="","",Cadets!$F51)</f>
        <v/>
      </c>
      <c r="C112" s="25" t="n"/>
      <c r="D112" s="25" t="n"/>
      <c r="E112" s="25" t="n"/>
      <c r="F112" s="25" t="n"/>
      <c r="G112" s="25" t="n"/>
      <c r="H112" s="25" t="n"/>
      <c r="I112" s="25" t="n"/>
      <c r="J112" s="20">
        <f>IF($B112="","",IF(COUNTIF(C112:I112,"Yes")=7,"Yes","No"))</f>
        <v/>
      </c>
    </row>
    <row r="113">
      <c r="B113" s="20">
        <f>IF(Cadets!$B52="","",Cadets!$F52)</f>
        <v/>
      </c>
      <c r="C113" s="25" t="n"/>
      <c r="D113" s="25" t="n"/>
      <c r="E113" s="25" t="n"/>
      <c r="F113" s="25" t="n"/>
      <c r="G113" s="25" t="n"/>
      <c r="H113" s="25" t="n"/>
      <c r="I113" s="25" t="n"/>
      <c r="J113" s="20">
        <f>IF($B113="","",IF(COUNTIF(C113:I113,"Yes")=7,"Yes","No"))</f>
        <v/>
      </c>
    </row>
    <row r="114">
      <c r="B114" s="20">
        <f>IF(Cadets!$B53="","",Cadets!$F53)</f>
        <v/>
      </c>
      <c r="C114" s="25" t="n"/>
      <c r="D114" s="25" t="n"/>
      <c r="E114" s="25" t="n"/>
      <c r="F114" s="25" t="n"/>
      <c r="G114" s="25" t="n"/>
      <c r="H114" s="25" t="n"/>
      <c r="I114" s="25" t="n"/>
      <c r="J114" s="20">
        <f>IF($B114="","",IF(COUNTIF(C114:I114,"Yes")=7,"Yes","No"))</f>
        <v/>
      </c>
    </row>
    <row r="115">
      <c r="B115" s="20">
        <f>IF(Cadets!$B54="","",Cadets!$F54)</f>
        <v/>
      </c>
      <c r="C115" s="25" t="n"/>
      <c r="D115" s="25" t="n"/>
      <c r="E115" s="25" t="n"/>
      <c r="F115" s="25" t="n"/>
      <c r="G115" s="25" t="n"/>
      <c r="H115" s="25" t="n"/>
      <c r="I115" s="25" t="n"/>
      <c r="J115" s="20">
        <f>IF($B115="","",IF(COUNTIF(C115:I115,"Yes")=7,"Yes","No"))</f>
        <v/>
      </c>
    </row>
    <row r="116">
      <c r="B116" s="20">
        <f>IF(Cadets!$B55="","",Cadets!$F55)</f>
        <v/>
      </c>
      <c r="C116" s="25" t="n"/>
      <c r="D116" s="25" t="n"/>
      <c r="E116" s="25" t="n"/>
      <c r="F116" s="25" t="n"/>
      <c r="G116" s="25" t="n"/>
      <c r="H116" s="25" t="n"/>
      <c r="I116" s="25" t="n"/>
      <c r="J116" s="20">
        <f>IF($B116="","",IF(COUNTIF(C116:I116,"Yes")=7,"Yes","No"))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40:H40"/>
    <mergeCell ref="B49:E49"/>
    <mergeCell ref="B65:H65"/>
    <mergeCell ref="B55:E55"/>
    <mergeCell ref="B51:E51"/>
    <mergeCell ref="B45:E45"/>
    <mergeCell ref="B63:E63"/>
    <mergeCell ref="B41:H41"/>
    <mergeCell ref="B50:E50"/>
    <mergeCell ref="B54:E54"/>
    <mergeCell ref="B62:E62"/>
    <mergeCell ref="B47:E47"/>
    <mergeCell ref="B7:H7"/>
    <mergeCell ref="B59:E59"/>
    <mergeCell ref="B46:E46"/>
    <mergeCell ref="B56:E56"/>
    <mergeCell ref="B58:E58"/>
    <mergeCell ref="B52:E52"/>
    <mergeCell ref="B48:E48"/>
    <mergeCell ref="B42:H42"/>
    <mergeCell ref="B60:E60"/>
    <mergeCell ref="B61:E61"/>
    <mergeCell ref="B57:E57"/>
    <mergeCell ref="B53:E53"/>
    <mergeCell ref="B44:H44"/>
  </mergeCells>
  <conditionalFormatting sqref="E9:E38">
    <cfRule type="expression" priority="1" dxfId="0">
      <formula>AND($E9&lt;&gt;"OK",$E9&lt;&gt;"")</formula>
    </cfRule>
    <cfRule type="expression" priority="2" dxfId="3">
      <formula>$E9="OK"</formula>
    </cfRule>
  </conditionalFormatting>
  <conditionalFormatting sqref="F46:F63">
    <cfRule type="expression" priority="3" dxfId="0">
      <formula>AND($B46&lt;&gt;"",$F46&lt;&gt;"Yes",$F46&lt;&gt;"N/A")</formula>
    </cfRule>
  </conditionalFormatting>
  <conditionalFormatting sqref="J67:J116">
    <cfRule type="cellIs" priority="4" operator="equal" dxfId="3">
      <formula>"Yes"</formula>
    </cfRule>
    <cfRule type="cellIs" priority="5" operator="equal" dxfId="0">
      <formula>"No"</formula>
    </cfRule>
  </conditionalFormatting>
  <dataValidations count="2">
    <dataValidation sqref="F46:F63" showDropDown="0" showInputMessage="0" showErrorMessage="1" allowBlank="1" type="list">
      <formula1>"Yes,No,N/A"</formula1>
    </dataValidation>
    <dataValidation sqref="C67:I116"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7">
        <f>ChapterMaster!$C$6</f>
        <v/>
      </c>
      <c r="C9" s="27">
        <f>ChapterMaster!$D$6</f>
        <v/>
      </c>
      <c r="D9" s="28">
        <f>ChapterMaster!$E$6</f>
        <v/>
      </c>
      <c r="E9" s="28">
        <f>IF(ChapterMaster!$G6=0,"",ChapterMaster!$G6)</f>
        <v/>
      </c>
      <c r="F9" s="29">
        <f>IF(OR(ChapterMaster!$G6="",ChapterMaster!$G6=0),"",IF(ChapterMaster!$G6&gt;ChapterMaster!$E6,ROUND(ChapterMaster!$G6-ChapterMaster!$E6,2),""))</f>
        <v/>
      </c>
      <c r="G9" s="27">
        <f>IF($F9="","","#101 (Addendum to BPOC)")</f>
        <v/>
      </c>
    </row>
    <row r="10">
      <c r="B10" s="27">
        <f>ChapterMaster!$C$7</f>
        <v/>
      </c>
      <c r="C10" s="27">
        <f>ChapterMaster!$D$7</f>
        <v/>
      </c>
      <c r="D10" s="28">
        <f>ChapterMaster!$E$7</f>
        <v/>
      </c>
      <c r="E10" s="28">
        <f>IF(ChapterMaster!$G7=0,"",ChapterMaster!$G7)</f>
        <v/>
      </c>
      <c r="F10" s="29">
        <f>IF(OR(ChapterMaster!$G7="",ChapterMaster!$G7=0),"",IF(ChapterMaster!$G7&gt;ChapterMaster!$E7,ROUND(ChapterMaster!$G7-ChapterMaster!$E7,2),""))</f>
        <v/>
      </c>
      <c r="G10" s="27">
        <f>IF($F10="","","#101 (Addendum to BPOC)")</f>
        <v/>
      </c>
    </row>
    <row r="11">
      <c r="B11" s="27">
        <f>ChapterMaster!$C$8</f>
        <v/>
      </c>
      <c r="C11" s="27">
        <f>ChapterMaster!$D$8</f>
        <v/>
      </c>
      <c r="D11" s="28">
        <f>ChapterMaster!$E$8</f>
        <v/>
      </c>
      <c r="E11" s="28">
        <f>IF(ChapterMaster!$G8=0,"",ChapterMaster!$G8)</f>
        <v/>
      </c>
      <c r="F11" s="29">
        <f>IF(OR(ChapterMaster!$G8="",ChapterMaster!$G8=0),"",IF(ChapterMaster!$G8&gt;ChapterMaster!$E8,ROUND(ChapterMaster!$G8-ChapterMaster!$E8,2),""))</f>
        <v/>
      </c>
      <c r="G11" s="27">
        <f>IF($F11="","","#101 (Addendum to BPOC)")</f>
        <v/>
      </c>
    </row>
    <row r="12">
      <c r="B12" s="27">
        <f>ChapterMaster!$C$9</f>
        <v/>
      </c>
      <c r="C12" s="27">
        <f>ChapterMaster!$D$9</f>
        <v/>
      </c>
      <c r="D12" s="28">
        <f>ChapterMaster!$E$9</f>
        <v/>
      </c>
      <c r="E12" s="28">
        <f>IF(ChapterMaster!$G9=0,"",ChapterMaster!$G9)</f>
        <v/>
      </c>
      <c r="F12" s="29">
        <f>IF(OR(ChapterMaster!$G9="",ChapterMaster!$G9=0),"",IF(ChapterMaster!$G9&gt;ChapterMaster!$E9,ROUND(ChapterMaster!$G9-ChapterMaster!$E9,2),""))</f>
        <v/>
      </c>
      <c r="G12" s="27">
        <f>IF($F12="","","#101 (Addendum to BPOC)")</f>
        <v/>
      </c>
    </row>
    <row r="13">
      <c r="B13" s="27">
        <f>ChapterMaster!$C$10</f>
        <v/>
      </c>
      <c r="C13" s="27">
        <f>ChapterMaster!$D$10</f>
        <v/>
      </c>
      <c r="D13" s="28">
        <f>ChapterMaster!$E$10</f>
        <v/>
      </c>
      <c r="E13" s="28">
        <f>IF(ChapterMaster!$G10=0,"",ChapterMaster!$G10)</f>
        <v/>
      </c>
      <c r="F13" s="29">
        <f>IF(OR(ChapterMaster!$G10="",ChapterMaster!$G10=0),"",IF(ChapterMaster!$G10&gt;ChapterMaster!$E10,ROUND(ChapterMaster!$G10-ChapterMaster!$E10,2),""))</f>
        <v/>
      </c>
      <c r="G13" s="27">
        <f>IF($F13="","","#101 (Addendum to BPOC)")</f>
        <v/>
      </c>
    </row>
    <row r="14">
      <c r="B14" s="27">
        <f>ChapterMaster!$C$11</f>
        <v/>
      </c>
      <c r="C14" s="27">
        <f>ChapterMaster!$D$11</f>
        <v/>
      </c>
      <c r="D14" s="28">
        <f>ChapterMaster!$E$11</f>
        <v/>
      </c>
      <c r="E14" s="28">
        <f>IF(ChapterMaster!$G11=0,"",ChapterMaster!$G11)</f>
        <v/>
      </c>
      <c r="F14" s="29">
        <f>IF(OR(ChapterMaster!$G11="",ChapterMaster!$G11=0),"",IF(ChapterMaster!$G11&gt;ChapterMaster!$E11,ROUND(ChapterMaster!$G11-ChapterMaster!$E11,2),""))</f>
        <v/>
      </c>
      <c r="G14" s="27">
        <f>IF($F14="","","#101 (Addendum to BPOC)")</f>
        <v/>
      </c>
    </row>
    <row r="15">
      <c r="B15" s="27">
        <f>ChapterMaster!$C$12</f>
        <v/>
      </c>
      <c r="C15" s="27">
        <f>ChapterMaster!$D$12</f>
        <v/>
      </c>
      <c r="D15" s="28">
        <f>ChapterMaster!$E$12</f>
        <v/>
      </c>
      <c r="E15" s="28">
        <f>IF(ChapterMaster!$G12=0,"",ChapterMaster!$G12)</f>
        <v/>
      </c>
      <c r="F15" s="29">
        <f>IF(OR(ChapterMaster!$G12="",ChapterMaster!$G12=0),"",IF(ChapterMaster!$G12&gt;ChapterMaster!$E12,ROUND(ChapterMaster!$G12-ChapterMaster!$E12,2),""))</f>
        <v/>
      </c>
      <c r="G15" s="27">
        <f>IF($F15="","","#101 (Addendum to BPOC)")</f>
        <v/>
      </c>
    </row>
    <row r="16">
      <c r="B16" s="27">
        <f>ChapterMaster!$C$13</f>
        <v/>
      </c>
      <c r="C16" s="27">
        <f>ChapterMaster!$D$13</f>
        <v/>
      </c>
      <c r="D16" s="28">
        <f>ChapterMaster!$E$13</f>
        <v/>
      </c>
      <c r="E16" s="28">
        <f>IF(ChapterMaster!$G13=0,"",ChapterMaster!$G13)</f>
        <v/>
      </c>
      <c r="F16" s="29">
        <f>IF(OR(ChapterMaster!$G13="",ChapterMaster!$G13=0),"",IF(ChapterMaster!$G13&gt;ChapterMaster!$E13,ROUND(ChapterMaster!$G13-ChapterMaster!$E13,2),""))</f>
        <v/>
      </c>
      <c r="G16" s="27">
        <f>IF($F16="","","#101 (Addendum to BPOC)")</f>
        <v/>
      </c>
    </row>
    <row r="17">
      <c r="B17" s="27">
        <f>ChapterMaster!$C$14</f>
        <v/>
      </c>
      <c r="C17" s="27">
        <f>ChapterMaster!$D$14</f>
        <v/>
      </c>
      <c r="D17" s="28">
        <f>ChapterMaster!$E$14</f>
        <v/>
      </c>
      <c r="E17" s="28">
        <f>IF(ChapterMaster!$G14=0,"",ChapterMaster!$G14)</f>
        <v/>
      </c>
      <c r="F17" s="29">
        <f>IF(OR(ChapterMaster!$G14="",ChapterMaster!$G14=0),"",IF(ChapterMaster!$G14&gt;ChapterMaster!$E14,ROUND(ChapterMaster!$G14-ChapterMaster!$E14,2),""))</f>
        <v/>
      </c>
      <c r="G17" s="27">
        <f>IF($F17="","","#101 (Addendum to BPOC)")</f>
        <v/>
      </c>
    </row>
    <row r="18">
      <c r="B18" s="27">
        <f>ChapterMaster!$C$15</f>
        <v/>
      </c>
      <c r="C18" s="27">
        <f>ChapterMaster!$D$15</f>
        <v/>
      </c>
      <c r="D18" s="28">
        <f>ChapterMaster!$E$15</f>
        <v/>
      </c>
      <c r="E18" s="28">
        <f>IF(ChapterMaster!$G15=0,"",ChapterMaster!$G15)</f>
        <v/>
      </c>
      <c r="F18" s="29">
        <f>IF(OR(ChapterMaster!$G15="",ChapterMaster!$G15=0),"",IF(ChapterMaster!$G15&gt;ChapterMaster!$E15,ROUND(ChapterMaster!$G15-ChapterMaster!$E15,2),""))</f>
        <v/>
      </c>
      <c r="G18" s="27">
        <f>IF($F18="","","#101 (Addendum to BPOC)")</f>
        <v/>
      </c>
    </row>
    <row r="19">
      <c r="B19" s="27">
        <f>ChapterMaster!$C$16</f>
        <v/>
      </c>
      <c r="C19" s="27">
        <f>ChapterMaster!$D$16</f>
        <v/>
      </c>
      <c r="D19" s="28">
        <f>ChapterMaster!$E$16</f>
        <v/>
      </c>
      <c r="E19" s="28">
        <f>IF(ChapterMaster!$G16=0,"",ChapterMaster!$G16)</f>
        <v/>
      </c>
      <c r="F19" s="29">
        <f>IF(OR(ChapterMaster!$G16="",ChapterMaster!$G16=0),"",IF(ChapterMaster!$G16&gt;ChapterMaster!$E16,ROUND(ChapterMaster!$G16-ChapterMaster!$E16,2),""))</f>
        <v/>
      </c>
      <c r="G19" s="27">
        <f>IF($F19="","","#101 (Addendum to BPOC)")</f>
        <v/>
      </c>
    </row>
    <row r="20">
      <c r="B20" s="27">
        <f>ChapterMaster!$C$17</f>
        <v/>
      </c>
      <c r="C20" s="27">
        <f>ChapterMaster!$D$17</f>
        <v/>
      </c>
      <c r="D20" s="28">
        <f>ChapterMaster!$E$17</f>
        <v/>
      </c>
      <c r="E20" s="28">
        <f>IF(ChapterMaster!$G17=0,"",ChapterMaster!$G17)</f>
        <v/>
      </c>
      <c r="F20" s="29">
        <f>IF(OR(ChapterMaster!$G17="",ChapterMaster!$G17=0),"",IF(ChapterMaster!$G17&gt;ChapterMaster!$E17,ROUND(ChapterMaster!$G17-ChapterMaster!$E17,2),""))</f>
        <v/>
      </c>
      <c r="G20" s="27">
        <f>IF($F20="","","#101 (Addendum to BPOC)")</f>
        <v/>
      </c>
    </row>
    <row r="21">
      <c r="B21" s="27">
        <f>ChapterMaster!$C$18</f>
        <v/>
      </c>
      <c r="C21" s="27">
        <f>ChapterMaster!$D$18</f>
        <v/>
      </c>
      <c r="D21" s="28">
        <f>ChapterMaster!$E$18</f>
        <v/>
      </c>
      <c r="E21" s="28">
        <f>IF(ChapterMaster!$G18=0,"",ChapterMaster!$G18)</f>
        <v/>
      </c>
      <c r="F21" s="29">
        <f>IF(OR(ChapterMaster!$G18="",ChapterMaster!$G18=0),"",IF(ChapterMaster!$G18&gt;ChapterMaster!$E18,ROUND(ChapterMaster!$G18-ChapterMaster!$E18,2),""))</f>
        <v/>
      </c>
      <c r="G21" s="27">
        <f>IF($F21="","","#101 (Addendum to BPOC)")</f>
        <v/>
      </c>
    </row>
    <row r="22">
      <c r="B22" s="27">
        <f>ChapterMaster!$C$19</f>
        <v/>
      </c>
      <c r="C22" s="27">
        <f>ChapterMaster!$D$19</f>
        <v/>
      </c>
      <c r="D22" s="28">
        <f>ChapterMaster!$E$19</f>
        <v/>
      </c>
      <c r="E22" s="28">
        <f>IF(ChapterMaster!$G19=0,"",ChapterMaster!$G19)</f>
        <v/>
      </c>
      <c r="F22" s="29">
        <f>IF(OR(ChapterMaster!$G19="",ChapterMaster!$G19=0),"",IF(ChapterMaster!$G19&gt;ChapterMaster!$E19,ROUND(ChapterMaster!$G19-ChapterMaster!$E19,2),""))</f>
        <v/>
      </c>
      <c r="G22" s="27">
        <f>IF($F22="","","#101 (Addendum to BPOC)")</f>
        <v/>
      </c>
    </row>
    <row r="23">
      <c r="B23" s="27">
        <f>ChapterMaster!$C$20</f>
        <v/>
      </c>
      <c r="C23" s="27">
        <f>ChapterMaster!$D$20</f>
        <v/>
      </c>
      <c r="D23" s="28">
        <f>ChapterMaster!$E$20</f>
        <v/>
      </c>
      <c r="E23" s="28">
        <f>IF(ChapterMaster!$G20=0,"",ChapterMaster!$G20)</f>
        <v/>
      </c>
      <c r="F23" s="29">
        <f>IF(OR(ChapterMaster!$G20="",ChapterMaster!$G20=0),"",IF(ChapterMaster!$G20&gt;ChapterMaster!$E20,ROUND(ChapterMaster!$G20-ChapterMaster!$E20,2),""))</f>
        <v/>
      </c>
      <c r="G23" s="27">
        <f>IF($F23="","","#101 (Addendum to BPOC)")</f>
        <v/>
      </c>
    </row>
    <row r="24">
      <c r="B24" s="27">
        <f>ChapterMaster!$C$21</f>
        <v/>
      </c>
      <c r="C24" s="27">
        <f>ChapterMaster!$D$21</f>
        <v/>
      </c>
      <c r="D24" s="28">
        <f>ChapterMaster!$E$21</f>
        <v/>
      </c>
      <c r="E24" s="28">
        <f>IF(ChapterMaster!$G21=0,"",ChapterMaster!$G21)</f>
        <v/>
      </c>
      <c r="F24" s="29">
        <f>IF(OR(ChapterMaster!$G21="",ChapterMaster!$G21=0),"",IF(ChapterMaster!$G21&gt;ChapterMaster!$E21,ROUND(ChapterMaster!$G21-ChapterMaster!$E21,2),""))</f>
        <v/>
      </c>
      <c r="G24" s="27">
        <f>IF($F24="","","#101 (Addendum to BPOC)")</f>
        <v/>
      </c>
    </row>
    <row r="25">
      <c r="B25" s="27">
        <f>ChapterMaster!$C$22</f>
        <v/>
      </c>
      <c r="C25" s="27">
        <f>ChapterMaster!$D$22</f>
        <v/>
      </c>
      <c r="D25" s="28">
        <f>ChapterMaster!$E$22</f>
        <v/>
      </c>
      <c r="E25" s="28">
        <f>IF(ChapterMaster!$G22=0,"",ChapterMaster!$G22)</f>
        <v/>
      </c>
      <c r="F25" s="29">
        <f>IF(OR(ChapterMaster!$G22="",ChapterMaster!$G22=0),"",IF(ChapterMaster!$G22&gt;ChapterMaster!$E22,ROUND(ChapterMaster!$G22-ChapterMaster!$E22,2),""))</f>
        <v/>
      </c>
      <c r="G25" s="27">
        <f>IF($F25="","","#101 (Addendum to BPOC)")</f>
        <v/>
      </c>
    </row>
    <row r="26">
      <c r="B26" s="27">
        <f>ChapterMaster!$C$23</f>
        <v/>
      </c>
      <c r="C26" s="27">
        <f>ChapterMaster!$D$23</f>
        <v/>
      </c>
      <c r="D26" s="28">
        <f>ChapterMaster!$E$23</f>
        <v/>
      </c>
      <c r="E26" s="28">
        <f>IF(ChapterMaster!$G23=0,"",ChapterMaster!$G23)</f>
        <v/>
      </c>
      <c r="F26" s="29">
        <f>IF(OR(ChapterMaster!$G23="",ChapterMaster!$G23=0),"",IF(ChapterMaster!$G23&gt;ChapterMaster!$E23,ROUND(ChapterMaster!$G23-ChapterMaster!$E23,2),""))</f>
        <v/>
      </c>
      <c r="G26" s="27">
        <f>IF($F26="","","#101 (Addendum to BPOC)")</f>
        <v/>
      </c>
    </row>
    <row r="27">
      <c r="B27" s="27">
        <f>ChapterMaster!$C$24</f>
        <v/>
      </c>
      <c r="C27" s="27">
        <f>ChapterMaster!$D$24</f>
        <v/>
      </c>
      <c r="D27" s="28">
        <f>ChapterMaster!$E$24</f>
        <v/>
      </c>
      <c r="E27" s="28">
        <f>IF(ChapterMaster!$G24=0,"",ChapterMaster!$G24)</f>
        <v/>
      </c>
      <c r="F27" s="29">
        <f>IF(OR(ChapterMaster!$G24="",ChapterMaster!$G24=0),"",IF(ChapterMaster!$G24&gt;ChapterMaster!$E24,ROUND(ChapterMaster!$G24-ChapterMaster!$E24,2),""))</f>
        <v/>
      </c>
      <c r="G27" s="27">
        <f>IF($F27="","","#101 (Addendum to BPOC)")</f>
        <v/>
      </c>
    </row>
    <row r="28">
      <c r="B28" s="27">
        <f>ChapterMaster!$C$25</f>
        <v/>
      </c>
      <c r="C28" s="27">
        <f>ChapterMaster!$D$25</f>
        <v/>
      </c>
      <c r="D28" s="28">
        <f>ChapterMaster!$E$25</f>
        <v/>
      </c>
      <c r="E28" s="28">
        <f>IF(ChapterMaster!$G25=0,"",ChapterMaster!$G25)</f>
        <v/>
      </c>
      <c r="F28" s="29">
        <f>IF(OR(ChapterMaster!$G25="",ChapterMaster!$G25=0),"",IF(ChapterMaster!$G25&gt;ChapterMaster!$E25,ROUND(ChapterMaster!$G25-ChapterMaster!$E25,2),""))</f>
        <v/>
      </c>
      <c r="G28" s="27">
        <f>IF($F28="","","#101 (Addendum to BPOC)")</f>
        <v/>
      </c>
    </row>
    <row r="29">
      <c r="B29" s="27">
        <f>ChapterMaster!$C$26</f>
        <v/>
      </c>
      <c r="C29" s="27">
        <f>ChapterMaster!$D$26</f>
        <v/>
      </c>
      <c r="D29" s="28">
        <f>ChapterMaster!$E$26</f>
        <v/>
      </c>
      <c r="E29" s="28">
        <f>IF(ChapterMaster!$G26=0,"",ChapterMaster!$G26)</f>
        <v/>
      </c>
      <c r="F29" s="29">
        <f>IF(OR(ChapterMaster!$G26="",ChapterMaster!$G26=0),"",IF(ChapterMaster!$G26&gt;ChapterMaster!$E26,ROUND(ChapterMaster!$G26-ChapterMaster!$E26,2),""))</f>
        <v/>
      </c>
      <c r="G29" s="27">
        <f>IF($F29="","","#101 (Addendum to BPOC)")</f>
        <v/>
      </c>
    </row>
    <row r="30">
      <c r="B30" s="27">
        <f>ChapterMaster!$C$27</f>
        <v/>
      </c>
      <c r="C30" s="27">
        <f>ChapterMaster!$D$27</f>
        <v/>
      </c>
      <c r="D30" s="28">
        <f>ChapterMaster!$E$27</f>
        <v/>
      </c>
      <c r="E30" s="28">
        <f>IF(ChapterMaster!$G27=0,"",ChapterMaster!$G27)</f>
        <v/>
      </c>
      <c r="F30" s="29">
        <f>IF(OR(ChapterMaster!$G27="",ChapterMaster!$G27=0),"",IF(ChapterMaster!$G27&gt;ChapterMaster!$E27,ROUND(ChapterMaster!$G27-ChapterMaster!$E27,2),""))</f>
        <v/>
      </c>
      <c r="G30" s="27">
        <f>IF($F30="","","#101 (Addendum to BPOC)")</f>
        <v/>
      </c>
    </row>
    <row r="31">
      <c r="B31" s="27">
        <f>ChapterMaster!$C$28</f>
        <v/>
      </c>
      <c r="C31" s="27">
        <f>ChapterMaster!$D$28</f>
        <v/>
      </c>
      <c r="D31" s="28">
        <f>ChapterMaster!$E$28</f>
        <v/>
      </c>
      <c r="E31" s="28">
        <f>IF(ChapterMaster!$G28=0,"",ChapterMaster!$G28)</f>
        <v/>
      </c>
      <c r="F31" s="29">
        <f>IF(OR(ChapterMaster!$G28="",ChapterMaster!$G28=0),"",IF(ChapterMaster!$G28&gt;ChapterMaster!$E28,ROUND(ChapterMaster!$G28-ChapterMaster!$E28,2),""))</f>
        <v/>
      </c>
      <c r="G31" s="27">
        <f>IF($F31="","","#101 (Addendum to BPOC)")</f>
        <v/>
      </c>
    </row>
    <row r="32">
      <c r="B32" s="27">
        <f>ChapterMaster!$C$29</f>
        <v/>
      </c>
      <c r="C32" s="27">
        <f>ChapterMaster!$D$29</f>
        <v/>
      </c>
      <c r="D32" s="28">
        <f>ChapterMaster!$E$29</f>
        <v/>
      </c>
      <c r="E32" s="28">
        <f>IF(ChapterMaster!$G29=0,"",ChapterMaster!$G29)</f>
        <v/>
      </c>
      <c r="F32" s="29">
        <f>IF(OR(ChapterMaster!$G29="",ChapterMaster!$G29=0),"",IF(ChapterMaster!$G29&gt;ChapterMaster!$E29,ROUND(ChapterMaster!$G29-ChapterMaster!$E29,2),""))</f>
        <v/>
      </c>
      <c r="G32" s="27">
        <f>IF($F32="","","#101 (Addendum to BPOC)")</f>
        <v/>
      </c>
    </row>
    <row r="33">
      <c r="B33" s="27">
        <f>ChapterMaster!$C$30</f>
        <v/>
      </c>
      <c r="C33" s="27">
        <f>ChapterMaster!$D$30</f>
        <v/>
      </c>
      <c r="D33" s="28">
        <f>ChapterMaster!$E$30</f>
        <v/>
      </c>
      <c r="E33" s="28">
        <f>IF(ChapterMaster!$G30=0,"",ChapterMaster!$G30)</f>
        <v/>
      </c>
      <c r="F33" s="29">
        <f>IF(OR(ChapterMaster!$G30="",ChapterMaster!$G30=0),"",IF(ChapterMaster!$G30&gt;ChapterMaster!$E30,ROUND(ChapterMaster!$G30-ChapterMaster!$E30,2),""))</f>
        <v/>
      </c>
      <c r="G33" s="27">
        <f>IF($F33="","","#101 (Addendum to BPOC)")</f>
        <v/>
      </c>
    </row>
    <row r="34">
      <c r="B34" s="27">
        <f>ChapterMaster!$C$31</f>
        <v/>
      </c>
      <c r="C34" s="27">
        <f>ChapterMaster!$D$31</f>
        <v/>
      </c>
      <c r="D34" s="28">
        <f>ChapterMaster!$E$31</f>
        <v/>
      </c>
      <c r="E34" s="28">
        <f>IF(ChapterMaster!$G31=0,"",ChapterMaster!$G31)</f>
        <v/>
      </c>
      <c r="F34" s="29">
        <f>IF(OR(ChapterMaster!$G31="",ChapterMaster!$G31=0),"",IF(ChapterMaster!$G31&gt;ChapterMaster!$E31,ROUND(ChapterMaster!$G31-ChapterMaster!$E31,2),""))</f>
        <v/>
      </c>
      <c r="G34" s="27">
        <f>IF($F34="","","#101 (Addendum to BPOC)")</f>
        <v/>
      </c>
    </row>
    <row r="35">
      <c r="B35" s="27">
        <f>ChapterMaster!$C$32</f>
        <v/>
      </c>
      <c r="C35" s="27">
        <f>ChapterMaster!$D$32</f>
        <v/>
      </c>
      <c r="D35" s="28">
        <f>ChapterMaster!$E$32</f>
        <v/>
      </c>
      <c r="E35" s="28">
        <f>IF(ChapterMaster!$G32=0,"",ChapterMaster!$G32)</f>
        <v/>
      </c>
      <c r="F35" s="29">
        <f>IF(OR(ChapterMaster!$G32="",ChapterMaster!$G32=0),"",IF(ChapterMaster!$G32&gt;ChapterMaster!$E32,ROUND(ChapterMaster!$G32-ChapterMaster!$E32,2),""))</f>
        <v/>
      </c>
      <c r="G35" s="27">
        <f>IF($F35="","","#101 (Addendum to BPOC)")</f>
        <v/>
      </c>
    </row>
    <row r="36">
      <c r="B36" s="27">
        <f>ChapterMaster!$C$33</f>
        <v/>
      </c>
      <c r="C36" s="27">
        <f>ChapterMaster!$D$33</f>
        <v/>
      </c>
      <c r="D36" s="28">
        <f>ChapterMaster!$E$33</f>
        <v/>
      </c>
      <c r="E36" s="28">
        <f>IF(ChapterMaster!$G33=0,"",ChapterMaster!$G33)</f>
        <v/>
      </c>
      <c r="F36" s="29">
        <f>IF(OR(ChapterMaster!$G33="",ChapterMaster!$G33=0),"",IF(ChapterMaster!$G33&gt;ChapterMaster!$E33,ROUND(ChapterMaster!$G33-ChapterMaster!$E33,2),""))</f>
        <v/>
      </c>
      <c r="G36" s="27">
        <f>IF($F36="","","#101 (Addendum to BPOC)")</f>
        <v/>
      </c>
    </row>
    <row r="37">
      <c r="B37" s="27">
        <f>ChapterMaster!$C$34</f>
        <v/>
      </c>
      <c r="C37" s="27">
        <f>ChapterMaster!$D$34</f>
        <v/>
      </c>
      <c r="D37" s="28">
        <f>ChapterMaster!$E$34</f>
        <v/>
      </c>
      <c r="E37" s="28">
        <f>IF(ChapterMaster!$G34=0,"",ChapterMaster!$G34)</f>
        <v/>
      </c>
      <c r="F37" s="29">
        <f>IF(OR(ChapterMaster!$G34="",ChapterMaster!$G34=0),"",IF(ChapterMaster!$G34&gt;ChapterMaster!$E34,ROUND(ChapterMaster!$G34-ChapterMaster!$E34,2),""))</f>
        <v/>
      </c>
      <c r="G37" s="27">
        <f>IF($F37="","","#101 (Addendum to BPOC)")</f>
        <v/>
      </c>
    </row>
    <row r="38">
      <c r="B38" s="27">
        <f>ChapterMaster!$C$35</f>
        <v/>
      </c>
      <c r="C38" s="27">
        <f>ChapterMaster!$D$35</f>
        <v/>
      </c>
      <c r="D38" s="28">
        <f>ChapterMaster!$E$35</f>
        <v/>
      </c>
      <c r="E38" s="28">
        <f>IF(ChapterMaster!$G35=0,"",ChapterMaster!$G35)</f>
        <v/>
      </c>
      <c r="F38" s="29">
        <f>IF(OR(ChapterMaster!$G35="",ChapterMaster!$G35=0),"",IF(ChapterMaster!$G35&gt;ChapterMaster!$E35,ROUND(ChapterMaster!$G35-ChapterMaster!$E35,2),""))</f>
        <v/>
      </c>
      <c r="G38" s="27">
        <f>IF($F38="","","#101 (Addendum to BPOC)")</f>
        <v/>
      </c>
    </row>
    <row r="39">
      <c r="B39" s="27">
        <f>ChapterMaster!$C$36</f>
        <v/>
      </c>
      <c r="C39" s="27">
        <f>ChapterMaster!$D$36</f>
        <v/>
      </c>
      <c r="D39" s="28">
        <f>ChapterMaster!$E$36</f>
        <v/>
      </c>
      <c r="E39" s="28">
        <f>IF(ChapterMaster!$G36=0,"",ChapterMaster!$G36)</f>
        <v/>
      </c>
      <c r="F39" s="29">
        <f>IF(OR(ChapterMaster!$G36="",ChapterMaster!$G36=0),"",IF(ChapterMaster!$G36&gt;ChapterMaster!$E36,ROUND(ChapterMaster!$G36-ChapterMaster!$E36,2),""))</f>
        <v/>
      </c>
      <c r="G39" s="27">
        <f>IF($F39="","","#101 (Addendum to BPOC)")</f>
        <v/>
      </c>
    </row>
    <row r="40">
      <c r="B40" s="27">
        <f>ChapterMaster!$C$37</f>
        <v/>
      </c>
      <c r="C40" s="27">
        <f>ChapterMaster!$D$37</f>
        <v/>
      </c>
      <c r="D40" s="28">
        <f>ChapterMaster!$E$37</f>
        <v/>
      </c>
      <c r="E40" s="28">
        <f>IF(ChapterMaster!$G37=0,"",ChapterMaster!$G37)</f>
        <v/>
      </c>
      <c r="F40" s="29">
        <f>IF(OR(ChapterMaster!$G37="",ChapterMaster!$G37=0),"",IF(ChapterMaster!$G37&gt;ChapterMaster!$E37,ROUND(ChapterMaster!$G37-ChapterMaster!$E37,2),""))</f>
        <v/>
      </c>
      <c r="G40" s="27">
        <f>IF($F40="","","#2040 (Arrest and Control)")</f>
        <v/>
      </c>
    </row>
    <row r="41">
      <c r="B41" s="27">
        <f>ChapterMaster!$C$38</f>
        <v/>
      </c>
      <c r="C41" s="27">
        <f>ChapterMaster!$D$38</f>
        <v/>
      </c>
      <c r="D41" s="28">
        <f>ChapterMaster!$E$38</f>
        <v/>
      </c>
      <c r="E41" s="28">
        <f>IF(ChapterMaster!$G38=0,"",ChapterMaster!$G38)</f>
        <v/>
      </c>
      <c r="F41" s="29">
        <f>IF(OR(ChapterMaster!$G38="",ChapterMaster!$G38=0),"",IF(ChapterMaster!$G38&gt;ChapterMaster!$E38,ROUND(ChapterMaster!$G38-ChapterMaster!$E38,2),""))</f>
        <v/>
      </c>
      <c r="G41" s="27">
        <f>IF($F41="","","#101 (Addendum to BPOC)")</f>
        <v/>
      </c>
    </row>
    <row r="42">
      <c r="B42" s="27">
        <f>ChapterMaster!$C$39</f>
        <v/>
      </c>
      <c r="C42" s="27">
        <f>ChapterMaster!$D$39</f>
        <v/>
      </c>
      <c r="D42" s="28">
        <f>ChapterMaster!$E$39</f>
        <v/>
      </c>
      <c r="E42" s="28">
        <f>IF(ChapterMaster!$G39=0,"",ChapterMaster!$G39)</f>
        <v/>
      </c>
      <c r="F42" s="29">
        <f>IF(OR(ChapterMaster!$G39="",ChapterMaster!$G39=0),"",IF(ChapterMaster!$G39&gt;ChapterMaster!$E39,ROUND(ChapterMaster!$G39-ChapterMaster!$E39,2),""))</f>
        <v/>
      </c>
      <c r="G42" s="27">
        <f>IF($F42="","","#101 (Addendum to BPOC)")</f>
        <v/>
      </c>
    </row>
    <row r="43">
      <c r="B43" s="27">
        <f>ChapterMaster!$C$40</f>
        <v/>
      </c>
      <c r="C43" s="27">
        <f>ChapterMaster!$D$40</f>
        <v/>
      </c>
      <c r="D43" s="28">
        <f>ChapterMaster!$E$40</f>
        <v/>
      </c>
      <c r="E43" s="28">
        <f>IF(ChapterMaster!$G40=0,"",ChapterMaster!$G40)</f>
        <v/>
      </c>
      <c r="F43" s="29">
        <f>IF(OR(ChapterMaster!$G40="",ChapterMaster!$G40=0),"",IF(ChapterMaster!$G40&gt;ChapterMaster!$E40,ROUND(ChapterMaster!$G40-ChapterMaster!$E40,2),""))</f>
        <v/>
      </c>
      <c r="G43" s="27">
        <f>IF($F43="","","#2046 (Professional Police Driving)")</f>
        <v/>
      </c>
    </row>
    <row r="44">
      <c r="B44" s="27">
        <f>ChapterMaster!$C$41</f>
        <v/>
      </c>
      <c r="C44" s="27">
        <f>ChapterMaster!$D$41</f>
        <v/>
      </c>
      <c r="D44" s="28">
        <f>ChapterMaster!$E$41</f>
        <v/>
      </c>
      <c r="E44" s="28">
        <f>IF(ChapterMaster!$G41=0,"",ChapterMaster!$G41)</f>
        <v/>
      </c>
      <c r="F44" s="29">
        <f>IF(OR(ChapterMaster!$G41="",ChapterMaster!$G41=0),"",IF(ChapterMaster!$G41&gt;ChapterMaster!$E41,ROUND(ChapterMaster!$G41-ChapterMaster!$E41,2),""))</f>
        <v/>
      </c>
      <c r="G44" s="27">
        <f>IF($F44="","","#101 (Addendum to BPOC)")</f>
        <v/>
      </c>
    </row>
    <row r="45">
      <c r="B45" s="27">
        <f>ChapterMaster!$C$42</f>
        <v/>
      </c>
      <c r="C45" s="27">
        <f>ChapterMaster!$D$42</f>
        <v/>
      </c>
      <c r="D45" s="28">
        <f>ChapterMaster!$E$42</f>
        <v/>
      </c>
      <c r="E45" s="28">
        <f>IF(ChapterMaster!$G42=0,"",ChapterMaster!$G42)</f>
        <v/>
      </c>
      <c r="F45" s="29">
        <f>IF(OR(ChapterMaster!$G42="",ChapterMaster!$G42=0),"",IF(ChapterMaster!$G42&gt;ChapterMaster!$E42,ROUND(ChapterMaster!$G42-ChapterMaster!$E42,2),""))</f>
        <v/>
      </c>
      <c r="G45" s="27">
        <f>IF($F45="","","#101 (Addendum to BPOC)")</f>
        <v/>
      </c>
    </row>
    <row r="46">
      <c r="B46" s="27">
        <f>ChapterMaster!$C$43</f>
        <v/>
      </c>
      <c r="C46" s="27">
        <f>ChapterMaster!$D$43</f>
        <v/>
      </c>
      <c r="D46" s="28">
        <f>ChapterMaster!$E$43</f>
        <v/>
      </c>
      <c r="E46" s="28">
        <f>IF(ChapterMaster!$G43=0,"",ChapterMaster!$G43)</f>
        <v/>
      </c>
      <c r="F46" s="29">
        <f>IF(OR(ChapterMaster!$G43="",ChapterMaster!$G43=0),"",IF(ChapterMaster!$G43&gt;ChapterMaster!$E43,ROUND(ChapterMaster!$G43-ChapterMaster!$E43,2),""))</f>
        <v/>
      </c>
      <c r="G46" s="27">
        <f>IF($F46="","","#101 (Addendum to BPOC)")</f>
        <v/>
      </c>
    </row>
    <row r="47">
      <c r="B47" s="27">
        <f>ChapterMaster!$C$44</f>
        <v/>
      </c>
      <c r="C47" s="27">
        <f>ChapterMaster!$D$44</f>
        <v/>
      </c>
      <c r="D47" s="28">
        <f>ChapterMaster!$E$44</f>
        <v/>
      </c>
      <c r="E47" s="28">
        <f>IF(ChapterMaster!$G44=0,"",ChapterMaster!$G44)</f>
        <v/>
      </c>
      <c r="F47" s="29">
        <f>IF(OR(ChapterMaster!$G44="",ChapterMaster!$G44=0),"",IF(ChapterMaster!$G44&gt;ChapterMaster!$E44,ROUND(ChapterMaster!$G44-ChapterMaster!$E44,2),""))</f>
        <v/>
      </c>
      <c r="G47" s="27">
        <f>IF($F47="","","#101 (Addendum to BPOC)")</f>
        <v/>
      </c>
    </row>
    <row r="48">
      <c r="B48" s="27">
        <f>ChapterMaster!$C$45</f>
        <v/>
      </c>
      <c r="C48" s="27">
        <f>ChapterMaster!$D$45</f>
        <v/>
      </c>
      <c r="D48" s="28">
        <f>ChapterMaster!$E$45</f>
        <v/>
      </c>
      <c r="E48" s="28">
        <f>IF(ChapterMaster!$G45=0,"",ChapterMaster!$G45)</f>
        <v/>
      </c>
      <c r="F48" s="29">
        <f>IF(OR(ChapterMaster!$G45="",ChapterMaster!$G45=0),"",IF(ChapterMaster!$G45&gt;ChapterMaster!$E45,ROUND(ChapterMaster!$G45-ChapterMaster!$E45,2),""))</f>
        <v/>
      </c>
      <c r="G48" s="27">
        <f>IF($F48="","","#101 (Addendum to BPOC)")</f>
        <v/>
      </c>
    </row>
    <row r="49">
      <c r="B49" s="27">
        <f>ChapterMaster!$C$46</f>
        <v/>
      </c>
      <c r="C49" s="27">
        <f>ChapterMaster!$D$46</f>
        <v/>
      </c>
      <c r="D49" s="28">
        <f>ChapterMaster!$E$46</f>
        <v/>
      </c>
      <c r="E49" s="28">
        <f>IF(ChapterMaster!$G46=0,"",ChapterMaster!$G46)</f>
        <v/>
      </c>
      <c r="F49" s="29">
        <f>IF(OR(ChapterMaster!$G46="",ChapterMaster!$G46=0),"",IF(ChapterMaster!$G46&gt;ChapterMaster!$E46,ROUND(ChapterMaster!$G46-ChapterMaster!$E46,2),""))</f>
        <v/>
      </c>
      <c r="G49" s="27">
        <f>IF($F49="","","#101 (Addendum to BPOC)")</f>
        <v/>
      </c>
    </row>
    <row r="50">
      <c r="B50" s="27">
        <f>ChapterMaster!$C$47</f>
        <v/>
      </c>
      <c r="C50" s="27">
        <f>ChapterMaster!$D$47</f>
        <v/>
      </c>
      <c r="D50" s="28">
        <f>ChapterMaster!$E$47</f>
        <v/>
      </c>
      <c r="E50" s="28">
        <f>IF(ChapterMaster!$G47=0,"",ChapterMaster!$G47)</f>
        <v/>
      </c>
      <c r="F50" s="29">
        <f>IF(OR(ChapterMaster!$G47="",ChapterMaster!$G47=0),"",IF(ChapterMaster!$G47&gt;ChapterMaster!$E47,ROUND(ChapterMaster!$G47-ChapterMaster!$E47,2),""))</f>
        <v/>
      </c>
      <c r="G50" s="27">
        <f>IF($F50="","","#2055 (Firearms)")</f>
        <v/>
      </c>
    </row>
    <row r="51">
      <c r="B51" s="27">
        <f>ChapterMaster!$C$48</f>
        <v/>
      </c>
      <c r="C51" s="27">
        <f>ChapterMaster!$D$48</f>
        <v/>
      </c>
      <c r="D51" s="28">
        <f>ChapterMaster!$E$48</f>
        <v/>
      </c>
      <c r="E51" s="28">
        <f>IF(ChapterMaster!$G48=0,"",ChapterMaster!$G48)</f>
        <v/>
      </c>
      <c r="F51" s="29">
        <f>IF(OR(ChapterMaster!$G48="",ChapterMaster!$G48=0),"",IF(ChapterMaster!$G48&gt;ChapterMaster!$E48,ROUND(ChapterMaster!$G48-ChapterMaster!$E48,2),""))</f>
        <v/>
      </c>
      <c r="G51" s="27">
        <f>IF($F51="","","#101 (Addendum to BPOC)")</f>
        <v/>
      </c>
    </row>
    <row r="52">
      <c r="B52" s="27">
        <f>ChapterMaster!$C$49</f>
        <v/>
      </c>
      <c r="C52" s="27">
        <f>ChapterMaster!$D$49</f>
        <v/>
      </c>
      <c r="D52" s="28">
        <f>ChapterMaster!$E$49</f>
        <v/>
      </c>
      <c r="E52" s="28">
        <f>IF(ChapterMaster!$G49=0,"",ChapterMaster!$G49)</f>
        <v/>
      </c>
      <c r="F52" s="29">
        <f>IF(OR(ChapterMaster!$G49="",ChapterMaster!$G49=0),"",IF(ChapterMaster!$G49&gt;ChapterMaster!$E49,ROUND(ChapterMaster!$G49-ChapterMaster!$E49,2),""))</f>
        <v/>
      </c>
      <c r="G52" s="27">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2">
      <formula>AND($F9&lt;&gt;"",$F9&gt;0)</formula>
    </cfRule>
  </conditionalFormatting>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30"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"&amp;nrInstrChTaught&amp;","))),20),"— none on the schedule yet —"))</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AM/PM"),nrSCH_Act,nrSCH_Instr),(nrSCH_ChNum&lt;&gt;"")*(nrSCH_ChNum=cfgPacketChapter)),32),"— no blocks scheduled —"))</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I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8" customWidth="1" min="5" max="5"/>
    <col width="11" customWidth="1" min="6" max="6"/>
    <col width="11" customWidth="1" min="7" max="7"/>
    <col width="9" customWidth="1" min="8" max="8"/>
    <col width="10" customWidth="1" min="9" max="9"/>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5"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row>
    <row r="11">
      <c r="B11" s="28">
        <f>IF(Cadets!$B6="","",ROW()-10)</f>
        <v/>
      </c>
      <c r="C11" s="27">
        <f>IF(Cadets!$B6="","",Cadets!$F6)</f>
        <v/>
      </c>
      <c r="D11" s="28">
        <f>IF($C11="","",Cadets!$B6)</f>
        <v/>
      </c>
      <c r="E11" s="28">
        <f>IF($C11="","",Cadets!$H6)</f>
        <v/>
      </c>
      <c r="F11" s="28">
        <f>IF($C11="","",_xlfn.LET(_xlpm.c,IFERROR(INDEX(rngEPcode,MATCH(cfgGradeSheetExam,IFERROR(rngEPseq+0,-1),0)),""),IF(COUNTIFS(nrES_PID,Cadets!$B6,nrES_Code,_xlpm.c,nrES_Att,1)=0,"",SUMIFS(nrES_Raw,nrES_PID,Cadets!$B6,nrES_Code,_xlpm.c,nrES_Att,1))))</f>
        <v/>
      </c>
      <c r="G11" s="28">
        <f>IF($C11="","",_xlfn.LET(_xlpm.c,IFERROR(INDEX(rngEPcode,MATCH(cfgGradeSheetExam,IFERROR(rngEPseq+0,-1),0)),""),IF(COUNTIFS(nrES_PID,Cadets!$B6,nrES_Code,_xlpm.c,nrES_Final,"Yes",nrES_Rec,"&lt;&gt;")=0,"",SUMIFS(nrES_Rec,nrES_PID,Cadets!$B6,nrES_Code,_xlpm.c,nrES_Final,"Yes"))))</f>
        <v/>
      </c>
      <c r="H11" s="28">
        <f>IF(OR($C11="",$G11=""),"",IF($G11&gt;=IFERROR(INDEX(rngEPpass,MATCH(cfgGradeSheetExam,IFERROR(rngEPseq+0,-1),0)),cfgPassingScore),"Pass","FAIL"))</f>
        <v/>
      </c>
      <c r="I11" s="28">
        <f>IF($C11="","",_xlfn.LET(_xlpm.c,IFERROR(INDEX(rngEPcode,MATCH(cfgGradeSheetExam,IFERROR(rngEPseq+0,-1),0)),""),IF(COUNTIFS(nrES_PID,Cadets!$B6,nrES_Code,_xlpm.c,nrES_Att,2,nrES_Raw,"&gt;=0")&gt;0,"Retested","")))</f>
        <v/>
      </c>
    </row>
    <row r="12">
      <c r="B12" s="28">
        <f>IF(Cadets!$B7="","",ROW()-10)</f>
        <v/>
      </c>
      <c r="C12" s="27">
        <f>IF(Cadets!$B7="","",Cadets!$F7)</f>
        <v/>
      </c>
      <c r="D12" s="28">
        <f>IF($C12="","",Cadets!$B7)</f>
        <v/>
      </c>
      <c r="E12" s="28">
        <f>IF($C12="","",Cadets!$H7)</f>
        <v/>
      </c>
      <c r="F12" s="28">
        <f>IF($C12="","",_xlfn.LET(_xlpm.c,IFERROR(INDEX(rngEPcode,MATCH(cfgGradeSheetExam,IFERROR(rngEPseq+0,-1),0)),""),IF(COUNTIFS(nrES_PID,Cadets!$B7,nrES_Code,_xlpm.c,nrES_Att,1)=0,"",SUMIFS(nrES_Raw,nrES_PID,Cadets!$B7,nrES_Code,_xlpm.c,nrES_Att,1))))</f>
        <v/>
      </c>
      <c r="G12" s="28">
        <f>IF($C12="","",_xlfn.LET(_xlpm.c,IFERROR(INDEX(rngEPcode,MATCH(cfgGradeSheetExam,IFERROR(rngEPseq+0,-1),0)),""),IF(COUNTIFS(nrES_PID,Cadets!$B7,nrES_Code,_xlpm.c,nrES_Final,"Yes",nrES_Rec,"&lt;&gt;")=0,"",SUMIFS(nrES_Rec,nrES_PID,Cadets!$B7,nrES_Code,_xlpm.c,nrES_Final,"Yes"))))</f>
        <v/>
      </c>
      <c r="H12" s="28">
        <f>IF(OR($C12="",$G12=""),"",IF($G12&gt;=IFERROR(INDEX(rngEPpass,MATCH(cfgGradeSheetExam,IFERROR(rngEPseq+0,-1),0)),cfgPassingScore),"Pass","FAIL"))</f>
        <v/>
      </c>
      <c r="I12" s="28">
        <f>IF($C12="","",_xlfn.LET(_xlpm.c,IFERROR(INDEX(rngEPcode,MATCH(cfgGradeSheetExam,IFERROR(rngEPseq+0,-1),0)),""),IF(COUNTIFS(nrES_PID,Cadets!$B7,nrES_Code,_xlpm.c,nrES_Att,2,nrES_Raw,"&gt;=0")&gt;0,"Retested","")))</f>
        <v/>
      </c>
    </row>
    <row r="13">
      <c r="B13" s="28">
        <f>IF(Cadets!$B8="","",ROW()-10)</f>
        <v/>
      </c>
      <c r="C13" s="27">
        <f>IF(Cadets!$B8="","",Cadets!$F8)</f>
        <v/>
      </c>
      <c r="D13" s="28">
        <f>IF($C13="","",Cadets!$B8)</f>
        <v/>
      </c>
      <c r="E13" s="28">
        <f>IF($C13="","",Cadets!$H8)</f>
        <v/>
      </c>
      <c r="F13" s="28">
        <f>IF($C13="","",_xlfn.LET(_xlpm.c,IFERROR(INDEX(rngEPcode,MATCH(cfgGradeSheetExam,IFERROR(rngEPseq+0,-1),0)),""),IF(COUNTIFS(nrES_PID,Cadets!$B8,nrES_Code,_xlpm.c,nrES_Att,1)=0,"",SUMIFS(nrES_Raw,nrES_PID,Cadets!$B8,nrES_Code,_xlpm.c,nrES_Att,1))))</f>
        <v/>
      </c>
      <c r="G13" s="28">
        <f>IF($C13="","",_xlfn.LET(_xlpm.c,IFERROR(INDEX(rngEPcode,MATCH(cfgGradeSheetExam,IFERROR(rngEPseq+0,-1),0)),""),IF(COUNTIFS(nrES_PID,Cadets!$B8,nrES_Code,_xlpm.c,nrES_Final,"Yes",nrES_Rec,"&lt;&gt;")=0,"",SUMIFS(nrES_Rec,nrES_PID,Cadets!$B8,nrES_Code,_xlpm.c,nrES_Final,"Yes"))))</f>
        <v/>
      </c>
      <c r="H13" s="28">
        <f>IF(OR($C13="",$G13=""),"",IF($G13&gt;=IFERROR(INDEX(rngEPpass,MATCH(cfgGradeSheetExam,IFERROR(rngEPseq+0,-1),0)),cfgPassingScore),"Pass","FAIL"))</f>
        <v/>
      </c>
      <c r="I13" s="28">
        <f>IF($C13="","",_xlfn.LET(_xlpm.c,IFERROR(INDEX(rngEPcode,MATCH(cfgGradeSheetExam,IFERROR(rngEPseq+0,-1),0)),""),IF(COUNTIFS(nrES_PID,Cadets!$B8,nrES_Code,_xlpm.c,nrES_Att,2,nrES_Raw,"&gt;=0")&gt;0,"Retested","")))</f>
        <v/>
      </c>
    </row>
    <row r="14">
      <c r="B14" s="28">
        <f>IF(Cadets!$B9="","",ROW()-10)</f>
        <v/>
      </c>
      <c r="C14" s="27">
        <f>IF(Cadets!$B9="","",Cadets!$F9)</f>
        <v/>
      </c>
      <c r="D14" s="28">
        <f>IF($C14="","",Cadets!$B9)</f>
        <v/>
      </c>
      <c r="E14" s="28">
        <f>IF($C14="","",Cadets!$H9)</f>
        <v/>
      </c>
      <c r="F14" s="28">
        <f>IF($C14="","",_xlfn.LET(_xlpm.c,IFERROR(INDEX(rngEPcode,MATCH(cfgGradeSheetExam,IFERROR(rngEPseq+0,-1),0)),""),IF(COUNTIFS(nrES_PID,Cadets!$B9,nrES_Code,_xlpm.c,nrES_Att,1)=0,"",SUMIFS(nrES_Raw,nrES_PID,Cadets!$B9,nrES_Code,_xlpm.c,nrES_Att,1))))</f>
        <v/>
      </c>
      <c r="G14" s="28">
        <f>IF($C14="","",_xlfn.LET(_xlpm.c,IFERROR(INDEX(rngEPcode,MATCH(cfgGradeSheetExam,IFERROR(rngEPseq+0,-1),0)),""),IF(COUNTIFS(nrES_PID,Cadets!$B9,nrES_Code,_xlpm.c,nrES_Final,"Yes",nrES_Rec,"&lt;&gt;")=0,"",SUMIFS(nrES_Rec,nrES_PID,Cadets!$B9,nrES_Code,_xlpm.c,nrES_Final,"Yes"))))</f>
        <v/>
      </c>
      <c r="H14" s="28">
        <f>IF(OR($C14="",$G14=""),"",IF($G14&gt;=IFERROR(INDEX(rngEPpass,MATCH(cfgGradeSheetExam,IFERROR(rngEPseq+0,-1),0)),cfgPassingScore),"Pass","FAIL"))</f>
        <v/>
      </c>
      <c r="I14" s="28">
        <f>IF($C14="","",_xlfn.LET(_xlpm.c,IFERROR(INDEX(rngEPcode,MATCH(cfgGradeSheetExam,IFERROR(rngEPseq+0,-1),0)),""),IF(COUNTIFS(nrES_PID,Cadets!$B9,nrES_Code,_xlpm.c,nrES_Att,2,nrES_Raw,"&gt;=0")&gt;0,"Retested","")))</f>
        <v/>
      </c>
    </row>
    <row r="15">
      <c r="B15" s="28">
        <f>IF(Cadets!$B10="","",ROW()-10)</f>
        <v/>
      </c>
      <c r="C15" s="27">
        <f>IF(Cadets!$B10="","",Cadets!$F10)</f>
        <v/>
      </c>
      <c r="D15" s="28">
        <f>IF($C15="","",Cadets!$B10)</f>
        <v/>
      </c>
      <c r="E15" s="28">
        <f>IF($C15="","",Cadets!$H10)</f>
        <v/>
      </c>
      <c r="F15" s="28">
        <f>IF($C15="","",_xlfn.LET(_xlpm.c,IFERROR(INDEX(rngEPcode,MATCH(cfgGradeSheetExam,IFERROR(rngEPseq+0,-1),0)),""),IF(COUNTIFS(nrES_PID,Cadets!$B10,nrES_Code,_xlpm.c,nrES_Att,1)=0,"",SUMIFS(nrES_Raw,nrES_PID,Cadets!$B10,nrES_Code,_xlpm.c,nrES_Att,1))))</f>
        <v/>
      </c>
      <c r="G15" s="28">
        <f>IF($C15="","",_xlfn.LET(_xlpm.c,IFERROR(INDEX(rngEPcode,MATCH(cfgGradeSheetExam,IFERROR(rngEPseq+0,-1),0)),""),IF(COUNTIFS(nrES_PID,Cadets!$B10,nrES_Code,_xlpm.c,nrES_Final,"Yes",nrES_Rec,"&lt;&gt;")=0,"",SUMIFS(nrES_Rec,nrES_PID,Cadets!$B10,nrES_Code,_xlpm.c,nrES_Final,"Yes"))))</f>
        <v/>
      </c>
      <c r="H15" s="28">
        <f>IF(OR($C15="",$G15=""),"",IF($G15&gt;=IFERROR(INDEX(rngEPpass,MATCH(cfgGradeSheetExam,IFERROR(rngEPseq+0,-1),0)),cfgPassingScore),"Pass","FAIL"))</f>
        <v/>
      </c>
      <c r="I15" s="28">
        <f>IF($C15="","",_xlfn.LET(_xlpm.c,IFERROR(INDEX(rngEPcode,MATCH(cfgGradeSheetExam,IFERROR(rngEPseq+0,-1),0)),""),IF(COUNTIFS(nrES_PID,Cadets!$B10,nrES_Code,_xlpm.c,nrES_Att,2,nrES_Raw,"&gt;=0")&gt;0,"Retested","")))</f>
        <v/>
      </c>
    </row>
    <row r="16">
      <c r="B16" s="28">
        <f>IF(Cadets!$B11="","",ROW()-10)</f>
        <v/>
      </c>
      <c r="C16" s="27">
        <f>IF(Cadets!$B11="","",Cadets!$F11)</f>
        <v/>
      </c>
      <c r="D16" s="28">
        <f>IF($C16="","",Cadets!$B11)</f>
        <v/>
      </c>
      <c r="E16" s="28">
        <f>IF($C16="","",Cadets!$H11)</f>
        <v/>
      </c>
      <c r="F16" s="28">
        <f>IF($C16="","",_xlfn.LET(_xlpm.c,IFERROR(INDEX(rngEPcode,MATCH(cfgGradeSheetExam,IFERROR(rngEPseq+0,-1),0)),""),IF(COUNTIFS(nrES_PID,Cadets!$B11,nrES_Code,_xlpm.c,nrES_Att,1)=0,"",SUMIFS(nrES_Raw,nrES_PID,Cadets!$B11,nrES_Code,_xlpm.c,nrES_Att,1))))</f>
        <v/>
      </c>
      <c r="G16" s="28">
        <f>IF($C16="","",_xlfn.LET(_xlpm.c,IFERROR(INDEX(rngEPcode,MATCH(cfgGradeSheetExam,IFERROR(rngEPseq+0,-1),0)),""),IF(COUNTIFS(nrES_PID,Cadets!$B11,nrES_Code,_xlpm.c,nrES_Final,"Yes",nrES_Rec,"&lt;&gt;")=0,"",SUMIFS(nrES_Rec,nrES_PID,Cadets!$B11,nrES_Code,_xlpm.c,nrES_Final,"Yes"))))</f>
        <v/>
      </c>
      <c r="H16" s="28">
        <f>IF(OR($C16="",$G16=""),"",IF($G16&gt;=IFERROR(INDEX(rngEPpass,MATCH(cfgGradeSheetExam,IFERROR(rngEPseq+0,-1),0)),cfgPassingScore),"Pass","FAIL"))</f>
        <v/>
      </c>
      <c r="I16" s="28">
        <f>IF($C16="","",_xlfn.LET(_xlpm.c,IFERROR(INDEX(rngEPcode,MATCH(cfgGradeSheetExam,IFERROR(rngEPseq+0,-1),0)),""),IF(COUNTIFS(nrES_PID,Cadets!$B11,nrES_Code,_xlpm.c,nrES_Att,2,nrES_Raw,"&gt;=0")&gt;0,"Retested","")))</f>
        <v/>
      </c>
    </row>
    <row r="17">
      <c r="B17" s="28">
        <f>IF(Cadets!$B12="","",ROW()-10)</f>
        <v/>
      </c>
      <c r="C17" s="27">
        <f>IF(Cadets!$B12="","",Cadets!$F12)</f>
        <v/>
      </c>
      <c r="D17" s="28">
        <f>IF($C17="","",Cadets!$B12)</f>
        <v/>
      </c>
      <c r="E17" s="28">
        <f>IF($C17="","",Cadets!$H12)</f>
        <v/>
      </c>
      <c r="F17" s="28">
        <f>IF($C17="","",_xlfn.LET(_xlpm.c,IFERROR(INDEX(rngEPcode,MATCH(cfgGradeSheetExam,IFERROR(rngEPseq+0,-1),0)),""),IF(COUNTIFS(nrES_PID,Cadets!$B12,nrES_Code,_xlpm.c,nrES_Att,1)=0,"",SUMIFS(nrES_Raw,nrES_PID,Cadets!$B12,nrES_Code,_xlpm.c,nrES_Att,1))))</f>
        <v/>
      </c>
      <c r="G17" s="28">
        <f>IF($C17="","",_xlfn.LET(_xlpm.c,IFERROR(INDEX(rngEPcode,MATCH(cfgGradeSheetExam,IFERROR(rngEPseq+0,-1),0)),""),IF(COUNTIFS(nrES_PID,Cadets!$B12,nrES_Code,_xlpm.c,nrES_Final,"Yes",nrES_Rec,"&lt;&gt;")=0,"",SUMIFS(nrES_Rec,nrES_PID,Cadets!$B12,nrES_Code,_xlpm.c,nrES_Final,"Yes"))))</f>
        <v/>
      </c>
      <c r="H17" s="28">
        <f>IF(OR($C17="",$G17=""),"",IF($G17&gt;=IFERROR(INDEX(rngEPpass,MATCH(cfgGradeSheetExam,IFERROR(rngEPseq+0,-1),0)),cfgPassingScore),"Pass","FAIL"))</f>
        <v/>
      </c>
      <c r="I17" s="28">
        <f>IF($C17="","",_xlfn.LET(_xlpm.c,IFERROR(INDEX(rngEPcode,MATCH(cfgGradeSheetExam,IFERROR(rngEPseq+0,-1),0)),""),IF(COUNTIFS(nrES_PID,Cadets!$B12,nrES_Code,_xlpm.c,nrES_Att,2,nrES_Raw,"&gt;=0")&gt;0,"Retested","")))</f>
        <v/>
      </c>
    </row>
    <row r="18">
      <c r="B18" s="28">
        <f>IF(Cadets!$B13="","",ROW()-10)</f>
        <v/>
      </c>
      <c r="C18" s="27">
        <f>IF(Cadets!$B13="","",Cadets!$F13)</f>
        <v/>
      </c>
      <c r="D18" s="28">
        <f>IF($C18="","",Cadets!$B13)</f>
        <v/>
      </c>
      <c r="E18" s="28">
        <f>IF($C18="","",Cadets!$H13)</f>
        <v/>
      </c>
      <c r="F18" s="28">
        <f>IF($C18="","",_xlfn.LET(_xlpm.c,IFERROR(INDEX(rngEPcode,MATCH(cfgGradeSheetExam,IFERROR(rngEPseq+0,-1),0)),""),IF(COUNTIFS(nrES_PID,Cadets!$B13,nrES_Code,_xlpm.c,nrES_Att,1)=0,"",SUMIFS(nrES_Raw,nrES_PID,Cadets!$B13,nrES_Code,_xlpm.c,nrES_Att,1))))</f>
        <v/>
      </c>
      <c r="G18" s="28">
        <f>IF($C18="","",_xlfn.LET(_xlpm.c,IFERROR(INDEX(rngEPcode,MATCH(cfgGradeSheetExam,IFERROR(rngEPseq+0,-1),0)),""),IF(COUNTIFS(nrES_PID,Cadets!$B13,nrES_Code,_xlpm.c,nrES_Final,"Yes",nrES_Rec,"&lt;&gt;")=0,"",SUMIFS(nrES_Rec,nrES_PID,Cadets!$B13,nrES_Code,_xlpm.c,nrES_Final,"Yes"))))</f>
        <v/>
      </c>
      <c r="H18" s="28">
        <f>IF(OR($C18="",$G18=""),"",IF($G18&gt;=IFERROR(INDEX(rngEPpass,MATCH(cfgGradeSheetExam,IFERROR(rngEPseq+0,-1),0)),cfgPassingScore),"Pass","FAIL"))</f>
        <v/>
      </c>
      <c r="I18" s="28">
        <f>IF($C18="","",_xlfn.LET(_xlpm.c,IFERROR(INDEX(rngEPcode,MATCH(cfgGradeSheetExam,IFERROR(rngEPseq+0,-1),0)),""),IF(COUNTIFS(nrES_PID,Cadets!$B13,nrES_Code,_xlpm.c,nrES_Att,2,nrES_Raw,"&gt;=0")&gt;0,"Retested","")))</f>
        <v/>
      </c>
    </row>
    <row r="19">
      <c r="B19" s="28">
        <f>IF(Cadets!$B14="","",ROW()-10)</f>
        <v/>
      </c>
      <c r="C19" s="27">
        <f>IF(Cadets!$B14="","",Cadets!$F14)</f>
        <v/>
      </c>
      <c r="D19" s="28">
        <f>IF($C19="","",Cadets!$B14)</f>
        <v/>
      </c>
      <c r="E19" s="28">
        <f>IF($C19="","",Cadets!$H14)</f>
        <v/>
      </c>
      <c r="F19" s="28">
        <f>IF($C19="","",_xlfn.LET(_xlpm.c,IFERROR(INDEX(rngEPcode,MATCH(cfgGradeSheetExam,IFERROR(rngEPseq+0,-1),0)),""),IF(COUNTIFS(nrES_PID,Cadets!$B14,nrES_Code,_xlpm.c,nrES_Att,1)=0,"",SUMIFS(nrES_Raw,nrES_PID,Cadets!$B14,nrES_Code,_xlpm.c,nrES_Att,1))))</f>
        <v/>
      </c>
      <c r="G19" s="28">
        <f>IF($C19="","",_xlfn.LET(_xlpm.c,IFERROR(INDEX(rngEPcode,MATCH(cfgGradeSheetExam,IFERROR(rngEPseq+0,-1),0)),""),IF(COUNTIFS(nrES_PID,Cadets!$B14,nrES_Code,_xlpm.c,nrES_Final,"Yes",nrES_Rec,"&lt;&gt;")=0,"",SUMIFS(nrES_Rec,nrES_PID,Cadets!$B14,nrES_Code,_xlpm.c,nrES_Final,"Yes"))))</f>
        <v/>
      </c>
      <c r="H19" s="28">
        <f>IF(OR($C19="",$G19=""),"",IF($G19&gt;=IFERROR(INDEX(rngEPpass,MATCH(cfgGradeSheetExam,IFERROR(rngEPseq+0,-1),0)),cfgPassingScore),"Pass","FAIL"))</f>
        <v/>
      </c>
      <c r="I19" s="28">
        <f>IF($C19="","",_xlfn.LET(_xlpm.c,IFERROR(INDEX(rngEPcode,MATCH(cfgGradeSheetExam,IFERROR(rngEPseq+0,-1),0)),""),IF(COUNTIFS(nrES_PID,Cadets!$B14,nrES_Code,_xlpm.c,nrES_Att,2,nrES_Raw,"&gt;=0")&gt;0,"Retested","")))</f>
        <v/>
      </c>
    </row>
    <row r="20">
      <c r="B20" s="28">
        <f>IF(Cadets!$B15="","",ROW()-10)</f>
        <v/>
      </c>
      <c r="C20" s="27">
        <f>IF(Cadets!$B15="","",Cadets!$F15)</f>
        <v/>
      </c>
      <c r="D20" s="28">
        <f>IF($C20="","",Cadets!$B15)</f>
        <v/>
      </c>
      <c r="E20" s="28">
        <f>IF($C20="","",Cadets!$H15)</f>
        <v/>
      </c>
      <c r="F20" s="28">
        <f>IF($C20="","",_xlfn.LET(_xlpm.c,IFERROR(INDEX(rngEPcode,MATCH(cfgGradeSheetExam,IFERROR(rngEPseq+0,-1),0)),""),IF(COUNTIFS(nrES_PID,Cadets!$B15,nrES_Code,_xlpm.c,nrES_Att,1)=0,"",SUMIFS(nrES_Raw,nrES_PID,Cadets!$B15,nrES_Code,_xlpm.c,nrES_Att,1))))</f>
        <v/>
      </c>
      <c r="G20" s="28">
        <f>IF($C20="","",_xlfn.LET(_xlpm.c,IFERROR(INDEX(rngEPcode,MATCH(cfgGradeSheetExam,IFERROR(rngEPseq+0,-1),0)),""),IF(COUNTIFS(nrES_PID,Cadets!$B15,nrES_Code,_xlpm.c,nrES_Final,"Yes",nrES_Rec,"&lt;&gt;")=0,"",SUMIFS(nrES_Rec,nrES_PID,Cadets!$B15,nrES_Code,_xlpm.c,nrES_Final,"Yes"))))</f>
        <v/>
      </c>
      <c r="H20" s="28">
        <f>IF(OR($C20="",$G20=""),"",IF($G20&gt;=IFERROR(INDEX(rngEPpass,MATCH(cfgGradeSheetExam,IFERROR(rngEPseq+0,-1),0)),cfgPassingScore),"Pass","FAIL"))</f>
        <v/>
      </c>
      <c r="I20" s="28">
        <f>IF($C20="","",_xlfn.LET(_xlpm.c,IFERROR(INDEX(rngEPcode,MATCH(cfgGradeSheetExam,IFERROR(rngEPseq+0,-1),0)),""),IF(COUNTIFS(nrES_PID,Cadets!$B15,nrES_Code,_xlpm.c,nrES_Att,2,nrES_Raw,"&gt;=0")&gt;0,"Retested","")))</f>
        <v/>
      </c>
    </row>
    <row r="21">
      <c r="B21" s="28">
        <f>IF(Cadets!$B16="","",ROW()-10)</f>
        <v/>
      </c>
      <c r="C21" s="27">
        <f>IF(Cadets!$B16="","",Cadets!$F16)</f>
        <v/>
      </c>
      <c r="D21" s="28">
        <f>IF($C21="","",Cadets!$B16)</f>
        <v/>
      </c>
      <c r="E21" s="28">
        <f>IF($C21="","",Cadets!$H16)</f>
        <v/>
      </c>
      <c r="F21" s="28">
        <f>IF($C21="","",_xlfn.LET(_xlpm.c,IFERROR(INDEX(rngEPcode,MATCH(cfgGradeSheetExam,IFERROR(rngEPseq+0,-1),0)),""),IF(COUNTIFS(nrES_PID,Cadets!$B16,nrES_Code,_xlpm.c,nrES_Att,1)=0,"",SUMIFS(nrES_Raw,nrES_PID,Cadets!$B16,nrES_Code,_xlpm.c,nrES_Att,1))))</f>
        <v/>
      </c>
      <c r="G21" s="28">
        <f>IF($C21="","",_xlfn.LET(_xlpm.c,IFERROR(INDEX(rngEPcode,MATCH(cfgGradeSheetExam,IFERROR(rngEPseq+0,-1),0)),""),IF(COUNTIFS(nrES_PID,Cadets!$B16,nrES_Code,_xlpm.c,nrES_Final,"Yes",nrES_Rec,"&lt;&gt;")=0,"",SUMIFS(nrES_Rec,nrES_PID,Cadets!$B16,nrES_Code,_xlpm.c,nrES_Final,"Yes"))))</f>
        <v/>
      </c>
      <c r="H21" s="28">
        <f>IF(OR($C21="",$G21=""),"",IF($G21&gt;=IFERROR(INDEX(rngEPpass,MATCH(cfgGradeSheetExam,IFERROR(rngEPseq+0,-1),0)),cfgPassingScore),"Pass","FAIL"))</f>
        <v/>
      </c>
      <c r="I21" s="28">
        <f>IF($C21="","",_xlfn.LET(_xlpm.c,IFERROR(INDEX(rngEPcode,MATCH(cfgGradeSheetExam,IFERROR(rngEPseq+0,-1),0)),""),IF(COUNTIFS(nrES_PID,Cadets!$B16,nrES_Code,_xlpm.c,nrES_Att,2,nrES_Raw,"&gt;=0")&gt;0,"Retested","")))</f>
        <v/>
      </c>
    </row>
    <row r="22">
      <c r="B22" s="28">
        <f>IF(Cadets!$B17="","",ROW()-10)</f>
        <v/>
      </c>
      <c r="C22" s="27">
        <f>IF(Cadets!$B17="","",Cadets!$F17)</f>
        <v/>
      </c>
      <c r="D22" s="28">
        <f>IF($C22="","",Cadets!$B17)</f>
        <v/>
      </c>
      <c r="E22" s="28">
        <f>IF($C22="","",Cadets!$H17)</f>
        <v/>
      </c>
      <c r="F22" s="28">
        <f>IF($C22="","",_xlfn.LET(_xlpm.c,IFERROR(INDEX(rngEPcode,MATCH(cfgGradeSheetExam,IFERROR(rngEPseq+0,-1),0)),""),IF(COUNTIFS(nrES_PID,Cadets!$B17,nrES_Code,_xlpm.c,nrES_Att,1)=0,"",SUMIFS(nrES_Raw,nrES_PID,Cadets!$B17,nrES_Code,_xlpm.c,nrES_Att,1))))</f>
        <v/>
      </c>
      <c r="G22" s="28">
        <f>IF($C22="","",_xlfn.LET(_xlpm.c,IFERROR(INDEX(rngEPcode,MATCH(cfgGradeSheetExam,IFERROR(rngEPseq+0,-1),0)),""),IF(COUNTIFS(nrES_PID,Cadets!$B17,nrES_Code,_xlpm.c,nrES_Final,"Yes",nrES_Rec,"&lt;&gt;")=0,"",SUMIFS(nrES_Rec,nrES_PID,Cadets!$B17,nrES_Code,_xlpm.c,nrES_Final,"Yes"))))</f>
        <v/>
      </c>
      <c r="H22" s="28">
        <f>IF(OR($C22="",$G22=""),"",IF($G22&gt;=IFERROR(INDEX(rngEPpass,MATCH(cfgGradeSheetExam,IFERROR(rngEPseq+0,-1),0)),cfgPassingScore),"Pass","FAIL"))</f>
        <v/>
      </c>
      <c r="I22" s="28">
        <f>IF($C22="","",_xlfn.LET(_xlpm.c,IFERROR(INDEX(rngEPcode,MATCH(cfgGradeSheetExam,IFERROR(rngEPseq+0,-1),0)),""),IF(COUNTIFS(nrES_PID,Cadets!$B17,nrES_Code,_xlpm.c,nrES_Att,2,nrES_Raw,"&gt;=0")&gt;0,"Retested","")))</f>
        <v/>
      </c>
    </row>
    <row r="23">
      <c r="B23" s="28">
        <f>IF(Cadets!$B18="","",ROW()-10)</f>
        <v/>
      </c>
      <c r="C23" s="27">
        <f>IF(Cadets!$B18="","",Cadets!$F18)</f>
        <v/>
      </c>
      <c r="D23" s="28">
        <f>IF($C23="","",Cadets!$B18)</f>
        <v/>
      </c>
      <c r="E23" s="28">
        <f>IF($C23="","",Cadets!$H18)</f>
        <v/>
      </c>
      <c r="F23" s="28">
        <f>IF($C23="","",_xlfn.LET(_xlpm.c,IFERROR(INDEX(rngEPcode,MATCH(cfgGradeSheetExam,IFERROR(rngEPseq+0,-1),0)),""),IF(COUNTIFS(nrES_PID,Cadets!$B18,nrES_Code,_xlpm.c,nrES_Att,1)=0,"",SUMIFS(nrES_Raw,nrES_PID,Cadets!$B18,nrES_Code,_xlpm.c,nrES_Att,1))))</f>
        <v/>
      </c>
      <c r="G23" s="28">
        <f>IF($C23="","",_xlfn.LET(_xlpm.c,IFERROR(INDEX(rngEPcode,MATCH(cfgGradeSheetExam,IFERROR(rngEPseq+0,-1),0)),""),IF(COUNTIFS(nrES_PID,Cadets!$B18,nrES_Code,_xlpm.c,nrES_Final,"Yes",nrES_Rec,"&lt;&gt;")=0,"",SUMIFS(nrES_Rec,nrES_PID,Cadets!$B18,nrES_Code,_xlpm.c,nrES_Final,"Yes"))))</f>
        <v/>
      </c>
      <c r="H23" s="28">
        <f>IF(OR($C23="",$G23=""),"",IF($G23&gt;=IFERROR(INDEX(rngEPpass,MATCH(cfgGradeSheetExam,IFERROR(rngEPseq+0,-1),0)),cfgPassingScore),"Pass","FAIL"))</f>
        <v/>
      </c>
      <c r="I23" s="28">
        <f>IF($C23="","",_xlfn.LET(_xlpm.c,IFERROR(INDEX(rngEPcode,MATCH(cfgGradeSheetExam,IFERROR(rngEPseq+0,-1),0)),""),IF(COUNTIFS(nrES_PID,Cadets!$B18,nrES_Code,_xlpm.c,nrES_Att,2,nrES_Raw,"&gt;=0")&gt;0,"Retested","")))</f>
        <v/>
      </c>
    </row>
    <row r="24">
      <c r="B24" s="28">
        <f>IF(Cadets!$B19="","",ROW()-10)</f>
        <v/>
      </c>
      <c r="C24" s="27">
        <f>IF(Cadets!$B19="","",Cadets!$F19)</f>
        <v/>
      </c>
      <c r="D24" s="28">
        <f>IF($C24="","",Cadets!$B19)</f>
        <v/>
      </c>
      <c r="E24" s="28">
        <f>IF($C24="","",Cadets!$H19)</f>
        <v/>
      </c>
      <c r="F24" s="28">
        <f>IF($C24="","",_xlfn.LET(_xlpm.c,IFERROR(INDEX(rngEPcode,MATCH(cfgGradeSheetExam,IFERROR(rngEPseq+0,-1),0)),""),IF(COUNTIFS(nrES_PID,Cadets!$B19,nrES_Code,_xlpm.c,nrES_Att,1)=0,"",SUMIFS(nrES_Raw,nrES_PID,Cadets!$B19,nrES_Code,_xlpm.c,nrES_Att,1))))</f>
        <v/>
      </c>
      <c r="G24" s="28">
        <f>IF($C24="","",_xlfn.LET(_xlpm.c,IFERROR(INDEX(rngEPcode,MATCH(cfgGradeSheetExam,IFERROR(rngEPseq+0,-1),0)),""),IF(COUNTIFS(nrES_PID,Cadets!$B19,nrES_Code,_xlpm.c,nrES_Final,"Yes",nrES_Rec,"&lt;&gt;")=0,"",SUMIFS(nrES_Rec,nrES_PID,Cadets!$B19,nrES_Code,_xlpm.c,nrES_Final,"Yes"))))</f>
        <v/>
      </c>
      <c r="H24" s="28">
        <f>IF(OR($C24="",$G24=""),"",IF($G24&gt;=IFERROR(INDEX(rngEPpass,MATCH(cfgGradeSheetExam,IFERROR(rngEPseq+0,-1),0)),cfgPassingScore),"Pass","FAIL"))</f>
        <v/>
      </c>
      <c r="I24" s="28">
        <f>IF($C24="","",_xlfn.LET(_xlpm.c,IFERROR(INDEX(rngEPcode,MATCH(cfgGradeSheetExam,IFERROR(rngEPseq+0,-1),0)),""),IF(COUNTIFS(nrES_PID,Cadets!$B19,nrES_Code,_xlpm.c,nrES_Att,2,nrES_Raw,"&gt;=0")&gt;0,"Retested","")))</f>
        <v/>
      </c>
    </row>
    <row r="25">
      <c r="B25" s="28">
        <f>IF(Cadets!$B20="","",ROW()-10)</f>
        <v/>
      </c>
      <c r="C25" s="27">
        <f>IF(Cadets!$B20="","",Cadets!$F20)</f>
        <v/>
      </c>
      <c r="D25" s="28">
        <f>IF($C25="","",Cadets!$B20)</f>
        <v/>
      </c>
      <c r="E25" s="28">
        <f>IF($C25="","",Cadets!$H20)</f>
        <v/>
      </c>
      <c r="F25" s="28">
        <f>IF($C25="","",_xlfn.LET(_xlpm.c,IFERROR(INDEX(rngEPcode,MATCH(cfgGradeSheetExam,IFERROR(rngEPseq+0,-1),0)),""),IF(COUNTIFS(nrES_PID,Cadets!$B20,nrES_Code,_xlpm.c,nrES_Att,1)=0,"",SUMIFS(nrES_Raw,nrES_PID,Cadets!$B20,nrES_Code,_xlpm.c,nrES_Att,1))))</f>
        <v/>
      </c>
      <c r="G25" s="28">
        <f>IF($C25="","",_xlfn.LET(_xlpm.c,IFERROR(INDEX(rngEPcode,MATCH(cfgGradeSheetExam,IFERROR(rngEPseq+0,-1),0)),""),IF(COUNTIFS(nrES_PID,Cadets!$B20,nrES_Code,_xlpm.c,nrES_Final,"Yes",nrES_Rec,"&lt;&gt;")=0,"",SUMIFS(nrES_Rec,nrES_PID,Cadets!$B20,nrES_Code,_xlpm.c,nrES_Final,"Yes"))))</f>
        <v/>
      </c>
      <c r="H25" s="28">
        <f>IF(OR($C25="",$G25=""),"",IF($G25&gt;=IFERROR(INDEX(rngEPpass,MATCH(cfgGradeSheetExam,IFERROR(rngEPseq+0,-1),0)),cfgPassingScore),"Pass","FAIL"))</f>
        <v/>
      </c>
      <c r="I25" s="28">
        <f>IF($C25="","",_xlfn.LET(_xlpm.c,IFERROR(INDEX(rngEPcode,MATCH(cfgGradeSheetExam,IFERROR(rngEPseq+0,-1),0)),""),IF(COUNTIFS(nrES_PID,Cadets!$B20,nrES_Code,_xlpm.c,nrES_Att,2,nrES_Raw,"&gt;=0")&gt;0,"Retested","")))</f>
        <v/>
      </c>
    </row>
    <row r="26">
      <c r="B26" s="28">
        <f>IF(Cadets!$B21="","",ROW()-10)</f>
        <v/>
      </c>
      <c r="C26" s="27">
        <f>IF(Cadets!$B21="","",Cadets!$F21)</f>
        <v/>
      </c>
      <c r="D26" s="28">
        <f>IF($C26="","",Cadets!$B21)</f>
        <v/>
      </c>
      <c r="E26" s="28">
        <f>IF($C26="","",Cadets!$H21)</f>
        <v/>
      </c>
      <c r="F26" s="28">
        <f>IF($C26="","",_xlfn.LET(_xlpm.c,IFERROR(INDEX(rngEPcode,MATCH(cfgGradeSheetExam,IFERROR(rngEPseq+0,-1),0)),""),IF(COUNTIFS(nrES_PID,Cadets!$B21,nrES_Code,_xlpm.c,nrES_Att,1)=0,"",SUMIFS(nrES_Raw,nrES_PID,Cadets!$B21,nrES_Code,_xlpm.c,nrES_Att,1))))</f>
        <v/>
      </c>
      <c r="G26" s="28">
        <f>IF($C26="","",_xlfn.LET(_xlpm.c,IFERROR(INDEX(rngEPcode,MATCH(cfgGradeSheetExam,IFERROR(rngEPseq+0,-1),0)),""),IF(COUNTIFS(nrES_PID,Cadets!$B21,nrES_Code,_xlpm.c,nrES_Final,"Yes",nrES_Rec,"&lt;&gt;")=0,"",SUMIFS(nrES_Rec,nrES_PID,Cadets!$B21,nrES_Code,_xlpm.c,nrES_Final,"Yes"))))</f>
        <v/>
      </c>
      <c r="H26" s="28">
        <f>IF(OR($C26="",$G26=""),"",IF($G26&gt;=IFERROR(INDEX(rngEPpass,MATCH(cfgGradeSheetExam,IFERROR(rngEPseq+0,-1),0)),cfgPassingScore),"Pass","FAIL"))</f>
        <v/>
      </c>
      <c r="I26" s="28">
        <f>IF($C26="","",_xlfn.LET(_xlpm.c,IFERROR(INDEX(rngEPcode,MATCH(cfgGradeSheetExam,IFERROR(rngEPseq+0,-1),0)),""),IF(COUNTIFS(nrES_PID,Cadets!$B21,nrES_Code,_xlpm.c,nrES_Att,2,nrES_Raw,"&gt;=0")&gt;0,"Retested","")))</f>
        <v/>
      </c>
    </row>
    <row r="27">
      <c r="B27" s="28">
        <f>IF(Cadets!$B22="","",ROW()-10)</f>
        <v/>
      </c>
      <c r="C27" s="27">
        <f>IF(Cadets!$B22="","",Cadets!$F22)</f>
        <v/>
      </c>
      <c r="D27" s="28">
        <f>IF($C27="","",Cadets!$B22)</f>
        <v/>
      </c>
      <c r="E27" s="28">
        <f>IF($C27="","",Cadets!$H22)</f>
        <v/>
      </c>
      <c r="F27" s="28">
        <f>IF($C27="","",_xlfn.LET(_xlpm.c,IFERROR(INDEX(rngEPcode,MATCH(cfgGradeSheetExam,IFERROR(rngEPseq+0,-1),0)),""),IF(COUNTIFS(nrES_PID,Cadets!$B22,nrES_Code,_xlpm.c,nrES_Att,1)=0,"",SUMIFS(nrES_Raw,nrES_PID,Cadets!$B22,nrES_Code,_xlpm.c,nrES_Att,1))))</f>
        <v/>
      </c>
      <c r="G27" s="28">
        <f>IF($C27="","",_xlfn.LET(_xlpm.c,IFERROR(INDEX(rngEPcode,MATCH(cfgGradeSheetExam,IFERROR(rngEPseq+0,-1),0)),""),IF(COUNTIFS(nrES_PID,Cadets!$B22,nrES_Code,_xlpm.c,nrES_Final,"Yes",nrES_Rec,"&lt;&gt;")=0,"",SUMIFS(nrES_Rec,nrES_PID,Cadets!$B22,nrES_Code,_xlpm.c,nrES_Final,"Yes"))))</f>
        <v/>
      </c>
      <c r="H27" s="28">
        <f>IF(OR($C27="",$G27=""),"",IF($G27&gt;=IFERROR(INDEX(rngEPpass,MATCH(cfgGradeSheetExam,IFERROR(rngEPseq+0,-1),0)),cfgPassingScore),"Pass","FAIL"))</f>
        <v/>
      </c>
      <c r="I27" s="28">
        <f>IF($C27="","",_xlfn.LET(_xlpm.c,IFERROR(INDEX(rngEPcode,MATCH(cfgGradeSheetExam,IFERROR(rngEPseq+0,-1),0)),""),IF(COUNTIFS(nrES_PID,Cadets!$B22,nrES_Code,_xlpm.c,nrES_Att,2,nrES_Raw,"&gt;=0")&gt;0,"Retested","")))</f>
        <v/>
      </c>
    </row>
    <row r="28">
      <c r="B28" s="28">
        <f>IF(Cadets!$B23="","",ROW()-10)</f>
        <v/>
      </c>
      <c r="C28" s="27">
        <f>IF(Cadets!$B23="","",Cadets!$F23)</f>
        <v/>
      </c>
      <c r="D28" s="28">
        <f>IF($C28="","",Cadets!$B23)</f>
        <v/>
      </c>
      <c r="E28" s="28">
        <f>IF($C28="","",Cadets!$H23)</f>
        <v/>
      </c>
      <c r="F28" s="28">
        <f>IF($C28="","",_xlfn.LET(_xlpm.c,IFERROR(INDEX(rngEPcode,MATCH(cfgGradeSheetExam,IFERROR(rngEPseq+0,-1),0)),""),IF(COUNTIFS(nrES_PID,Cadets!$B23,nrES_Code,_xlpm.c,nrES_Att,1)=0,"",SUMIFS(nrES_Raw,nrES_PID,Cadets!$B23,nrES_Code,_xlpm.c,nrES_Att,1))))</f>
        <v/>
      </c>
      <c r="G28" s="28">
        <f>IF($C28="","",_xlfn.LET(_xlpm.c,IFERROR(INDEX(rngEPcode,MATCH(cfgGradeSheetExam,IFERROR(rngEPseq+0,-1),0)),""),IF(COUNTIFS(nrES_PID,Cadets!$B23,nrES_Code,_xlpm.c,nrES_Final,"Yes",nrES_Rec,"&lt;&gt;")=0,"",SUMIFS(nrES_Rec,nrES_PID,Cadets!$B23,nrES_Code,_xlpm.c,nrES_Final,"Yes"))))</f>
        <v/>
      </c>
      <c r="H28" s="28">
        <f>IF(OR($C28="",$G28=""),"",IF($G28&gt;=IFERROR(INDEX(rngEPpass,MATCH(cfgGradeSheetExam,IFERROR(rngEPseq+0,-1),0)),cfgPassingScore),"Pass","FAIL"))</f>
        <v/>
      </c>
      <c r="I28" s="28">
        <f>IF($C28="","",_xlfn.LET(_xlpm.c,IFERROR(INDEX(rngEPcode,MATCH(cfgGradeSheetExam,IFERROR(rngEPseq+0,-1),0)),""),IF(COUNTIFS(nrES_PID,Cadets!$B23,nrES_Code,_xlpm.c,nrES_Att,2,nrES_Raw,"&gt;=0")&gt;0,"Retested","")))</f>
        <v/>
      </c>
    </row>
    <row r="29">
      <c r="B29" s="28">
        <f>IF(Cadets!$B24="","",ROW()-10)</f>
        <v/>
      </c>
      <c r="C29" s="27">
        <f>IF(Cadets!$B24="","",Cadets!$F24)</f>
        <v/>
      </c>
      <c r="D29" s="28">
        <f>IF($C29="","",Cadets!$B24)</f>
        <v/>
      </c>
      <c r="E29" s="28">
        <f>IF($C29="","",Cadets!$H24)</f>
        <v/>
      </c>
      <c r="F29" s="28">
        <f>IF($C29="","",_xlfn.LET(_xlpm.c,IFERROR(INDEX(rngEPcode,MATCH(cfgGradeSheetExam,IFERROR(rngEPseq+0,-1),0)),""),IF(COUNTIFS(nrES_PID,Cadets!$B24,nrES_Code,_xlpm.c,nrES_Att,1)=0,"",SUMIFS(nrES_Raw,nrES_PID,Cadets!$B24,nrES_Code,_xlpm.c,nrES_Att,1))))</f>
        <v/>
      </c>
      <c r="G29" s="28">
        <f>IF($C29="","",_xlfn.LET(_xlpm.c,IFERROR(INDEX(rngEPcode,MATCH(cfgGradeSheetExam,IFERROR(rngEPseq+0,-1),0)),""),IF(COUNTIFS(nrES_PID,Cadets!$B24,nrES_Code,_xlpm.c,nrES_Final,"Yes",nrES_Rec,"&lt;&gt;")=0,"",SUMIFS(nrES_Rec,nrES_PID,Cadets!$B24,nrES_Code,_xlpm.c,nrES_Final,"Yes"))))</f>
        <v/>
      </c>
      <c r="H29" s="28">
        <f>IF(OR($C29="",$G29=""),"",IF($G29&gt;=IFERROR(INDEX(rngEPpass,MATCH(cfgGradeSheetExam,IFERROR(rngEPseq+0,-1),0)),cfgPassingScore),"Pass","FAIL"))</f>
        <v/>
      </c>
      <c r="I29" s="28">
        <f>IF($C29="","",_xlfn.LET(_xlpm.c,IFERROR(INDEX(rngEPcode,MATCH(cfgGradeSheetExam,IFERROR(rngEPseq+0,-1),0)),""),IF(COUNTIFS(nrES_PID,Cadets!$B24,nrES_Code,_xlpm.c,nrES_Att,2,nrES_Raw,"&gt;=0")&gt;0,"Retested","")))</f>
        <v/>
      </c>
    </row>
    <row r="30">
      <c r="B30" s="28">
        <f>IF(Cadets!$B25="","",ROW()-10)</f>
        <v/>
      </c>
      <c r="C30" s="27">
        <f>IF(Cadets!$B25="","",Cadets!$F25)</f>
        <v/>
      </c>
      <c r="D30" s="28">
        <f>IF($C30="","",Cadets!$B25)</f>
        <v/>
      </c>
      <c r="E30" s="28">
        <f>IF($C30="","",Cadets!$H25)</f>
        <v/>
      </c>
      <c r="F30" s="28">
        <f>IF($C30="","",_xlfn.LET(_xlpm.c,IFERROR(INDEX(rngEPcode,MATCH(cfgGradeSheetExam,IFERROR(rngEPseq+0,-1),0)),""),IF(COUNTIFS(nrES_PID,Cadets!$B25,nrES_Code,_xlpm.c,nrES_Att,1)=0,"",SUMIFS(nrES_Raw,nrES_PID,Cadets!$B25,nrES_Code,_xlpm.c,nrES_Att,1))))</f>
        <v/>
      </c>
      <c r="G30" s="28">
        <f>IF($C30="","",_xlfn.LET(_xlpm.c,IFERROR(INDEX(rngEPcode,MATCH(cfgGradeSheetExam,IFERROR(rngEPseq+0,-1),0)),""),IF(COUNTIFS(nrES_PID,Cadets!$B25,nrES_Code,_xlpm.c,nrES_Final,"Yes",nrES_Rec,"&lt;&gt;")=0,"",SUMIFS(nrES_Rec,nrES_PID,Cadets!$B25,nrES_Code,_xlpm.c,nrES_Final,"Yes"))))</f>
        <v/>
      </c>
      <c r="H30" s="28">
        <f>IF(OR($C30="",$G30=""),"",IF($G30&gt;=IFERROR(INDEX(rngEPpass,MATCH(cfgGradeSheetExam,IFERROR(rngEPseq+0,-1),0)),cfgPassingScore),"Pass","FAIL"))</f>
        <v/>
      </c>
      <c r="I30" s="28">
        <f>IF($C30="","",_xlfn.LET(_xlpm.c,IFERROR(INDEX(rngEPcode,MATCH(cfgGradeSheetExam,IFERROR(rngEPseq+0,-1),0)),""),IF(COUNTIFS(nrES_PID,Cadets!$B25,nrES_Code,_xlpm.c,nrES_Att,2,nrES_Raw,"&gt;=0")&gt;0,"Retested","")))</f>
        <v/>
      </c>
    </row>
    <row r="31">
      <c r="B31" s="28">
        <f>IF(Cadets!$B26="","",ROW()-10)</f>
        <v/>
      </c>
      <c r="C31" s="27">
        <f>IF(Cadets!$B26="","",Cadets!$F26)</f>
        <v/>
      </c>
      <c r="D31" s="28">
        <f>IF($C31="","",Cadets!$B26)</f>
        <v/>
      </c>
      <c r="E31" s="28">
        <f>IF($C31="","",Cadets!$H26)</f>
        <v/>
      </c>
      <c r="F31" s="28">
        <f>IF($C31="","",_xlfn.LET(_xlpm.c,IFERROR(INDEX(rngEPcode,MATCH(cfgGradeSheetExam,IFERROR(rngEPseq+0,-1),0)),""),IF(COUNTIFS(nrES_PID,Cadets!$B26,nrES_Code,_xlpm.c,nrES_Att,1)=0,"",SUMIFS(nrES_Raw,nrES_PID,Cadets!$B26,nrES_Code,_xlpm.c,nrES_Att,1))))</f>
        <v/>
      </c>
      <c r="G31" s="28">
        <f>IF($C31="","",_xlfn.LET(_xlpm.c,IFERROR(INDEX(rngEPcode,MATCH(cfgGradeSheetExam,IFERROR(rngEPseq+0,-1),0)),""),IF(COUNTIFS(nrES_PID,Cadets!$B26,nrES_Code,_xlpm.c,nrES_Final,"Yes",nrES_Rec,"&lt;&gt;")=0,"",SUMIFS(nrES_Rec,nrES_PID,Cadets!$B26,nrES_Code,_xlpm.c,nrES_Final,"Yes"))))</f>
        <v/>
      </c>
      <c r="H31" s="28">
        <f>IF(OR($C31="",$G31=""),"",IF($G31&gt;=IFERROR(INDEX(rngEPpass,MATCH(cfgGradeSheetExam,IFERROR(rngEPseq+0,-1),0)),cfgPassingScore),"Pass","FAIL"))</f>
        <v/>
      </c>
      <c r="I31" s="28">
        <f>IF($C31="","",_xlfn.LET(_xlpm.c,IFERROR(INDEX(rngEPcode,MATCH(cfgGradeSheetExam,IFERROR(rngEPseq+0,-1),0)),""),IF(COUNTIFS(nrES_PID,Cadets!$B26,nrES_Code,_xlpm.c,nrES_Att,2,nrES_Raw,"&gt;=0")&gt;0,"Retested","")))</f>
        <v/>
      </c>
    </row>
    <row r="32">
      <c r="B32" s="28">
        <f>IF(Cadets!$B27="","",ROW()-10)</f>
        <v/>
      </c>
      <c r="C32" s="27">
        <f>IF(Cadets!$B27="","",Cadets!$F27)</f>
        <v/>
      </c>
      <c r="D32" s="28">
        <f>IF($C32="","",Cadets!$B27)</f>
        <v/>
      </c>
      <c r="E32" s="28">
        <f>IF($C32="","",Cadets!$H27)</f>
        <v/>
      </c>
      <c r="F32" s="28">
        <f>IF($C32="","",_xlfn.LET(_xlpm.c,IFERROR(INDEX(rngEPcode,MATCH(cfgGradeSheetExam,IFERROR(rngEPseq+0,-1),0)),""),IF(COUNTIFS(nrES_PID,Cadets!$B27,nrES_Code,_xlpm.c,nrES_Att,1)=0,"",SUMIFS(nrES_Raw,nrES_PID,Cadets!$B27,nrES_Code,_xlpm.c,nrES_Att,1))))</f>
        <v/>
      </c>
      <c r="G32" s="28">
        <f>IF($C32="","",_xlfn.LET(_xlpm.c,IFERROR(INDEX(rngEPcode,MATCH(cfgGradeSheetExam,IFERROR(rngEPseq+0,-1),0)),""),IF(COUNTIFS(nrES_PID,Cadets!$B27,nrES_Code,_xlpm.c,nrES_Final,"Yes",nrES_Rec,"&lt;&gt;")=0,"",SUMIFS(nrES_Rec,nrES_PID,Cadets!$B27,nrES_Code,_xlpm.c,nrES_Final,"Yes"))))</f>
        <v/>
      </c>
      <c r="H32" s="28">
        <f>IF(OR($C32="",$G32=""),"",IF($G32&gt;=IFERROR(INDEX(rngEPpass,MATCH(cfgGradeSheetExam,IFERROR(rngEPseq+0,-1),0)),cfgPassingScore),"Pass","FAIL"))</f>
        <v/>
      </c>
      <c r="I32" s="28">
        <f>IF($C32="","",_xlfn.LET(_xlpm.c,IFERROR(INDEX(rngEPcode,MATCH(cfgGradeSheetExam,IFERROR(rngEPseq+0,-1),0)),""),IF(COUNTIFS(nrES_PID,Cadets!$B27,nrES_Code,_xlpm.c,nrES_Att,2,nrES_Raw,"&gt;=0")&gt;0,"Retested","")))</f>
        <v/>
      </c>
    </row>
    <row r="33">
      <c r="B33" s="28">
        <f>IF(Cadets!$B28="","",ROW()-10)</f>
        <v/>
      </c>
      <c r="C33" s="27">
        <f>IF(Cadets!$B28="","",Cadets!$F28)</f>
        <v/>
      </c>
      <c r="D33" s="28">
        <f>IF($C33="","",Cadets!$B28)</f>
        <v/>
      </c>
      <c r="E33" s="28">
        <f>IF($C33="","",Cadets!$H28)</f>
        <v/>
      </c>
      <c r="F33" s="28">
        <f>IF($C33="","",_xlfn.LET(_xlpm.c,IFERROR(INDEX(rngEPcode,MATCH(cfgGradeSheetExam,IFERROR(rngEPseq+0,-1),0)),""),IF(COUNTIFS(nrES_PID,Cadets!$B28,nrES_Code,_xlpm.c,nrES_Att,1)=0,"",SUMIFS(nrES_Raw,nrES_PID,Cadets!$B28,nrES_Code,_xlpm.c,nrES_Att,1))))</f>
        <v/>
      </c>
      <c r="G33" s="28">
        <f>IF($C33="","",_xlfn.LET(_xlpm.c,IFERROR(INDEX(rngEPcode,MATCH(cfgGradeSheetExam,IFERROR(rngEPseq+0,-1),0)),""),IF(COUNTIFS(nrES_PID,Cadets!$B28,nrES_Code,_xlpm.c,nrES_Final,"Yes",nrES_Rec,"&lt;&gt;")=0,"",SUMIFS(nrES_Rec,nrES_PID,Cadets!$B28,nrES_Code,_xlpm.c,nrES_Final,"Yes"))))</f>
        <v/>
      </c>
      <c r="H33" s="28">
        <f>IF(OR($C33="",$G33=""),"",IF($G33&gt;=IFERROR(INDEX(rngEPpass,MATCH(cfgGradeSheetExam,IFERROR(rngEPseq+0,-1),0)),cfgPassingScore),"Pass","FAIL"))</f>
        <v/>
      </c>
      <c r="I33" s="28">
        <f>IF($C33="","",_xlfn.LET(_xlpm.c,IFERROR(INDEX(rngEPcode,MATCH(cfgGradeSheetExam,IFERROR(rngEPseq+0,-1),0)),""),IF(COUNTIFS(nrES_PID,Cadets!$B28,nrES_Code,_xlpm.c,nrES_Att,2,nrES_Raw,"&gt;=0")&gt;0,"Retested","")))</f>
        <v/>
      </c>
    </row>
    <row r="34">
      <c r="B34" s="28">
        <f>IF(Cadets!$B29="","",ROW()-10)</f>
        <v/>
      </c>
      <c r="C34" s="27">
        <f>IF(Cadets!$B29="","",Cadets!$F29)</f>
        <v/>
      </c>
      <c r="D34" s="28">
        <f>IF($C34="","",Cadets!$B29)</f>
        <v/>
      </c>
      <c r="E34" s="28">
        <f>IF($C34="","",Cadets!$H29)</f>
        <v/>
      </c>
      <c r="F34" s="28">
        <f>IF($C34="","",_xlfn.LET(_xlpm.c,IFERROR(INDEX(rngEPcode,MATCH(cfgGradeSheetExam,IFERROR(rngEPseq+0,-1),0)),""),IF(COUNTIFS(nrES_PID,Cadets!$B29,nrES_Code,_xlpm.c,nrES_Att,1)=0,"",SUMIFS(nrES_Raw,nrES_PID,Cadets!$B29,nrES_Code,_xlpm.c,nrES_Att,1))))</f>
        <v/>
      </c>
      <c r="G34" s="28">
        <f>IF($C34="","",_xlfn.LET(_xlpm.c,IFERROR(INDEX(rngEPcode,MATCH(cfgGradeSheetExam,IFERROR(rngEPseq+0,-1),0)),""),IF(COUNTIFS(nrES_PID,Cadets!$B29,nrES_Code,_xlpm.c,nrES_Final,"Yes",nrES_Rec,"&lt;&gt;")=0,"",SUMIFS(nrES_Rec,nrES_PID,Cadets!$B29,nrES_Code,_xlpm.c,nrES_Final,"Yes"))))</f>
        <v/>
      </c>
      <c r="H34" s="28">
        <f>IF(OR($C34="",$G34=""),"",IF($G34&gt;=IFERROR(INDEX(rngEPpass,MATCH(cfgGradeSheetExam,IFERROR(rngEPseq+0,-1),0)),cfgPassingScore),"Pass","FAIL"))</f>
        <v/>
      </c>
      <c r="I34" s="28">
        <f>IF($C34="","",_xlfn.LET(_xlpm.c,IFERROR(INDEX(rngEPcode,MATCH(cfgGradeSheetExam,IFERROR(rngEPseq+0,-1),0)),""),IF(COUNTIFS(nrES_PID,Cadets!$B29,nrES_Code,_xlpm.c,nrES_Att,2,nrES_Raw,"&gt;=0")&gt;0,"Retested","")))</f>
        <v/>
      </c>
    </row>
    <row r="35">
      <c r="B35" s="28">
        <f>IF(Cadets!$B30="","",ROW()-10)</f>
        <v/>
      </c>
      <c r="C35" s="27">
        <f>IF(Cadets!$B30="","",Cadets!$F30)</f>
        <v/>
      </c>
      <c r="D35" s="28">
        <f>IF($C35="","",Cadets!$B30)</f>
        <v/>
      </c>
      <c r="E35" s="28">
        <f>IF($C35="","",Cadets!$H30)</f>
        <v/>
      </c>
      <c r="F35" s="28">
        <f>IF($C35="","",_xlfn.LET(_xlpm.c,IFERROR(INDEX(rngEPcode,MATCH(cfgGradeSheetExam,IFERROR(rngEPseq+0,-1),0)),""),IF(COUNTIFS(nrES_PID,Cadets!$B30,nrES_Code,_xlpm.c,nrES_Att,1)=0,"",SUMIFS(nrES_Raw,nrES_PID,Cadets!$B30,nrES_Code,_xlpm.c,nrES_Att,1))))</f>
        <v/>
      </c>
      <c r="G35" s="28">
        <f>IF($C35="","",_xlfn.LET(_xlpm.c,IFERROR(INDEX(rngEPcode,MATCH(cfgGradeSheetExam,IFERROR(rngEPseq+0,-1),0)),""),IF(COUNTIFS(nrES_PID,Cadets!$B30,nrES_Code,_xlpm.c,nrES_Final,"Yes",nrES_Rec,"&lt;&gt;")=0,"",SUMIFS(nrES_Rec,nrES_PID,Cadets!$B30,nrES_Code,_xlpm.c,nrES_Final,"Yes"))))</f>
        <v/>
      </c>
      <c r="H35" s="28">
        <f>IF(OR($C35="",$G35=""),"",IF($G35&gt;=IFERROR(INDEX(rngEPpass,MATCH(cfgGradeSheetExam,IFERROR(rngEPseq+0,-1),0)),cfgPassingScore),"Pass","FAIL"))</f>
        <v/>
      </c>
      <c r="I35" s="28">
        <f>IF($C35="","",_xlfn.LET(_xlpm.c,IFERROR(INDEX(rngEPcode,MATCH(cfgGradeSheetExam,IFERROR(rngEPseq+0,-1),0)),""),IF(COUNTIFS(nrES_PID,Cadets!$B30,nrES_Code,_xlpm.c,nrES_Att,2,nrES_Raw,"&gt;=0")&gt;0,"Retested","")))</f>
        <v/>
      </c>
    </row>
    <row r="36">
      <c r="B36" s="28">
        <f>IF(Cadets!$B31="","",ROW()-10)</f>
        <v/>
      </c>
      <c r="C36" s="27">
        <f>IF(Cadets!$B31="","",Cadets!$F31)</f>
        <v/>
      </c>
      <c r="D36" s="28">
        <f>IF($C36="","",Cadets!$B31)</f>
        <v/>
      </c>
      <c r="E36" s="28">
        <f>IF($C36="","",Cadets!$H31)</f>
        <v/>
      </c>
      <c r="F36" s="28">
        <f>IF($C36="","",_xlfn.LET(_xlpm.c,IFERROR(INDEX(rngEPcode,MATCH(cfgGradeSheetExam,IFERROR(rngEPseq+0,-1),0)),""),IF(COUNTIFS(nrES_PID,Cadets!$B31,nrES_Code,_xlpm.c,nrES_Att,1)=0,"",SUMIFS(nrES_Raw,nrES_PID,Cadets!$B31,nrES_Code,_xlpm.c,nrES_Att,1))))</f>
        <v/>
      </c>
      <c r="G36" s="28">
        <f>IF($C36="","",_xlfn.LET(_xlpm.c,IFERROR(INDEX(rngEPcode,MATCH(cfgGradeSheetExam,IFERROR(rngEPseq+0,-1),0)),""),IF(COUNTIFS(nrES_PID,Cadets!$B31,nrES_Code,_xlpm.c,nrES_Final,"Yes",nrES_Rec,"&lt;&gt;")=0,"",SUMIFS(nrES_Rec,nrES_PID,Cadets!$B31,nrES_Code,_xlpm.c,nrES_Final,"Yes"))))</f>
        <v/>
      </c>
      <c r="H36" s="28">
        <f>IF(OR($C36="",$G36=""),"",IF($G36&gt;=IFERROR(INDEX(rngEPpass,MATCH(cfgGradeSheetExam,IFERROR(rngEPseq+0,-1),0)),cfgPassingScore),"Pass","FAIL"))</f>
        <v/>
      </c>
      <c r="I36" s="28">
        <f>IF($C36="","",_xlfn.LET(_xlpm.c,IFERROR(INDEX(rngEPcode,MATCH(cfgGradeSheetExam,IFERROR(rngEPseq+0,-1),0)),""),IF(COUNTIFS(nrES_PID,Cadets!$B31,nrES_Code,_xlpm.c,nrES_Att,2,nrES_Raw,"&gt;=0")&gt;0,"Retested","")))</f>
        <v/>
      </c>
    </row>
    <row r="37">
      <c r="B37" s="28">
        <f>IF(Cadets!$B32="","",ROW()-10)</f>
        <v/>
      </c>
      <c r="C37" s="27">
        <f>IF(Cadets!$B32="","",Cadets!$F32)</f>
        <v/>
      </c>
      <c r="D37" s="28">
        <f>IF($C37="","",Cadets!$B32)</f>
        <v/>
      </c>
      <c r="E37" s="28">
        <f>IF($C37="","",Cadets!$H32)</f>
        <v/>
      </c>
      <c r="F37" s="28">
        <f>IF($C37="","",_xlfn.LET(_xlpm.c,IFERROR(INDEX(rngEPcode,MATCH(cfgGradeSheetExam,IFERROR(rngEPseq+0,-1),0)),""),IF(COUNTIFS(nrES_PID,Cadets!$B32,nrES_Code,_xlpm.c,nrES_Att,1)=0,"",SUMIFS(nrES_Raw,nrES_PID,Cadets!$B32,nrES_Code,_xlpm.c,nrES_Att,1))))</f>
        <v/>
      </c>
      <c r="G37" s="28">
        <f>IF($C37="","",_xlfn.LET(_xlpm.c,IFERROR(INDEX(rngEPcode,MATCH(cfgGradeSheetExam,IFERROR(rngEPseq+0,-1),0)),""),IF(COUNTIFS(nrES_PID,Cadets!$B32,nrES_Code,_xlpm.c,nrES_Final,"Yes",nrES_Rec,"&lt;&gt;")=0,"",SUMIFS(nrES_Rec,nrES_PID,Cadets!$B32,nrES_Code,_xlpm.c,nrES_Final,"Yes"))))</f>
        <v/>
      </c>
      <c r="H37" s="28">
        <f>IF(OR($C37="",$G37=""),"",IF($G37&gt;=IFERROR(INDEX(rngEPpass,MATCH(cfgGradeSheetExam,IFERROR(rngEPseq+0,-1),0)),cfgPassingScore),"Pass","FAIL"))</f>
        <v/>
      </c>
      <c r="I37" s="28">
        <f>IF($C37="","",_xlfn.LET(_xlpm.c,IFERROR(INDEX(rngEPcode,MATCH(cfgGradeSheetExam,IFERROR(rngEPseq+0,-1),0)),""),IF(COUNTIFS(nrES_PID,Cadets!$B32,nrES_Code,_xlpm.c,nrES_Att,2,nrES_Raw,"&gt;=0")&gt;0,"Retested","")))</f>
        <v/>
      </c>
    </row>
    <row r="38">
      <c r="B38" s="28">
        <f>IF(Cadets!$B33="","",ROW()-10)</f>
        <v/>
      </c>
      <c r="C38" s="27">
        <f>IF(Cadets!$B33="","",Cadets!$F33)</f>
        <v/>
      </c>
      <c r="D38" s="28">
        <f>IF($C38="","",Cadets!$B33)</f>
        <v/>
      </c>
      <c r="E38" s="28">
        <f>IF($C38="","",Cadets!$H33)</f>
        <v/>
      </c>
      <c r="F38" s="28">
        <f>IF($C38="","",_xlfn.LET(_xlpm.c,IFERROR(INDEX(rngEPcode,MATCH(cfgGradeSheetExam,IFERROR(rngEPseq+0,-1),0)),""),IF(COUNTIFS(nrES_PID,Cadets!$B33,nrES_Code,_xlpm.c,nrES_Att,1)=0,"",SUMIFS(nrES_Raw,nrES_PID,Cadets!$B33,nrES_Code,_xlpm.c,nrES_Att,1))))</f>
        <v/>
      </c>
      <c r="G38" s="28">
        <f>IF($C38="","",_xlfn.LET(_xlpm.c,IFERROR(INDEX(rngEPcode,MATCH(cfgGradeSheetExam,IFERROR(rngEPseq+0,-1),0)),""),IF(COUNTIFS(nrES_PID,Cadets!$B33,nrES_Code,_xlpm.c,nrES_Final,"Yes",nrES_Rec,"&lt;&gt;")=0,"",SUMIFS(nrES_Rec,nrES_PID,Cadets!$B33,nrES_Code,_xlpm.c,nrES_Final,"Yes"))))</f>
        <v/>
      </c>
      <c r="H38" s="28">
        <f>IF(OR($C38="",$G38=""),"",IF($G38&gt;=IFERROR(INDEX(rngEPpass,MATCH(cfgGradeSheetExam,IFERROR(rngEPseq+0,-1),0)),cfgPassingScore),"Pass","FAIL"))</f>
        <v/>
      </c>
      <c r="I38" s="28">
        <f>IF($C38="","",_xlfn.LET(_xlpm.c,IFERROR(INDEX(rngEPcode,MATCH(cfgGradeSheetExam,IFERROR(rngEPseq+0,-1),0)),""),IF(COUNTIFS(nrES_PID,Cadets!$B33,nrES_Code,_xlpm.c,nrES_Att,2,nrES_Raw,"&gt;=0")&gt;0,"Retested","")))</f>
        <v/>
      </c>
    </row>
    <row r="39">
      <c r="B39" s="28">
        <f>IF(Cadets!$B34="","",ROW()-10)</f>
        <v/>
      </c>
      <c r="C39" s="27">
        <f>IF(Cadets!$B34="","",Cadets!$F34)</f>
        <v/>
      </c>
      <c r="D39" s="28">
        <f>IF($C39="","",Cadets!$B34)</f>
        <v/>
      </c>
      <c r="E39" s="28">
        <f>IF($C39="","",Cadets!$H34)</f>
        <v/>
      </c>
      <c r="F39" s="28">
        <f>IF($C39="","",_xlfn.LET(_xlpm.c,IFERROR(INDEX(rngEPcode,MATCH(cfgGradeSheetExam,IFERROR(rngEPseq+0,-1),0)),""),IF(COUNTIFS(nrES_PID,Cadets!$B34,nrES_Code,_xlpm.c,nrES_Att,1)=0,"",SUMIFS(nrES_Raw,nrES_PID,Cadets!$B34,nrES_Code,_xlpm.c,nrES_Att,1))))</f>
        <v/>
      </c>
      <c r="G39" s="28">
        <f>IF($C39="","",_xlfn.LET(_xlpm.c,IFERROR(INDEX(rngEPcode,MATCH(cfgGradeSheetExam,IFERROR(rngEPseq+0,-1),0)),""),IF(COUNTIFS(nrES_PID,Cadets!$B34,nrES_Code,_xlpm.c,nrES_Final,"Yes",nrES_Rec,"&lt;&gt;")=0,"",SUMIFS(nrES_Rec,nrES_PID,Cadets!$B34,nrES_Code,_xlpm.c,nrES_Final,"Yes"))))</f>
        <v/>
      </c>
      <c r="H39" s="28">
        <f>IF(OR($C39="",$G39=""),"",IF($G39&gt;=IFERROR(INDEX(rngEPpass,MATCH(cfgGradeSheetExam,IFERROR(rngEPseq+0,-1),0)),cfgPassingScore),"Pass","FAIL"))</f>
        <v/>
      </c>
      <c r="I39" s="28">
        <f>IF($C39="","",_xlfn.LET(_xlpm.c,IFERROR(INDEX(rngEPcode,MATCH(cfgGradeSheetExam,IFERROR(rngEPseq+0,-1),0)),""),IF(COUNTIFS(nrES_PID,Cadets!$B34,nrES_Code,_xlpm.c,nrES_Att,2,nrES_Raw,"&gt;=0")&gt;0,"Retested","")))</f>
        <v/>
      </c>
    </row>
    <row r="40">
      <c r="B40" s="28">
        <f>IF(Cadets!$B35="","",ROW()-10)</f>
        <v/>
      </c>
      <c r="C40" s="27">
        <f>IF(Cadets!$B35="","",Cadets!$F35)</f>
        <v/>
      </c>
      <c r="D40" s="28">
        <f>IF($C40="","",Cadets!$B35)</f>
        <v/>
      </c>
      <c r="E40" s="28">
        <f>IF($C40="","",Cadets!$H35)</f>
        <v/>
      </c>
      <c r="F40" s="28">
        <f>IF($C40="","",_xlfn.LET(_xlpm.c,IFERROR(INDEX(rngEPcode,MATCH(cfgGradeSheetExam,IFERROR(rngEPseq+0,-1),0)),""),IF(COUNTIFS(nrES_PID,Cadets!$B35,nrES_Code,_xlpm.c,nrES_Att,1)=0,"",SUMIFS(nrES_Raw,nrES_PID,Cadets!$B35,nrES_Code,_xlpm.c,nrES_Att,1))))</f>
        <v/>
      </c>
      <c r="G40" s="28">
        <f>IF($C40="","",_xlfn.LET(_xlpm.c,IFERROR(INDEX(rngEPcode,MATCH(cfgGradeSheetExam,IFERROR(rngEPseq+0,-1),0)),""),IF(COUNTIFS(nrES_PID,Cadets!$B35,nrES_Code,_xlpm.c,nrES_Final,"Yes",nrES_Rec,"&lt;&gt;")=0,"",SUMIFS(nrES_Rec,nrES_PID,Cadets!$B35,nrES_Code,_xlpm.c,nrES_Final,"Yes"))))</f>
        <v/>
      </c>
      <c r="H40" s="28">
        <f>IF(OR($C40="",$G40=""),"",IF($G40&gt;=IFERROR(INDEX(rngEPpass,MATCH(cfgGradeSheetExam,IFERROR(rngEPseq+0,-1),0)),cfgPassingScore),"Pass","FAIL"))</f>
        <v/>
      </c>
      <c r="I40" s="28">
        <f>IF($C40="","",_xlfn.LET(_xlpm.c,IFERROR(INDEX(rngEPcode,MATCH(cfgGradeSheetExam,IFERROR(rngEPseq+0,-1),0)),""),IF(COUNTIFS(nrES_PID,Cadets!$B35,nrES_Code,_xlpm.c,nrES_Att,2,nrES_Raw,"&gt;=0")&gt;0,"Retested","")))</f>
        <v/>
      </c>
    </row>
    <row r="41">
      <c r="B41" s="28">
        <f>IF(Cadets!$B36="","",ROW()-10)</f>
        <v/>
      </c>
      <c r="C41" s="27">
        <f>IF(Cadets!$B36="","",Cadets!$F36)</f>
        <v/>
      </c>
      <c r="D41" s="28">
        <f>IF($C41="","",Cadets!$B36)</f>
        <v/>
      </c>
      <c r="E41" s="28">
        <f>IF($C41="","",Cadets!$H36)</f>
        <v/>
      </c>
      <c r="F41" s="28">
        <f>IF($C41="","",_xlfn.LET(_xlpm.c,IFERROR(INDEX(rngEPcode,MATCH(cfgGradeSheetExam,IFERROR(rngEPseq+0,-1),0)),""),IF(COUNTIFS(nrES_PID,Cadets!$B36,nrES_Code,_xlpm.c,nrES_Att,1)=0,"",SUMIFS(nrES_Raw,nrES_PID,Cadets!$B36,nrES_Code,_xlpm.c,nrES_Att,1))))</f>
        <v/>
      </c>
      <c r="G41" s="28">
        <f>IF($C41="","",_xlfn.LET(_xlpm.c,IFERROR(INDEX(rngEPcode,MATCH(cfgGradeSheetExam,IFERROR(rngEPseq+0,-1),0)),""),IF(COUNTIFS(nrES_PID,Cadets!$B36,nrES_Code,_xlpm.c,nrES_Final,"Yes",nrES_Rec,"&lt;&gt;")=0,"",SUMIFS(nrES_Rec,nrES_PID,Cadets!$B36,nrES_Code,_xlpm.c,nrES_Final,"Yes"))))</f>
        <v/>
      </c>
      <c r="H41" s="28">
        <f>IF(OR($C41="",$G41=""),"",IF($G41&gt;=IFERROR(INDEX(rngEPpass,MATCH(cfgGradeSheetExam,IFERROR(rngEPseq+0,-1),0)),cfgPassingScore),"Pass","FAIL"))</f>
        <v/>
      </c>
      <c r="I41" s="28">
        <f>IF($C41="","",_xlfn.LET(_xlpm.c,IFERROR(INDEX(rngEPcode,MATCH(cfgGradeSheetExam,IFERROR(rngEPseq+0,-1),0)),""),IF(COUNTIFS(nrES_PID,Cadets!$B36,nrES_Code,_xlpm.c,nrES_Att,2,nrES_Raw,"&gt;=0")&gt;0,"Retested","")))</f>
        <v/>
      </c>
    </row>
    <row r="42">
      <c r="B42" s="28">
        <f>IF(Cadets!$B37="","",ROW()-10)</f>
        <v/>
      </c>
      <c r="C42" s="27">
        <f>IF(Cadets!$B37="","",Cadets!$F37)</f>
        <v/>
      </c>
      <c r="D42" s="28">
        <f>IF($C42="","",Cadets!$B37)</f>
        <v/>
      </c>
      <c r="E42" s="28">
        <f>IF($C42="","",Cadets!$H37)</f>
        <v/>
      </c>
      <c r="F42" s="28">
        <f>IF($C42="","",_xlfn.LET(_xlpm.c,IFERROR(INDEX(rngEPcode,MATCH(cfgGradeSheetExam,IFERROR(rngEPseq+0,-1),0)),""),IF(COUNTIFS(nrES_PID,Cadets!$B37,nrES_Code,_xlpm.c,nrES_Att,1)=0,"",SUMIFS(nrES_Raw,nrES_PID,Cadets!$B37,nrES_Code,_xlpm.c,nrES_Att,1))))</f>
        <v/>
      </c>
      <c r="G42" s="28">
        <f>IF($C42="","",_xlfn.LET(_xlpm.c,IFERROR(INDEX(rngEPcode,MATCH(cfgGradeSheetExam,IFERROR(rngEPseq+0,-1),0)),""),IF(COUNTIFS(nrES_PID,Cadets!$B37,nrES_Code,_xlpm.c,nrES_Final,"Yes",nrES_Rec,"&lt;&gt;")=0,"",SUMIFS(nrES_Rec,nrES_PID,Cadets!$B37,nrES_Code,_xlpm.c,nrES_Final,"Yes"))))</f>
        <v/>
      </c>
      <c r="H42" s="28">
        <f>IF(OR($C42="",$G42=""),"",IF($G42&gt;=IFERROR(INDEX(rngEPpass,MATCH(cfgGradeSheetExam,IFERROR(rngEPseq+0,-1),0)),cfgPassingScore),"Pass","FAIL"))</f>
        <v/>
      </c>
      <c r="I42" s="28">
        <f>IF($C42="","",_xlfn.LET(_xlpm.c,IFERROR(INDEX(rngEPcode,MATCH(cfgGradeSheetExam,IFERROR(rngEPseq+0,-1),0)),""),IF(COUNTIFS(nrES_PID,Cadets!$B37,nrES_Code,_xlpm.c,nrES_Att,2,nrES_Raw,"&gt;=0")&gt;0,"Retested","")))</f>
        <v/>
      </c>
    </row>
    <row r="43">
      <c r="B43" s="28">
        <f>IF(Cadets!$B38="","",ROW()-10)</f>
        <v/>
      </c>
      <c r="C43" s="27">
        <f>IF(Cadets!$B38="","",Cadets!$F38)</f>
        <v/>
      </c>
      <c r="D43" s="28">
        <f>IF($C43="","",Cadets!$B38)</f>
        <v/>
      </c>
      <c r="E43" s="28">
        <f>IF($C43="","",Cadets!$H38)</f>
        <v/>
      </c>
      <c r="F43" s="28">
        <f>IF($C43="","",_xlfn.LET(_xlpm.c,IFERROR(INDEX(rngEPcode,MATCH(cfgGradeSheetExam,IFERROR(rngEPseq+0,-1),0)),""),IF(COUNTIFS(nrES_PID,Cadets!$B38,nrES_Code,_xlpm.c,nrES_Att,1)=0,"",SUMIFS(nrES_Raw,nrES_PID,Cadets!$B38,nrES_Code,_xlpm.c,nrES_Att,1))))</f>
        <v/>
      </c>
      <c r="G43" s="28">
        <f>IF($C43="","",_xlfn.LET(_xlpm.c,IFERROR(INDEX(rngEPcode,MATCH(cfgGradeSheetExam,IFERROR(rngEPseq+0,-1),0)),""),IF(COUNTIFS(nrES_PID,Cadets!$B38,nrES_Code,_xlpm.c,nrES_Final,"Yes",nrES_Rec,"&lt;&gt;")=0,"",SUMIFS(nrES_Rec,nrES_PID,Cadets!$B38,nrES_Code,_xlpm.c,nrES_Final,"Yes"))))</f>
        <v/>
      </c>
      <c r="H43" s="28">
        <f>IF(OR($C43="",$G43=""),"",IF($G43&gt;=IFERROR(INDEX(rngEPpass,MATCH(cfgGradeSheetExam,IFERROR(rngEPseq+0,-1),0)),cfgPassingScore),"Pass","FAIL"))</f>
        <v/>
      </c>
      <c r="I43" s="28">
        <f>IF($C43="","",_xlfn.LET(_xlpm.c,IFERROR(INDEX(rngEPcode,MATCH(cfgGradeSheetExam,IFERROR(rngEPseq+0,-1),0)),""),IF(COUNTIFS(nrES_PID,Cadets!$B38,nrES_Code,_xlpm.c,nrES_Att,2,nrES_Raw,"&gt;=0")&gt;0,"Retested","")))</f>
        <v/>
      </c>
    </row>
    <row r="44">
      <c r="B44" s="28">
        <f>IF(Cadets!$B39="","",ROW()-10)</f>
        <v/>
      </c>
      <c r="C44" s="27">
        <f>IF(Cadets!$B39="","",Cadets!$F39)</f>
        <v/>
      </c>
      <c r="D44" s="28">
        <f>IF($C44="","",Cadets!$B39)</f>
        <v/>
      </c>
      <c r="E44" s="28">
        <f>IF($C44="","",Cadets!$H39)</f>
        <v/>
      </c>
      <c r="F44" s="28">
        <f>IF($C44="","",_xlfn.LET(_xlpm.c,IFERROR(INDEX(rngEPcode,MATCH(cfgGradeSheetExam,IFERROR(rngEPseq+0,-1),0)),""),IF(COUNTIFS(nrES_PID,Cadets!$B39,nrES_Code,_xlpm.c,nrES_Att,1)=0,"",SUMIFS(nrES_Raw,nrES_PID,Cadets!$B39,nrES_Code,_xlpm.c,nrES_Att,1))))</f>
        <v/>
      </c>
      <c r="G44" s="28">
        <f>IF($C44="","",_xlfn.LET(_xlpm.c,IFERROR(INDEX(rngEPcode,MATCH(cfgGradeSheetExam,IFERROR(rngEPseq+0,-1),0)),""),IF(COUNTIFS(nrES_PID,Cadets!$B39,nrES_Code,_xlpm.c,nrES_Final,"Yes",nrES_Rec,"&lt;&gt;")=0,"",SUMIFS(nrES_Rec,nrES_PID,Cadets!$B39,nrES_Code,_xlpm.c,nrES_Final,"Yes"))))</f>
        <v/>
      </c>
      <c r="H44" s="28">
        <f>IF(OR($C44="",$G44=""),"",IF($G44&gt;=IFERROR(INDEX(rngEPpass,MATCH(cfgGradeSheetExam,IFERROR(rngEPseq+0,-1),0)),cfgPassingScore),"Pass","FAIL"))</f>
        <v/>
      </c>
      <c r="I44" s="28">
        <f>IF($C44="","",_xlfn.LET(_xlpm.c,IFERROR(INDEX(rngEPcode,MATCH(cfgGradeSheetExam,IFERROR(rngEPseq+0,-1),0)),""),IF(COUNTIFS(nrES_PID,Cadets!$B39,nrES_Code,_xlpm.c,nrES_Att,2,nrES_Raw,"&gt;=0")&gt;0,"Retested","")))</f>
        <v/>
      </c>
    </row>
    <row r="45">
      <c r="B45" s="28">
        <f>IF(Cadets!$B40="","",ROW()-10)</f>
        <v/>
      </c>
      <c r="C45" s="27">
        <f>IF(Cadets!$B40="","",Cadets!$F40)</f>
        <v/>
      </c>
      <c r="D45" s="28">
        <f>IF($C45="","",Cadets!$B40)</f>
        <v/>
      </c>
      <c r="E45" s="28">
        <f>IF($C45="","",Cadets!$H40)</f>
        <v/>
      </c>
      <c r="F45" s="28">
        <f>IF($C45="","",_xlfn.LET(_xlpm.c,IFERROR(INDEX(rngEPcode,MATCH(cfgGradeSheetExam,IFERROR(rngEPseq+0,-1),0)),""),IF(COUNTIFS(nrES_PID,Cadets!$B40,nrES_Code,_xlpm.c,nrES_Att,1)=0,"",SUMIFS(nrES_Raw,nrES_PID,Cadets!$B40,nrES_Code,_xlpm.c,nrES_Att,1))))</f>
        <v/>
      </c>
      <c r="G45" s="28">
        <f>IF($C45="","",_xlfn.LET(_xlpm.c,IFERROR(INDEX(rngEPcode,MATCH(cfgGradeSheetExam,IFERROR(rngEPseq+0,-1),0)),""),IF(COUNTIFS(nrES_PID,Cadets!$B40,nrES_Code,_xlpm.c,nrES_Final,"Yes",nrES_Rec,"&lt;&gt;")=0,"",SUMIFS(nrES_Rec,nrES_PID,Cadets!$B40,nrES_Code,_xlpm.c,nrES_Final,"Yes"))))</f>
        <v/>
      </c>
      <c r="H45" s="28">
        <f>IF(OR($C45="",$G45=""),"",IF($G45&gt;=IFERROR(INDEX(rngEPpass,MATCH(cfgGradeSheetExam,IFERROR(rngEPseq+0,-1),0)),cfgPassingScore),"Pass","FAIL"))</f>
        <v/>
      </c>
      <c r="I45" s="28">
        <f>IF($C45="","",_xlfn.LET(_xlpm.c,IFERROR(INDEX(rngEPcode,MATCH(cfgGradeSheetExam,IFERROR(rngEPseq+0,-1),0)),""),IF(COUNTIFS(nrES_PID,Cadets!$B40,nrES_Code,_xlpm.c,nrES_Att,2,nrES_Raw,"&gt;=0")&gt;0,"Retested","")))</f>
        <v/>
      </c>
    </row>
    <row r="46">
      <c r="B46" s="28">
        <f>IF(Cadets!$B41="","",ROW()-10)</f>
        <v/>
      </c>
      <c r="C46" s="27">
        <f>IF(Cadets!$B41="","",Cadets!$F41)</f>
        <v/>
      </c>
      <c r="D46" s="28">
        <f>IF($C46="","",Cadets!$B41)</f>
        <v/>
      </c>
      <c r="E46" s="28">
        <f>IF($C46="","",Cadets!$H41)</f>
        <v/>
      </c>
      <c r="F46" s="28">
        <f>IF($C46="","",_xlfn.LET(_xlpm.c,IFERROR(INDEX(rngEPcode,MATCH(cfgGradeSheetExam,IFERROR(rngEPseq+0,-1),0)),""),IF(COUNTIFS(nrES_PID,Cadets!$B41,nrES_Code,_xlpm.c,nrES_Att,1)=0,"",SUMIFS(nrES_Raw,nrES_PID,Cadets!$B41,nrES_Code,_xlpm.c,nrES_Att,1))))</f>
        <v/>
      </c>
      <c r="G46" s="28">
        <f>IF($C46="","",_xlfn.LET(_xlpm.c,IFERROR(INDEX(rngEPcode,MATCH(cfgGradeSheetExam,IFERROR(rngEPseq+0,-1),0)),""),IF(COUNTIFS(nrES_PID,Cadets!$B41,nrES_Code,_xlpm.c,nrES_Final,"Yes",nrES_Rec,"&lt;&gt;")=0,"",SUMIFS(nrES_Rec,nrES_PID,Cadets!$B41,nrES_Code,_xlpm.c,nrES_Final,"Yes"))))</f>
        <v/>
      </c>
      <c r="H46" s="28">
        <f>IF(OR($C46="",$G46=""),"",IF($G46&gt;=IFERROR(INDEX(rngEPpass,MATCH(cfgGradeSheetExam,IFERROR(rngEPseq+0,-1),0)),cfgPassingScore),"Pass","FAIL"))</f>
        <v/>
      </c>
      <c r="I46" s="28">
        <f>IF($C46="","",_xlfn.LET(_xlpm.c,IFERROR(INDEX(rngEPcode,MATCH(cfgGradeSheetExam,IFERROR(rngEPseq+0,-1),0)),""),IF(COUNTIFS(nrES_PID,Cadets!$B41,nrES_Code,_xlpm.c,nrES_Att,2,nrES_Raw,"&gt;=0")&gt;0,"Retested","")))</f>
        <v/>
      </c>
    </row>
    <row r="47">
      <c r="B47" s="28">
        <f>IF(Cadets!$B42="","",ROW()-10)</f>
        <v/>
      </c>
      <c r="C47" s="27">
        <f>IF(Cadets!$B42="","",Cadets!$F42)</f>
        <v/>
      </c>
      <c r="D47" s="28">
        <f>IF($C47="","",Cadets!$B42)</f>
        <v/>
      </c>
      <c r="E47" s="28">
        <f>IF($C47="","",Cadets!$H42)</f>
        <v/>
      </c>
      <c r="F47" s="28">
        <f>IF($C47="","",_xlfn.LET(_xlpm.c,IFERROR(INDEX(rngEPcode,MATCH(cfgGradeSheetExam,IFERROR(rngEPseq+0,-1),0)),""),IF(COUNTIFS(nrES_PID,Cadets!$B42,nrES_Code,_xlpm.c,nrES_Att,1)=0,"",SUMIFS(nrES_Raw,nrES_PID,Cadets!$B42,nrES_Code,_xlpm.c,nrES_Att,1))))</f>
        <v/>
      </c>
      <c r="G47" s="28">
        <f>IF($C47="","",_xlfn.LET(_xlpm.c,IFERROR(INDEX(rngEPcode,MATCH(cfgGradeSheetExam,IFERROR(rngEPseq+0,-1),0)),""),IF(COUNTIFS(nrES_PID,Cadets!$B42,nrES_Code,_xlpm.c,nrES_Final,"Yes",nrES_Rec,"&lt;&gt;")=0,"",SUMIFS(nrES_Rec,nrES_PID,Cadets!$B42,nrES_Code,_xlpm.c,nrES_Final,"Yes"))))</f>
        <v/>
      </c>
      <c r="H47" s="28">
        <f>IF(OR($C47="",$G47=""),"",IF($G47&gt;=IFERROR(INDEX(rngEPpass,MATCH(cfgGradeSheetExam,IFERROR(rngEPseq+0,-1),0)),cfgPassingScore),"Pass","FAIL"))</f>
        <v/>
      </c>
      <c r="I47" s="28">
        <f>IF($C47="","",_xlfn.LET(_xlpm.c,IFERROR(INDEX(rngEPcode,MATCH(cfgGradeSheetExam,IFERROR(rngEPseq+0,-1),0)),""),IF(COUNTIFS(nrES_PID,Cadets!$B42,nrES_Code,_xlpm.c,nrES_Att,2,nrES_Raw,"&gt;=0")&gt;0,"Retested","")))</f>
        <v/>
      </c>
    </row>
    <row r="48">
      <c r="B48" s="28">
        <f>IF(Cadets!$B43="","",ROW()-10)</f>
        <v/>
      </c>
      <c r="C48" s="27">
        <f>IF(Cadets!$B43="","",Cadets!$F43)</f>
        <v/>
      </c>
      <c r="D48" s="28">
        <f>IF($C48="","",Cadets!$B43)</f>
        <v/>
      </c>
      <c r="E48" s="28">
        <f>IF($C48="","",Cadets!$H43)</f>
        <v/>
      </c>
      <c r="F48" s="28">
        <f>IF($C48="","",_xlfn.LET(_xlpm.c,IFERROR(INDEX(rngEPcode,MATCH(cfgGradeSheetExam,IFERROR(rngEPseq+0,-1),0)),""),IF(COUNTIFS(nrES_PID,Cadets!$B43,nrES_Code,_xlpm.c,nrES_Att,1)=0,"",SUMIFS(nrES_Raw,nrES_PID,Cadets!$B43,nrES_Code,_xlpm.c,nrES_Att,1))))</f>
        <v/>
      </c>
      <c r="G48" s="28">
        <f>IF($C48="","",_xlfn.LET(_xlpm.c,IFERROR(INDEX(rngEPcode,MATCH(cfgGradeSheetExam,IFERROR(rngEPseq+0,-1),0)),""),IF(COUNTIFS(nrES_PID,Cadets!$B43,nrES_Code,_xlpm.c,nrES_Final,"Yes",nrES_Rec,"&lt;&gt;")=0,"",SUMIFS(nrES_Rec,nrES_PID,Cadets!$B43,nrES_Code,_xlpm.c,nrES_Final,"Yes"))))</f>
        <v/>
      </c>
      <c r="H48" s="28">
        <f>IF(OR($C48="",$G48=""),"",IF($G48&gt;=IFERROR(INDEX(rngEPpass,MATCH(cfgGradeSheetExam,IFERROR(rngEPseq+0,-1),0)),cfgPassingScore),"Pass","FAIL"))</f>
        <v/>
      </c>
      <c r="I48" s="28">
        <f>IF($C48="","",_xlfn.LET(_xlpm.c,IFERROR(INDEX(rngEPcode,MATCH(cfgGradeSheetExam,IFERROR(rngEPseq+0,-1),0)),""),IF(COUNTIFS(nrES_PID,Cadets!$B43,nrES_Code,_xlpm.c,nrES_Att,2,nrES_Raw,"&gt;=0")&gt;0,"Retested","")))</f>
        <v/>
      </c>
    </row>
    <row r="49">
      <c r="B49" s="28">
        <f>IF(Cadets!$B44="","",ROW()-10)</f>
        <v/>
      </c>
      <c r="C49" s="27">
        <f>IF(Cadets!$B44="","",Cadets!$F44)</f>
        <v/>
      </c>
      <c r="D49" s="28">
        <f>IF($C49="","",Cadets!$B44)</f>
        <v/>
      </c>
      <c r="E49" s="28">
        <f>IF($C49="","",Cadets!$H44)</f>
        <v/>
      </c>
      <c r="F49" s="28">
        <f>IF($C49="","",_xlfn.LET(_xlpm.c,IFERROR(INDEX(rngEPcode,MATCH(cfgGradeSheetExam,IFERROR(rngEPseq+0,-1),0)),""),IF(COUNTIFS(nrES_PID,Cadets!$B44,nrES_Code,_xlpm.c,nrES_Att,1)=0,"",SUMIFS(nrES_Raw,nrES_PID,Cadets!$B44,nrES_Code,_xlpm.c,nrES_Att,1))))</f>
        <v/>
      </c>
      <c r="G49" s="28">
        <f>IF($C49="","",_xlfn.LET(_xlpm.c,IFERROR(INDEX(rngEPcode,MATCH(cfgGradeSheetExam,IFERROR(rngEPseq+0,-1),0)),""),IF(COUNTIFS(nrES_PID,Cadets!$B44,nrES_Code,_xlpm.c,nrES_Final,"Yes",nrES_Rec,"&lt;&gt;")=0,"",SUMIFS(nrES_Rec,nrES_PID,Cadets!$B44,nrES_Code,_xlpm.c,nrES_Final,"Yes"))))</f>
        <v/>
      </c>
      <c r="H49" s="28">
        <f>IF(OR($C49="",$G49=""),"",IF($G49&gt;=IFERROR(INDEX(rngEPpass,MATCH(cfgGradeSheetExam,IFERROR(rngEPseq+0,-1),0)),cfgPassingScore),"Pass","FAIL"))</f>
        <v/>
      </c>
      <c r="I49" s="28">
        <f>IF($C49="","",_xlfn.LET(_xlpm.c,IFERROR(INDEX(rngEPcode,MATCH(cfgGradeSheetExam,IFERROR(rngEPseq+0,-1),0)),""),IF(COUNTIFS(nrES_PID,Cadets!$B44,nrES_Code,_xlpm.c,nrES_Att,2,nrES_Raw,"&gt;=0")&gt;0,"Retested","")))</f>
        <v/>
      </c>
    </row>
    <row r="50">
      <c r="B50" s="28">
        <f>IF(Cadets!$B45="","",ROW()-10)</f>
        <v/>
      </c>
      <c r="C50" s="27">
        <f>IF(Cadets!$B45="","",Cadets!$F45)</f>
        <v/>
      </c>
      <c r="D50" s="28">
        <f>IF($C50="","",Cadets!$B45)</f>
        <v/>
      </c>
      <c r="E50" s="28">
        <f>IF($C50="","",Cadets!$H45)</f>
        <v/>
      </c>
      <c r="F50" s="28">
        <f>IF($C50="","",_xlfn.LET(_xlpm.c,IFERROR(INDEX(rngEPcode,MATCH(cfgGradeSheetExam,IFERROR(rngEPseq+0,-1),0)),""),IF(COUNTIFS(nrES_PID,Cadets!$B45,nrES_Code,_xlpm.c,nrES_Att,1)=0,"",SUMIFS(nrES_Raw,nrES_PID,Cadets!$B45,nrES_Code,_xlpm.c,nrES_Att,1))))</f>
        <v/>
      </c>
      <c r="G50" s="28">
        <f>IF($C50="","",_xlfn.LET(_xlpm.c,IFERROR(INDEX(rngEPcode,MATCH(cfgGradeSheetExam,IFERROR(rngEPseq+0,-1),0)),""),IF(COUNTIFS(nrES_PID,Cadets!$B45,nrES_Code,_xlpm.c,nrES_Final,"Yes",nrES_Rec,"&lt;&gt;")=0,"",SUMIFS(nrES_Rec,nrES_PID,Cadets!$B45,nrES_Code,_xlpm.c,nrES_Final,"Yes"))))</f>
        <v/>
      </c>
      <c r="H50" s="28">
        <f>IF(OR($C50="",$G50=""),"",IF($G50&gt;=IFERROR(INDEX(rngEPpass,MATCH(cfgGradeSheetExam,IFERROR(rngEPseq+0,-1),0)),cfgPassingScore),"Pass","FAIL"))</f>
        <v/>
      </c>
      <c r="I50" s="28">
        <f>IF($C50="","",_xlfn.LET(_xlpm.c,IFERROR(INDEX(rngEPcode,MATCH(cfgGradeSheetExam,IFERROR(rngEPseq+0,-1),0)),""),IF(COUNTIFS(nrES_PID,Cadets!$B45,nrES_Code,_xlpm.c,nrES_Att,2,nrES_Raw,"&gt;=0")&gt;0,"Retested","")))</f>
        <v/>
      </c>
    </row>
    <row r="51">
      <c r="B51" s="28">
        <f>IF(Cadets!$B46="","",ROW()-10)</f>
        <v/>
      </c>
      <c r="C51" s="27">
        <f>IF(Cadets!$B46="","",Cadets!$F46)</f>
        <v/>
      </c>
      <c r="D51" s="28">
        <f>IF($C51="","",Cadets!$B46)</f>
        <v/>
      </c>
      <c r="E51" s="28">
        <f>IF($C51="","",Cadets!$H46)</f>
        <v/>
      </c>
      <c r="F51" s="28">
        <f>IF($C51="","",_xlfn.LET(_xlpm.c,IFERROR(INDEX(rngEPcode,MATCH(cfgGradeSheetExam,IFERROR(rngEPseq+0,-1),0)),""),IF(COUNTIFS(nrES_PID,Cadets!$B46,nrES_Code,_xlpm.c,nrES_Att,1)=0,"",SUMIFS(nrES_Raw,nrES_PID,Cadets!$B46,nrES_Code,_xlpm.c,nrES_Att,1))))</f>
        <v/>
      </c>
      <c r="G51" s="28">
        <f>IF($C51="","",_xlfn.LET(_xlpm.c,IFERROR(INDEX(rngEPcode,MATCH(cfgGradeSheetExam,IFERROR(rngEPseq+0,-1),0)),""),IF(COUNTIFS(nrES_PID,Cadets!$B46,nrES_Code,_xlpm.c,nrES_Final,"Yes",nrES_Rec,"&lt;&gt;")=0,"",SUMIFS(nrES_Rec,nrES_PID,Cadets!$B46,nrES_Code,_xlpm.c,nrES_Final,"Yes"))))</f>
        <v/>
      </c>
      <c r="H51" s="28">
        <f>IF(OR($C51="",$G51=""),"",IF($G51&gt;=IFERROR(INDEX(rngEPpass,MATCH(cfgGradeSheetExam,IFERROR(rngEPseq+0,-1),0)),cfgPassingScore),"Pass","FAIL"))</f>
        <v/>
      </c>
      <c r="I51" s="28">
        <f>IF($C51="","",_xlfn.LET(_xlpm.c,IFERROR(INDEX(rngEPcode,MATCH(cfgGradeSheetExam,IFERROR(rngEPseq+0,-1),0)),""),IF(COUNTIFS(nrES_PID,Cadets!$B46,nrES_Code,_xlpm.c,nrES_Att,2,nrES_Raw,"&gt;=0")&gt;0,"Retested","")))</f>
        <v/>
      </c>
    </row>
    <row r="52">
      <c r="B52" s="28">
        <f>IF(Cadets!$B47="","",ROW()-10)</f>
        <v/>
      </c>
      <c r="C52" s="27">
        <f>IF(Cadets!$B47="","",Cadets!$F47)</f>
        <v/>
      </c>
      <c r="D52" s="28">
        <f>IF($C52="","",Cadets!$B47)</f>
        <v/>
      </c>
      <c r="E52" s="28">
        <f>IF($C52="","",Cadets!$H47)</f>
        <v/>
      </c>
      <c r="F52" s="28">
        <f>IF($C52="","",_xlfn.LET(_xlpm.c,IFERROR(INDEX(rngEPcode,MATCH(cfgGradeSheetExam,IFERROR(rngEPseq+0,-1),0)),""),IF(COUNTIFS(nrES_PID,Cadets!$B47,nrES_Code,_xlpm.c,nrES_Att,1)=0,"",SUMIFS(nrES_Raw,nrES_PID,Cadets!$B47,nrES_Code,_xlpm.c,nrES_Att,1))))</f>
        <v/>
      </c>
      <c r="G52" s="28">
        <f>IF($C52="","",_xlfn.LET(_xlpm.c,IFERROR(INDEX(rngEPcode,MATCH(cfgGradeSheetExam,IFERROR(rngEPseq+0,-1),0)),""),IF(COUNTIFS(nrES_PID,Cadets!$B47,nrES_Code,_xlpm.c,nrES_Final,"Yes",nrES_Rec,"&lt;&gt;")=0,"",SUMIFS(nrES_Rec,nrES_PID,Cadets!$B47,nrES_Code,_xlpm.c,nrES_Final,"Yes"))))</f>
        <v/>
      </c>
      <c r="H52" s="28">
        <f>IF(OR($C52="",$G52=""),"",IF($G52&gt;=IFERROR(INDEX(rngEPpass,MATCH(cfgGradeSheetExam,IFERROR(rngEPseq+0,-1),0)),cfgPassingScore),"Pass","FAIL"))</f>
        <v/>
      </c>
      <c r="I52" s="28">
        <f>IF($C52="","",_xlfn.LET(_xlpm.c,IFERROR(INDEX(rngEPcode,MATCH(cfgGradeSheetExam,IFERROR(rngEPseq+0,-1),0)),""),IF(COUNTIFS(nrES_PID,Cadets!$B47,nrES_Code,_xlpm.c,nrES_Att,2,nrES_Raw,"&gt;=0")&gt;0,"Retested","")))</f>
        <v/>
      </c>
    </row>
    <row r="53">
      <c r="B53" s="28">
        <f>IF(Cadets!$B48="","",ROW()-10)</f>
        <v/>
      </c>
      <c r="C53" s="27">
        <f>IF(Cadets!$B48="","",Cadets!$F48)</f>
        <v/>
      </c>
      <c r="D53" s="28">
        <f>IF($C53="","",Cadets!$B48)</f>
        <v/>
      </c>
      <c r="E53" s="28">
        <f>IF($C53="","",Cadets!$H48)</f>
        <v/>
      </c>
      <c r="F53" s="28">
        <f>IF($C53="","",_xlfn.LET(_xlpm.c,IFERROR(INDEX(rngEPcode,MATCH(cfgGradeSheetExam,IFERROR(rngEPseq+0,-1),0)),""),IF(COUNTIFS(nrES_PID,Cadets!$B48,nrES_Code,_xlpm.c,nrES_Att,1)=0,"",SUMIFS(nrES_Raw,nrES_PID,Cadets!$B48,nrES_Code,_xlpm.c,nrES_Att,1))))</f>
        <v/>
      </c>
      <c r="G53" s="28">
        <f>IF($C53="","",_xlfn.LET(_xlpm.c,IFERROR(INDEX(rngEPcode,MATCH(cfgGradeSheetExam,IFERROR(rngEPseq+0,-1),0)),""),IF(COUNTIFS(nrES_PID,Cadets!$B48,nrES_Code,_xlpm.c,nrES_Final,"Yes",nrES_Rec,"&lt;&gt;")=0,"",SUMIFS(nrES_Rec,nrES_PID,Cadets!$B48,nrES_Code,_xlpm.c,nrES_Final,"Yes"))))</f>
        <v/>
      </c>
      <c r="H53" s="28">
        <f>IF(OR($C53="",$G53=""),"",IF($G53&gt;=IFERROR(INDEX(rngEPpass,MATCH(cfgGradeSheetExam,IFERROR(rngEPseq+0,-1),0)),cfgPassingScore),"Pass","FAIL"))</f>
        <v/>
      </c>
      <c r="I53" s="28">
        <f>IF($C53="","",_xlfn.LET(_xlpm.c,IFERROR(INDEX(rngEPcode,MATCH(cfgGradeSheetExam,IFERROR(rngEPseq+0,-1),0)),""),IF(COUNTIFS(nrES_PID,Cadets!$B48,nrES_Code,_xlpm.c,nrES_Att,2,nrES_Raw,"&gt;=0")&gt;0,"Retested","")))</f>
        <v/>
      </c>
    </row>
    <row r="54">
      <c r="B54" s="28">
        <f>IF(Cadets!$B49="","",ROW()-10)</f>
        <v/>
      </c>
      <c r="C54" s="27">
        <f>IF(Cadets!$B49="","",Cadets!$F49)</f>
        <v/>
      </c>
      <c r="D54" s="28">
        <f>IF($C54="","",Cadets!$B49)</f>
        <v/>
      </c>
      <c r="E54" s="28">
        <f>IF($C54="","",Cadets!$H49)</f>
        <v/>
      </c>
      <c r="F54" s="28">
        <f>IF($C54="","",_xlfn.LET(_xlpm.c,IFERROR(INDEX(rngEPcode,MATCH(cfgGradeSheetExam,IFERROR(rngEPseq+0,-1),0)),""),IF(COUNTIFS(nrES_PID,Cadets!$B49,nrES_Code,_xlpm.c,nrES_Att,1)=0,"",SUMIFS(nrES_Raw,nrES_PID,Cadets!$B49,nrES_Code,_xlpm.c,nrES_Att,1))))</f>
        <v/>
      </c>
      <c r="G54" s="28">
        <f>IF($C54="","",_xlfn.LET(_xlpm.c,IFERROR(INDEX(rngEPcode,MATCH(cfgGradeSheetExam,IFERROR(rngEPseq+0,-1),0)),""),IF(COUNTIFS(nrES_PID,Cadets!$B49,nrES_Code,_xlpm.c,nrES_Final,"Yes",nrES_Rec,"&lt;&gt;")=0,"",SUMIFS(nrES_Rec,nrES_PID,Cadets!$B49,nrES_Code,_xlpm.c,nrES_Final,"Yes"))))</f>
        <v/>
      </c>
      <c r="H54" s="28">
        <f>IF(OR($C54="",$G54=""),"",IF($G54&gt;=IFERROR(INDEX(rngEPpass,MATCH(cfgGradeSheetExam,IFERROR(rngEPseq+0,-1),0)),cfgPassingScore),"Pass","FAIL"))</f>
        <v/>
      </c>
      <c r="I54" s="28">
        <f>IF($C54="","",_xlfn.LET(_xlpm.c,IFERROR(INDEX(rngEPcode,MATCH(cfgGradeSheetExam,IFERROR(rngEPseq+0,-1),0)),""),IF(COUNTIFS(nrES_PID,Cadets!$B49,nrES_Code,_xlpm.c,nrES_Att,2,nrES_Raw,"&gt;=0")&gt;0,"Retested","")))</f>
        <v/>
      </c>
    </row>
    <row r="55">
      <c r="B55" s="28">
        <f>IF(Cadets!$B50="","",ROW()-10)</f>
        <v/>
      </c>
      <c r="C55" s="27">
        <f>IF(Cadets!$B50="","",Cadets!$F50)</f>
        <v/>
      </c>
      <c r="D55" s="28">
        <f>IF($C55="","",Cadets!$B50)</f>
        <v/>
      </c>
      <c r="E55" s="28">
        <f>IF($C55="","",Cadets!$H50)</f>
        <v/>
      </c>
      <c r="F55" s="28">
        <f>IF($C55="","",_xlfn.LET(_xlpm.c,IFERROR(INDEX(rngEPcode,MATCH(cfgGradeSheetExam,IFERROR(rngEPseq+0,-1),0)),""),IF(COUNTIFS(nrES_PID,Cadets!$B50,nrES_Code,_xlpm.c,nrES_Att,1)=0,"",SUMIFS(nrES_Raw,nrES_PID,Cadets!$B50,nrES_Code,_xlpm.c,nrES_Att,1))))</f>
        <v/>
      </c>
      <c r="G55" s="28">
        <f>IF($C55="","",_xlfn.LET(_xlpm.c,IFERROR(INDEX(rngEPcode,MATCH(cfgGradeSheetExam,IFERROR(rngEPseq+0,-1),0)),""),IF(COUNTIFS(nrES_PID,Cadets!$B50,nrES_Code,_xlpm.c,nrES_Final,"Yes",nrES_Rec,"&lt;&gt;")=0,"",SUMIFS(nrES_Rec,nrES_PID,Cadets!$B50,nrES_Code,_xlpm.c,nrES_Final,"Yes"))))</f>
        <v/>
      </c>
      <c r="H55" s="28">
        <f>IF(OR($C55="",$G55=""),"",IF($G55&gt;=IFERROR(INDEX(rngEPpass,MATCH(cfgGradeSheetExam,IFERROR(rngEPseq+0,-1),0)),cfgPassingScore),"Pass","FAIL"))</f>
        <v/>
      </c>
      <c r="I55" s="28">
        <f>IF($C55="","",_xlfn.LET(_xlpm.c,IFERROR(INDEX(rngEPcode,MATCH(cfgGradeSheetExam,IFERROR(rngEPseq+0,-1),0)),""),IF(COUNTIFS(nrES_PID,Cadets!$B50,nrES_Code,_xlpm.c,nrES_Att,2,nrES_Raw,"&gt;=0")&gt;0,"Retested","")))</f>
        <v/>
      </c>
    </row>
    <row r="56">
      <c r="B56" s="28">
        <f>IF(Cadets!$B51="","",ROW()-10)</f>
        <v/>
      </c>
      <c r="C56" s="27">
        <f>IF(Cadets!$B51="","",Cadets!$F51)</f>
        <v/>
      </c>
      <c r="D56" s="28">
        <f>IF($C56="","",Cadets!$B51)</f>
        <v/>
      </c>
      <c r="E56" s="28">
        <f>IF($C56="","",Cadets!$H51)</f>
        <v/>
      </c>
      <c r="F56" s="28">
        <f>IF($C56="","",_xlfn.LET(_xlpm.c,IFERROR(INDEX(rngEPcode,MATCH(cfgGradeSheetExam,IFERROR(rngEPseq+0,-1),0)),""),IF(COUNTIFS(nrES_PID,Cadets!$B51,nrES_Code,_xlpm.c,nrES_Att,1)=0,"",SUMIFS(nrES_Raw,nrES_PID,Cadets!$B51,nrES_Code,_xlpm.c,nrES_Att,1))))</f>
        <v/>
      </c>
      <c r="G56" s="28">
        <f>IF($C56="","",_xlfn.LET(_xlpm.c,IFERROR(INDEX(rngEPcode,MATCH(cfgGradeSheetExam,IFERROR(rngEPseq+0,-1),0)),""),IF(COUNTIFS(nrES_PID,Cadets!$B51,nrES_Code,_xlpm.c,nrES_Final,"Yes",nrES_Rec,"&lt;&gt;")=0,"",SUMIFS(nrES_Rec,nrES_PID,Cadets!$B51,nrES_Code,_xlpm.c,nrES_Final,"Yes"))))</f>
        <v/>
      </c>
      <c r="H56" s="28">
        <f>IF(OR($C56="",$G56=""),"",IF($G56&gt;=IFERROR(INDEX(rngEPpass,MATCH(cfgGradeSheetExam,IFERROR(rngEPseq+0,-1),0)),cfgPassingScore),"Pass","FAIL"))</f>
        <v/>
      </c>
      <c r="I56" s="28">
        <f>IF($C56="","",_xlfn.LET(_xlpm.c,IFERROR(INDEX(rngEPcode,MATCH(cfgGradeSheetExam,IFERROR(rngEPseq+0,-1),0)),""),IF(COUNTIFS(nrES_PID,Cadets!$B51,nrES_Code,_xlpm.c,nrES_Att,2,nrES_Raw,"&gt;=0")&gt;0,"Retested","")))</f>
        <v/>
      </c>
    </row>
    <row r="57">
      <c r="B57" s="28">
        <f>IF(Cadets!$B52="","",ROW()-10)</f>
        <v/>
      </c>
      <c r="C57" s="27">
        <f>IF(Cadets!$B52="","",Cadets!$F52)</f>
        <v/>
      </c>
      <c r="D57" s="28">
        <f>IF($C57="","",Cadets!$B52)</f>
        <v/>
      </c>
      <c r="E57" s="28">
        <f>IF($C57="","",Cadets!$H52)</f>
        <v/>
      </c>
      <c r="F57" s="28">
        <f>IF($C57="","",_xlfn.LET(_xlpm.c,IFERROR(INDEX(rngEPcode,MATCH(cfgGradeSheetExam,IFERROR(rngEPseq+0,-1),0)),""),IF(COUNTIFS(nrES_PID,Cadets!$B52,nrES_Code,_xlpm.c,nrES_Att,1)=0,"",SUMIFS(nrES_Raw,nrES_PID,Cadets!$B52,nrES_Code,_xlpm.c,nrES_Att,1))))</f>
        <v/>
      </c>
      <c r="G57" s="28">
        <f>IF($C57="","",_xlfn.LET(_xlpm.c,IFERROR(INDEX(rngEPcode,MATCH(cfgGradeSheetExam,IFERROR(rngEPseq+0,-1),0)),""),IF(COUNTIFS(nrES_PID,Cadets!$B52,nrES_Code,_xlpm.c,nrES_Final,"Yes",nrES_Rec,"&lt;&gt;")=0,"",SUMIFS(nrES_Rec,nrES_PID,Cadets!$B52,nrES_Code,_xlpm.c,nrES_Final,"Yes"))))</f>
        <v/>
      </c>
      <c r="H57" s="28">
        <f>IF(OR($C57="",$G57=""),"",IF($G57&gt;=IFERROR(INDEX(rngEPpass,MATCH(cfgGradeSheetExam,IFERROR(rngEPseq+0,-1),0)),cfgPassingScore),"Pass","FAIL"))</f>
        <v/>
      </c>
      <c r="I57" s="28">
        <f>IF($C57="","",_xlfn.LET(_xlpm.c,IFERROR(INDEX(rngEPcode,MATCH(cfgGradeSheetExam,IFERROR(rngEPseq+0,-1),0)),""),IF(COUNTIFS(nrES_PID,Cadets!$B52,nrES_Code,_xlpm.c,nrES_Att,2,nrES_Raw,"&gt;=0")&gt;0,"Retested","")))</f>
        <v/>
      </c>
    </row>
    <row r="58">
      <c r="B58" s="28">
        <f>IF(Cadets!$B53="","",ROW()-10)</f>
        <v/>
      </c>
      <c r="C58" s="27">
        <f>IF(Cadets!$B53="","",Cadets!$F53)</f>
        <v/>
      </c>
      <c r="D58" s="28">
        <f>IF($C58="","",Cadets!$B53)</f>
        <v/>
      </c>
      <c r="E58" s="28">
        <f>IF($C58="","",Cadets!$H53)</f>
        <v/>
      </c>
      <c r="F58" s="28">
        <f>IF($C58="","",_xlfn.LET(_xlpm.c,IFERROR(INDEX(rngEPcode,MATCH(cfgGradeSheetExam,IFERROR(rngEPseq+0,-1),0)),""),IF(COUNTIFS(nrES_PID,Cadets!$B53,nrES_Code,_xlpm.c,nrES_Att,1)=0,"",SUMIFS(nrES_Raw,nrES_PID,Cadets!$B53,nrES_Code,_xlpm.c,nrES_Att,1))))</f>
        <v/>
      </c>
      <c r="G58" s="28">
        <f>IF($C58="","",_xlfn.LET(_xlpm.c,IFERROR(INDEX(rngEPcode,MATCH(cfgGradeSheetExam,IFERROR(rngEPseq+0,-1),0)),""),IF(COUNTIFS(nrES_PID,Cadets!$B53,nrES_Code,_xlpm.c,nrES_Final,"Yes",nrES_Rec,"&lt;&gt;")=0,"",SUMIFS(nrES_Rec,nrES_PID,Cadets!$B53,nrES_Code,_xlpm.c,nrES_Final,"Yes"))))</f>
        <v/>
      </c>
      <c r="H58" s="28">
        <f>IF(OR($C58="",$G58=""),"",IF($G58&gt;=IFERROR(INDEX(rngEPpass,MATCH(cfgGradeSheetExam,IFERROR(rngEPseq+0,-1),0)),cfgPassingScore),"Pass","FAIL"))</f>
        <v/>
      </c>
      <c r="I58" s="28">
        <f>IF($C58="","",_xlfn.LET(_xlpm.c,IFERROR(INDEX(rngEPcode,MATCH(cfgGradeSheetExam,IFERROR(rngEPseq+0,-1),0)),""),IF(COUNTIFS(nrES_PID,Cadets!$B53,nrES_Code,_xlpm.c,nrES_Att,2,nrES_Raw,"&gt;=0")&gt;0,"Retested","")))</f>
        <v/>
      </c>
    </row>
    <row r="59">
      <c r="B59" s="28">
        <f>IF(Cadets!$B54="","",ROW()-10)</f>
        <v/>
      </c>
      <c r="C59" s="27">
        <f>IF(Cadets!$B54="","",Cadets!$F54)</f>
        <v/>
      </c>
      <c r="D59" s="28">
        <f>IF($C59="","",Cadets!$B54)</f>
        <v/>
      </c>
      <c r="E59" s="28">
        <f>IF($C59="","",Cadets!$H54)</f>
        <v/>
      </c>
      <c r="F59" s="28">
        <f>IF($C59="","",_xlfn.LET(_xlpm.c,IFERROR(INDEX(rngEPcode,MATCH(cfgGradeSheetExam,IFERROR(rngEPseq+0,-1),0)),""),IF(COUNTIFS(nrES_PID,Cadets!$B54,nrES_Code,_xlpm.c,nrES_Att,1)=0,"",SUMIFS(nrES_Raw,nrES_PID,Cadets!$B54,nrES_Code,_xlpm.c,nrES_Att,1))))</f>
        <v/>
      </c>
      <c r="G59" s="28">
        <f>IF($C59="","",_xlfn.LET(_xlpm.c,IFERROR(INDEX(rngEPcode,MATCH(cfgGradeSheetExam,IFERROR(rngEPseq+0,-1),0)),""),IF(COUNTIFS(nrES_PID,Cadets!$B54,nrES_Code,_xlpm.c,nrES_Final,"Yes",nrES_Rec,"&lt;&gt;")=0,"",SUMIFS(nrES_Rec,nrES_PID,Cadets!$B54,nrES_Code,_xlpm.c,nrES_Final,"Yes"))))</f>
        <v/>
      </c>
      <c r="H59" s="28">
        <f>IF(OR($C59="",$G59=""),"",IF($G59&gt;=IFERROR(INDEX(rngEPpass,MATCH(cfgGradeSheetExam,IFERROR(rngEPseq+0,-1),0)),cfgPassingScore),"Pass","FAIL"))</f>
        <v/>
      </c>
      <c r="I59" s="28">
        <f>IF($C59="","",_xlfn.LET(_xlpm.c,IFERROR(INDEX(rngEPcode,MATCH(cfgGradeSheetExam,IFERROR(rngEPseq+0,-1),0)),""),IF(COUNTIFS(nrES_PID,Cadets!$B54,nrES_Code,_xlpm.c,nrES_Att,2,nrES_Raw,"&gt;=0")&gt;0,"Retested","")))</f>
        <v/>
      </c>
    </row>
    <row r="60">
      <c r="B60" s="28">
        <f>IF(Cadets!$B55="","",ROW()-10)</f>
        <v/>
      </c>
      <c r="C60" s="27">
        <f>IF(Cadets!$B55="","",Cadets!$F55)</f>
        <v/>
      </c>
      <c r="D60" s="28">
        <f>IF($C60="","",Cadets!$B55)</f>
        <v/>
      </c>
      <c r="E60" s="28">
        <f>IF($C60="","",Cadets!$H55)</f>
        <v/>
      </c>
      <c r="F60" s="28">
        <f>IF($C60="","",_xlfn.LET(_xlpm.c,IFERROR(INDEX(rngEPcode,MATCH(cfgGradeSheetExam,IFERROR(rngEPseq+0,-1),0)),""),IF(COUNTIFS(nrES_PID,Cadets!$B55,nrES_Code,_xlpm.c,nrES_Att,1)=0,"",SUMIFS(nrES_Raw,nrES_PID,Cadets!$B55,nrES_Code,_xlpm.c,nrES_Att,1))))</f>
        <v/>
      </c>
      <c r="G60" s="28">
        <f>IF($C60="","",_xlfn.LET(_xlpm.c,IFERROR(INDEX(rngEPcode,MATCH(cfgGradeSheetExam,IFERROR(rngEPseq+0,-1),0)),""),IF(COUNTIFS(nrES_PID,Cadets!$B55,nrES_Code,_xlpm.c,nrES_Final,"Yes",nrES_Rec,"&lt;&gt;")=0,"",SUMIFS(nrES_Rec,nrES_PID,Cadets!$B55,nrES_Code,_xlpm.c,nrES_Final,"Yes"))))</f>
        <v/>
      </c>
      <c r="H60" s="28">
        <f>IF(OR($C60="",$G60=""),"",IF($G60&gt;=IFERROR(INDEX(rngEPpass,MATCH(cfgGradeSheetExam,IFERROR(rngEPseq+0,-1),0)),cfgPassingScore),"Pass","FAIL"))</f>
        <v/>
      </c>
      <c r="I60" s="28">
        <f>IF($C60="","",_xlfn.LET(_xlpm.c,IFERROR(INDEX(rngEPcode,MATCH(cfgGradeSheetExam,IFERROR(rngEPseq+0,-1),0)),""),IF(COUNTIFS(nrES_PID,Cadets!$B55,nrES_Code,_xlpm.c,nrES_Att,2,nrES_Raw,"&gt;=0")&gt;0,"Retested","")))</f>
        <v/>
      </c>
    </row>
    <row r="61">
      <c r="C61" s="3" t="inlineStr">
        <is>
          <t>Class average / low / high / fails:</t>
        </is>
      </c>
      <c r="F61" s="20">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31"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"&amp;nrSCH_Loc),(nrSCH_Date&lt;&gt;"")*(nrSCH_Date=cfgSignInDate)),9),"— no schedule entered for this date —")</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8">
        <f>IF(C24="","",COUNTIF($C$24:C24,"?*"))</f>
        <v/>
      </c>
      <c r="C24" s="27">
        <f>IF(Cadets!$B6="","",IF(Cadets!$I6&lt;&gt;"Active","",Cadets!$F6))</f>
        <v/>
      </c>
      <c r="D24" s="27">
        <f>IF(C24="","",Cadets!$B6)</f>
        <v/>
      </c>
      <c r="E24" s="27">
        <f>IF(C24="","",Cadets!$H6)</f>
        <v/>
      </c>
      <c r="F24" s="32" t="n"/>
      <c r="G24" s="32" t="n"/>
      <c r="H24" s="32" t="n"/>
    </row>
    <row r="25" ht="20" customHeight="1">
      <c r="B25" s="28">
        <f>IF(C25="","",COUNTIF($C$24:C25,"?*"))</f>
        <v/>
      </c>
      <c r="C25" s="27">
        <f>IF(Cadets!$B7="","",IF(Cadets!$I7&lt;&gt;"Active","",Cadets!$F7))</f>
        <v/>
      </c>
      <c r="D25" s="27">
        <f>IF(C25="","",Cadets!$B7)</f>
        <v/>
      </c>
      <c r="E25" s="27">
        <f>IF(C25="","",Cadets!$H7)</f>
        <v/>
      </c>
      <c r="F25" s="32" t="n"/>
      <c r="G25" s="32" t="n"/>
      <c r="H25" s="32" t="n"/>
    </row>
    <row r="26" ht="20" customHeight="1">
      <c r="B26" s="28">
        <f>IF(C26="","",COUNTIF($C$24:C26,"?*"))</f>
        <v/>
      </c>
      <c r="C26" s="27">
        <f>IF(Cadets!$B8="","",IF(Cadets!$I8&lt;&gt;"Active","",Cadets!$F8))</f>
        <v/>
      </c>
      <c r="D26" s="27">
        <f>IF(C26="","",Cadets!$B8)</f>
        <v/>
      </c>
      <c r="E26" s="27">
        <f>IF(C26="","",Cadets!$H8)</f>
        <v/>
      </c>
      <c r="F26" s="32" t="n"/>
      <c r="G26" s="32" t="n"/>
      <c r="H26" s="32" t="n"/>
    </row>
    <row r="27" ht="20" customHeight="1">
      <c r="B27" s="28">
        <f>IF(C27="","",COUNTIF($C$24:C27,"?*"))</f>
        <v/>
      </c>
      <c r="C27" s="27">
        <f>IF(Cadets!$B9="","",IF(Cadets!$I9&lt;&gt;"Active","",Cadets!$F9))</f>
        <v/>
      </c>
      <c r="D27" s="27">
        <f>IF(C27="","",Cadets!$B9)</f>
        <v/>
      </c>
      <c r="E27" s="27">
        <f>IF(C27="","",Cadets!$H9)</f>
        <v/>
      </c>
      <c r="F27" s="32" t="n"/>
      <c r="G27" s="32" t="n"/>
      <c r="H27" s="32" t="n"/>
    </row>
    <row r="28" ht="20" customHeight="1">
      <c r="B28" s="28">
        <f>IF(C28="","",COUNTIF($C$24:C28,"?*"))</f>
        <v/>
      </c>
      <c r="C28" s="27">
        <f>IF(Cadets!$B10="","",IF(Cadets!$I10&lt;&gt;"Active","",Cadets!$F10))</f>
        <v/>
      </c>
      <c r="D28" s="27">
        <f>IF(C28="","",Cadets!$B10)</f>
        <v/>
      </c>
      <c r="E28" s="27">
        <f>IF(C28="","",Cadets!$H10)</f>
        <v/>
      </c>
      <c r="F28" s="32" t="n"/>
      <c r="G28" s="32" t="n"/>
      <c r="H28" s="32" t="n"/>
    </row>
    <row r="29" ht="20" customHeight="1">
      <c r="B29" s="28">
        <f>IF(C29="","",COUNTIF($C$24:C29,"?*"))</f>
        <v/>
      </c>
      <c r="C29" s="27">
        <f>IF(Cadets!$B11="","",IF(Cadets!$I11&lt;&gt;"Active","",Cadets!$F11))</f>
        <v/>
      </c>
      <c r="D29" s="27">
        <f>IF(C29="","",Cadets!$B11)</f>
        <v/>
      </c>
      <c r="E29" s="27">
        <f>IF(C29="","",Cadets!$H11)</f>
        <v/>
      </c>
      <c r="F29" s="32" t="n"/>
      <c r="G29" s="32" t="n"/>
      <c r="H29" s="32" t="n"/>
    </row>
    <row r="30" ht="20" customHeight="1">
      <c r="B30" s="28">
        <f>IF(C30="","",COUNTIF($C$24:C30,"?*"))</f>
        <v/>
      </c>
      <c r="C30" s="27">
        <f>IF(Cadets!$B12="","",IF(Cadets!$I12&lt;&gt;"Active","",Cadets!$F12))</f>
        <v/>
      </c>
      <c r="D30" s="27">
        <f>IF(C30="","",Cadets!$B12)</f>
        <v/>
      </c>
      <c r="E30" s="27">
        <f>IF(C30="","",Cadets!$H12)</f>
        <v/>
      </c>
      <c r="F30" s="32" t="n"/>
      <c r="G30" s="32" t="n"/>
      <c r="H30" s="32" t="n"/>
    </row>
    <row r="31" ht="20" customHeight="1">
      <c r="B31" s="28">
        <f>IF(C31="","",COUNTIF($C$24:C31,"?*"))</f>
        <v/>
      </c>
      <c r="C31" s="27">
        <f>IF(Cadets!$B13="","",IF(Cadets!$I13&lt;&gt;"Active","",Cadets!$F13))</f>
        <v/>
      </c>
      <c r="D31" s="27">
        <f>IF(C31="","",Cadets!$B13)</f>
        <v/>
      </c>
      <c r="E31" s="27">
        <f>IF(C31="","",Cadets!$H13)</f>
        <v/>
      </c>
      <c r="F31" s="32" t="n"/>
      <c r="G31" s="32" t="n"/>
      <c r="H31" s="32" t="n"/>
    </row>
    <row r="32" ht="20" customHeight="1">
      <c r="B32" s="28">
        <f>IF(C32="","",COUNTIF($C$24:C32,"?*"))</f>
        <v/>
      </c>
      <c r="C32" s="27">
        <f>IF(Cadets!$B14="","",IF(Cadets!$I14&lt;&gt;"Active","",Cadets!$F14))</f>
        <v/>
      </c>
      <c r="D32" s="27">
        <f>IF(C32="","",Cadets!$B14)</f>
        <v/>
      </c>
      <c r="E32" s="27">
        <f>IF(C32="","",Cadets!$H14)</f>
        <v/>
      </c>
      <c r="F32" s="32" t="n"/>
      <c r="G32" s="32" t="n"/>
      <c r="H32" s="32" t="n"/>
    </row>
    <row r="33" ht="20" customHeight="1">
      <c r="B33" s="28">
        <f>IF(C33="","",COUNTIF($C$24:C33,"?*"))</f>
        <v/>
      </c>
      <c r="C33" s="27">
        <f>IF(Cadets!$B15="","",IF(Cadets!$I15&lt;&gt;"Active","",Cadets!$F15))</f>
        <v/>
      </c>
      <c r="D33" s="27">
        <f>IF(C33="","",Cadets!$B15)</f>
        <v/>
      </c>
      <c r="E33" s="27">
        <f>IF(C33="","",Cadets!$H15)</f>
        <v/>
      </c>
      <c r="F33" s="32" t="n"/>
      <c r="G33" s="32" t="n"/>
      <c r="H33" s="32" t="n"/>
    </row>
    <row r="34" ht="20" customHeight="1">
      <c r="B34" s="28">
        <f>IF(C34="","",COUNTIF($C$24:C34,"?*"))</f>
        <v/>
      </c>
      <c r="C34" s="27">
        <f>IF(Cadets!$B16="","",IF(Cadets!$I16&lt;&gt;"Active","",Cadets!$F16))</f>
        <v/>
      </c>
      <c r="D34" s="27">
        <f>IF(C34="","",Cadets!$B16)</f>
        <v/>
      </c>
      <c r="E34" s="27">
        <f>IF(C34="","",Cadets!$H16)</f>
        <v/>
      </c>
      <c r="F34" s="32" t="n"/>
      <c r="G34" s="32" t="n"/>
      <c r="H34" s="32" t="n"/>
    </row>
    <row r="35" ht="20" customHeight="1">
      <c r="B35" s="28">
        <f>IF(C35="","",COUNTIF($C$24:C35,"?*"))</f>
        <v/>
      </c>
      <c r="C35" s="27">
        <f>IF(Cadets!$B17="","",IF(Cadets!$I17&lt;&gt;"Active","",Cadets!$F17))</f>
        <v/>
      </c>
      <c r="D35" s="27">
        <f>IF(C35="","",Cadets!$B17)</f>
        <v/>
      </c>
      <c r="E35" s="27">
        <f>IF(C35="","",Cadets!$H17)</f>
        <v/>
      </c>
      <c r="F35" s="32" t="n"/>
      <c r="G35" s="32" t="n"/>
      <c r="H35" s="32" t="n"/>
    </row>
    <row r="36" ht="20" customHeight="1">
      <c r="B36" s="28">
        <f>IF(C36="","",COUNTIF($C$24:C36,"?*"))</f>
        <v/>
      </c>
      <c r="C36" s="27">
        <f>IF(Cadets!$B18="","",IF(Cadets!$I18&lt;&gt;"Active","",Cadets!$F18))</f>
        <v/>
      </c>
      <c r="D36" s="27">
        <f>IF(C36="","",Cadets!$B18)</f>
        <v/>
      </c>
      <c r="E36" s="27">
        <f>IF(C36="","",Cadets!$H18)</f>
        <v/>
      </c>
      <c r="F36" s="32" t="n"/>
      <c r="G36" s="32" t="n"/>
      <c r="H36" s="32" t="n"/>
    </row>
    <row r="37" ht="20" customHeight="1">
      <c r="B37" s="28">
        <f>IF(C37="","",COUNTIF($C$24:C37,"?*"))</f>
        <v/>
      </c>
      <c r="C37" s="27">
        <f>IF(Cadets!$B19="","",IF(Cadets!$I19&lt;&gt;"Active","",Cadets!$F19))</f>
        <v/>
      </c>
      <c r="D37" s="27">
        <f>IF(C37="","",Cadets!$B19)</f>
        <v/>
      </c>
      <c r="E37" s="27">
        <f>IF(C37="","",Cadets!$H19)</f>
        <v/>
      </c>
      <c r="F37" s="32" t="n"/>
      <c r="G37" s="32" t="n"/>
      <c r="H37" s="32" t="n"/>
    </row>
    <row r="38" ht="20" customHeight="1">
      <c r="B38" s="28">
        <f>IF(C38="","",COUNTIF($C$24:C38,"?*"))</f>
        <v/>
      </c>
      <c r="C38" s="27">
        <f>IF(Cadets!$B20="","",IF(Cadets!$I20&lt;&gt;"Active","",Cadets!$F20))</f>
        <v/>
      </c>
      <c r="D38" s="27">
        <f>IF(C38="","",Cadets!$B20)</f>
        <v/>
      </c>
      <c r="E38" s="27">
        <f>IF(C38="","",Cadets!$H20)</f>
        <v/>
      </c>
      <c r="F38" s="32" t="n"/>
      <c r="G38" s="32" t="n"/>
      <c r="H38" s="32" t="n"/>
    </row>
    <row r="39" ht="20" customHeight="1">
      <c r="B39" s="28">
        <f>IF(C39="","",COUNTIF($C$24:C39,"?*"))</f>
        <v/>
      </c>
      <c r="C39" s="27">
        <f>IF(Cadets!$B21="","",IF(Cadets!$I21&lt;&gt;"Active","",Cadets!$F21))</f>
        <v/>
      </c>
      <c r="D39" s="27">
        <f>IF(C39="","",Cadets!$B21)</f>
        <v/>
      </c>
      <c r="E39" s="27">
        <f>IF(C39="","",Cadets!$H21)</f>
        <v/>
      </c>
      <c r="F39" s="32" t="n"/>
      <c r="G39" s="32" t="n"/>
      <c r="H39" s="32" t="n"/>
    </row>
    <row r="40" ht="20" customHeight="1">
      <c r="B40" s="28">
        <f>IF(C40="","",COUNTIF($C$24:C40,"?*"))</f>
        <v/>
      </c>
      <c r="C40" s="27">
        <f>IF(Cadets!$B22="","",IF(Cadets!$I22&lt;&gt;"Active","",Cadets!$F22))</f>
        <v/>
      </c>
      <c r="D40" s="27">
        <f>IF(C40="","",Cadets!$B22)</f>
        <v/>
      </c>
      <c r="E40" s="27">
        <f>IF(C40="","",Cadets!$H22)</f>
        <v/>
      </c>
      <c r="F40" s="32" t="n"/>
      <c r="G40" s="32" t="n"/>
      <c r="H40" s="32" t="n"/>
    </row>
    <row r="41" ht="20" customHeight="1">
      <c r="B41" s="28">
        <f>IF(C41="","",COUNTIF($C$24:C41,"?*"))</f>
        <v/>
      </c>
      <c r="C41" s="27">
        <f>IF(Cadets!$B23="","",IF(Cadets!$I23&lt;&gt;"Active","",Cadets!$F23))</f>
        <v/>
      </c>
      <c r="D41" s="27">
        <f>IF(C41="","",Cadets!$B23)</f>
        <v/>
      </c>
      <c r="E41" s="27">
        <f>IF(C41="","",Cadets!$H23)</f>
        <v/>
      </c>
      <c r="F41" s="32" t="n"/>
      <c r="G41" s="32" t="n"/>
      <c r="H41" s="32" t="n"/>
    </row>
    <row r="42" ht="20" customHeight="1">
      <c r="B42" s="28">
        <f>IF(C42="","",COUNTIF($C$24:C42,"?*"))</f>
        <v/>
      </c>
      <c r="C42" s="27">
        <f>IF(Cadets!$B24="","",IF(Cadets!$I24&lt;&gt;"Active","",Cadets!$F24))</f>
        <v/>
      </c>
      <c r="D42" s="27">
        <f>IF(C42="","",Cadets!$B24)</f>
        <v/>
      </c>
      <c r="E42" s="27">
        <f>IF(C42="","",Cadets!$H24)</f>
        <v/>
      </c>
      <c r="F42" s="32" t="n"/>
      <c r="G42" s="32" t="n"/>
      <c r="H42" s="32" t="n"/>
    </row>
    <row r="43" ht="20" customHeight="1">
      <c r="B43" s="28">
        <f>IF(C43="","",COUNTIF($C$24:C43,"?*"))</f>
        <v/>
      </c>
      <c r="C43" s="27">
        <f>IF(Cadets!$B25="","",IF(Cadets!$I25&lt;&gt;"Active","",Cadets!$F25))</f>
        <v/>
      </c>
      <c r="D43" s="27">
        <f>IF(C43="","",Cadets!$B25)</f>
        <v/>
      </c>
      <c r="E43" s="27">
        <f>IF(C43="","",Cadets!$H25)</f>
        <v/>
      </c>
      <c r="F43" s="32" t="n"/>
      <c r="G43" s="32" t="n"/>
      <c r="H43" s="32" t="n"/>
    </row>
    <row r="44" ht="20" customHeight="1">
      <c r="B44" s="28">
        <f>IF(C44="","",COUNTIF($C$24:C44,"?*"))</f>
        <v/>
      </c>
      <c r="C44" s="27">
        <f>IF(Cadets!$B26="","",IF(Cadets!$I26&lt;&gt;"Active","",Cadets!$F26))</f>
        <v/>
      </c>
      <c r="D44" s="27">
        <f>IF(C44="","",Cadets!$B26)</f>
        <v/>
      </c>
      <c r="E44" s="27">
        <f>IF(C44="","",Cadets!$H26)</f>
        <v/>
      </c>
      <c r="F44" s="32" t="n"/>
      <c r="G44" s="32" t="n"/>
      <c r="H44" s="32" t="n"/>
    </row>
    <row r="45" ht="20" customHeight="1">
      <c r="B45" s="28">
        <f>IF(C45="","",COUNTIF($C$24:C45,"?*"))</f>
        <v/>
      </c>
      <c r="C45" s="27">
        <f>IF(Cadets!$B27="","",IF(Cadets!$I27&lt;&gt;"Active","",Cadets!$F27))</f>
        <v/>
      </c>
      <c r="D45" s="27">
        <f>IF(C45="","",Cadets!$B27)</f>
        <v/>
      </c>
      <c r="E45" s="27">
        <f>IF(C45="","",Cadets!$H27)</f>
        <v/>
      </c>
      <c r="F45" s="32" t="n"/>
      <c r="G45" s="32" t="n"/>
      <c r="H45" s="32" t="n"/>
    </row>
    <row r="46" ht="20" customHeight="1">
      <c r="B46" s="28">
        <f>IF(C46="","",COUNTIF($C$24:C46,"?*"))</f>
        <v/>
      </c>
      <c r="C46" s="27">
        <f>IF(Cadets!$B28="","",IF(Cadets!$I28&lt;&gt;"Active","",Cadets!$F28))</f>
        <v/>
      </c>
      <c r="D46" s="27">
        <f>IF(C46="","",Cadets!$B28)</f>
        <v/>
      </c>
      <c r="E46" s="27">
        <f>IF(C46="","",Cadets!$H28)</f>
        <v/>
      </c>
      <c r="F46" s="32" t="n"/>
      <c r="G46" s="32" t="n"/>
      <c r="H46" s="32" t="n"/>
    </row>
    <row r="47" ht="20" customHeight="1">
      <c r="B47" s="28">
        <f>IF(C47="","",COUNTIF($C$24:C47,"?*"))</f>
        <v/>
      </c>
      <c r="C47" s="27">
        <f>IF(Cadets!$B29="","",IF(Cadets!$I29&lt;&gt;"Active","",Cadets!$F29))</f>
        <v/>
      </c>
      <c r="D47" s="27">
        <f>IF(C47="","",Cadets!$B29)</f>
        <v/>
      </c>
      <c r="E47" s="27">
        <f>IF(C47="","",Cadets!$H29)</f>
        <v/>
      </c>
      <c r="F47" s="32" t="n"/>
      <c r="G47" s="32" t="n"/>
      <c r="H47" s="32" t="n"/>
    </row>
    <row r="48" ht="20" customHeight="1">
      <c r="B48" s="28">
        <f>IF(C48="","",COUNTIF($C$24:C48,"?*"))</f>
        <v/>
      </c>
      <c r="C48" s="27">
        <f>IF(Cadets!$B30="","",IF(Cadets!$I30&lt;&gt;"Active","",Cadets!$F30))</f>
        <v/>
      </c>
      <c r="D48" s="27">
        <f>IF(C48="","",Cadets!$B30)</f>
        <v/>
      </c>
      <c r="E48" s="27">
        <f>IF(C48="","",Cadets!$H30)</f>
        <v/>
      </c>
      <c r="F48" s="32" t="n"/>
      <c r="G48" s="32" t="n"/>
      <c r="H48" s="32" t="n"/>
    </row>
    <row r="49" ht="20" customHeight="1">
      <c r="B49" s="28">
        <f>IF(C49="","",COUNTIF($C$24:C49,"?*"))</f>
        <v/>
      </c>
      <c r="C49" s="27">
        <f>IF(Cadets!$B31="","",IF(Cadets!$I31&lt;&gt;"Active","",Cadets!$F31))</f>
        <v/>
      </c>
      <c r="D49" s="27">
        <f>IF(C49="","",Cadets!$B31)</f>
        <v/>
      </c>
      <c r="E49" s="27">
        <f>IF(C49="","",Cadets!$H31)</f>
        <v/>
      </c>
      <c r="F49" s="32" t="n"/>
      <c r="G49" s="32" t="n"/>
      <c r="H49" s="32" t="n"/>
    </row>
    <row r="50" ht="20" customHeight="1">
      <c r="B50" s="28">
        <f>IF(C50="","",COUNTIF($C$24:C50,"?*"))</f>
        <v/>
      </c>
      <c r="C50" s="27">
        <f>IF(Cadets!$B32="","",IF(Cadets!$I32&lt;&gt;"Active","",Cadets!$F32))</f>
        <v/>
      </c>
      <c r="D50" s="27">
        <f>IF(C50="","",Cadets!$B32)</f>
        <v/>
      </c>
      <c r="E50" s="27">
        <f>IF(C50="","",Cadets!$H32)</f>
        <v/>
      </c>
      <c r="F50" s="32" t="n"/>
      <c r="G50" s="32" t="n"/>
      <c r="H50" s="32" t="n"/>
    </row>
    <row r="51" ht="20" customHeight="1">
      <c r="B51" s="28">
        <f>IF(C51="","",COUNTIF($C$24:C51,"?*"))</f>
        <v/>
      </c>
      <c r="C51" s="27">
        <f>IF(Cadets!$B33="","",IF(Cadets!$I33&lt;&gt;"Active","",Cadets!$F33))</f>
        <v/>
      </c>
      <c r="D51" s="27">
        <f>IF(C51="","",Cadets!$B33)</f>
        <v/>
      </c>
      <c r="E51" s="27">
        <f>IF(C51="","",Cadets!$H33)</f>
        <v/>
      </c>
      <c r="F51" s="32" t="n"/>
      <c r="G51" s="32" t="n"/>
      <c r="H51" s="32" t="n"/>
    </row>
    <row r="52" ht="20" customHeight="1">
      <c r="B52" s="28">
        <f>IF(C52="","",COUNTIF($C$24:C52,"?*"))</f>
        <v/>
      </c>
      <c r="C52" s="27">
        <f>IF(Cadets!$B34="","",IF(Cadets!$I34&lt;&gt;"Active","",Cadets!$F34))</f>
        <v/>
      </c>
      <c r="D52" s="27">
        <f>IF(C52="","",Cadets!$B34)</f>
        <v/>
      </c>
      <c r="E52" s="27">
        <f>IF(C52="","",Cadets!$H34)</f>
        <v/>
      </c>
      <c r="F52" s="32" t="n"/>
      <c r="G52" s="32" t="n"/>
      <c r="H52" s="32" t="n"/>
    </row>
    <row r="53" ht="20" customHeight="1">
      <c r="B53" s="28">
        <f>IF(C53="","",COUNTIF($C$24:C53,"?*"))</f>
        <v/>
      </c>
      <c r="C53" s="27">
        <f>IF(Cadets!$B35="","",IF(Cadets!$I35&lt;&gt;"Active","",Cadets!$F35))</f>
        <v/>
      </c>
      <c r="D53" s="27">
        <f>IF(C53="","",Cadets!$B35)</f>
        <v/>
      </c>
      <c r="E53" s="27">
        <f>IF(C53="","",Cadets!$H35)</f>
        <v/>
      </c>
      <c r="F53" s="32" t="n"/>
      <c r="G53" s="32" t="n"/>
      <c r="H53" s="32" t="n"/>
    </row>
    <row r="54" ht="20" customHeight="1">
      <c r="B54" s="28">
        <f>IF(C54="","",COUNTIF($C$24:C54,"?*"))</f>
        <v/>
      </c>
      <c r="C54" s="27">
        <f>IF(Cadets!$B36="","",IF(Cadets!$I36&lt;&gt;"Active","",Cadets!$F36))</f>
        <v/>
      </c>
      <c r="D54" s="27">
        <f>IF(C54="","",Cadets!$B36)</f>
        <v/>
      </c>
      <c r="E54" s="27">
        <f>IF(C54="","",Cadets!$H36)</f>
        <v/>
      </c>
      <c r="F54" s="32" t="n"/>
      <c r="G54" s="32" t="n"/>
      <c r="H54" s="32" t="n"/>
    </row>
    <row r="55" ht="20" customHeight="1">
      <c r="B55" s="28">
        <f>IF(C55="","",COUNTIF($C$24:C55,"?*"))</f>
        <v/>
      </c>
      <c r="C55" s="27">
        <f>IF(Cadets!$B37="","",IF(Cadets!$I37&lt;&gt;"Active","",Cadets!$F37))</f>
        <v/>
      </c>
      <c r="D55" s="27">
        <f>IF(C55="","",Cadets!$B37)</f>
        <v/>
      </c>
      <c r="E55" s="27">
        <f>IF(C55="","",Cadets!$H37)</f>
        <v/>
      </c>
      <c r="F55" s="32" t="n"/>
      <c r="G55" s="32" t="n"/>
      <c r="H55" s="32" t="n"/>
    </row>
    <row r="56" ht="20" customHeight="1">
      <c r="B56" s="28">
        <f>IF(C56="","",COUNTIF($C$24:C56,"?*"))</f>
        <v/>
      </c>
      <c r="C56" s="27">
        <f>IF(Cadets!$B38="","",IF(Cadets!$I38&lt;&gt;"Active","",Cadets!$F38))</f>
        <v/>
      </c>
      <c r="D56" s="27">
        <f>IF(C56="","",Cadets!$B38)</f>
        <v/>
      </c>
      <c r="E56" s="27">
        <f>IF(C56="","",Cadets!$H38)</f>
        <v/>
      </c>
      <c r="F56" s="32" t="n"/>
      <c r="G56" s="32" t="n"/>
      <c r="H56" s="32" t="n"/>
    </row>
    <row r="57" ht="20" customHeight="1">
      <c r="B57" s="28">
        <f>IF(C57="","",COUNTIF($C$24:C57,"?*"))</f>
        <v/>
      </c>
      <c r="C57" s="27">
        <f>IF(Cadets!$B39="","",IF(Cadets!$I39&lt;&gt;"Active","",Cadets!$F39))</f>
        <v/>
      </c>
      <c r="D57" s="27">
        <f>IF(C57="","",Cadets!$B39)</f>
        <v/>
      </c>
      <c r="E57" s="27">
        <f>IF(C57="","",Cadets!$H39)</f>
        <v/>
      </c>
      <c r="F57" s="32" t="n"/>
      <c r="G57" s="32" t="n"/>
      <c r="H57" s="32" t="n"/>
    </row>
    <row r="58" ht="20" customHeight="1">
      <c r="B58" s="28">
        <f>IF(C58="","",COUNTIF($C$24:C58,"?*"))</f>
        <v/>
      </c>
      <c r="C58" s="27">
        <f>IF(Cadets!$B40="","",IF(Cadets!$I40&lt;&gt;"Active","",Cadets!$F40))</f>
        <v/>
      </c>
      <c r="D58" s="27">
        <f>IF(C58="","",Cadets!$B40)</f>
        <v/>
      </c>
      <c r="E58" s="27">
        <f>IF(C58="","",Cadets!$H40)</f>
        <v/>
      </c>
      <c r="F58" s="32" t="n"/>
      <c r="G58" s="32" t="n"/>
      <c r="H58" s="32" t="n"/>
    </row>
    <row r="59" ht="20" customHeight="1">
      <c r="B59" s="28">
        <f>IF(C59="","",COUNTIF($C$24:C59,"?*"))</f>
        <v/>
      </c>
      <c r="C59" s="27">
        <f>IF(Cadets!$B41="","",IF(Cadets!$I41&lt;&gt;"Active","",Cadets!$F41))</f>
        <v/>
      </c>
      <c r="D59" s="27">
        <f>IF(C59="","",Cadets!$B41)</f>
        <v/>
      </c>
      <c r="E59" s="27">
        <f>IF(C59="","",Cadets!$H41)</f>
        <v/>
      </c>
      <c r="F59" s="32" t="n"/>
      <c r="G59" s="32" t="n"/>
      <c r="H59" s="32" t="n"/>
    </row>
    <row r="60" ht="20" customHeight="1">
      <c r="B60" s="28">
        <f>IF(C60="","",COUNTIF($C$24:C60,"?*"))</f>
        <v/>
      </c>
      <c r="C60" s="27">
        <f>IF(Cadets!$B42="","",IF(Cadets!$I42&lt;&gt;"Active","",Cadets!$F42))</f>
        <v/>
      </c>
      <c r="D60" s="27">
        <f>IF(C60="","",Cadets!$B42)</f>
        <v/>
      </c>
      <c r="E60" s="27">
        <f>IF(C60="","",Cadets!$H42)</f>
        <v/>
      </c>
      <c r="F60" s="32" t="n"/>
      <c r="G60" s="32" t="n"/>
      <c r="H60" s="32" t="n"/>
    </row>
    <row r="61" ht="20" customHeight="1">
      <c r="B61" s="28">
        <f>IF(C61="","",COUNTIF($C$24:C61,"?*"))</f>
        <v/>
      </c>
      <c r="C61" s="27">
        <f>IF(Cadets!$B43="","",IF(Cadets!$I43&lt;&gt;"Active","",Cadets!$F43))</f>
        <v/>
      </c>
      <c r="D61" s="27">
        <f>IF(C61="","",Cadets!$B43)</f>
        <v/>
      </c>
      <c r="E61" s="27">
        <f>IF(C61="","",Cadets!$H43)</f>
        <v/>
      </c>
      <c r="F61" s="32" t="n"/>
      <c r="G61" s="32" t="n"/>
      <c r="H61" s="32" t="n"/>
    </row>
    <row r="62" ht="20" customHeight="1">
      <c r="B62" s="28">
        <f>IF(C62="","",COUNTIF($C$24:C62,"?*"))</f>
        <v/>
      </c>
      <c r="C62" s="27">
        <f>IF(Cadets!$B44="","",IF(Cadets!$I44&lt;&gt;"Active","",Cadets!$F44))</f>
        <v/>
      </c>
      <c r="D62" s="27">
        <f>IF(C62="","",Cadets!$B44)</f>
        <v/>
      </c>
      <c r="E62" s="27">
        <f>IF(C62="","",Cadets!$H44)</f>
        <v/>
      </c>
      <c r="F62" s="32" t="n"/>
      <c r="G62" s="32" t="n"/>
      <c r="H62" s="32" t="n"/>
    </row>
    <row r="63" ht="20" customHeight="1">
      <c r="B63" s="28">
        <f>IF(C63="","",COUNTIF($C$24:C63,"?*"))</f>
        <v/>
      </c>
      <c r="C63" s="27">
        <f>IF(Cadets!$B45="","",IF(Cadets!$I45&lt;&gt;"Active","",Cadets!$F45))</f>
        <v/>
      </c>
      <c r="D63" s="27">
        <f>IF(C63="","",Cadets!$B45)</f>
        <v/>
      </c>
      <c r="E63" s="27">
        <f>IF(C63="","",Cadets!$H45)</f>
        <v/>
      </c>
      <c r="F63" s="32" t="n"/>
      <c r="G63" s="32" t="n"/>
      <c r="H63" s="32" t="n"/>
    </row>
    <row r="64" ht="20" customHeight="1">
      <c r="B64" s="28">
        <f>IF(C64="","",COUNTIF($C$24:C64,"?*"))</f>
        <v/>
      </c>
      <c r="C64" s="27">
        <f>IF(Cadets!$B46="","",IF(Cadets!$I46&lt;&gt;"Active","",Cadets!$F46))</f>
        <v/>
      </c>
      <c r="D64" s="27">
        <f>IF(C64="","",Cadets!$B46)</f>
        <v/>
      </c>
      <c r="E64" s="27">
        <f>IF(C64="","",Cadets!$H46)</f>
        <v/>
      </c>
      <c r="F64" s="32" t="n"/>
      <c r="G64" s="32" t="n"/>
      <c r="H64" s="32" t="n"/>
    </row>
    <row r="65" ht="20" customHeight="1">
      <c r="B65" s="28">
        <f>IF(C65="","",COUNTIF($C$24:C65,"?*"))</f>
        <v/>
      </c>
      <c r="C65" s="27">
        <f>IF(Cadets!$B47="","",IF(Cadets!$I47&lt;&gt;"Active","",Cadets!$F47))</f>
        <v/>
      </c>
      <c r="D65" s="27">
        <f>IF(C65="","",Cadets!$B47)</f>
        <v/>
      </c>
      <c r="E65" s="27">
        <f>IF(C65="","",Cadets!$H47)</f>
        <v/>
      </c>
      <c r="F65" s="32" t="n"/>
      <c r="G65" s="32" t="n"/>
      <c r="H65" s="32" t="n"/>
    </row>
    <row r="66" ht="20" customHeight="1">
      <c r="B66" s="28">
        <f>IF(C66="","",COUNTIF($C$24:C66,"?*"))</f>
        <v/>
      </c>
      <c r="C66" s="27">
        <f>IF(Cadets!$B48="","",IF(Cadets!$I48&lt;&gt;"Active","",Cadets!$F48))</f>
        <v/>
      </c>
      <c r="D66" s="27">
        <f>IF(C66="","",Cadets!$B48)</f>
        <v/>
      </c>
      <c r="E66" s="27">
        <f>IF(C66="","",Cadets!$H48)</f>
        <v/>
      </c>
      <c r="F66" s="32" t="n"/>
      <c r="G66" s="32" t="n"/>
      <c r="H66" s="32" t="n"/>
    </row>
    <row r="67" ht="20" customHeight="1">
      <c r="B67" s="28">
        <f>IF(C67="","",COUNTIF($C$24:C67,"?*"))</f>
        <v/>
      </c>
      <c r="C67" s="27">
        <f>IF(Cadets!$B49="","",IF(Cadets!$I49&lt;&gt;"Active","",Cadets!$F49))</f>
        <v/>
      </c>
      <c r="D67" s="27">
        <f>IF(C67="","",Cadets!$B49)</f>
        <v/>
      </c>
      <c r="E67" s="27">
        <f>IF(C67="","",Cadets!$H49)</f>
        <v/>
      </c>
      <c r="F67" s="32" t="n"/>
      <c r="G67" s="32" t="n"/>
      <c r="H67" s="32" t="n"/>
    </row>
    <row r="68" ht="20" customHeight="1">
      <c r="B68" s="28">
        <f>IF(C68="","",COUNTIF($C$24:C68,"?*"))</f>
        <v/>
      </c>
      <c r="C68" s="27">
        <f>IF(Cadets!$B50="","",IF(Cadets!$I50&lt;&gt;"Active","",Cadets!$F50))</f>
        <v/>
      </c>
      <c r="D68" s="27">
        <f>IF(C68="","",Cadets!$B50)</f>
        <v/>
      </c>
      <c r="E68" s="27">
        <f>IF(C68="","",Cadets!$H50)</f>
        <v/>
      </c>
      <c r="F68" s="32" t="n"/>
      <c r="G68" s="32" t="n"/>
      <c r="H68" s="32" t="n"/>
    </row>
    <row r="69" ht="20" customHeight="1">
      <c r="B69" s="28">
        <f>IF(C69="","",COUNTIF($C$24:C69,"?*"))</f>
        <v/>
      </c>
      <c r="C69" s="27">
        <f>IF(Cadets!$B51="","",IF(Cadets!$I51&lt;&gt;"Active","",Cadets!$F51))</f>
        <v/>
      </c>
      <c r="D69" s="27">
        <f>IF(C69="","",Cadets!$B51)</f>
        <v/>
      </c>
      <c r="E69" s="27">
        <f>IF(C69="","",Cadets!$H51)</f>
        <v/>
      </c>
      <c r="F69" s="32" t="n"/>
      <c r="G69" s="32" t="n"/>
      <c r="H69" s="32" t="n"/>
    </row>
    <row r="70" ht="20" customHeight="1">
      <c r="B70" s="28">
        <f>IF(C70="","",COUNTIF($C$24:C70,"?*"))</f>
        <v/>
      </c>
      <c r="C70" s="27">
        <f>IF(Cadets!$B52="","",IF(Cadets!$I52&lt;&gt;"Active","",Cadets!$F52))</f>
        <v/>
      </c>
      <c r="D70" s="27">
        <f>IF(C70="","",Cadets!$B52)</f>
        <v/>
      </c>
      <c r="E70" s="27">
        <f>IF(C70="","",Cadets!$H52)</f>
        <v/>
      </c>
      <c r="F70" s="32" t="n"/>
      <c r="G70" s="32" t="n"/>
      <c r="H70" s="32" t="n"/>
    </row>
    <row r="71" ht="20" customHeight="1">
      <c r="B71" s="28">
        <f>IF(C71="","",COUNTIF($C$24:C71,"?*"))</f>
        <v/>
      </c>
      <c r="C71" s="27">
        <f>IF(Cadets!$B53="","",IF(Cadets!$I53&lt;&gt;"Active","",Cadets!$F53))</f>
        <v/>
      </c>
      <c r="D71" s="27">
        <f>IF(C71="","",Cadets!$B53)</f>
        <v/>
      </c>
      <c r="E71" s="27">
        <f>IF(C71="","",Cadets!$H53)</f>
        <v/>
      </c>
      <c r="F71" s="32" t="n"/>
      <c r="G71" s="32" t="n"/>
      <c r="H71" s="32" t="n"/>
    </row>
    <row r="72" ht="20" customHeight="1">
      <c r="B72" s="28">
        <f>IF(C72="","",COUNTIF($C$24:C72,"?*"))</f>
        <v/>
      </c>
      <c r="C72" s="27">
        <f>IF(Cadets!$B54="","",IF(Cadets!$I54&lt;&gt;"Active","",Cadets!$F54))</f>
        <v/>
      </c>
      <c r="D72" s="27">
        <f>IF(C72="","",Cadets!$B54)</f>
        <v/>
      </c>
      <c r="E72" s="27">
        <f>IF(C72="","",Cadets!$H54)</f>
        <v/>
      </c>
      <c r="F72" s="32" t="n"/>
      <c r="G72" s="32" t="n"/>
      <c r="H72" s="32" t="n"/>
    </row>
    <row r="73" ht="20" customHeight="1">
      <c r="B73" s="28">
        <f>IF(C73="","",COUNTIF($C$24:C73,"?*"))</f>
        <v/>
      </c>
      <c r="C73" s="27">
        <f>IF(Cadets!$B55="","",IF(Cadets!$I55&lt;&gt;"Active","",Cadets!$F55))</f>
        <v/>
      </c>
      <c r="D73" s="27">
        <f>IF(C73="","",Cadets!$B55)</f>
        <v/>
      </c>
      <c r="E73" s="27">
        <f>IF(C73="","",Cadets!$H55)</f>
        <v/>
      </c>
      <c r="F73" s="32" t="n"/>
      <c r="G73" s="32" t="n"/>
      <c r="H73" s="32"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30"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7" t="n">
        <v>1</v>
      </c>
      <c r="C17" s="33" t="inlineStr">
        <is>
          <t>Were the goals and objectives for the course provided at the beginning of the class?</t>
        </is>
      </c>
      <c r="D17" s="32" t="n"/>
      <c r="E17" s="32" t="n"/>
      <c r="F17" s="32" t="n"/>
      <c r="G17" s="32" t="n"/>
      <c r="H17" s="32" t="n"/>
    </row>
    <row r="18" ht="26" customHeight="1">
      <c r="B18" s="27" t="n">
        <v>2</v>
      </c>
      <c r="C18" s="33" t="inlineStr">
        <is>
          <t>Was the material presented in a logical order?</t>
        </is>
      </c>
      <c r="D18" s="32" t="n"/>
      <c r="E18" s="32" t="n"/>
      <c r="F18" s="32" t="n"/>
      <c r="G18" s="32" t="n"/>
      <c r="H18" s="32" t="n"/>
    </row>
    <row r="19" ht="26" customHeight="1">
      <c r="B19" s="27" t="n">
        <v>3</v>
      </c>
      <c r="C19" s="33" t="inlineStr">
        <is>
          <t>Was the course related to your job needs?</t>
        </is>
      </c>
      <c r="D19" s="32" t="n"/>
      <c r="E19" s="32" t="n"/>
      <c r="F19" s="32" t="n"/>
      <c r="G19" s="32" t="n"/>
      <c r="H19" s="32" t="n"/>
    </row>
    <row r="20" ht="26" customHeight="1">
      <c r="B20" s="27" t="n">
        <v>4</v>
      </c>
      <c r="C20" s="33" t="inlineStr">
        <is>
          <t>Were real-life examples or situations used to relate the material?</t>
        </is>
      </c>
      <c r="D20" s="32" t="n"/>
      <c r="E20" s="32" t="n"/>
      <c r="F20" s="32" t="n"/>
      <c r="G20" s="32" t="n"/>
      <c r="H20" s="32" t="n"/>
    </row>
    <row r="21" ht="26" customHeight="1">
      <c r="B21" s="27" t="n">
        <v>5</v>
      </c>
      <c r="C21" s="33" t="inlineStr">
        <is>
          <t>Will this course improve your job performance?</t>
        </is>
      </c>
      <c r="D21" s="32" t="n"/>
      <c r="E21" s="32" t="n"/>
      <c r="F21" s="32" t="n"/>
      <c r="G21" s="32" t="n"/>
      <c r="H21" s="32" t="n"/>
    </row>
    <row r="22" ht="26" customHeight="1">
      <c r="B22" s="27" t="n">
        <v>6</v>
      </c>
      <c r="C22" s="33" t="inlineStr">
        <is>
          <t>Were the teaching aids, demonstrations, and handout materials of adequate quality?</t>
        </is>
      </c>
      <c r="D22" s="32" t="n"/>
      <c r="E22" s="32" t="n"/>
      <c r="F22" s="32" t="n"/>
      <c r="G22" s="32" t="n"/>
      <c r="H22" s="32" t="n"/>
    </row>
    <row r="23" ht="26" customHeight="1">
      <c r="B23" s="27" t="n">
        <v>7</v>
      </c>
      <c r="C23" s="33" t="inlineStr">
        <is>
          <t>Was the instructor knowledgeable about the course material?</t>
        </is>
      </c>
      <c r="D23" s="32" t="n"/>
      <c r="E23" s="32" t="n"/>
      <c r="F23" s="32" t="n"/>
      <c r="G23" s="32" t="n"/>
      <c r="H23" s="32" t="n"/>
    </row>
    <row r="24" ht="26" customHeight="1">
      <c r="B24" s="27" t="n">
        <v>8</v>
      </c>
      <c r="C24" s="33" t="inlineStr">
        <is>
          <t>Did the instructor present the information in a clear and understandable way?</t>
        </is>
      </c>
      <c r="D24" s="32" t="n"/>
      <c r="E24" s="32" t="n"/>
      <c r="F24" s="32" t="n"/>
      <c r="G24" s="32" t="n"/>
      <c r="H24" s="32" t="n"/>
    </row>
    <row r="25" ht="26" customHeight="1">
      <c r="B25" s="27" t="n">
        <v>9</v>
      </c>
      <c r="C25" s="33" t="inlineStr">
        <is>
          <t>Did the instructor give you an opportunity to interact with the class or ask questions?</t>
        </is>
      </c>
      <c r="D25" s="32" t="n"/>
      <c r="E25" s="32" t="n"/>
      <c r="F25" s="32" t="n"/>
      <c r="G25" s="32" t="n"/>
      <c r="H25" s="32" t="n"/>
    </row>
    <row r="26" ht="26" customHeight="1">
      <c r="B26" s="27" t="n">
        <v>10</v>
      </c>
      <c r="C26" s="33" t="inlineStr">
        <is>
          <t>Did you get satisfactory answers to your questions about the material?</t>
        </is>
      </c>
      <c r="D26" s="32" t="n"/>
      <c r="E26" s="32" t="n"/>
      <c r="F26" s="32" t="n"/>
      <c r="G26" s="32" t="n"/>
      <c r="H26" s="32" t="n"/>
    </row>
    <row r="27" ht="26" customHeight="1">
      <c r="B27" s="27" t="n">
        <v>11</v>
      </c>
      <c r="C27" s="33" t="inlineStr">
        <is>
          <t>Would you recommend this course to others?</t>
        </is>
      </c>
      <c r="D27" s="32" t="n"/>
      <c r="E27" s="32" t="n"/>
      <c r="F27" s="32" t="n"/>
      <c r="G27" s="32" t="n"/>
      <c r="H27" s="32" t="n"/>
    </row>
    <row r="28"/>
    <row r="29">
      <c r="B29" s="3" t="inlineStr">
        <is>
          <t>ADDITIONAL COMMENTS</t>
        </is>
      </c>
    </row>
    <row r="30" ht="20" customHeight="1">
      <c r="B30" s="34" t="n"/>
    </row>
    <row r="31" ht="20" customHeight="1">
      <c r="B31" s="34" t="n"/>
    </row>
    <row r="32" ht="20" customHeight="1">
      <c r="B32" s="34" t="n"/>
    </row>
    <row r="33" ht="20" customHeight="1">
      <c r="B33" s="34" t="n"/>
    </row>
    <row r="34" ht="20" customHeight="1">
      <c r="B34" s="34" t="n"/>
    </row>
    <row r="35" ht="20" customHeight="1">
      <c r="B35" s="34"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5" t="n">
        <v>1</v>
      </c>
      <c r="D5" s="3" t="inlineStr">
        <is>
          <t>Mode:</t>
        </is>
      </c>
      <c r="E5" s="25"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25"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5">
        <f>"Due ("&amp;IFERROR(TEXT(TIMEVALUE(LEFT(TEXT(cfgWritingDueTime,"0000"),2)&amp;":"&amp;RIGHT(TEXT(cfgWritingDueTime,"0000"),2)),"h:mm AM/PM"),cfgWritingDueTime)&amp;")"</f>
        <v/>
      </c>
      <c r="F10" s="12" t="inlineStr">
        <is>
          <t>Prompt</t>
        </is>
      </c>
    </row>
    <row r="11" ht="60" customHeight="1">
      <c r="B11" s="36">
        <f>IFERROR(_xlfn.TAKE(_xlfn._xlws.FILTER(_xlfn.HSTACK(rngWMnum,rngWMtitle,TEXT(rngWMassigned,"mm/dd"),TEXT(rngWMdue,"mm/dd"),rngWMprompt),IFERROR(_xlfn.XLOOKUP(rngWMassigned,nrCDdate,nrCDweek),0)=cfgHandoutWeek),8),"— no assignments start this week —")</f>
        <v/>
      </c>
      <c r="C11" s="36" t="n"/>
      <c r="D11" s="36" t="n"/>
      <c r="E11" s="36" t="n"/>
      <c r="F11" s="36" t="n"/>
      <c r="G11" s="36" t="n"/>
      <c r="H11" s="36" t="n"/>
    </row>
    <row r="12" ht="60" customHeight="1">
      <c r="B12" s="36" t="n"/>
      <c r="C12" s="36" t="n"/>
      <c r="D12" s="36" t="n"/>
      <c r="E12" s="36" t="n"/>
      <c r="F12" s="36" t="n"/>
      <c r="G12" s="36" t="n"/>
      <c r="H12" s="36" t="n"/>
    </row>
    <row r="13" ht="60" customHeight="1">
      <c r="B13" s="36" t="n"/>
      <c r="C13" s="36" t="n"/>
      <c r="D13" s="36" t="n"/>
      <c r="E13" s="36" t="n"/>
      <c r="F13" s="36" t="n"/>
      <c r="G13" s="36" t="n"/>
      <c r="H13" s="36" t="n"/>
    </row>
    <row r="14" ht="60" customHeight="1">
      <c r="B14" s="36" t="n"/>
      <c r="C14" s="36" t="n"/>
      <c r="D14" s="36" t="n"/>
      <c r="E14" s="36" t="n"/>
      <c r="F14" s="36" t="n"/>
      <c r="G14" s="36" t="n"/>
      <c r="H14" s="36" t="n"/>
    </row>
    <row r="15" ht="60" customHeight="1">
      <c r="B15" s="36" t="n"/>
      <c r="C15" s="36" t="n"/>
      <c r="D15" s="36" t="n"/>
      <c r="E15" s="36" t="n"/>
      <c r="F15" s="36" t="n"/>
      <c r="G15" s="36" t="n"/>
      <c r="H15" s="36" t="n"/>
    </row>
    <row r="16" ht="60" customHeight="1">
      <c r="B16" s="36" t="n"/>
      <c r="C16" s="36" t="n"/>
      <c r="D16" s="36" t="n"/>
      <c r="E16" s="36" t="n"/>
      <c r="F16" s="36" t="n"/>
      <c r="G16" s="36" t="n"/>
      <c r="H16" s="36" t="n"/>
    </row>
    <row r="17" ht="60" customHeight="1">
      <c r="B17" s="36" t="n"/>
      <c r="C17" s="36" t="n"/>
      <c r="D17" s="36" t="n"/>
      <c r="E17" s="36" t="n"/>
      <c r="F17" s="36" t="n"/>
      <c r="G17" s="36" t="n"/>
      <c r="H17" s="36" t="n"/>
    </row>
    <row r="18" ht="60" customHeight="1">
      <c r="B18" s="36" t="n"/>
      <c r="C18" s="36" t="n"/>
      <c r="D18" s="36" t="n"/>
      <c r="E18" s="36" t="n"/>
      <c r="F18" s="36" t="n"/>
      <c r="G18" s="36" t="n"/>
      <c r="H18" s="36"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sheetPr>
  <dimension ref="A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5"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IF($B9="","",IFERROR(ROUND(AVERAGEIFS(nrES_Rec,nrES_Seq,cfgCurrentExamNum,nrES_Final,"Yes",nrES_Rec,"&gt;=0",nrES_Rec,"&lt;=100"),1),""))</f>
        <v/>
      </c>
      <c r="E9" s="20">
        <f>IF($B9="","",IF(COUNTIFS(nrES_PID,Cadets!$B6,nrES_Seq,cfgCurrentExamNum,nrES_Att,2,nrES_Raw,"&gt;=0",nrES_AttPass,"Yes")&gt;0,"RETEST (cap 70)",IF(COUNTIFS(nrES_PID,Cadets!$B6,nrES_Seq,cfgCurrentExamNum,nrES_Att,2,nrES_Raw,"&gt;=0",nrES_AttPass,"No")&gt;0,"RETEST FAILED (first-attempt score shown)","")))</f>
        <v/>
      </c>
      <c r="F9" s="20">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0">
        <f>IF($B9="","",IF(OR(cfgCurrentSpellingNum&lt;cfgCurrentExamNum,cfgCurrentSpellingNum&lt;=0,cfgCurrentSpellingNum&gt;12),"",IF(Spelling!$R6="INTERVENTION","BELOW "&amp;cfgSpellInterventionAvg&amp;" — intervention","")))</f>
        <v/>
      </c>
      <c r="H9" s="20">
        <f>IF($B9="","",sysAttendance!$J6&amp;" / PT "&amp;sysAttendance!$R6)</f>
        <v/>
      </c>
      <c r="I9" s="20">
        <f>IF($B9="","",Writing!$AT6&amp;" ("&amp;Writing!$AS6&amp;" overdue)")</f>
        <v/>
      </c>
      <c r="J9" s="20">
        <f>IF($B9="","",sysFlags!$T6)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IF($B10="","",IFERROR(ROUND(AVERAGEIFS(nrES_Rec,nrES_Seq,cfgCurrentExamNum,nrES_Final,"Yes",nrES_Rec,"&gt;=0",nrES_Rec,"&lt;=100"),1),""))</f>
        <v/>
      </c>
      <c r="E10" s="20">
        <f>IF($B10="","",IF(COUNTIFS(nrES_PID,Cadets!$B7,nrES_Seq,cfgCurrentExamNum,nrES_Att,2,nrES_Raw,"&gt;=0",nrES_AttPass,"Yes")&gt;0,"RETEST (cap 70)",IF(COUNTIFS(nrES_PID,Cadets!$B7,nrES_Seq,cfgCurrentExamNum,nrES_Att,2,nrES_Raw,"&gt;=0",nrES_AttPass,"No")&gt;0,"RETEST FAILED (first-attempt score shown)","")))</f>
        <v/>
      </c>
      <c r="F10" s="20">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0">
        <f>IF($B10="","",IF(OR(cfgCurrentSpellingNum&lt;cfgCurrentExamNum,cfgCurrentSpellingNum&lt;=0,cfgCurrentSpellingNum&gt;12),"",IF(Spelling!$R7="INTERVENTION","BELOW "&amp;cfgSpellInterventionAvg&amp;" — intervention","")))</f>
        <v/>
      </c>
      <c r="H10" s="20">
        <f>IF($B10="","",sysAttendance!$J7&amp;" / PT "&amp;sysAttendance!$R7)</f>
        <v/>
      </c>
      <c r="I10" s="20">
        <f>IF($B10="","",Writing!$AT7&amp;" ("&amp;Writing!$AS7&amp;" overdue)")</f>
        <v/>
      </c>
      <c r="J10" s="20">
        <f>IF($B10="","",sysFlags!$T7)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IF($B11="","",IFERROR(ROUND(AVERAGEIFS(nrES_Rec,nrES_Seq,cfgCurrentExamNum,nrES_Final,"Yes",nrES_Rec,"&gt;=0",nrES_Rec,"&lt;=100"),1),""))</f>
        <v/>
      </c>
      <c r="E11" s="20">
        <f>IF($B11="","",IF(COUNTIFS(nrES_PID,Cadets!$B8,nrES_Seq,cfgCurrentExamNum,nrES_Att,2,nrES_Raw,"&gt;=0",nrES_AttPass,"Yes")&gt;0,"RETEST (cap 70)",IF(COUNTIFS(nrES_PID,Cadets!$B8,nrES_Seq,cfgCurrentExamNum,nrES_Att,2,nrES_Raw,"&gt;=0",nrES_AttPass,"No")&gt;0,"RETEST FAILED (first-attempt score shown)","")))</f>
        <v/>
      </c>
      <c r="F11" s="20">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0">
        <f>IF($B11="","",IF(OR(cfgCurrentSpellingNum&lt;cfgCurrentExamNum,cfgCurrentSpellingNum&lt;=0,cfgCurrentSpellingNum&gt;12),"",IF(Spelling!$R8="INTERVENTION","BELOW "&amp;cfgSpellInterventionAvg&amp;" — intervention","")))</f>
        <v/>
      </c>
      <c r="H11" s="20">
        <f>IF($B11="","",sysAttendance!$J8&amp;" / PT "&amp;sysAttendance!$R8)</f>
        <v/>
      </c>
      <c r="I11" s="20">
        <f>IF($B11="","",Writing!$AT8&amp;" ("&amp;Writing!$AS8&amp;" overdue)")</f>
        <v/>
      </c>
      <c r="J11" s="20">
        <f>IF($B11="","",sysFlags!$T8)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IF($B12="","",IFERROR(ROUND(AVERAGEIFS(nrES_Rec,nrES_Seq,cfgCurrentExamNum,nrES_Final,"Yes",nrES_Rec,"&gt;=0",nrES_Rec,"&lt;=100"),1),""))</f>
        <v/>
      </c>
      <c r="E12" s="20">
        <f>IF($B12="","",IF(COUNTIFS(nrES_PID,Cadets!$B9,nrES_Seq,cfgCurrentExamNum,nrES_Att,2,nrES_Raw,"&gt;=0",nrES_AttPass,"Yes")&gt;0,"RETEST (cap 70)",IF(COUNTIFS(nrES_PID,Cadets!$B9,nrES_Seq,cfgCurrentExamNum,nrES_Att,2,nrES_Raw,"&gt;=0",nrES_AttPass,"No")&gt;0,"RETEST FAILED (first-attempt score shown)","")))</f>
        <v/>
      </c>
      <c r="F12" s="20">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0">
        <f>IF($B12="","",IF(OR(cfgCurrentSpellingNum&lt;cfgCurrentExamNum,cfgCurrentSpellingNum&lt;=0,cfgCurrentSpellingNum&gt;12),"",IF(Spelling!$R9="INTERVENTION","BELOW "&amp;cfgSpellInterventionAvg&amp;" — intervention","")))</f>
        <v/>
      </c>
      <c r="H12" s="20">
        <f>IF($B12="","",sysAttendance!$J9&amp;" / PT "&amp;sysAttendance!$R9)</f>
        <v/>
      </c>
      <c r="I12" s="20">
        <f>IF($B12="","",Writing!$AT9&amp;" ("&amp;Writing!$AS9&amp;" overdue)")</f>
        <v/>
      </c>
      <c r="J12" s="20">
        <f>IF($B12="","",sysFlags!$T9)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IF($B13="","",IFERROR(ROUND(AVERAGEIFS(nrES_Rec,nrES_Seq,cfgCurrentExamNum,nrES_Final,"Yes",nrES_Rec,"&gt;=0",nrES_Rec,"&lt;=100"),1),""))</f>
        <v/>
      </c>
      <c r="E13" s="20">
        <f>IF($B13="","",IF(COUNTIFS(nrES_PID,Cadets!$B10,nrES_Seq,cfgCurrentExamNum,nrES_Att,2,nrES_Raw,"&gt;=0",nrES_AttPass,"Yes")&gt;0,"RETEST (cap 70)",IF(COUNTIFS(nrES_PID,Cadets!$B10,nrES_Seq,cfgCurrentExamNum,nrES_Att,2,nrES_Raw,"&gt;=0",nrES_AttPass,"No")&gt;0,"RETEST FAILED (first-attempt score shown)","")))</f>
        <v/>
      </c>
      <c r="F13" s="20">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0">
        <f>IF($B13="","",IF(OR(cfgCurrentSpellingNum&lt;cfgCurrentExamNum,cfgCurrentSpellingNum&lt;=0,cfgCurrentSpellingNum&gt;12),"",IF(Spelling!$R10="INTERVENTION","BELOW "&amp;cfgSpellInterventionAvg&amp;" — intervention","")))</f>
        <v/>
      </c>
      <c r="H13" s="20">
        <f>IF($B13="","",sysAttendance!$J10&amp;" / PT "&amp;sysAttendance!$R10)</f>
        <v/>
      </c>
      <c r="I13" s="20">
        <f>IF($B13="","",Writing!$AT10&amp;" ("&amp;Writing!$AS10&amp;" overdue)")</f>
        <v/>
      </c>
      <c r="J13" s="20">
        <f>IF($B13="","",sysFlags!$T10)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IF($B14="","",IFERROR(ROUND(AVERAGEIFS(nrES_Rec,nrES_Seq,cfgCurrentExamNum,nrES_Final,"Yes",nrES_Rec,"&gt;=0",nrES_Rec,"&lt;=100"),1),""))</f>
        <v/>
      </c>
      <c r="E14" s="20">
        <f>IF($B14="","",IF(COUNTIFS(nrES_PID,Cadets!$B11,nrES_Seq,cfgCurrentExamNum,nrES_Att,2,nrES_Raw,"&gt;=0",nrES_AttPass,"Yes")&gt;0,"RETEST (cap 70)",IF(COUNTIFS(nrES_PID,Cadets!$B11,nrES_Seq,cfgCurrentExamNum,nrES_Att,2,nrES_Raw,"&gt;=0",nrES_AttPass,"No")&gt;0,"RETEST FAILED (first-attempt score shown)","")))</f>
        <v/>
      </c>
      <c r="F14" s="20">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0">
        <f>IF($B14="","",IF(OR(cfgCurrentSpellingNum&lt;cfgCurrentExamNum,cfgCurrentSpellingNum&lt;=0,cfgCurrentSpellingNum&gt;12),"",IF(Spelling!$R11="INTERVENTION","BELOW "&amp;cfgSpellInterventionAvg&amp;" — intervention","")))</f>
        <v/>
      </c>
      <c r="H14" s="20">
        <f>IF($B14="","",sysAttendance!$J11&amp;" / PT "&amp;sysAttendance!$R11)</f>
        <v/>
      </c>
      <c r="I14" s="20">
        <f>IF($B14="","",Writing!$AT11&amp;" ("&amp;Writing!$AS11&amp;" overdue)")</f>
        <v/>
      </c>
      <c r="J14" s="20">
        <f>IF($B14="","",sysFlags!$T11)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IF($B15="","",IFERROR(ROUND(AVERAGEIFS(nrES_Rec,nrES_Seq,cfgCurrentExamNum,nrES_Final,"Yes",nrES_Rec,"&gt;=0",nrES_Rec,"&lt;=100"),1),""))</f>
        <v/>
      </c>
      <c r="E15" s="20">
        <f>IF($B15="","",IF(COUNTIFS(nrES_PID,Cadets!$B12,nrES_Seq,cfgCurrentExamNum,nrES_Att,2,nrES_Raw,"&gt;=0",nrES_AttPass,"Yes")&gt;0,"RETEST (cap 70)",IF(COUNTIFS(nrES_PID,Cadets!$B12,nrES_Seq,cfgCurrentExamNum,nrES_Att,2,nrES_Raw,"&gt;=0",nrES_AttPass,"No")&gt;0,"RETEST FAILED (first-attempt score shown)","")))</f>
        <v/>
      </c>
      <c r="F15" s="20">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0">
        <f>IF($B15="","",IF(OR(cfgCurrentSpellingNum&lt;cfgCurrentExamNum,cfgCurrentSpellingNum&lt;=0,cfgCurrentSpellingNum&gt;12),"",IF(Spelling!$R12="INTERVENTION","BELOW "&amp;cfgSpellInterventionAvg&amp;" — intervention","")))</f>
        <v/>
      </c>
      <c r="H15" s="20">
        <f>IF($B15="","",sysAttendance!$J12&amp;" / PT "&amp;sysAttendance!$R12)</f>
        <v/>
      </c>
      <c r="I15" s="20">
        <f>IF($B15="","",Writing!$AT12&amp;" ("&amp;Writing!$AS12&amp;" overdue)")</f>
        <v/>
      </c>
      <c r="J15" s="20">
        <f>IF($B15="","",sysFlags!$T12)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IF($B16="","",IFERROR(ROUND(AVERAGEIFS(nrES_Rec,nrES_Seq,cfgCurrentExamNum,nrES_Final,"Yes",nrES_Rec,"&gt;=0",nrES_Rec,"&lt;=100"),1),""))</f>
        <v/>
      </c>
      <c r="E16" s="20">
        <f>IF($B16="","",IF(COUNTIFS(nrES_PID,Cadets!$B13,nrES_Seq,cfgCurrentExamNum,nrES_Att,2,nrES_Raw,"&gt;=0",nrES_AttPass,"Yes")&gt;0,"RETEST (cap 70)",IF(COUNTIFS(nrES_PID,Cadets!$B13,nrES_Seq,cfgCurrentExamNum,nrES_Att,2,nrES_Raw,"&gt;=0",nrES_AttPass,"No")&gt;0,"RETEST FAILED (first-attempt score shown)","")))</f>
        <v/>
      </c>
      <c r="F16" s="20">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0">
        <f>IF($B16="","",IF(OR(cfgCurrentSpellingNum&lt;cfgCurrentExamNum,cfgCurrentSpellingNum&lt;=0,cfgCurrentSpellingNum&gt;12),"",IF(Spelling!$R13="INTERVENTION","BELOW "&amp;cfgSpellInterventionAvg&amp;" — intervention","")))</f>
        <v/>
      </c>
      <c r="H16" s="20">
        <f>IF($B16="","",sysAttendance!$J13&amp;" / PT "&amp;sysAttendance!$R13)</f>
        <v/>
      </c>
      <c r="I16" s="20">
        <f>IF($B16="","",Writing!$AT13&amp;" ("&amp;Writing!$AS13&amp;" overdue)")</f>
        <v/>
      </c>
      <c r="J16" s="20">
        <f>IF($B16="","",sysFlags!$T13)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IF($B17="","",IFERROR(ROUND(AVERAGEIFS(nrES_Rec,nrES_Seq,cfgCurrentExamNum,nrES_Final,"Yes",nrES_Rec,"&gt;=0",nrES_Rec,"&lt;=100"),1),""))</f>
        <v/>
      </c>
      <c r="E17" s="20">
        <f>IF($B17="","",IF(COUNTIFS(nrES_PID,Cadets!$B14,nrES_Seq,cfgCurrentExamNum,nrES_Att,2,nrES_Raw,"&gt;=0",nrES_AttPass,"Yes")&gt;0,"RETEST (cap 70)",IF(COUNTIFS(nrES_PID,Cadets!$B14,nrES_Seq,cfgCurrentExamNum,nrES_Att,2,nrES_Raw,"&gt;=0",nrES_AttPass,"No")&gt;0,"RETEST FAILED (first-attempt score shown)","")))</f>
        <v/>
      </c>
      <c r="F17" s="20">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0">
        <f>IF($B17="","",IF(OR(cfgCurrentSpellingNum&lt;cfgCurrentExamNum,cfgCurrentSpellingNum&lt;=0,cfgCurrentSpellingNum&gt;12),"",IF(Spelling!$R14="INTERVENTION","BELOW "&amp;cfgSpellInterventionAvg&amp;" — intervention","")))</f>
        <v/>
      </c>
      <c r="H17" s="20">
        <f>IF($B17="","",sysAttendance!$J14&amp;" / PT "&amp;sysAttendance!$R14)</f>
        <v/>
      </c>
      <c r="I17" s="20">
        <f>IF($B17="","",Writing!$AT14&amp;" ("&amp;Writing!$AS14&amp;" overdue)")</f>
        <v/>
      </c>
      <c r="J17" s="20">
        <f>IF($B17="","",sysFlags!$T14)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IF($B18="","",IFERROR(ROUND(AVERAGEIFS(nrES_Rec,nrES_Seq,cfgCurrentExamNum,nrES_Final,"Yes",nrES_Rec,"&gt;=0",nrES_Rec,"&lt;=100"),1),""))</f>
        <v/>
      </c>
      <c r="E18" s="20">
        <f>IF($B18="","",IF(COUNTIFS(nrES_PID,Cadets!$B15,nrES_Seq,cfgCurrentExamNum,nrES_Att,2,nrES_Raw,"&gt;=0",nrES_AttPass,"Yes")&gt;0,"RETEST (cap 70)",IF(COUNTIFS(nrES_PID,Cadets!$B15,nrES_Seq,cfgCurrentExamNum,nrES_Att,2,nrES_Raw,"&gt;=0",nrES_AttPass,"No")&gt;0,"RETEST FAILED (first-attempt score shown)","")))</f>
        <v/>
      </c>
      <c r="F18" s="20">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0">
        <f>IF($B18="","",IF(OR(cfgCurrentSpellingNum&lt;cfgCurrentExamNum,cfgCurrentSpellingNum&lt;=0,cfgCurrentSpellingNum&gt;12),"",IF(Spelling!$R15="INTERVENTION","BELOW "&amp;cfgSpellInterventionAvg&amp;" — intervention","")))</f>
        <v/>
      </c>
      <c r="H18" s="20">
        <f>IF($B18="","",sysAttendance!$J15&amp;" / PT "&amp;sysAttendance!$R15)</f>
        <v/>
      </c>
      <c r="I18" s="20">
        <f>IF($B18="","",Writing!$AT15&amp;" ("&amp;Writing!$AS15&amp;" overdue)")</f>
        <v/>
      </c>
      <c r="J18" s="20">
        <f>IF($B18="","",sysFlags!$T15)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IF($B19="","",IFERROR(ROUND(AVERAGEIFS(nrES_Rec,nrES_Seq,cfgCurrentExamNum,nrES_Final,"Yes",nrES_Rec,"&gt;=0",nrES_Rec,"&lt;=100"),1),""))</f>
        <v/>
      </c>
      <c r="E19" s="20">
        <f>IF($B19="","",IF(COUNTIFS(nrES_PID,Cadets!$B16,nrES_Seq,cfgCurrentExamNum,nrES_Att,2,nrES_Raw,"&gt;=0",nrES_AttPass,"Yes")&gt;0,"RETEST (cap 70)",IF(COUNTIFS(nrES_PID,Cadets!$B16,nrES_Seq,cfgCurrentExamNum,nrES_Att,2,nrES_Raw,"&gt;=0",nrES_AttPass,"No")&gt;0,"RETEST FAILED (first-attempt score shown)","")))</f>
        <v/>
      </c>
      <c r="F19" s="20">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0">
        <f>IF($B19="","",IF(OR(cfgCurrentSpellingNum&lt;cfgCurrentExamNum,cfgCurrentSpellingNum&lt;=0,cfgCurrentSpellingNum&gt;12),"",IF(Spelling!$R16="INTERVENTION","BELOW "&amp;cfgSpellInterventionAvg&amp;" — intervention","")))</f>
        <v/>
      </c>
      <c r="H19" s="20">
        <f>IF($B19="","",sysAttendance!$J16&amp;" / PT "&amp;sysAttendance!$R16)</f>
        <v/>
      </c>
      <c r="I19" s="20">
        <f>IF($B19="","",Writing!$AT16&amp;" ("&amp;Writing!$AS16&amp;" overdue)")</f>
        <v/>
      </c>
      <c r="J19" s="20">
        <f>IF($B19="","",sysFlags!$T16)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IF($B20="","",IFERROR(ROUND(AVERAGEIFS(nrES_Rec,nrES_Seq,cfgCurrentExamNum,nrES_Final,"Yes",nrES_Rec,"&gt;=0",nrES_Rec,"&lt;=100"),1),""))</f>
        <v/>
      </c>
      <c r="E20" s="20">
        <f>IF($B20="","",IF(COUNTIFS(nrES_PID,Cadets!$B17,nrES_Seq,cfgCurrentExamNum,nrES_Att,2,nrES_Raw,"&gt;=0",nrES_AttPass,"Yes")&gt;0,"RETEST (cap 70)",IF(COUNTIFS(nrES_PID,Cadets!$B17,nrES_Seq,cfgCurrentExamNum,nrES_Att,2,nrES_Raw,"&gt;=0",nrES_AttPass,"No")&gt;0,"RETEST FAILED (first-attempt score shown)","")))</f>
        <v/>
      </c>
      <c r="F20" s="20">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0">
        <f>IF($B20="","",IF(OR(cfgCurrentSpellingNum&lt;cfgCurrentExamNum,cfgCurrentSpellingNum&lt;=0,cfgCurrentSpellingNum&gt;12),"",IF(Spelling!$R17="INTERVENTION","BELOW "&amp;cfgSpellInterventionAvg&amp;" — intervention","")))</f>
        <v/>
      </c>
      <c r="H20" s="20">
        <f>IF($B20="","",sysAttendance!$J17&amp;" / PT "&amp;sysAttendance!$R17)</f>
        <v/>
      </c>
      <c r="I20" s="20">
        <f>IF($B20="","",Writing!$AT17&amp;" ("&amp;Writing!$AS17&amp;" overdue)")</f>
        <v/>
      </c>
      <c r="J20" s="20">
        <f>IF($B20="","",sysFlags!$T17)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IF($B21="","",IFERROR(ROUND(AVERAGEIFS(nrES_Rec,nrES_Seq,cfgCurrentExamNum,nrES_Final,"Yes",nrES_Rec,"&gt;=0",nrES_Rec,"&lt;=100"),1),""))</f>
        <v/>
      </c>
      <c r="E21" s="20">
        <f>IF($B21="","",IF(COUNTIFS(nrES_PID,Cadets!$B18,nrES_Seq,cfgCurrentExamNum,nrES_Att,2,nrES_Raw,"&gt;=0",nrES_AttPass,"Yes")&gt;0,"RETEST (cap 70)",IF(COUNTIFS(nrES_PID,Cadets!$B18,nrES_Seq,cfgCurrentExamNum,nrES_Att,2,nrES_Raw,"&gt;=0",nrES_AttPass,"No")&gt;0,"RETEST FAILED (first-attempt score shown)","")))</f>
        <v/>
      </c>
      <c r="F21" s="20">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0">
        <f>IF($B21="","",IF(OR(cfgCurrentSpellingNum&lt;cfgCurrentExamNum,cfgCurrentSpellingNum&lt;=0,cfgCurrentSpellingNum&gt;12),"",IF(Spelling!$R18="INTERVENTION","BELOW "&amp;cfgSpellInterventionAvg&amp;" — intervention","")))</f>
        <v/>
      </c>
      <c r="H21" s="20">
        <f>IF($B21="","",sysAttendance!$J18&amp;" / PT "&amp;sysAttendance!$R18)</f>
        <v/>
      </c>
      <c r="I21" s="20">
        <f>IF($B21="","",Writing!$AT18&amp;" ("&amp;Writing!$AS18&amp;" overdue)")</f>
        <v/>
      </c>
      <c r="J21" s="20">
        <f>IF($B21="","",sysFlags!$T18)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IF($B22="","",IFERROR(ROUND(AVERAGEIFS(nrES_Rec,nrES_Seq,cfgCurrentExamNum,nrES_Final,"Yes",nrES_Rec,"&gt;=0",nrES_Rec,"&lt;=100"),1),""))</f>
        <v/>
      </c>
      <c r="E22" s="20">
        <f>IF($B22="","",IF(COUNTIFS(nrES_PID,Cadets!$B19,nrES_Seq,cfgCurrentExamNum,nrES_Att,2,nrES_Raw,"&gt;=0",nrES_AttPass,"Yes")&gt;0,"RETEST (cap 70)",IF(COUNTIFS(nrES_PID,Cadets!$B19,nrES_Seq,cfgCurrentExamNum,nrES_Att,2,nrES_Raw,"&gt;=0",nrES_AttPass,"No")&gt;0,"RETEST FAILED (first-attempt score shown)","")))</f>
        <v/>
      </c>
      <c r="F22" s="20">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0">
        <f>IF($B22="","",IF(OR(cfgCurrentSpellingNum&lt;cfgCurrentExamNum,cfgCurrentSpellingNum&lt;=0,cfgCurrentSpellingNum&gt;12),"",IF(Spelling!$R19="INTERVENTION","BELOW "&amp;cfgSpellInterventionAvg&amp;" — intervention","")))</f>
        <v/>
      </c>
      <c r="H22" s="20">
        <f>IF($B22="","",sysAttendance!$J19&amp;" / PT "&amp;sysAttendance!$R19)</f>
        <v/>
      </c>
      <c r="I22" s="20">
        <f>IF($B22="","",Writing!$AT19&amp;" ("&amp;Writing!$AS19&amp;" overdue)")</f>
        <v/>
      </c>
      <c r="J22" s="20">
        <f>IF($B22="","",sysFlags!$T19)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IF($B23="","",IFERROR(ROUND(AVERAGEIFS(nrES_Rec,nrES_Seq,cfgCurrentExamNum,nrES_Final,"Yes",nrES_Rec,"&gt;=0",nrES_Rec,"&lt;=100"),1),""))</f>
        <v/>
      </c>
      <c r="E23" s="20">
        <f>IF($B23="","",IF(COUNTIFS(nrES_PID,Cadets!$B20,nrES_Seq,cfgCurrentExamNum,nrES_Att,2,nrES_Raw,"&gt;=0",nrES_AttPass,"Yes")&gt;0,"RETEST (cap 70)",IF(COUNTIFS(nrES_PID,Cadets!$B20,nrES_Seq,cfgCurrentExamNum,nrES_Att,2,nrES_Raw,"&gt;=0",nrES_AttPass,"No")&gt;0,"RETEST FAILED (first-attempt score shown)","")))</f>
        <v/>
      </c>
      <c r="F23" s="20">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0">
        <f>IF($B23="","",IF(OR(cfgCurrentSpellingNum&lt;cfgCurrentExamNum,cfgCurrentSpellingNum&lt;=0,cfgCurrentSpellingNum&gt;12),"",IF(Spelling!$R20="INTERVENTION","BELOW "&amp;cfgSpellInterventionAvg&amp;" — intervention","")))</f>
        <v/>
      </c>
      <c r="H23" s="20">
        <f>IF($B23="","",sysAttendance!$J20&amp;" / PT "&amp;sysAttendance!$R20)</f>
        <v/>
      </c>
      <c r="I23" s="20">
        <f>IF($B23="","",Writing!$AT20&amp;" ("&amp;Writing!$AS20&amp;" overdue)")</f>
        <v/>
      </c>
      <c r="J23" s="20">
        <f>IF($B23="","",sysFlags!$T20)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IF($B24="","",IFERROR(ROUND(AVERAGEIFS(nrES_Rec,nrES_Seq,cfgCurrentExamNum,nrES_Final,"Yes",nrES_Rec,"&gt;=0",nrES_Rec,"&lt;=100"),1),""))</f>
        <v/>
      </c>
      <c r="E24" s="20">
        <f>IF($B24="","",IF(COUNTIFS(nrES_PID,Cadets!$B21,nrES_Seq,cfgCurrentExamNum,nrES_Att,2,nrES_Raw,"&gt;=0",nrES_AttPass,"Yes")&gt;0,"RETEST (cap 70)",IF(COUNTIFS(nrES_PID,Cadets!$B21,nrES_Seq,cfgCurrentExamNum,nrES_Att,2,nrES_Raw,"&gt;=0",nrES_AttPass,"No")&gt;0,"RETEST FAILED (first-attempt score shown)","")))</f>
        <v/>
      </c>
      <c r="F24" s="20">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0">
        <f>IF($B24="","",IF(OR(cfgCurrentSpellingNum&lt;cfgCurrentExamNum,cfgCurrentSpellingNum&lt;=0,cfgCurrentSpellingNum&gt;12),"",IF(Spelling!$R21="INTERVENTION","BELOW "&amp;cfgSpellInterventionAvg&amp;" — intervention","")))</f>
        <v/>
      </c>
      <c r="H24" s="20">
        <f>IF($B24="","",sysAttendance!$J21&amp;" / PT "&amp;sysAttendance!$R21)</f>
        <v/>
      </c>
      <c r="I24" s="20">
        <f>IF($B24="","",Writing!$AT21&amp;" ("&amp;Writing!$AS21&amp;" overdue)")</f>
        <v/>
      </c>
      <c r="J24" s="20">
        <f>IF($B24="","",sysFlags!$T21)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IF($B25="","",IFERROR(ROUND(AVERAGEIFS(nrES_Rec,nrES_Seq,cfgCurrentExamNum,nrES_Final,"Yes",nrES_Rec,"&gt;=0",nrES_Rec,"&lt;=100"),1),""))</f>
        <v/>
      </c>
      <c r="E25" s="20">
        <f>IF($B25="","",IF(COUNTIFS(nrES_PID,Cadets!$B22,nrES_Seq,cfgCurrentExamNum,nrES_Att,2,nrES_Raw,"&gt;=0",nrES_AttPass,"Yes")&gt;0,"RETEST (cap 70)",IF(COUNTIFS(nrES_PID,Cadets!$B22,nrES_Seq,cfgCurrentExamNum,nrES_Att,2,nrES_Raw,"&gt;=0",nrES_AttPass,"No")&gt;0,"RETEST FAILED (first-attempt score shown)","")))</f>
        <v/>
      </c>
      <c r="F25" s="20">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0">
        <f>IF($B25="","",IF(OR(cfgCurrentSpellingNum&lt;cfgCurrentExamNum,cfgCurrentSpellingNum&lt;=0,cfgCurrentSpellingNum&gt;12),"",IF(Spelling!$R22="INTERVENTION","BELOW "&amp;cfgSpellInterventionAvg&amp;" — intervention","")))</f>
        <v/>
      </c>
      <c r="H25" s="20">
        <f>IF($B25="","",sysAttendance!$J22&amp;" / PT "&amp;sysAttendance!$R22)</f>
        <v/>
      </c>
      <c r="I25" s="20">
        <f>IF($B25="","",Writing!$AT22&amp;" ("&amp;Writing!$AS22&amp;" overdue)")</f>
        <v/>
      </c>
      <c r="J25" s="20">
        <f>IF($B25="","",sysFlags!$T22)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IF($B26="","",IFERROR(ROUND(AVERAGEIFS(nrES_Rec,nrES_Seq,cfgCurrentExamNum,nrES_Final,"Yes",nrES_Rec,"&gt;=0",nrES_Rec,"&lt;=100"),1),""))</f>
        <v/>
      </c>
      <c r="E26" s="20">
        <f>IF($B26="","",IF(COUNTIFS(nrES_PID,Cadets!$B23,nrES_Seq,cfgCurrentExamNum,nrES_Att,2,nrES_Raw,"&gt;=0",nrES_AttPass,"Yes")&gt;0,"RETEST (cap 70)",IF(COUNTIFS(nrES_PID,Cadets!$B23,nrES_Seq,cfgCurrentExamNum,nrES_Att,2,nrES_Raw,"&gt;=0",nrES_AttPass,"No")&gt;0,"RETEST FAILED (first-attempt score shown)","")))</f>
        <v/>
      </c>
      <c r="F26" s="20">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0">
        <f>IF($B26="","",IF(OR(cfgCurrentSpellingNum&lt;cfgCurrentExamNum,cfgCurrentSpellingNum&lt;=0,cfgCurrentSpellingNum&gt;12),"",IF(Spelling!$R23="INTERVENTION","BELOW "&amp;cfgSpellInterventionAvg&amp;" — intervention","")))</f>
        <v/>
      </c>
      <c r="H26" s="20">
        <f>IF($B26="","",sysAttendance!$J23&amp;" / PT "&amp;sysAttendance!$R23)</f>
        <v/>
      </c>
      <c r="I26" s="20">
        <f>IF($B26="","",Writing!$AT23&amp;" ("&amp;Writing!$AS23&amp;" overdue)")</f>
        <v/>
      </c>
      <c r="J26" s="20">
        <f>IF($B26="","",sysFlags!$T23)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IF($B27="","",IFERROR(ROUND(AVERAGEIFS(nrES_Rec,nrES_Seq,cfgCurrentExamNum,nrES_Final,"Yes",nrES_Rec,"&gt;=0",nrES_Rec,"&lt;=100"),1),""))</f>
        <v/>
      </c>
      <c r="E27" s="20">
        <f>IF($B27="","",IF(COUNTIFS(nrES_PID,Cadets!$B24,nrES_Seq,cfgCurrentExamNum,nrES_Att,2,nrES_Raw,"&gt;=0",nrES_AttPass,"Yes")&gt;0,"RETEST (cap 70)",IF(COUNTIFS(nrES_PID,Cadets!$B24,nrES_Seq,cfgCurrentExamNum,nrES_Att,2,nrES_Raw,"&gt;=0",nrES_AttPass,"No")&gt;0,"RETEST FAILED (first-attempt score shown)","")))</f>
        <v/>
      </c>
      <c r="F27" s="20">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0">
        <f>IF($B27="","",IF(OR(cfgCurrentSpellingNum&lt;cfgCurrentExamNum,cfgCurrentSpellingNum&lt;=0,cfgCurrentSpellingNum&gt;12),"",IF(Spelling!$R24="INTERVENTION","BELOW "&amp;cfgSpellInterventionAvg&amp;" — intervention","")))</f>
        <v/>
      </c>
      <c r="H27" s="20">
        <f>IF($B27="","",sysAttendance!$J24&amp;" / PT "&amp;sysAttendance!$R24)</f>
        <v/>
      </c>
      <c r="I27" s="20">
        <f>IF($B27="","",Writing!$AT24&amp;" ("&amp;Writing!$AS24&amp;" overdue)")</f>
        <v/>
      </c>
      <c r="J27" s="20">
        <f>IF($B27="","",sysFlags!$T24)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IF($B28="","",IFERROR(ROUND(AVERAGEIFS(nrES_Rec,nrES_Seq,cfgCurrentExamNum,nrES_Final,"Yes",nrES_Rec,"&gt;=0",nrES_Rec,"&lt;=100"),1),""))</f>
        <v/>
      </c>
      <c r="E28" s="20">
        <f>IF($B28="","",IF(COUNTIFS(nrES_PID,Cadets!$B25,nrES_Seq,cfgCurrentExamNum,nrES_Att,2,nrES_Raw,"&gt;=0",nrES_AttPass,"Yes")&gt;0,"RETEST (cap 70)",IF(COUNTIFS(nrES_PID,Cadets!$B25,nrES_Seq,cfgCurrentExamNum,nrES_Att,2,nrES_Raw,"&gt;=0",nrES_AttPass,"No")&gt;0,"RETEST FAILED (first-attempt score shown)","")))</f>
        <v/>
      </c>
      <c r="F28" s="20">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0">
        <f>IF($B28="","",IF(OR(cfgCurrentSpellingNum&lt;cfgCurrentExamNum,cfgCurrentSpellingNum&lt;=0,cfgCurrentSpellingNum&gt;12),"",IF(Spelling!$R25="INTERVENTION","BELOW "&amp;cfgSpellInterventionAvg&amp;" — intervention","")))</f>
        <v/>
      </c>
      <c r="H28" s="20">
        <f>IF($B28="","",sysAttendance!$J25&amp;" / PT "&amp;sysAttendance!$R25)</f>
        <v/>
      </c>
      <c r="I28" s="20">
        <f>IF($B28="","",Writing!$AT25&amp;" ("&amp;Writing!$AS25&amp;" overdue)")</f>
        <v/>
      </c>
      <c r="J28" s="20">
        <f>IF($B28="","",sysFlags!$T25)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IF($B29="","",IFERROR(ROUND(AVERAGEIFS(nrES_Rec,nrES_Seq,cfgCurrentExamNum,nrES_Final,"Yes",nrES_Rec,"&gt;=0",nrES_Rec,"&lt;=100"),1),""))</f>
        <v/>
      </c>
      <c r="E29" s="20">
        <f>IF($B29="","",IF(COUNTIFS(nrES_PID,Cadets!$B26,nrES_Seq,cfgCurrentExamNum,nrES_Att,2,nrES_Raw,"&gt;=0",nrES_AttPass,"Yes")&gt;0,"RETEST (cap 70)",IF(COUNTIFS(nrES_PID,Cadets!$B26,nrES_Seq,cfgCurrentExamNum,nrES_Att,2,nrES_Raw,"&gt;=0",nrES_AttPass,"No")&gt;0,"RETEST FAILED (first-attempt score shown)","")))</f>
        <v/>
      </c>
      <c r="F29" s="20">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0">
        <f>IF($B29="","",IF(OR(cfgCurrentSpellingNum&lt;cfgCurrentExamNum,cfgCurrentSpellingNum&lt;=0,cfgCurrentSpellingNum&gt;12),"",IF(Spelling!$R26="INTERVENTION","BELOW "&amp;cfgSpellInterventionAvg&amp;" — intervention","")))</f>
        <v/>
      </c>
      <c r="H29" s="20">
        <f>IF($B29="","",sysAttendance!$J26&amp;" / PT "&amp;sysAttendance!$R26)</f>
        <v/>
      </c>
      <c r="I29" s="20">
        <f>IF($B29="","",Writing!$AT26&amp;" ("&amp;Writing!$AS26&amp;" overdue)")</f>
        <v/>
      </c>
      <c r="J29" s="20">
        <f>IF($B29="","",sysFlags!$T26)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IF($B30="","",IFERROR(ROUND(AVERAGEIFS(nrES_Rec,nrES_Seq,cfgCurrentExamNum,nrES_Final,"Yes",nrES_Rec,"&gt;=0",nrES_Rec,"&lt;=100"),1),""))</f>
        <v/>
      </c>
      <c r="E30" s="20">
        <f>IF($B30="","",IF(COUNTIFS(nrES_PID,Cadets!$B27,nrES_Seq,cfgCurrentExamNum,nrES_Att,2,nrES_Raw,"&gt;=0",nrES_AttPass,"Yes")&gt;0,"RETEST (cap 70)",IF(COUNTIFS(nrES_PID,Cadets!$B27,nrES_Seq,cfgCurrentExamNum,nrES_Att,2,nrES_Raw,"&gt;=0",nrES_AttPass,"No")&gt;0,"RETEST FAILED (first-attempt score shown)","")))</f>
        <v/>
      </c>
      <c r="F30" s="20">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0">
        <f>IF($B30="","",IF(OR(cfgCurrentSpellingNum&lt;cfgCurrentExamNum,cfgCurrentSpellingNum&lt;=0,cfgCurrentSpellingNum&gt;12),"",IF(Spelling!$R27="INTERVENTION","BELOW "&amp;cfgSpellInterventionAvg&amp;" — intervention","")))</f>
        <v/>
      </c>
      <c r="H30" s="20">
        <f>IF($B30="","",sysAttendance!$J27&amp;" / PT "&amp;sysAttendance!$R27)</f>
        <v/>
      </c>
      <c r="I30" s="20">
        <f>IF($B30="","",Writing!$AT27&amp;" ("&amp;Writing!$AS27&amp;" overdue)")</f>
        <v/>
      </c>
      <c r="J30" s="20">
        <f>IF($B30="","",sysFlags!$T27)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IF($B31="","",IFERROR(ROUND(AVERAGEIFS(nrES_Rec,nrES_Seq,cfgCurrentExamNum,nrES_Final,"Yes",nrES_Rec,"&gt;=0",nrES_Rec,"&lt;=100"),1),""))</f>
        <v/>
      </c>
      <c r="E31" s="20">
        <f>IF($B31="","",IF(COUNTIFS(nrES_PID,Cadets!$B28,nrES_Seq,cfgCurrentExamNum,nrES_Att,2,nrES_Raw,"&gt;=0",nrES_AttPass,"Yes")&gt;0,"RETEST (cap 70)",IF(COUNTIFS(nrES_PID,Cadets!$B28,nrES_Seq,cfgCurrentExamNum,nrES_Att,2,nrES_Raw,"&gt;=0",nrES_AttPass,"No")&gt;0,"RETEST FAILED (first-attempt score shown)","")))</f>
        <v/>
      </c>
      <c r="F31" s="20">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0">
        <f>IF($B31="","",IF(OR(cfgCurrentSpellingNum&lt;cfgCurrentExamNum,cfgCurrentSpellingNum&lt;=0,cfgCurrentSpellingNum&gt;12),"",IF(Spelling!$R28="INTERVENTION","BELOW "&amp;cfgSpellInterventionAvg&amp;" — intervention","")))</f>
        <v/>
      </c>
      <c r="H31" s="20">
        <f>IF($B31="","",sysAttendance!$J28&amp;" / PT "&amp;sysAttendance!$R28)</f>
        <v/>
      </c>
      <c r="I31" s="20">
        <f>IF($B31="","",Writing!$AT28&amp;" ("&amp;Writing!$AS28&amp;" overdue)")</f>
        <v/>
      </c>
      <c r="J31" s="20">
        <f>IF($B31="","",sysFlags!$T28)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IF($B32="","",IFERROR(ROUND(AVERAGEIFS(nrES_Rec,nrES_Seq,cfgCurrentExamNum,nrES_Final,"Yes",nrES_Rec,"&gt;=0",nrES_Rec,"&lt;=100"),1),""))</f>
        <v/>
      </c>
      <c r="E32" s="20">
        <f>IF($B32="","",IF(COUNTIFS(nrES_PID,Cadets!$B29,nrES_Seq,cfgCurrentExamNum,nrES_Att,2,nrES_Raw,"&gt;=0",nrES_AttPass,"Yes")&gt;0,"RETEST (cap 70)",IF(COUNTIFS(nrES_PID,Cadets!$B29,nrES_Seq,cfgCurrentExamNum,nrES_Att,2,nrES_Raw,"&gt;=0",nrES_AttPass,"No")&gt;0,"RETEST FAILED (first-attempt score shown)","")))</f>
        <v/>
      </c>
      <c r="F32" s="20">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0">
        <f>IF($B32="","",IF(OR(cfgCurrentSpellingNum&lt;cfgCurrentExamNum,cfgCurrentSpellingNum&lt;=0,cfgCurrentSpellingNum&gt;12),"",IF(Spelling!$R29="INTERVENTION","BELOW "&amp;cfgSpellInterventionAvg&amp;" — intervention","")))</f>
        <v/>
      </c>
      <c r="H32" s="20">
        <f>IF($B32="","",sysAttendance!$J29&amp;" / PT "&amp;sysAttendance!$R29)</f>
        <v/>
      </c>
      <c r="I32" s="20">
        <f>IF($B32="","",Writing!$AT29&amp;" ("&amp;Writing!$AS29&amp;" overdue)")</f>
        <v/>
      </c>
      <c r="J32" s="20">
        <f>IF($B32="","",sysFlags!$T29)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IF($B33="","",IFERROR(ROUND(AVERAGEIFS(nrES_Rec,nrES_Seq,cfgCurrentExamNum,nrES_Final,"Yes",nrES_Rec,"&gt;=0",nrES_Rec,"&lt;=100"),1),""))</f>
        <v/>
      </c>
      <c r="E33" s="20">
        <f>IF($B33="","",IF(COUNTIFS(nrES_PID,Cadets!$B30,nrES_Seq,cfgCurrentExamNum,nrES_Att,2,nrES_Raw,"&gt;=0",nrES_AttPass,"Yes")&gt;0,"RETEST (cap 70)",IF(COUNTIFS(nrES_PID,Cadets!$B30,nrES_Seq,cfgCurrentExamNum,nrES_Att,2,nrES_Raw,"&gt;=0",nrES_AttPass,"No")&gt;0,"RETEST FAILED (first-attempt score shown)","")))</f>
        <v/>
      </c>
      <c r="F33" s="20">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0">
        <f>IF($B33="","",IF(OR(cfgCurrentSpellingNum&lt;cfgCurrentExamNum,cfgCurrentSpellingNum&lt;=0,cfgCurrentSpellingNum&gt;12),"",IF(Spelling!$R30="INTERVENTION","BELOW "&amp;cfgSpellInterventionAvg&amp;" — intervention","")))</f>
        <v/>
      </c>
      <c r="H33" s="20">
        <f>IF($B33="","",sysAttendance!$J30&amp;" / PT "&amp;sysAttendance!$R30)</f>
        <v/>
      </c>
      <c r="I33" s="20">
        <f>IF($B33="","",Writing!$AT30&amp;" ("&amp;Writing!$AS30&amp;" overdue)")</f>
        <v/>
      </c>
      <c r="J33" s="20">
        <f>IF($B33="","",sysFlags!$T30)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IF($B34="","",IFERROR(ROUND(AVERAGEIFS(nrES_Rec,nrES_Seq,cfgCurrentExamNum,nrES_Final,"Yes",nrES_Rec,"&gt;=0",nrES_Rec,"&lt;=100"),1),""))</f>
        <v/>
      </c>
      <c r="E34" s="20">
        <f>IF($B34="","",IF(COUNTIFS(nrES_PID,Cadets!$B31,nrES_Seq,cfgCurrentExamNum,nrES_Att,2,nrES_Raw,"&gt;=0",nrES_AttPass,"Yes")&gt;0,"RETEST (cap 70)",IF(COUNTIFS(nrES_PID,Cadets!$B31,nrES_Seq,cfgCurrentExamNum,nrES_Att,2,nrES_Raw,"&gt;=0",nrES_AttPass,"No")&gt;0,"RETEST FAILED (first-attempt score shown)","")))</f>
        <v/>
      </c>
      <c r="F34" s="20">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0">
        <f>IF($B34="","",IF(OR(cfgCurrentSpellingNum&lt;cfgCurrentExamNum,cfgCurrentSpellingNum&lt;=0,cfgCurrentSpellingNum&gt;12),"",IF(Spelling!$R31="INTERVENTION","BELOW "&amp;cfgSpellInterventionAvg&amp;" — intervention","")))</f>
        <v/>
      </c>
      <c r="H34" s="20">
        <f>IF($B34="","",sysAttendance!$J31&amp;" / PT "&amp;sysAttendance!$R31)</f>
        <v/>
      </c>
      <c r="I34" s="20">
        <f>IF($B34="","",Writing!$AT31&amp;" ("&amp;Writing!$AS31&amp;" overdue)")</f>
        <v/>
      </c>
      <c r="J34" s="20">
        <f>IF($B34="","",sysFlags!$T31)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IF($B35="","",IFERROR(ROUND(AVERAGEIFS(nrES_Rec,nrES_Seq,cfgCurrentExamNum,nrES_Final,"Yes",nrES_Rec,"&gt;=0",nrES_Rec,"&lt;=100"),1),""))</f>
        <v/>
      </c>
      <c r="E35" s="20">
        <f>IF($B35="","",IF(COUNTIFS(nrES_PID,Cadets!$B32,nrES_Seq,cfgCurrentExamNum,nrES_Att,2,nrES_Raw,"&gt;=0",nrES_AttPass,"Yes")&gt;0,"RETEST (cap 70)",IF(COUNTIFS(nrES_PID,Cadets!$B32,nrES_Seq,cfgCurrentExamNum,nrES_Att,2,nrES_Raw,"&gt;=0",nrES_AttPass,"No")&gt;0,"RETEST FAILED (first-attempt score shown)","")))</f>
        <v/>
      </c>
      <c r="F35" s="20">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0">
        <f>IF($B35="","",IF(OR(cfgCurrentSpellingNum&lt;cfgCurrentExamNum,cfgCurrentSpellingNum&lt;=0,cfgCurrentSpellingNum&gt;12),"",IF(Spelling!$R32="INTERVENTION","BELOW "&amp;cfgSpellInterventionAvg&amp;" — intervention","")))</f>
        <v/>
      </c>
      <c r="H35" s="20">
        <f>IF($B35="","",sysAttendance!$J32&amp;" / PT "&amp;sysAttendance!$R32)</f>
        <v/>
      </c>
      <c r="I35" s="20">
        <f>IF($B35="","",Writing!$AT32&amp;" ("&amp;Writing!$AS32&amp;" overdue)")</f>
        <v/>
      </c>
      <c r="J35" s="20">
        <f>IF($B35="","",sysFlags!$T32)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IF($B36="","",IFERROR(ROUND(AVERAGEIFS(nrES_Rec,nrES_Seq,cfgCurrentExamNum,nrES_Final,"Yes",nrES_Rec,"&gt;=0",nrES_Rec,"&lt;=100"),1),""))</f>
        <v/>
      </c>
      <c r="E36" s="20">
        <f>IF($B36="","",IF(COUNTIFS(nrES_PID,Cadets!$B33,nrES_Seq,cfgCurrentExamNum,nrES_Att,2,nrES_Raw,"&gt;=0",nrES_AttPass,"Yes")&gt;0,"RETEST (cap 70)",IF(COUNTIFS(nrES_PID,Cadets!$B33,nrES_Seq,cfgCurrentExamNum,nrES_Att,2,nrES_Raw,"&gt;=0",nrES_AttPass,"No")&gt;0,"RETEST FAILED (first-attempt score shown)","")))</f>
        <v/>
      </c>
      <c r="F36" s="20">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0">
        <f>IF($B36="","",IF(OR(cfgCurrentSpellingNum&lt;cfgCurrentExamNum,cfgCurrentSpellingNum&lt;=0,cfgCurrentSpellingNum&gt;12),"",IF(Spelling!$R33="INTERVENTION","BELOW "&amp;cfgSpellInterventionAvg&amp;" — intervention","")))</f>
        <v/>
      </c>
      <c r="H36" s="20">
        <f>IF($B36="","",sysAttendance!$J33&amp;" / PT "&amp;sysAttendance!$R33)</f>
        <v/>
      </c>
      <c r="I36" s="20">
        <f>IF($B36="","",Writing!$AT33&amp;" ("&amp;Writing!$AS33&amp;" overdue)")</f>
        <v/>
      </c>
      <c r="J36" s="20">
        <f>IF($B36="","",sysFlags!$T33)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IF($B37="","",IFERROR(ROUND(AVERAGEIFS(nrES_Rec,nrES_Seq,cfgCurrentExamNum,nrES_Final,"Yes",nrES_Rec,"&gt;=0",nrES_Rec,"&lt;=100"),1),""))</f>
        <v/>
      </c>
      <c r="E37" s="20">
        <f>IF($B37="","",IF(COUNTIFS(nrES_PID,Cadets!$B34,nrES_Seq,cfgCurrentExamNum,nrES_Att,2,nrES_Raw,"&gt;=0",nrES_AttPass,"Yes")&gt;0,"RETEST (cap 70)",IF(COUNTIFS(nrES_PID,Cadets!$B34,nrES_Seq,cfgCurrentExamNum,nrES_Att,2,nrES_Raw,"&gt;=0",nrES_AttPass,"No")&gt;0,"RETEST FAILED (first-attempt score shown)","")))</f>
        <v/>
      </c>
      <c r="F37" s="20">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0">
        <f>IF($B37="","",IF(OR(cfgCurrentSpellingNum&lt;cfgCurrentExamNum,cfgCurrentSpellingNum&lt;=0,cfgCurrentSpellingNum&gt;12),"",IF(Spelling!$R34="INTERVENTION","BELOW "&amp;cfgSpellInterventionAvg&amp;" — intervention","")))</f>
        <v/>
      </c>
      <c r="H37" s="20">
        <f>IF($B37="","",sysAttendance!$J34&amp;" / PT "&amp;sysAttendance!$R34)</f>
        <v/>
      </c>
      <c r="I37" s="20">
        <f>IF($B37="","",Writing!$AT34&amp;" ("&amp;Writing!$AS34&amp;" overdue)")</f>
        <v/>
      </c>
      <c r="J37" s="20">
        <f>IF($B37="","",sysFlags!$T34)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IF($B38="","",IFERROR(ROUND(AVERAGEIFS(nrES_Rec,nrES_Seq,cfgCurrentExamNum,nrES_Final,"Yes",nrES_Rec,"&gt;=0",nrES_Rec,"&lt;=100"),1),""))</f>
        <v/>
      </c>
      <c r="E38" s="20">
        <f>IF($B38="","",IF(COUNTIFS(nrES_PID,Cadets!$B35,nrES_Seq,cfgCurrentExamNum,nrES_Att,2,nrES_Raw,"&gt;=0",nrES_AttPass,"Yes")&gt;0,"RETEST (cap 70)",IF(COUNTIFS(nrES_PID,Cadets!$B35,nrES_Seq,cfgCurrentExamNum,nrES_Att,2,nrES_Raw,"&gt;=0",nrES_AttPass,"No")&gt;0,"RETEST FAILED (first-attempt score shown)","")))</f>
        <v/>
      </c>
      <c r="F38" s="20">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0">
        <f>IF($B38="","",IF(OR(cfgCurrentSpellingNum&lt;cfgCurrentExamNum,cfgCurrentSpellingNum&lt;=0,cfgCurrentSpellingNum&gt;12),"",IF(Spelling!$R35="INTERVENTION","BELOW "&amp;cfgSpellInterventionAvg&amp;" — intervention","")))</f>
        <v/>
      </c>
      <c r="H38" s="20">
        <f>IF($B38="","",sysAttendance!$J35&amp;" / PT "&amp;sysAttendance!$R35)</f>
        <v/>
      </c>
      <c r="I38" s="20">
        <f>IF($B38="","",Writing!$AT35&amp;" ("&amp;Writing!$AS35&amp;" overdue)")</f>
        <v/>
      </c>
      <c r="J38" s="20">
        <f>IF($B38="","",sysFlags!$T35)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IF($B39="","",IFERROR(ROUND(AVERAGEIFS(nrES_Rec,nrES_Seq,cfgCurrentExamNum,nrES_Final,"Yes",nrES_Rec,"&gt;=0",nrES_Rec,"&lt;=100"),1),""))</f>
        <v/>
      </c>
      <c r="E39" s="20">
        <f>IF($B39="","",IF(COUNTIFS(nrES_PID,Cadets!$B36,nrES_Seq,cfgCurrentExamNum,nrES_Att,2,nrES_Raw,"&gt;=0",nrES_AttPass,"Yes")&gt;0,"RETEST (cap 70)",IF(COUNTIFS(nrES_PID,Cadets!$B36,nrES_Seq,cfgCurrentExamNum,nrES_Att,2,nrES_Raw,"&gt;=0",nrES_AttPass,"No")&gt;0,"RETEST FAILED (first-attempt score shown)","")))</f>
        <v/>
      </c>
      <c r="F39" s="20">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0">
        <f>IF($B39="","",IF(OR(cfgCurrentSpellingNum&lt;cfgCurrentExamNum,cfgCurrentSpellingNum&lt;=0,cfgCurrentSpellingNum&gt;12),"",IF(Spelling!$R36="INTERVENTION","BELOW "&amp;cfgSpellInterventionAvg&amp;" — intervention","")))</f>
        <v/>
      </c>
      <c r="H39" s="20">
        <f>IF($B39="","",sysAttendance!$J36&amp;" / PT "&amp;sysAttendance!$R36)</f>
        <v/>
      </c>
      <c r="I39" s="20">
        <f>IF($B39="","",Writing!$AT36&amp;" ("&amp;Writing!$AS36&amp;" overdue)")</f>
        <v/>
      </c>
      <c r="J39" s="20">
        <f>IF($B39="","",sysFlags!$T36)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IF($B40="","",IFERROR(ROUND(AVERAGEIFS(nrES_Rec,nrES_Seq,cfgCurrentExamNum,nrES_Final,"Yes",nrES_Rec,"&gt;=0",nrES_Rec,"&lt;=100"),1),""))</f>
        <v/>
      </c>
      <c r="E40" s="20">
        <f>IF($B40="","",IF(COUNTIFS(nrES_PID,Cadets!$B37,nrES_Seq,cfgCurrentExamNum,nrES_Att,2,nrES_Raw,"&gt;=0",nrES_AttPass,"Yes")&gt;0,"RETEST (cap 70)",IF(COUNTIFS(nrES_PID,Cadets!$B37,nrES_Seq,cfgCurrentExamNum,nrES_Att,2,nrES_Raw,"&gt;=0",nrES_AttPass,"No")&gt;0,"RETEST FAILED (first-attempt score shown)","")))</f>
        <v/>
      </c>
      <c r="F40" s="20">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0">
        <f>IF($B40="","",IF(OR(cfgCurrentSpellingNum&lt;cfgCurrentExamNum,cfgCurrentSpellingNum&lt;=0,cfgCurrentSpellingNum&gt;12),"",IF(Spelling!$R37="INTERVENTION","BELOW "&amp;cfgSpellInterventionAvg&amp;" — intervention","")))</f>
        <v/>
      </c>
      <c r="H40" s="20">
        <f>IF($B40="","",sysAttendance!$J37&amp;" / PT "&amp;sysAttendance!$R37)</f>
        <v/>
      </c>
      <c r="I40" s="20">
        <f>IF($B40="","",Writing!$AT37&amp;" ("&amp;Writing!$AS37&amp;" overdue)")</f>
        <v/>
      </c>
      <c r="J40" s="20">
        <f>IF($B40="","",sysFlags!$T37)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IF($B41="","",IFERROR(ROUND(AVERAGEIFS(nrES_Rec,nrES_Seq,cfgCurrentExamNum,nrES_Final,"Yes",nrES_Rec,"&gt;=0",nrES_Rec,"&lt;=100"),1),""))</f>
        <v/>
      </c>
      <c r="E41" s="20">
        <f>IF($B41="","",IF(COUNTIFS(nrES_PID,Cadets!$B38,nrES_Seq,cfgCurrentExamNum,nrES_Att,2,nrES_Raw,"&gt;=0",nrES_AttPass,"Yes")&gt;0,"RETEST (cap 70)",IF(COUNTIFS(nrES_PID,Cadets!$B38,nrES_Seq,cfgCurrentExamNum,nrES_Att,2,nrES_Raw,"&gt;=0",nrES_AttPass,"No")&gt;0,"RETEST FAILED (first-attempt score shown)","")))</f>
        <v/>
      </c>
      <c r="F41" s="20">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0">
        <f>IF($B41="","",IF(OR(cfgCurrentSpellingNum&lt;cfgCurrentExamNum,cfgCurrentSpellingNum&lt;=0,cfgCurrentSpellingNum&gt;12),"",IF(Spelling!$R38="INTERVENTION","BELOW "&amp;cfgSpellInterventionAvg&amp;" — intervention","")))</f>
        <v/>
      </c>
      <c r="H41" s="20">
        <f>IF($B41="","",sysAttendance!$J38&amp;" / PT "&amp;sysAttendance!$R38)</f>
        <v/>
      </c>
      <c r="I41" s="20">
        <f>IF($B41="","",Writing!$AT38&amp;" ("&amp;Writing!$AS38&amp;" overdue)")</f>
        <v/>
      </c>
      <c r="J41" s="20">
        <f>IF($B41="","",sysFlags!$T38)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IF($B42="","",IFERROR(ROUND(AVERAGEIFS(nrES_Rec,nrES_Seq,cfgCurrentExamNum,nrES_Final,"Yes",nrES_Rec,"&gt;=0",nrES_Rec,"&lt;=100"),1),""))</f>
        <v/>
      </c>
      <c r="E42" s="20">
        <f>IF($B42="","",IF(COUNTIFS(nrES_PID,Cadets!$B39,nrES_Seq,cfgCurrentExamNum,nrES_Att,2,nrES_Raw,"&gt;=0",nrES_AttPass,"Yes")&gt;0,"RETEST (cap 70)",IF(COUNTIFS(nrES_PID,Cadets!$B39,nrES_Seq,cfgCurrentExamNum,nrES_Att,2,nrES_Raw,"&gt;=0",nrES_AttPass,"No")&gt;0,"RETEST FAILED (first-attempt score shown)","")))</f>
        <v/>
      </c>
      <c r="F42" s="20">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0">
        <f>IF($B42="","",IF(OR(cfgCurrentSpellingNum&lt;cfgCurrentExamNum,cfgCurrentSpellingNum&lt;=0,cfgCurrentSpellingNum&gt;12),"",IF(Spelling!$R39="INTERVENTION","BELOW "&amp;cfgSpellInterventionAvg&amp;" — intervention","")))</f>
        <v/>
      </c>
      <c r="H42" s="20">
        <f>IF($B42="","",sysAttendance!$J39&amp;" / PT "&amp;sysAttendance!$R39)</f>
        <v/>
      </c>
      <c r="I42" s="20">
        <f>IF($B42="","",Writing!$AT39&amp;" ("&amp;Writing!$AS39&amp;" overdue)")</f>
        <v/>
      </c>
      <c r="J42" s="20">
        <f>IF($B42="","",sysFlags!$T39)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IF($B43="","",IFERROR(ROUND(AVERAGEIFS(nrES_Rec,nrES_Seq,cfgCurrentExamNum,nrES_Final,"Yes",nrES_Rec,"&gt;=0",nrES_Rec,"&lt;=100"),1),""))</f>
        <v/>
      </c>
      <c r="E43" s="20">
        <f>IF($B43="","",IF(COUNTIFS(nrES_PID,Cadets!$B40,nrES_Seq,cfgCurrentExamNum,nrES_Att,2,nrES_Raw,"&gt;=0",nrES_AttPass,"Yes")&gt;0,"RETEST (cap 70)",IF(COUNTIFS(nrES_PID,Cadets!$B40,nrES_Seq,cfgCurrentExamNum,nrES_Att,2,nrES_Raw,"&gt;=0",nrES_AttPass,"No")&gt;0,"RETEST FAILED (first-attempt score shown)","")))</f>
        <v/>
      </c>
      <c r="F43" s="20">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0">
        <f>IF($B43="","",IF(OR(cfgCurrentSpellingNum&lt;cfgCurrentExamNum,cfgCurrentSpellingNum&lt;=0,cfgCurrentSpellingNum&gt;12),"",IF(Spelling!$R40="INTERVENTION","BELOW "&amp;cfgSpellInterventionAvg&amp;" — intervention","")))</f>
        <v/>
      </c>
      <c r="H43" s="20">
        <f>IF($B43="","",sysAttendance!$J40&amp;" / PT "&amp;sysAttendance!$R40)</f>
        <v/>
      </c>
      <c r="I43" s="20">
        <f>IF($B43="","",Writing!$AT40&amp;" ("&amp;Writing!$AS40&amp;" overdue)")</f>
        <v/>
      </c>
      <c r="J43" s="20">
        <f>IF($B43="","",sysFlags!$T40)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IF($B44="","",IFERROR(ROUND(AVERAGEIFS(nrES_Rec,nrES_Seq,cfgCurrentExamNum,nrES_Final,"Yes",nrES_Rec,"&gt;=0",nrES_Rec,"&lt;=100"),1),""))</f>
        <v/>
      </c>
      <c r="E44" s="20">
        <f>IF($B44="","",IF(COUNTIFS(nrES_PID,Cadets!$B41,nrES_Seq,cfgCurrentExamNum,nrES_Att,2,nrES_Raw,"&gt;=0",nrES_AttPass,"Yes")&gt;0,"RETEST (cap 70)",IF(COUNTIFS(nrES_PID,Cadets!$B41,nrES_Seq,cfgCurrentExamNum,nrES_Att,2,nrES_Raw,"&gt;=0",nrES_AttPass,"No")&gt;0,"RETEST FAILED (first-attempt score shown)","")))</f>
        <v/>
      </c>
      <c r="F44" s="20">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0">
        <f>IF($B44="","",IF(OR(cfgCurrentSpellingNum&lt;cfgCurrentExamNum,cfgCurrentSpellingNum&lt;=0,cfgCurrentSpellingNum&gt;12),"",IF(Spelling!$R41="INTERVENTION","BELOW "&amp;cfgSpellInterventionAvg&amp;" — intervention","")))</f>
        <v/>
      </c>
      <c r="H44" s="20">
        <f>IF($B44="","",sysAttendance!$J41&amp;" / PT "&amp;sysAttendance!$R41)</f>
        <v/>
      </c>
      <c r="I44" s="20">
        <f>IF($B44="","",Writing!$AT41&amp;" ("&amp;Writing!$AS41&amp;" overdue)")</f>
        <v/>
      </c>
      <c r="J44" s="20">
        <f>IF($B44="","",sysFlags!$T41)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IF($B45="","",IFERROR(ROUND(AVERAGEIFS(nrES_Rec,nrES_Seq,cfgCurrentExamNum,nrES_Final,"Yes",nrES_Rec,"&gt;=0",nrES_Rec,"&lt;=100"),1),""))</f>
        <v/>
      </c>
      <c r="E45" s="20">
        <f>IF($B45="","",IF(COUNTIFS(nrES_PID,Cadets!$B42,nrES_Seq,cfgCurrentExamNum,nrES_Att,2,nrES_Raw,"&gt;=0",nrES_AttPass,"Yes")&gt;0,"RETEST (cap 70)",IF(COUNTIFS(nrES_PID,Cadets!$B42,nrES_Seq,cfgCurrentExamNum,nrES_Att,2,nrES_Raw,"&gt;=0",nrES_AttPass,"No")&gt;0,"RETEST FAILED (first-attempt score shown)","")))</f>
        <v/>
      </c>
      <c r="F45" s="20">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0">
        <f>IF($B45="","",IF(OR(cfgCurrentSpellingNum&lt;cfgCurrentExamNum,cfgCurrentSpellingNum&lt;=0,cfgCurrentSpellingNum&gt;12),"",IF(Spelling!$R42="INTERVENTION","BELOW "&amp;cfgSpellInterventionAvg&amp;" — intervention","")))</f>
        <v/>
      </c>
      <c r="H45" s="20">
        <f>IF($B45="","",sysAttendance!$J42&amp;" / PT "&amp;sysAttendance!$R42)</f>
        <v/>
      </c>
      <c r="I45" s="20">
        <f>IF($B45="","",Writing!$AT42&amp;" ("&amp;Writing!$AS42&amp;" overdue)")</f>
        <v/>
      </c>
      <c r="J45" s="20">
        <f>IF($B45="","",sysFlags!$T42)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IF($B46="","",IFERROR(ROUND(AVERAGEIFS(nrES_Rec,nrES_Seq,cfgCurrentExamNum,nrES_Final,"Yes",nrES_Rec,"&gt;=0",nrES_Rec,"&lt;=100"),1),""))</f>
        <v/>
      </c>
      <c r="E46" s="20">
        <f>IF($B46="","",IF(COUNTIFS(nrES_PID,Cadets!$B43,nrES_Seq,cfgCurrentExamNum,nrES_Att,2,nrES_Raw,"&gt;=0",nrES_AttPass,"Yes")&gt;0,"RETEST (cap 70)",IF(COUNTIFS(nrES_PID,Cadets!$B43,nrES_Seq,cfgCurrentExamNum,nrES_Att,2,nrES_Raw,"&gt;=0",nrES_AttPass,"No")&gt;0,"RETEST FAILED (first-attempt score shown)","")))</f>
        <v/>
      </c>
      <c r="F46" s="20">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0">
        <f>IF($B46="","",IF(OR(cfgCurrentSpellingNum&lt;cfgCurrentExamNum,cfgCurrentSpellingNum&lt;=0,cfgCurrentSpellingNum&gt;12),"",IF(Spelling!$R43="INTERVENTION","BELOW "&amp;cfgSpellInterventionAvg&amp;" — intervention","")))</f>
        <v/>
      </c>
      <c r="H46" s="20">
        <f>IF($B46="","",sysAttendance!$J43&amp;" / PT "&amp;sysAttendance!$R43)</f>
        <v/>
      </c>
      <c r="I46" s="20">
        <f>IF($B46="","",Writing!$AT43&amp;" ("&amp;Writing!$AS43&amp;" overdue)")</f>
        <v/>
      </c>
      <c r="J46" s="20">
        <f>IF($B46="","",sysFlags!$T43)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IF($B47="","",IFERROR(ROUND(AVERAGEIFS(nrES_Rec,nrES_Seq,cfgCurrentExamNum,nrES_Final,"Yes",nrES_Rec,"&gt;=0",nrES_Rec,"&lt;=100"),1),""))</f>
        <v/>
      </c>
      <c r="E47" s="20">
        <f>IF($B47="","",IF(COUNTIFS(nrES_PID,Cadets!$B44,nrES_Seq,cfgCurrentExamNum,nrES_Att,2,nrES_Raw,"&gt;=0",nrES_AttPass,"Yes")&gt;0,"RETEST (cap 70)",IF(COUNTIFS(nrES_PID,Cadets!$B44,nrES_Seq,cfgCurrentExamNum,nrES_Att,2,nrES_Raw,"&gt;=0",nrES_AttPass,"No")&gt;0,"RETEST FAILED (first-attempt score shown)","")))</f>
        <v/>
      </c>
      <c r="F47" s="20">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0">
        <f>IF($B47="","",IF(OR(cfgCurrentSpellingNum&lt;cfgCurrentExamNum,cfgCurrentSpellingNum&lt;=0,cfgCurrentSpellingNum&gt;12),"",IF(Spelling!$R44="INTERVENTION","BELOW "&amp;cfgSpellInterventionAvg&amp;" — intervention","")))</f>
        <v/>
      </c>
      <c r="H47" s="20">
        <f>IF($B47="","",sysAttendance!$J44&amp;" / PT "&amp;sysAttendance!$R44)</f>
        <v/>
      </c>
      <c r="I47" s="20">
        <f>IF($B47="","",Writing!$AT44&amp;" ("&amp;Writing!$AS44&amp;" overdue)")</f>
        <v/>
      </c>
      <c r="J47" s="20">
        <f>IF($B47="","",sysFlags!$T44)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IF($B48="","",IFERROR(ROUND(AVERAGEIFS(nrES_Rec,nrES_Seq,cfgCurrentExamNum,nrES_Final,"Yes",nrES_Rec,"&gt;=0",nrES_Rec,"&lt;=100"),1),""))</f>
        <v/>
      </c>
      <c r="E48" s="20">
        <f>IF($B48="","",IF(COUNTIFS(nrES_PID,Cadets!$B45,nrES_Seq,cfgCurrentExamNum,nrES_Att,2,nrES_Raw,"&gt;=0",nrES_AttPass,"Yes")&gt;0,"RETEST (cap 70)",IF(COUNTIFS(nrES_PID,Cadets!$B45,nrES_Seq,cfgCurrentExamNum,nrES_Att,2,nrES_Raw,"&gt;=0",nrES_AttPass,"No")&gt;0,"RETEST FAILED (first-attempt score shown)","")))</f>
        <v/>
      </c>
      <c r="F48" s="20">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0">
        <f>IF($B48="","",IF(OR(cfgCurrentSpellingNum&lt;cfgCurrentExamNum,cfgCurrentSpellingNum&lt;=0,cfgCurrentSpellingNum&gt;12),"",IF(Spelling!$R45="INTERVENTION","BELOW "&amp;cfgSpellInterventionAvg&amp;" — intervention","")))</f>
        <v/>
      </c>
      <c r="H48" s="20">
        <f>IF($B48="","",sysAttendance!$J45&amp;" / PT "&amp;sysAttendance!$R45)</f>
        <v/>
      </c>
      <c r="I48" s="20">
        <f>IF($B48="","",Writing!$AT45&amp;" ("&amp;Writing!$AS45&amp;" overdue)")</f>
        <v/>
      </c>
      <c r="J48" s="20">
        <f>IF($B48="","",sysFlags!$T45)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IF($B49="","",IFERROR(ROUND(AVERAGEIFS(nrES_Rec,nrES_Seq,cfgCurrentExamNum,nrES_Final,"Yes",nrES_Rec,"&gt;=0",nrES_Rec,"&lt;=100"),1),""))</f>
        <v/>
      </c>
      <c r="E49" s="20">
        <f>IF($B49="","",IF(COUNTIFS(nrES_PID,Cadets!$B46,nrES_Seq,cfgCurrentExamNum,nrES_Att,2,nrES_Raw,"&gt;=0",nrES_AttPass,"Yes")&gt;0,"RETEST (cap 70)",IF(COUNTIFS(nrES_PID,Cadets!$B46,nrES_Seq,cfgCurrentExamNum,nrES_Att,2,nrES_Raw,"&gt;=0",nrES_AttPass,"No")&gt;0,"RETEST FAILED (first-attempt score shown)","")))</f>
        <v/>
      </c>
      <c r="F49" s="20">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0">
        <f>IF($B49="","",IF(OR(cfgCurrentSpellingNum&lt;cfgCurrentExamNum,cfgCurrentSpellingNum&lt;=0,cfgCurrentSpellingNum&gt;12),"",IF(Spelling!$R46="INTERVENTION","BELOW "&amp;cfgSpellInterventionAvg&amp;" — intervention","")))</f>
        <v/>
      </c>
      <c r="H49" s="20">
        <f>IF($B49="","",sysAttendance!$J46&amp;" / PT "&amp;sysAttendance!$R46)</f>
        <v/>
      </c>
      <c r="I49" s="20">
        <f>IF($B49="","",Writing!$AT46&amp;" ("&amp;Writing!$AS46&amp;" overdue)")</f>
        <v/>
      </c>
      <c r="J49" s="20">
        <f>IF($B49="","",sysFlags!$T46)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IF($B50="","",IFERROR(ROUND(AVERAGEIFS(nrES_Rec,nrES_Seq,cfgCurrentExamNum,nrES_Final,"Yes",nrES_Rec,"&gt;=0",nrES_Rec,"&lt;=100"),1),""))</f>
        <v/>
      </c>
      <c r="E50" s="20">
        <f>IF($B50="","",IF(COUNTIFS(nrES_PID,Cadets!$B47,nrES_Seq,cfgCurrentExamNum,nrES_Att,2,nrES_Raw,"&gt;=0",nrES_AttPass,"Yes")&gt;0,"RETEST (cap 70)",IF(COUNTIFS(nrES_PID,Cadets!$B47,nrES_Seq,cfgCurrentExamNum,nrES_Att,2,nrES_Raw,"&gt;=0",nrES_AttPass,"No")&gt;0,"RETEST FAILED (first-attempt score shown)","")))</f>
        <v/>
      </c>
      <c r="F50" s="20">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0">
        <f>IF($B50="","",IF(OR(cfgCurrentSpellingNum&lt;cfgCurrentExamNum,cfgCurrentSpellingNum&lt;=0,cfgCurrentSpellingNum&gt;12),"",IF(Spelling!$R47="INTERVENTION","BELOW "&amp;cfgSpellInterventionAvg&amp;" — intervention","")))</f>
        <v/>
      </c>
      <c r="H50" s="20">
        <f>IF($B50="","",sysAttendance!$J47&amp;" / PT "&amp;sysAttendance!$R47)</f>
        <v/>
      </c>
      <c r="I50" s="20">
        <f>IF($B50="","",Writing!$AT47&amp;" ("&amp;Writing!$AS47&amp;" overdue)")</f>
        <v/>
      </c>
      <c r="J50" s="20">
        <f>IF($B50="","",sysFlags!$T47)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IF($B51="","",IFERROR(ROUND(AVERAGEIFS(nrES_Rec,nrES_Seq,cfgCurrentExamNum,nrES_Final,"Yes",nrES_Rec,"&gt;=0",nrES_Rec,"&lt;=100"),1),""))</f>
        <v/>
      </c>
      <c r="E51" s="20">
        <f>IF($B51="","",IF(COUNTIFS(nrES_PID,Cadets!$B48,nrES_Seq,cfgCurrentExamNum,nrES_Att,2,nrES_Raw,"&gt;=0",nrES_AttPass,"Yes")&gt;0,"RETEST (cap 70)",IF(COUNTIFS(nrES_PID,Cadets!$B48,nrES_Seq,cfgCurrentExamNum,nrES_Att,2,nrES_Raw,"&gt;=0",nrES_AttPass,"No")&gt;0,"RETEST FAILED (first-attempt score shown)","")))</f>
        <v/>
      </c>
      <c r="F51" s="20">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0">
        <f>IF($B51="","",IF(OR(cfgCurrentSpellingNum&lt;cfgCurrentExamNum,cfgCurrentSpellingNum&lt;=0,cfgCurrentSpellingNum&gt;12),"",IF(Spelling!$R48="INTERVENTION","BELOW "&amp;cfgSpellInterventionAvg&amp;" — intervention","")))</f>
        <v/>
      </c>
      <c r="H51" s="20">
        <f>IF($B51="","",sysAttendance!$J48&amp;" / PT "&amp;sysAttendance!$R48)</f>
        <v/>
      </c>
      <c r="I51" s="20">
        <f>IF($B51="","",Writing!$AT48&amp;" ("&amp;Writing!$AS48&amp;" overdue)")</f>
        <v/>
      </c>
      <c r="J51" s="20">
        <f>IF($B51="","",sysFlags!$T48)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IF($B52="","",IFERROR(ROUND(AVERAGEIFS(nrES_Rec,nrES_Seq,cfgCurrentExamNum,nrES_Final,"Yes",nrES_Rec,"&gt;=0",nrES_Rec,"&lt;=100"),1),""))</f>
        <v/>
      </c>
      <c r="E52" s="20">
        <f>IF($B52="","",IF(COUNTIFS(nrES_PID,Cadets!$B49,nrES_Seq,cfgCurrentExamNum,nrES_Att,2,nrES_Raw,"&gt;=0",nrES_AttPass,"Yes")&gt;0,"RETEST (cap 70)",IF(COUNTIFS(nrES_PID,Cadets!$B49,nrES_Seq,cfgCurrentExamNum,nrES_Att,2,nrES_Raw,"&gt;=0",nrES_AttPass,"No")&gt;0,"RETEST FAILED (first-attempt score shown)","")))</f>
        <v/>
      </c>
      <c r="F52" s="20">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0">
        <f>IF($B52="","",IF(OR(cfgCurrentSpellingNum&lt;cfgCurrentExamNum,cfgCurrentSpellingNum&lt;=0,cfgCurrentSpellingNum&gt;12),"",IF(Spelling!$R49="INTERVENTION","BELOW "&amp;cfgSpellInterventionAvg&amp;" — intervention","")))</f>
        <v/>
      </c>
      <c r="H52" s="20">
        <f>IF($B52="","",sysAttendance!$J49&amp;" / PT "&amp;sysAttendance!$R49)</f>
        <v/>
      </c>
      <c r="I52" s="20">
        <f>IF($B52="","",Writing!$AT49&amp;" ("&amp;Writing!$AS49&amp;" overdue)")</f>
        <v/>
      </c>
      <c r="J52" s="20">
        <f>IF($B52="","",sysFlags!$T49)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IF($B53="","",IFERROR(ROUND(AVERAGEIFS(nrES_Rec,nrES_Seq,cfgCurrentExamNum,nrES_Final,"Yes",nrES_Rec,"&gt;=0",nrES_Rec,"&lt;=100"),1),""))</f>
        <v/>
      </c>
      <c r="E53" s="20">
        <f>IF($B53="","",IF(COUNTIFS(nrES_PID,Cadets!$B50,nrES_Seq,cfgCurrentExamNum,nrES_Att,2,nrES_Raw,"&gt;=0",nrES_AttPass,"Yes")&gt;0,"RETEST (cap 70)",IF(COUNTIFS(nrES_PID,Cadets!$B50,nrES_Seq,cfgCurrentExamNum,nrES_Att,2,nrES_Raw,"&gt;=0",nrES_AttPass,"No")&gt;0,"RETEST FAILED (first-attempt score shown)","")))</f>
        <v/>
      </c>
      <c r="F53" s="20">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0">
        <f>IF($B53="","",IF(OR(cfgCurrentSpellingNum&lt;cfgCurrentExamNum,cfgCurrentSpellingNum&lt;=0,cfgCurrentSpellingNum&gt;12),"",IF(Spelling!$R50="INTERVENTION","BELOW "&amp;cfgSpellInterventionAvg&amp;" — intervention","")))</f>
        <v/>
      </c>
      <c r="H53" s="20">
        <f>IF($B53="","",sysAttendance!$J50&amp;" / PT "&amp;sysAttendance!$R50)</f>
        <v/>
      </c>
      <c r="I53" s="20">
        <f>IF($B53="","",Writing!$AT50&amp;" ("&amp;Writing!$AS50&amp;" overdue)")</f>
        <v/>
      </c>
      <c r="J53" s="20">
        <f>IF($B53="","",sysFlags!$T50)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IF($B54="","",IFERROR(ROUND(AVERAGEIFS(nrES_Rec,nrES_Seq,cfgCurrentExamNum,nrES_Final,"Yes",nrES_Rec,"&gt;=0",nrES_Rec,"&lt;=100"),1),""))</f>
        <v/>
      </c>
      <c r="E54" s="20">
        <f>IF($B54="","",IF(COUNTIFS(nrES_PID,Cadets!$B51,nrES_Seq,cfgCurrentExamNum,nrES_Att,2,nrES_Raw,"&gt;=0",nrES_AttPass,"Yes")&gt;0,"RETEST (cap 70)",IF(COUNTIFS(nrES_PID,Cadets!$B51,nrES_Seq,cfgCurrentExamNum,nrES_Att,2,nrES_Raw,"&gt;=0",nrES_AttPass,"No")&gt;0,"RETEST FAILED (first-attempt score shown)","")))</f>
        <v/>
      </c>
      <c r="F54" s="20">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0">
        <f>IF($B54="","",IF(OR(cfgCurrentSpellingNum&lt;cfgCurrentExamNum,cfgCurrentSpellingNum&lt;=0,cfgCurrentSpellingNum&gt;12),"",IF(Spelling!$R51="INTERVENTION","BELOW "&amp;cfgSpellInterventionAvg&amp;" — intervention","")))</f>
        <v/>
      </c>
      <c r="H54" s="20">
        <f>IF($B54="","",sysAttendance!$J51&amp;" / PT "&amp;sysAttendance!$R51)</f>
        <v/>
      </c>
      <c r="I54" s="20">
        <f>IF($B54="","",Writing!$AT51&amp;" ("&amp;Writing!$AS51&amp;" overdue)")</f>
        <v/>
      </c>
      <c r="J54" s="20">
        <f>IF($B54="","",sysFlags!$T51)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IF($B55="","",IFERROR(ROUND(AVERAGEIFS(nrES_Rec,nrES_Seq,cfgCurrentExamNum,nrES_Final,"Yes",nrES_Rec,"&gt;=0",nrES_Rec,"&lt;=100"),1),""))</f>
        <v/>
      </c>
      <c r="E55" s="20">
        <f>IF($B55="","",IF(COUNTIFS(nrES_PID,Cadets!$B52,nrES_Seq,cfgCurrentExamNum,nrES_Att,2,nrES_Raw,"&gt;=0",nrES_AttPass,"Yes")&gt;0,"RETEST (cap 70)",IF(COUNTIFS(nrES_PID,Cadets!$B52,nrES_Seq,cfgCurrentExamNum,nrES_Att,2,nrES_Raw,"&gt;=0",nrES_AttPass,"No")&gt;0,"RETEST FAILED (first-attempt score shown)","")))</f>
        <v/>
      </c>
      <c r="F55" s="20">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0">
        <f>IF($B55="","",IF(OR(cfgCurrentSpellingNum&lt;cfgCurrentExamNum,cfgCurrentSpellingNum&lt;=0,cfgCurrentSpellingNum&gt;12),"",IF(Spelling!$R52="INTERVENTION","BELOW "&amp;cfgSpellInterventionAvg&amp;" — intervention","")))</f>
        <v/>
      </c>
      <c r="H55" s="20">
        <f>IF($B55="","",sysAttendance!$J52&amp;" / PT "&amp;sysAttendance!$R52)</f>
        <v/>
      </c>
      <c r="I55" s="20">
        <f>IF($B55="","",Writing!$AT52&amp;" ("&amp;Writing!$AS52&amp;" overdue)")</f>
        <v/>
      </c>
      <c r="J55" s="20">
        <f>IF($B55="","",sysFlags!$T52)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IF($B56="","",IFERROR(ROUND(AVERAGEIFS(nrES_Rec,nrES_Seq,cfgCurrentExamNum,nrES_Final,"Yes",nrES_Rec,"&gt;=0",nrES_Rec,"&lt;=100"),1),""))</f>
        <v/>
      </c>
      <c r="E56" s="20">
        <f>IF($B56="","",IF(COUNTIFS(nrES_PID,Cadets!$B53,nrES_Seq,cfgCurrentExamNum,nrES_Att,2,nrES_Raw,"&gt;=0",nrES_AttPass,"Yes")&gt;0,"RETEST (cap 70)",IF(COUNTIFS(nrES_PID,Cadets!$B53,nrES_Seq,cfgCurrentExamNum,nrES_Att,2,nrES_Raw,"&gt;=0",nrES_AttPass,"No")&gt;0,"RETEST FAILED (first-attempt score shown)","")))</f>
        <v/>
      </c>
      <c r="F56" s="20">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0">
        <f>IF($B56="","",IF(OR(cfgCurrentSpellingNum&lt;cfgCurrentExamNum,cfgCurrentSpellingNum&lt;=0,cfgCurrentSpellingNum&gt;12),"",IF(Spelling!$R53="INTERVENTION","BELOW "&amp;cfgSpellInterventionAvg&amp;" — intervention","")))</f>
        <v/>
      </c>
      <c r="H56" s="20">
        <f>IF($B56="","",sysAttendance!$J53&amp;" / PT "&amp;sysAttendance!$R53)</f>
        <v/>
      </c>
      <c r="I56" s="20">
        <f>IF($B56="","",Writing!$AT53&amp;" ("&amp;Writing!$AS53&amp;" overdue)")</f>
        <v/>
      </c>
      <c r="J56" s="20">
        <f>IF($B56="","",sysFlags!$T53)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IF($B57="","",IFERROR(ROUND(AVERAGEIFS(nrES_Rec,nrES_Seq,cfgCurrentExamNum,nrES_Final,"Yes",nrES_Rec,"&gt;=0",nrES_Rec,"&lt;=100"),1),""))</f>
        <v/>
      </c>
      <c r="E57" s="20">
        <f>IF($B57="","",IF(COUNTIFS(nrES_PID,Cadets!$B54,nrES_Seq,cfgCurrentExamNum,nrES_Att,2,nrES_Raw,"&gt;=0",nrES_AttPass,"Yes")&gt;0,"RETEST (cap 70)",IF(COUNTIFS(nrES_PID,Cadets!$B54,nrES_Seq,cfgCurrentExamNum,nrES_Att,2,nrES_Raw,"&gt;=0",nrES_AttPass,"No")&gt;0,"RETEST FAILED (first-attempt score shown)","")))</f>
        <v/>
      </c>
      <c r="F57" s="20">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0">
        <f>IF($B57="","",IF(OR(cfgCurrentSpellingNum&lt;cfgCurrentExamNum,cfgCurrentSpellingNum&lt;=0,cfgCurrentSpellingNum&gt;12),"",IF(Spelling!$R54="INTERVENTION","BELOW "&amp;cfgSpellInterventionAvg&amp;" — intervention","")))</f>
        <v/>
      </c>
      <c r="H57" s="20">
        <f>IF($B57="","",sysAttendance!$J54&amp;" / PT "&amp;sysAttendance!$R54)</f>
        <v/>
      </c>
      <c r="I57" s="20">
        <f>IF($B57="","",Writing!$AT54&amp;" ("&amp;Writing!$AS54&amp;" overdue)")</f>
        <v/>
      </c>
      <c r="J57" s="20">
        <f>IF($B57="","",sysFlags!$T54)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IF($B58="","",IFERROR(ROUND(AVERAGEIFS(nrES_Rec,nrES_Seq,cfgCurrentExamNum,nrES_Final,"Yes",nrES_Rec,"&gt;=0",nrES_Rec,"&lt;=100"),1),""))</f>
        <v/>
      </c>
      <c r="E58" s="20">
        <f>IF($B58="","",IF(COUNTIFS(nrES_PID,Cadets!$B55,nrES_Seq,cfgCurrentExamNum,nrES_Att,2,nrES_Raw,"&gt;=0",nrES_AttPass,"Yes")&gt;0,"RETEST (cap 70)",IF(COUNTIFS(nrES_PID,Cadets!$B55,nrES_Seq,cfgCurrentExamNum,nrES_Att,2,nrES_Raw,"&gt;=0",nrES_AttPass,"No")&gt;0,"RETEST FAILED (first-attempt score shown)","")))</f>
        <v/>
      </c>
      <c r="F58" s="20">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0">
        <f>IF($B58="","",IF(OR(cfgCurrentSpellingNum&lt;cfgCurrentExamNum,cfgCurrentSpellingNum&lt;=0,cfgCurrentSpellingNum&gt;12),"",IF(Spelling!$R55="INTERVENTION","BELOW "&amp;cfgSpellInterventionAvg&amp;" — intervention","")))</f>
        <v/>
      </c>
      <c r="H58" s="20">
        <f>IF($B58="","",sysAttendance!$J55&amp;" / PT "&amp;sysAttendance!$R55)</f>
        <v/>
      </c>
      <c r="I58" s="20">
        <f>IF($B58="","",Writing!$AT55&amp;" ("&amp;Writing!$AS55&amp;" overdue)")</f>
        <v/>
      </c>
      <c r="J58" s="20">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7">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nothing marked for this agency since last email —")</f>
        <v/>
      </c>
    </row>
    <row r="63">
      <c r="B63" s="37" t="n"/>
    </row>
    <row r="64">
      <c r="B64" s="37" t="n"/>
    </row>
    <row r="65">
      <c r="B65" s="37" t="n"/>
    </row>
    <row r="66">
      <c r="B66" s="37" t="n"/>
    </row>
    <row r="67">
      <c r="B67" s="37" t="n"/>
    </row>
    <row r="68">
      <c r="B68" s="37" t="n"/>
    </row>
    <row r="69">
      <c r="B69" s="37" t="n"/>
    </row>
    <row r="70">
      <c r="B70" s="37" t="n"/>
    </row>
    <row r="71">
      <c r="B71" s="37" t="n"/>
    </row>
    <row r="72">
      <c r="B72" s="37" t="n"/>
    </row>
    <row r="73">
      <c r="B73" s="37" t="n"/>
    </row>
    <row r="74">
      <c r="B74" s="37" t="n"/>
    </row>
    <row r="75">
      <c r="B75" s="37" t="n"/>
    </row>
    <row r="76">
      <c r="B76" s="37" t="n"/>
    </row>
    <row r="77">
      <c r="B77" s="37" t="n"/>
    </row>
    <row r="78">
      <c r="B78" s="37" t="n"/>
    </row>
    <row r="79">
      <c r="B79" s="37" t="n"/>
    </row>
    <row r="80">
      <c r="B80" s="37" t="n"/>
    </row>
    <row r="81">
      <c r="B81" s="37" t="n"/>
    </row>
    <row r="82">
      <c r="B82" s="37" t="n"/>
    </row>
    <row r="83">
      <c r="B83" s="37" t="n"/>
    </row>
    <row r="84">
      <c r="B84" s="37" t="n"/>
    </row>
    <row r="85">
      <c r="B85" s="37" t="n"/>
    </row>
    <row r="86">
      <c r="B86" s="37" t="n"/>
    </row>
    <row r="87">
      <c r="B87" s="37" t="n"/>
    </row>
    <row r="88">
      <c r="B88" s="37" t="n"/>
    </row>
    <row r="89">
      <c r="B89" s="37" t="n"/>
    </row>
    <row r="90">
      <c r="B90" s="37" t="n"/>
    </row>
    <row r="91">
      <c r="B91" s="37" t="n"/>
    </row>
    <row r="92">
      <c r="B92" s="37" t="n"/>
    </row>
    <row r="93">
      <c r="B93" s="37" t="n"/>
    </row>
    <row r="94">
      <c r="B94" s="37" t="n"/>
    </row>
    <row r="95">
      <c r="B95" s="37" t="n"/>
    </row>
    <row r="96">
      <c r="B96" s="37" t="n"/>
    </row>
    <row r="97">
      <c r="B97" s="37" t="n"/>
    </row>
    <row r="98">
      <c r="B98" s="37" t="n"/>
    </row>
    <row r="99">
      <c r="B99" s="37" t="n"/>
    </row>
    <row r="100">
      <c r="B100" s="37" t="n"/>
    </row>
    <row r="101">
      <c r="B101" s="37" t="n"/>
    </row>
    <row r="102">
      <c r="B102" s="37" t="n"/>
    </row>
    <row r="103">
      <c r="B103" s="37" t="n"/>
    </row>
    <row r="104">
      <c r="B104" s="37" t="n"/>
    </row>
    <row r="105">
      <c r="B105" s="37" t="n"/>
    </row>
    <row r="106">
      <c r="B106" s="37" t="n"/>
    </row>
    <row r="107">
      <c r="B107" s="37" t="n"/>
    </row>
    <row r="108">
      <c r="B108" s="37" t="n"/>
    </row>
    <row r="109">
      <c r="B109" s="37" t="n"/>
    </row>
    <row r="110">
      <c r="B110" s="37" t="n"/>
    </row>
    <row r="111">
      <c r="B111" s="37" t="n"/>
    </row>
    <row r="112">
      <c r="B112" s="37" t="n"/>
    </row>
    <row r="113">
      <c r="B113" s="37" t="n"/>
    </row>
    <row r="114">
      <c r="B114" s="37" t="n"/>
    </row>
    <row r="115">
      <c r="B115" s="37" t="n"/>
    </row>
    <row r="116">
      <c r="B116" s="37" t="n"/>
    </row>
    <row r="117">
      <c r="B117" s="37" t="n"/>
    </row>
    <row r="118">
      <c r="B118" s="37" t="n"/>
    </row>
    <row r="119">
      <c r="B119" s="37" t="n"/>
    </row>
    <row r="120">
      <c r="B120" s="37" t="n"/>
    </row>
    <row r="121">
      <c r="B121" s="37" t="n"/>
    </row>
    <row r="122">
      <c r="B122" s="37" t="n"/>
    </row>
    <row r="123">
      <c r="B123" s="37" t="n"/>
    </row>
    <row r="124">
      <c r="B124" s="37" t="n"/>
    </row>
    <row r="125">
      <c r="B125" s="37" t="n"/>
    </row>
    <row r="126">
      <c r="B126" s="37" t="n"/>
    </row>
    <row r="127">
      <c r="B127" s="37" t="n"/>
    </row>
    <row r="128">
      <c r="B128" s="37" t="n"/>
    </row>
    <row r="129">
      <c r="B129" s="37" t="n"/>
    </row>
    <row r="130">
      <c r="B130" s="37" t="n"/>
    </row>
    <row r="131">
      <c r="B131" s="37" t="n"/>
    </row>
    <row r="132">
      <c r="B132" s="37" t="n"/>
    </row>
    <row r="133">
      <c r="B133" s="37" t="n"/>
    </row>
    <row r="134">
      <c r="B134" s="37" t="n"/>
    </row>
    <row r="135">
      <c r="B135" s="37" t="n"/>
    </row>
    <row r="136">
      <c r="B136" s="37" t="n"/>
    </row>
    <row r="137">
      <c r="B137" s="37" t="n"/>
    </row>
    <row r="138">
      <c r="B138" s="37" t="n"/>
    </row>
    <row r="139">
      <c r="B139" s="37" t="n"/>
    </row>
    <row r="140">
      <c r="B140" s="37" t="n"/>
    </row>
    <row r="141">
      <c r="B141" s="37" t="n"/>
    </row>
    <row r="142">
      <c r="B142" s="37" t="n"/>
    </row>
    <row r="143">
      <c r="B143" s="37" t="n"/>
    </row>
    <row r="144">
      <c r="B144" s="37" t="n"/>
    </row>
    <row r="145">
      <c r="B145" s="37" t="n"/>
    </row>
    <row r="146">
      <c r="B146" s="37" t="n"/>
    </row>
    <row r="147">
      <c r="B147" s="37" t="n"/>
    </row>
    <row r="148">
      <c r="B148" s="37" t="n"/>
    </row>
    <row r="149">
      <c r="B149" s="37" t="n"/>
    </row>
    <row r="150">
      <c r="B150" s="37" t="n"/>
    </row>
    <row r="151">
      <c r="B151" s="37" t="n"/>
    </row>
    <row r="152">
      <c r="B152" s="37" t="n"/>
    </row>
    <row r="153">
      <c r="B153" s="37" t="n"/>
    </row>
    <row r="154">
      <c r="B154" s="37" t="n"/>
    </row>
    <row r="155">
      <c r="B155" s="37" t="n"/>
    </row>
    <row r="156">
      <c r="B156" s="37" t="n"/>
    </row>
    <row r="157">
      <c r="B157" s="37" t="n"/>
    </row>
    <row r="158">
      <c r="B158" s="37" t="n"/>
    </row>
    <row r="159">
      <c r="B159" s="37" t="n"/>
    </row>
    <row r="160">
      <c r="B160" s="37" t="n"/>
    </row>
    <row r="161">
      <c r="B161" s="37" t="n"/>
    </row>
    <row r="162">
      <c r="B162" s="37" t="n"/>
    </row>
    <row r="163">
      <c r="B163" s="37" t="n"/>
    </row>
    <row r="164">
      <c r="B164" s="37" t="n"/>
    </row>
    <row r="165">
      <c r="B165" s="37" t="n"/>
    </row>
    <row r="166">
      <c r="B166" s="37" t="n"/>
    </row>
    <row r="167">
      <c r="B167" s="37" t="n"/>
    </row>
    <row r="168">
      <c r="B168" s="37" t="n"/>
    </row>
    <row r="169">
      <c r="B169" s="37" t="n"/>
    </row>
    <row r="170">
      <c r="B170" s="37" t="n"/>
    </row>
    <row r="171">
      <c r="B171" s="37" t="n"/>
    </row>
    <row r="172">
      <c r="B172" s="37" t="n"/>
    </row>
    <row r="173">
      <c r="B173" s="37" t="n"/>
    </row>
    <row r="174">
      <c r="B174" s="37" t="n"/>
    </row>
    <row r="175">
      <c r="B175" s="37" t="n"/>
    </row>
    <row r="176">
      <c r="B176" s="37" t="n"/>
    </row>
    <row r="177">
      <c r="B177" s="37" t="n"/>
    </row>
    <row r="178">
      <c r="B178" s="37" t="n"/>
    </row>
    <row r="179">
      <c r="B179" s="37" t="n"/>
    </row>
    <row r="180">
      <c r="B180" s="37" t="n"/>
    </row>
    <row r="181">
      <c r="B181" s="37" t="n"/>
    </row>
    <row r="182">
      <c r="B182" s="37" t="n"/>
    </row>
    <row r="183">
      <c r="B183" s="37" t="n"/>
    </row>
    <row r="184">
      <c r="B184" s="37" t="n"/>
    </row>
    <row r="185">
      <c r="B185" s="37" t="n"/>
    </row>
    <row r="186">
      <c r="B186" s="37" t="n"/>
    </row>
    <row r="187">
      <c r="B187" s="37" t="n"/>
    </row>
    <row r="188">
      <c r="B188" s="37" t="n"/>
    </row>
    <row r="189">
      <c r="B189" s="37" t="n"/>
    </row>
    <row r="190">
      <c r="B190" s="37" t="n"/>
    </row>
    <row r="191">
      <c r="B191" s="37" t="n"/>
    </row>
    <row r="192">
      <c r="B192" s="37" t="n"/>
    </row>
    <row r="193">
      <c r="B193" s="37" t="n"/>
    </row>
    <row r="194">
      <c r="B194" s="37" t="n"/>
    </row>
    <row r="195">
      <c r="B195" s="37" t="n"/>
    </row>
    <row r="196">
      <c r="B196" s="37" t="n"/>
    </row>
    <row r="197">
      <c r="B197" s="37" t="n"/>
    </row>
    <row r="198">
      <c r="B198" s="37" t="n"/>
    </row>
    <row r="199">
      <c r="B199" s="37" t="n"/>
    </row>
    <row r="200">
      <c r="B200" s="37" t="n"/>
    </row>
    <row r="201">
      <c r="B201" s="37" t="n"/>
    </row>
    <row r="202">
      <c r="B202" s="37" t="n"/>
    </row>
    <row r="203">
      <c r="B203" s="37" t="n"/>
    </row>
    <row r="204">
      <c r="B204" s="37" t="n"/>
    </row>
    <row r="205">
      <c r="B205" s="37" t="n"/>
    </row>
    <row r="206">
      <c r="B206" s="37" t="n"/>
    </row>
    <row r="207">
      <c r="B207" s="37" t="n"/>
    </row>
    <row r="208">
      <c r="B208" s="37" t="n"/>
    </row>
    <row r="209">
      <c r="B209" s="37" t="n"/>
    </row>
    <row r="210">
      <c r="B210" s="37" t="n"/>
    </row>
    <row r="211">
      <c r="B211" s="37" t="n"/>
    </row>
    <row r="212">
      <c r="B212" s="37" t="n"/>
    </row>
    <row r="213">
      <c r="B213" s="37" t="n"/>
    </row>
    <row r="214">
      <c r="B214" s="37" t="n"/>
    </row>
    <row r="215">
      <c r="B215" s="37" t="n"/>
    </row>
    <row r="216">
      <c r="B216" s="37" t="n"/>
    </row>
    <row r="217">
      <c r="B217" s="37" t="n"/>
    </row>
    <row r="218">
      <c r="B218" s="37" t="n"/>
    </row>
    <row r="219">
      <c r="B219" s="37" t="n"/>
    </row>
    <row r="220">
      <c r="B220" s="37" t="n"/>
    </row>
    <row r="221">
      <c r="B221" s="37" t="n"/>
    </row>
    <row r="222">
      <c r="B222" s="37" t="n"/>
    </row>
    <row r="223">
      <c r="B223" s="37" t="n"/>
    </row>
    <row r="224">
      <c r="B224" s="37" t="n"/>
    </row>
    <row r="225">
      <c r="B225" s="37" t="n"/>
    </row>
    <row r="226">
      <c r="B226" s="37" t="n"/>
    </row>
    <row r="227">
      <c r="B227" s="37" t="n"/>
    </row>
    <row r="228">
      <c r="B228" s="37" t="n"/>
    </row>
    <row r="229">
      <c r="B229" s="37" t="n"/>
    </row>
    <row r="230">
      <c r="B230" s="37" t="n"/>
    </row>
    <row r="231">
      <c r="B231" s="37" t="n"/>
    </row>
    <row r="232">
      <c r="B232" s="37" t="n"/>
    </row>
    <row r="233">
      <c r="B233" s="37" t="n"/>
    </row>
    <row r="234">
      <c r="B234" s="37" t="n"/>
    </row>
    <row r="235">
      <c r="B235" s="37" t="n"/>
    </row>
    <row r="236">
      <c r="B236" s="37" t="n"/>
    </row>
    <row r="237">
      <c r="B237" s="37" t="n"/>
    </row>
    <row r="238">
      <c r="B238" s="37" t="n"/>
    </row>
    <row r="239">
      <c r="B239" s="37" t="n"/>
    </row>
    <row r="240">
      <c r="B240" s="37" t="n"/>
    </row>
    <row r="241">
      <c r="B241" s="37" t="n"/>
    </row>
    <row r="242">
      <c r="B242" s="37" t="n"/>
    </row>
    <row r="243">
      <c r="B243" s="37" t="n"/>
    </row>
    <row r="244">
      <c r="B244" s="37" t="n"/>
    </row>
    <row r="245">
      <c r="B245" s="37" t="n"/>
    </row>
    <row r="246">
      <c r="B246" s="37" t="n"/>
    </row>
    <row r="247">
      <c r="B247" s="37" t="n"/>
    </row>
    <row r="248">
      <c r="B248" s="37" t="n"/>
    </row>
    <row r="249">
      <c r="B249" s="37" t="n"/>
    </row>
    <row r="250">
      <c r="B250" s="37" t="n"/>
    </row>
    <row r="251">
      <c r="B251" s="37" t="n"/>
    </row>
    <row r="252">
      <c r="B252" s="37" t="n"/>
    </row>
    <row r="253">
      <c r="B253" s="37" t="n"/>
    </row>
    <row r="254">
      <c r="B254" s="37" t="n"/>
    </row>
    <row r="255">
      <c r="B255" s="37" t="n"/>
    </row>
    <row r="256">
      <c r="B256" s="37" t="n"/>
    </row>
    <row r="257">
      <c r="B257" s="37" t="n"/>
    </row>
    <row r="258">
      <c r="B258" s="37" t="n"/>
    </row>
    <row r="259">
      <c r="B259" s="37" t="n"/>
    </row>
    <row r="260">
      <c r="B260" s="37" t="n"/>
    </row>
    <row r="261">
      <c r="B261" s="37" t="n"/>
    </row>
    <row r="262">
      <c r="B262" s="37" t="n"/>
    </row>
    <row r="263">
      <c r="B263" s="37" t="n"/>
    </row>
    <row r="264">
      <c r="B264" s="37" t="n"/>
    </row>
    <row r="265">
      <c r="B265" s="37" t="n"/>
    </row>
    <row r="266">
      <c r="B266" s="37" t="n"/>
    </row>
    <row r="267">
      <c r="B267" s="37" t="n"/>
    </row>
    <row r="268">
      <c r="B268" s="37" t="n"/>
    </row>
    <row r="269">
      <c r="B269" s="37" t="n"/>
    </row>
    <row r="270">
      <c r="B270" s="37" t="n"/>
    </row>
    <row r="271">
      <c r="B271" s="37" t="n"/>
    </row>
    <row r="272">
      <c r="B272" s="37" t="n"/>
    </row>
    <row r="273">
      <c r="B273" s="37" t="n"/>
    </row>
    <row r="274">
      <c r="B274" s="37" t="n"/>
    </row>
    <row r="275">
      <c r="B275" s="37" t="n"/>
    </row>
    <row r="276">
      <c r="B276" s="37" t="n"/>
    </row>
    <row r="277">
      <c r="B277" s="37" t="n"/>
    </row>
    <row r="278">
      <c r="B278" s="37" t="n"/>
    </row>
    <row r="279">
      <c r="B279" s="37" t="n"/>
    </row>
    <row r="280">
      <c r="B280" s="37" t="n"/>
    </row>
    <row r="281">
      <c r="B281" s="37" t="n"/>
    </row>
    <row r="282">
      <c r="B282" s="37" t="n"/>
    </row>
    <row r="283">
      <c r="B283" s="37" t="n"/>
    </row>
    <row r="284">
      <c r="B284" s="37" t="n"/>
    </row>
    <row r="285">
      <c r="B285" s="37" t="n"/>
    </row>
    <row r="286">
      <c r="B286" s="37" t="n"/>
    </row>
    <row r="287">
      <c r="B287" s="37" t="n"/>
    </row>
    <row r="288">
      <c r="B288" s="37" t="n"/>
    </row>
    <row r="289">
      <c r="B289" s="37" t="n"/>
    </row>
    <row r="290">
      <c r="B290" s="37" t="n"/>
    </row>
    <row r="291">
      <c r="B291" s="37" t="n"/>
    </row>
    <row r="292">
      <c r="B292" s="37" t="n"/>
    </row>
    <row r="293">
      <c r="B293" s="37" t="n"/>
    </row>
    <row r="294">
      <c r="B294" s="37" t="n"/>
    </row>
    <row r="295">
      <c r="B295" s="37" t="n"/>
    </row>
    <row r="296">
      <c r="B296" s="37" t="n"/>
    </row>
    <row r="297">
      <c r="B297" s="37" t="n"/>
    </row>
    <row r="298">
      <c r="B298" s="37" t="n"/>
    </row>
    <row r="299">
      <c r="B299" s="37" t="n"/>
    </row>
    <row r="300">
      <c r="B300" s="37" t="n"/>
    </row>
    <row r="301">
      <c r="B301" s="37" t="n"/>
    </row>
    <row r="302">
      <c r="B302" s="37" t="n"/>
    </row>
    <row r="303">
      <c r="B303" s="37" t="n"/>
    </row>
    <row r="304">
      <c r="B304" s="37" t="n"/>
    </row>
    <row r="305">
      <c r="B305" s="37" t="n"/>
    </row>
    <row r="306">
      <c r="B306" s="37" t="n"/>
    </row>
    <row r="307">
      <c r="B307" s="37" t="n"/>
    </row>
    <row r="308">
      <c r="B308" s="37" t="n"/>
    </row>
    <row r="309">
      <c r="B309" s="37" t="n"/>
    </row>
    <row r="310">
      <c r="B310" s="37" t="n"/>
    </row>
    <row r="311">
      <c r="B311" s="37" t="n"/>
    </row>
    <row r="312">
      <c r="B312" s="37" t="n"/>
    </row>
    <row r="313">
      <c r="B313" s="37" t="n"/>
    </row>
    <row r="314">
      <c r="B314" s="37" t="n"/>
    </row>
    <row r="315">
      <c r="B315" s="37" t="n"/>
    </row>
    <row r="316">
      <c r="B316" s="37" t="n"/>
    </row>
    <row r="317">
      <c r="B317" s="37" t="n"/>
    </row>
    <row r="318">
      <c r="B318" s="37" t="n"/>
    </row>
    <row r="319">
      <c r="B319" s="37" t="n"/>
    </row>
    <row r="320">
      <c r="B320" s="37" t="n"/>
    </row>
    <row r="321">
      <c r="B321" s="37" t="n"/>
    </row>
    <row r="322">
      <c r="B322" s="37" t="n"/>
    </row>
    <row r="323">
      <c r="B323" s="37" t="n"/>
    </row>
    <row r="324">
      <c r="B324" s="37" t="n"/>
    </row>
    <row r="325">
      <c r="B325" s="37" t="n"/>
    </row>
    <row r="326">
      <c r="B326" s="37" t="n"/>
    </row>
    <row r="327">
      <c r="B327" s="37" t="n"/>
    </row>
    <row r="328">
      <c r="B328" s="37" t="n"/>
    </row>
    <row r="329">
      <c r="B329" s="37" t="n"/>
    </row>
    <row r="330">
      <c r="B330" s="37" t="n"/>
    </row>
    <row r="331">
      <c r="B331" s="37" t="n"/>
    </row>
    <row r="332">
      <c r="B332" s="37" t="n"/>
    </row>
    <row r="333">
      <c r="B333" s="37" t="n"/>
    </row>
    <row r="334">
      <c r="B334" s="37" t="n"/>
    </row>
    <row r="335">
      <c r="B335" s="37" t="n"/>
    </row>
    <row r="336">
      <c r="B336" s="37" t="n"/>
    </row>
    <row r="337">
      <c r="B337" s="37" t="n"/>
    </row>
    <row r="338">
      <c r="B338" s="37" t="n"/>
    </row>
    <row r="339">
      <c r="B339" s="37" t="n"/>
    </row>
    <row r="340">
      <c r="B340" s="37" t="n"/>
    </row>
    <row r="341">
      <c r="B341" s="37" t="n"/>
    </row>
    <row r="342">
      <c r="B342" s="37" t="n"/>
    </row>
    <row r="343">
      <c r="B343" s="37" t="n"/>
    </row>
    <row r="344">
      <c r="B344" s="37" t="n"/>
    </row>
    <row r="345">
      <c r="B345" s="37" t="n"/>
    </row>
    <row r="346">
      <c r="B346" s="37" t="n"/>
    </row>
    <row r="347">
      <c r="B347" s="37" t="n"/>
    </row>
    <row r="348">
      <c r="B348" s="37" t="n"/>
    </row>
    <row r="349">
      <c r="B349" s="37" t="n"/>
    </row>
    <row r="350">
      <c r="B350" s="37" t="n"/>
    </row>
    <row r="351">
      <c r="B351" s="37" t="n"/>
    </row>
    <row r="352">
      <c r="B352" s="37" t="n"/>
    </row>
    <row r="353">
      <c r="B353" s="37" t="n"/>
    </row>
    <row r="354">
      <c r="B354" s="37" t="n"/>
    </row>
    <row r="355">
      <c r="B355" s="37" t="n"/>
    </row>
    <row r="356">
      <c r="B356" s="37" t="n"/>
    </row>
    <row r="357">
      <c r="B357" s="37" t="n"/>
    </row>
    <row r="358">
      <c r="B358" s="37" t="n"/>
    </row>
    <row r="359">
      <c r="B359" s="37" t="n"/>
    </row>
    <row r="360">
      <c r="B360" s="37" t="n"/>
    </row>
    <row r="361">
      <c r="B361" s="37"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7.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0">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0">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8" t="n">
        <v>145800</v>
      </c>
      <c r="D9" s="2" t="inlineStr">
        <is>
          <t>Academy length in minutes</t>
        </is>
      </c>
      <c r="E9" s="2" t="inlineStr">
        <is>
          <t>cfgTotalScheduledMinutes</t>
        </is>
      </c>
      <c r="F9" s="20">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 cap would be "&amp;TEXT(ROUND($F$9*cfgClassroomCapPct,0),"#,##0")&amp;" min")))</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9" t="n">
        <v>0.4</v>
      </c>
      <c r="D16" s="2" t="inlineStr">
        <is>
          <t>Major exams weight</t>
        </is>
      </c>
      <c r="E16" s="2" t="inlineStr">
        <is>
          <t>cfgWeightMajor</t>
        </is>
      </c>
    </row>
    <row r="17">
      <c r="B17" s="3" t="inlineStr">
        <is>
          <t>Weight: Minor</t>
        </is>
      </c>
      <c r="C17" s="39" t="n">
        <v>0.3</v>
      </c>
      <c r="D17" s="2" t="inlineStr">
        <is>
          <t>Minor exams weight</t>
        </is>
      </c>
      <c r="E17" s="2" t="inlineStr">
        <is>
          <t>cfgWeightMinor</t>
        </is>
      </c>
    </row>
    <row r="18">
      <c r="B18" s="3" t="inlineStr">
        <is>
          <t>Weight: Spelling</t>
        </is>
      </c>
      <c r="C18" s="39" t="n">
        <v>0.1</v>
      </c>
      <c r="D18" s="2" t="inlineStr">
        <is>
          <t>Spelling weight</t>
        </is>
      </c>
      <c r="E18" s="2" t="inlineStr">
        <is>
          <t>cfgWeightSpelling</t>
        </is>
      </c>
    </row>
    <row r="19">
      <c r="B19" s="3" t="inlineStr">
        <is>
          <t>Weight: Final</t>
        </is>
      </c>
      <c r="C19" s="39"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40"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9" t="n">
        <v>0.6</v>
      </c>
      <c r="D23" s="2" t="inlineStr">
        <is>
          <t>Tier 1 warning at this % of cap</t>
        </is>
      </c>
      <c r="E23" s="2" t="inlineStr">
        <is>
          <t>cfgAttendanceAdvisoryPct</t>
        </is>
      </c>
    </row>
    <row r="24">
      <c r="B24" s="3" t="inlineStr">
        <is>
          <t>Attendance Critical %</t>
        </is>
      </c>
      <c r="C24" s="39"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c r="F25" s="20">
        <f>IF($C$25="","(blank)",IFERROR(INDEX(rngAgencyNames,MATCH($C$25,rngAgencyIDs,0)),"(no such AgencyID)"))</f>
        <v/>
      </c>
      <c r="G25" s="2">
        <f>IF(COUNTIF(rngAgencyIDs,$C$25)=0,"CHECK - not an AgencyID on the Agencies sheet; the 'All Cadets' draft, the all-agency discipline digest and the orphan-cadet warning are all SKIPPED",IF(INDEX(rngAgencyActive,MATCH($C$25,rngAgencyIDs,0))&lt;&gt;"Yes","CHECK - that agency is not marked Active","OK"))</f>
        <v/>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MAX(SUMPRODUCT(MAX((nrSpellCounts&gt;0)*COLUMN(nrSpellCounts)))-COLUMN(Spelling!$D$1)+1,0)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c r="F28" s="20">
        <f>IFERROR(TEXT(TIMEVALUE(LEFT(TEXT($C$28,"0000"),2)&amp;":"&amp;RIGHT(TEXT($C$28,"0000"),2)),"h:mm AM/PM"),"(unreadable)")</f>
        <v/>
      </c>
      <c r="G28" s="2">
        <f>IF($F$28="(unreadable)","CHECK - enter a 24-hour time as 4 digits (e.g. 1700). This is the due time printed on the Writing handout.","OK - shown on the WritingHandout Due column header")</f>
        <v/>
      </c>
    </row>
    <row r="29">
      <c r="B29" s="3" t="inlineStr">
        <is>
          <t>PT Final Min Points</t>
        </is>
      </c>
      <c r="C29" s="16" t="n">
        <v>0</v>
      </c>
      <c r="D29" s="2" t="inlineStr">
        <is>
          <t>Minimum points to pass final PT (set when rubric arrives)</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9"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41">
        <f>ROUND(cfgTotalScheduledMinutes*cfgClassroomCapPct,0)</f>
        <v/>
      </c>
      <c r="D36" s="2" t="inlineStr">
        <is>
          <t>CALCULATED</t>
        </is>
      </c>
      <c r="E36" s="2" t="inlineStr">
        <is>
          <t>cfgClassroomCapMinutes</t>
        </is>
      </c>
    </row>
    <row r="37">
      <c r="B37" s="3" t="inlineStr">
        <is>
          <t>Weights total (must = 100%)</t>
        </is>
      </c>
      <c r="C37" s="42">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(enter the approved chart when received; engine uses it as soon as points are present)</t>
        </is>
      </c>
      <c r="C41" s="8" t="n"/>
      <c r="D41" s="8" t="n"/>
      <c r="E41" s="8" t="n"/>
      <c r="F41" s="8" t="n"/>
      <c r="G41" s="8" t="n"/>
      <c r="H41" s="8" t="n"/>
      <c r="I41" s="8" t="n"/>
    </row>
    <row r="42" ht="26" customHeight="1">
      <c r="B42" s="12" t="inlineStr">
        <is>
          <t>Event</t>
        </is>
      </c>
      <c r="C42" s="12" t="inlineStr">
        <is>
          <t>Standard (baseline)</t>
        </is>
      </c>
      <c r="D42" s="12" t="inlineStr">
        <is>
          <t>Level 1 pts</t>
        </is>
      </c>
      <c r="E42" s="12" t="inlineStr">
        <is>
          <t>Level 2 pts</t>
        </is>
      </c>
      <c r="F42" s="12" t="inlineStr">
        <is>
          <t>Level 3 pts</t>
        </is>
      </c>
      <c r="G42" s="12" t="inlineStr">
        <is>
          <t>Level 4 pts</t>
        </is>
      </c>
      <c r="H42" s="12" t="inlineStr">
        <is>
          <t>Level 5 pts</t>
        </is>
      </c>
      <c r="I42" s="12" t="inlineStr">
        <is>
          <t>Level thresholds (notes)</t>
        </is>
      </c>
    </row>
    <row r="43">
      <c r="B43" s="3" t="inlineStr">
        <is>
          <t>Bench Press</t>
        </is>
      </c>
      <c r="C43" s="2" t="inlineStr">
        <is>
          <t>62% of body weight (1 rep)</t>
        </is>
      </c>
      <c r="D43" s="22" t="n"/>
      <c r="E43" s="22" t="n"/>
      <c r="F43" s="22" t="n"/>
      <c r="G43" s="22" t="n"/>
      <c r="H43" s="22" t="n"/>
      <c r="I43" s="22" t="n"/>
    </row>
    <row r="44">
      <c r="B44" s="3" t="inlineStr">
        <is>
          <t>Vertical Jump</t>
        </is>
      </c>
      <c r="C44" s="2" t="inlineStr">
        <is>
          <t>14.5 inches</t>
        </is>
      </c>
      <c r="D44" s="22" t="n"/>
      <c r="E44" s="22" t="n"/>
      <c r="F44" s="22" t="n"/>
      <c r="G44" s="22" t="n"/>
      <c r="H44" s="22" t="n"/>
      <c r="I44" s="22" t="n"/>
    </row>
    <row r="45">
      <c r="B45" s="3" t="inlineStr">
        <is>
          <t>Push-ups (1 min)</t>
        </is>
      </c>
      <c r="C45" s="2" t="inlineStr">
        <is>
          <t>18 reps</t>
        </is>
      </c>
      <c r="D45" s="22" t="n"/>
      <c r="E45" s="22" t="n"/>
      <c r="F45" s="22" t="n"/>
      <c r="G45" s="22" t="n"/>
      <c r="H45" s="22" t="n"/>
      <c r="I45" s="22" t="n"/>
    </row>
    <row r="46">
      <c r="B46" s="3" t="inlineStr">
        <is>
          <t>Sit-ups (1 min)</t>
        </is>
      </c>
      <c r="C46" s="2" t="inlineStr">
        <is>
          <t>16 reps</t>
        </is>
      </c>
      <c r="D46" s="22" t="n"/>
      <c r="E46" s="22" t="n"/>
      <c r="F46" s="22" t="n"/>
      <c r="G46" s="22" t="n"/>
      <c r="H46" s="22" t="n"/>
      <c r="I46" s="22" t="n"/>
    </row>
    <row r="47">
      <c r="B47" s="3" t="inlineStr">
        <is>
          <t>Illinois Agility</t>
        </is>
      </c>
      <c r="C47" s="2" t="inlineStr">
        <is>
          <t>under 22.0 seconds</t>
        </is>
      </c>
      <c r="D47" s="22" t="n"/>
      <c r="E47" s="22" t="n"/>
      <c r="F47" s="22" t="n"/>
      <c r="G47" s="22" t="n"/>
      <c r="H47" s="22" t="n"/>
      <c r="I47" s="22" t="n"/>
    </row>
    <row r="48">
      <c r="B48" s="3" t="inlineStr">
        <is>
          <t>1.5 Mile Run</t>
        </is>
      </c>
      <c r="C48" s="2" t="inlineStr">
        <is>
          <t>18:48 or less</t>
        </is>
      </c>
      <c r="D48" s="22" t="n"/>
      <c r="E48" s="22" t="n"/>
      <c r="F48" s="22" t="n"/>
      <c r="G48" s="22" t="n"/>
      <c r="H48" s="22" t="n"/>
      <c r="I48" s="22" t="n"/>
    </row>
    <row r="49">
      <c r="B49" s="3" t="inlineStr">
        <is>
          <t>300 Meter Run</t>
        </is>
      </c>
      <c r="C49" s="2" t="inlineStr">
        <is>
          <t>76 seconds or less</t>
        </is>
      </c>
      <c r="D49" s="22" t="n"/>
      <c r="E49" s="22" t="n"/>
      <c r="F49" s="22" t="n"/>
      <c r="G49" s="22" t="n"/>
      <c r="H49" s="22" t="n"/>
      <c r="I49" s="22" t="n"/>
    </row>
  </sheetData>
  <mergeCells count="1">
    <mergeCell ref="B41:I41"/>
  </mergeCells>
  <dataValidations count="1">
    <dataValidation sqref="C25" showDropDown="0" showInputMessage="0" showErrorMessage="1" allowBlank="1" type="list">
      <formula1>=rngAgencyIDs</formula1>
    </dataValidation>
  </dataValidation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Other (not engine-tracked)</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M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row>
    <row r="6">
      <c r="B6" s="16" t="inlineStr">
        <is>
          <t>Tyler Pride</t>
        </is>
      </c>
      <c r="C6" s="16" t="n"/>
      <c r="D6" s="16" t="n"/>
      <c r="E6" s="16" t="n"/>
      <c r="F6" s="16" t="n"/>
      <c r="G6" s="18" t="n"/>
      <c r="H6" s="16" t="n"/>
      <c r="I6" s="16" t="n"/>
      <c r="J6" s="16" t="n"/>
      <c r="K6" s="17">
        <f>IF($B6="","",IF($E6="Guest/Outside","N/A",IF(AND(OR($E6="TCOLE Instructor",AND(LEFT($E6,3)="SME",$H6="On File")),OR($I6="On File",$I6="N/A")),"Yes","No")))</f>
        <v/>
      </c>
      <c r="L6" s="17">
        <f>IF($B6="","",IF(SUMPRODUCT(--ISNUMBER(SEARCH($B6,nrSCH_Instr)))&gt;0,"Yes",""))</f>
        <v/>
      </c>
      <c r="M6" s="17">
        <f>IF($B6="","",IFERROR(_xlfn.LET(_xlpm.v,_xlfn.UNIQUE(_xlfn._xlws.FILTER(nrSCH_ChNum,ISNUMBER(SEARCH($B6,nrSCH_Instr))*(nrSCH_ChNum&lt;&gt;""))),_xlfn.TEXTJOIN(", ",TRUE,_xlfn.SORTBY(_xlpm.v,IFERROR(_xlpm.v+0,99999),1))),""))</f>
        <v/>
      </c>
    </row>
    <row r="7">
      <c r="B7" s="16" t="inlineStr">
        <is>
          <t>Trey Edwards</t>
        </is>
      </c>
      <c r="C7" s="16" t="n"/>
      <c r="D7" s="16" t="n"/>
      <c r="E7" s="16" t="n"/>
      <c r="F7" s="16" t="n"/>
      <c r="G7" s="18" t="n"/>
      <c r="H7" s="16" t="n"/>
      <c r="I7" s="16" t="n"/>
      <c r="J7" s="16" t="n"/>
      <c r="K7" s="17">
        <f>IF($B7="","",IF($E7="Guest/Outside","N/A",IF(AND(OR($E7="TCOLE Instructor",AND(LEFT($E7,3)="SME",$H7="On File")),OR($I7="On File",$I7="N/A")),"Yes","No")))</f>
        <v/>
      </c>
      <c r="L7" s="17">
        <f>IF($B7="","",IF(SUMPRODUCT(--ISNUMBER(SEARCH($B7,nrSCH_Instr)))&gt;0,"Yes",""))</f>
        <v/>
      </c>
      <c r="M7" s="17">
        <f>IF($B7="","",IFERROR(_xlfn.LET(_xlpm.v,_xlfn.UNIQUE(_xlfn._xlws.FILTER(nrSCH_ChNum,ISNUMBER(SEARCH($B7,nrSCH_Instr))*(nrSCH_ChNum&lt;&gt;""))),_xlfn.TEXTJOIN(", ",TRUE,_xlfn.SORTBY(_xlpm.v,IFERROR(_xlpm.v+0,99999),1))),""))</f>
        <v/>
      </c>
    </row>
    <row r="8">
      <c r="B8" s="16" t="inlineStr">
        <is>
          <t>Judson Moore</t>
        </is>
      </c>
      <c r="C8" s="16" t="n"/>
      <c r="D8" s="16" t="n"/>
      <c r="E8" s="16" t="n"/>
      <c r="F8" s="16" t="n"/>
      <c r="G8" s="18" t="n"/>
      <c r="H8" s="16" t="n"/>
      <c r="I8" s="16" t="n"/>
      <c r="J8" s="16" t="n"/>
      <c r="K8" s="17">
        <f>IF($B8="","",IF($E8="Guest/Outside","N/A",IF(AND(OR($E8="TCOLE Instructor",AND(LEFT($E8,3)="SME",$H8="On File")),OR($I8="On File",$I8="N/A")),"Yes","No")))</f>
        <v/>
      </c>
      <c r="L8" s="17">
        <f>IF($B8="","",IF(SUMPRODUCT(--ISNUMBER(SEARCH($B8,nrSCH_Instr)))&gt;0,"Yes",""))</f>
        <v/>
      </c>
      <c r="M8" s="17">
        <f>IF($B8="","",IFERROR(_xlfn.LET(_xlpm.v,_xlfn.UNIQUE(_xlfn._xlws.FILTER(nrSCH_ChNum,ISNUMBER(SEARCH($B8,nrSCH_Instr))*(nrSCH_ChNum&lt;&gt;""))),_xlfn.TEXTJOIN(", ",TRUE,_xlfn.SORTBY(_xlpm.v,IFERROR(_xlpm.v+0,99999),1))),""))</f>
        <v/>
      </c>
    </row>
    <row r="9">
      <c r="B9" s="16" t="inlineStr">
        <is>
          <t>Keven Fite</t>
        </is>
      </c>
      <c r="C9" s="16" t="n"/>
      <c r="D9" s="16" t="n"/>
      <c r="E9" s="16" t="n"/>
      <c r="F9" s="16" t="n"/>
      <c r="G9" s="18" t="n"/>
      <c r="H9" s="16" t="n"/>
      <c r="I9" s="16" t="n"/>
      <c r="J9" s="16" t="n"/>
      <c r="K9" s="17">
        <f>IF($B9="","",IF($E9="Guest/Outside","N/A",IF(AND(OR($E9="TCOLE Instructor",AND(LEFT($E9,3)="SME",$H9="On File")),OR($I9="On File",$I9="N/A")),"Yes","No")))</f>
        <v/>
      </c>
      <c r="L9" s="17">
        <f>IF($B9="","",IF(SUMPRODUCT(--ISNUMBER(SEARCH($B9,nrSCH_Instr)))&gt;0,"Yes",""))</f>
        <v/>
      </c>
      <c r="M9" s="17">
        <f>IF($B9="","",IFERROR(_xlfn.LET(_xlpm.v,_xlfn.UNIQUE(_xlfn._xlws.FILTER(nrSCH_ChNum,ISNUMBER(SEARCH($B9,nrSCH_Instr))*(nrSCH_ChNum&lt;&gt;""))),_xlfn.TEXTJOIN(", ",TRUE,_xlfn.SORTBY(_xlpm.v,IFERROR(_xlpm.v+0,99999),1))),""))</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File",$I10="N/A")),"Yes","No")))</f>
        <v/>
      </c>
      <c r="L10" s="17">
        <f>IF($B10="","",IF(SUMPRODUCT(--ISNUMBER(SEARCH($B10,nrSCH_Instr)))&gt;0,"Yes",""))</f>
        <v/>
      </c>
      <c r="M10" s="17">
        <f>IF($B10="","",IFERROR(_xlfn.LET(_xlpm.v,_xlfn.UNIQUE(_xlfn._xlws.FILTER(nrSCH_ChNum,ISNUMBER(SEARCH($B10,nrSCH_Instr))*(nrSCH_ChNum&lt;&gt;""))),_xlfn.TEXTJOIN(", ",TRUE,_xlfn.SORTBY(_xlpm.v,IFERROR(_xlpm.v+0,99999),1))),""))</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File",$I11="N/A")),"Yes","No")))</f>
        <v/>
      </c>
      <c r="L11" s="17">
        <f>IF($B11="","",IF(SUMPRODUCT(--ISNUMBER(SEARCH($B11,nrSCH_Instr)))&gt;0,"Yes",""))</f>
        <v/>
      </c>
      <c r="M11" s="17">
        <f>IF($B11="","",IFERROR(_xlfn.LET(_xlpm.v,_xlfn.UNIQUE(_xlfn._xlws.FILTER(nrSCH_ChNum,ISNUMBER(SEARCH($B11,nrSCH_Instr))*(nrSCH_ChNum&lt;&gt;""))),_xlfn.TEXTJOIN(", ",TRUE,_xlfn.SORTBY(_xlpm.v,IFERROR(_xlpm.v+0,99999),1))),""))</f>
        <v/>
      </c>
    </row>
    <row r="12">
      <c r="B12" s="16" t="inlineStr">
        <is>
          <t>Mike Malone</t>
        </is>
      </c>
      <c r="C12" s="16" t="n"/>
      <c r="D12" s="16" t="n"/>
      <c r="E12" s="16" t="n"/>
      <c r="F12" s="16" t="n"/>
      <c r="G12" s="18" t="n"/>
      <c r="H12" s="16" t="n"/>
      <c r="I12" s="16" t="n"/>
      <c r="J12" s="16" t="n"/>
      <c r="K12" s="17">
        <f>IF($B12="","",IF($E12="Guest/Outside","N/A",IF(AND(OR($E12="TCOLE Instructor",AND(LEFT($E12,3)="SME",$H12="On File")),OR($I12="On File",$I12="N/A")),"Yes","No")))</f>
        <v/>
      </c>
      <c r="L12" s="17">
        <f>IF($B12="","",IF(SUMPRODUCT(--ISNUMBER(SEARCH($B12,nrSCH_Instr)))&gt;0,"Yes",""))</f>
        <v/>
      </c>
      <c r="M12" s="17">
        <f>IF($B12="","",IFERROR(_xlfn.LET(_xlpm.v,_xlfn.UNIQUE(_xlfn._xlws.FILTER(nrSCH_ChNum,ISNUMBER(SEARCH($B12,nrSCH_Instr))*(nrSCH_ChNum&lt;&gt;""))),_xlfn.TEXTJOIN(", ",TRUE,_xlfn.SORTBY(_xlpm.v,IFERROR(_xlpm.v+0,99999),1))),""))</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File",$I13="N/A")),"Yes","No")))</f>
        <v/>
      </c>
      <c r="L13" s="17">
        <f>IF($B13="","",IF(SUMPRODUCT(--ISNUMBER(SEARCH($B13,nrSCH_Instr)))&gt;0,"Yes",""))</f>
        <v/>
      </c>
      <c r="M13" s="17">
        <f>IF($B13="","",IFERROR(_xlfn.LET(_xlpm.v,_xlfn.UNIQUE(_xlfn._xlws.FILTER(nrSCH_ChNum,ISNUMBER(SEARCH($B13,nrSCH_Instr))*(nrSCH_ChNum&lt;&gt;""))),_xlfn.TEXTJOIN(", ",TRUE,_xlfn.SORTBY(_xlpm.v,IFERROR(_xlpm.v+0,99999),1))),""))</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File",$I14="N/A")),"Yes","No")))</f>
        <v/>
      </c>
      <c r="L14" s="17">
        <f>IF($B14="","",IF(SUMPRODUCT(--ISNUMBER(SEARCH($B14,nrSCH_Instr)))&gt;0,"Yes",""))</f>
        <v/>
      </c>
      <c r="M14" s="17">
        <f>IF($B14="","",IFERROR(_xlfn.LET(_xlpm.v,_xlfn.UNIQUE(_xlfn._xlws.FILTER(nrSCH_ChNum,ISNUMBER(SEARCH($B14,nrSCH_Instr))*(nrSCH_ChNum&lt;&gt;""))),_xlfn.TEXTJOIN(", ",TRUE,_xlfn.SORTBY(_xlpm.v,IFERROR(_xlpm.v+0,99999),1))),""))</f>
        <v/>
      </c>
    </row>
    <row r="15">
      <c r="B15" s="16" t="inlineStr">
        <is>
          <t>April Molina</t>
        </is>
      </c>
      <c r="C15" s="16" t="n"/>
      <c r="D15" s="16" t="n"/>
      <c r="E15" s="16" t="n"/>
      <c r="F15" s="16" t="n"/>
      <c r="G15" s="18" t="n"/>
      <c r="H15" s="16" t="n"/>
      <c r="I15" s="16" t="n"/>
      <c r="J15" s="16" t="n"/>
      <c r="K15" s="17">
        <f>IF($B15="","",IF($E15="Guest/Outside","N/A",IF(AND(OR($E15="TCOLE Instructor",AND(LEFT($E15,3)="SME",$H15="On File")),OR($I15="On File",$I15="N/A")),"Yes","No")))</f>
        <v/>
      </c>
      <c r="L15" s="17">
        <f>IF($B15="","",IF(SUMPRODUCT(--ISNUMBER(SEARCH($B15,nrSCH_Instr)))&gt;0,"Yes",""))</f>
        <v/>
      </c>
      <c r="M15" s="17">
        <f>IF($B15="","",IFERROR(_xlfn.LET(_xlpm.v,_xlfn.UNIQUE(_xlfn._xlws.FILTER(nrSCH_ChNum,ISNUMBER(SEARCH($B15,nrSCH_Instr))*(nrSCH_ChNum&lt;&gt;""))),_xlfn.TEXTJOIN(", ",TRUE,_xlfn.SORTBY(_xlpm.v,IFERROR(_xlpm.v+0,99999),1))),""))</f>
        <v/>
      </c>
    </row>
    <row r="16">
      <c r="B16" s="16" t="inlineStr">
        <is>
          <t>James Goodman</t>
        </is>
      </c>
      <c r="C16" s="16" t="n"/>
      <c r="D16" s="16" t="n"/>
      <c r="E16" s="16" t="n"/>
      <c r="F16" s="16" t="n"/>
      <c r="G16" s="18" t="n"/>
      <c r="H16" s="16" t="n"/>
      <c r="I16" s="16" t="n"/>
      <c r="J16" s="16" t="n"/>
      <c r="K16" s="17">
        <f>IF($B16="","",IF($E16="Guest/Outside","N/A",IF(AND(OR($E16="TCOLE Instructor",AND(LEFT($E16,3)="SME",$H16="On File")),OR($I16="On File",$I16="N/A")),"Yes","No")))</f>
        <v/>
      </c>
      <c r="L16" s="17">
        <f>IF($B16="","",IF(SUMPRODUCT(--ISNUMBER(SEARCH($B16,nrSCH_Instr)))&gt;0,"Yes",""))</f>
        <v/>
      </c>
      <c r="M16" s="17">
        <f>IF($B16="","",IFERROR(_xlfn.LET(_xlpm.v,_xlfn.UNIQUE(_xlfn._xlws.FILTER(nrSCH_ChNum,ISNUMBER(SEARCH($B16,nrSCH_Instr))*(nrSCH_ChNum&lt;&gt;""))),_xlfn.TEXTJOIN(", ",TRUE,_xlfn.SORTBY(_xlpm.v,IFERROR(_xlpm.v+0,99999),1))),""))</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File",$I17="N/A")),"Yes","No")))</f>
        <v/>
      </c>
      <c r="L17" s="17">
        <f>IF($B17="","",IF(SUMPRODUCT(--ISNUMBER(SEARCH($B17,nrSCH_Instr)))&gt;0,"Yes",""))</f>
        <v/>
      </c>
      <c r="M17" s="17">
        <f>IF($B17="","",IFERROR(_xlfn.LET(_xlpm.v,_xlfn.UNIQUE(_xlfn._xlws.FILTER(nrSCH_ChNum,ISNUMBER(SEARCH($B17,nrSCH_Instr))*(nrSCH_ChNum&lt;&gt;""))),_xlfn.TEXTJOIN(", ",TRUE,_xlfn.SORTBY(_xlpm.v,IFERROR(_xlpm.v+0,99999),1))),""))</f>
        <v/>
      </c>
    </row>
    <row r="18">
      <c r="B18" s="16" t="inlineStr">
        <is>
          <t>Ethan Johnson</t>
        </is>
      </c>
      <c r="C18" s="16" t="n"/>
      <c r="D18" s="16" t="n"/>
      <c r="E18" s="16" t="n"/>
      <c r="F18" s="16" t="n"/>
      <c r="G18" s="18" t="n"/>
      <c r="H18" s="16" t="n"/>
      <c r="I18" s="16" t="n"/>
      <c r="J18" s="16" t="n"/>
      <c r="K18" s="17">
        <f>IF($B18="","",IF($E18="Guest/Outside","N/A",IF(AND(OR($E18="TCOLE Instructor",AND(LEFT($E18,3)="SME",$H18="On File")),OR($I18="On File",$I18="N/A")),"Yes","No")))</f>
        <v/>
      </c>
      <c r="L18" s="17">
        <f>IF($B18="","",IF(SUMPRODUCT(--ISNUMBER(SEARCH($B18,nrSCH_Instr)))&gt;0,"Yes",""))</f>
        <v/>
      </c>
      <c r="M18" s="17">
        <f>IF($B18="","",IFERROR(_xlfn.LET(_xlpm.v,_xlfn.UNIQUE(_xlfn._xlws.FILTER(nrSCH_ChNum,ISNUMBER(SEARCH($B18,nrSCH_Instr))*(nrSCH_ChNum&lt;&gt;""))),_xlfn.TEXTJOIN(", ",TRUE,_xlfn.SORTBY(_xlpm.v,IFERROR(_xlpm.v+0,99999),1))),""))</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File",$I19="N/A")),"Yes","No")))</f>
        <v/>
      </c>
      <c r="L19" s="17">
        <f>IF($B19="","",IF(SUMPRODUCT(--ISNUMBER(SEARCH($B19,nrSCH_Instr)))&gt;0,"Yes",""))</f>
        <v/>
      </c>
      <c r="M19" s="17">
        <f>IF($B19="","",IFERROR(_xlfn.LET(_xlpm.v,_xlfn.UNIQUE(_xlfn._xlws.FILTER(nrSCH_ChNum,ISNUMBER(SEARCH($B19,nrSCH_Instr))*(nrSCH_ChNum&lt;&gt;""))),_xlfn.TEXTJOIN(", ",TRUE,_xlfn.SORTBY(_xlpm.v,IFERROR(_xlpm.v+0,99999),1))),""))</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File",$I20="N/A")),"Yes","No")))</f>
        <v/>
      </c>
      <c r="L20" s="17">
        <f>IF($B20="","",IF(SUMPRODUCT(--ISNUMBER(SEARCH($B20,nrSCH_Instr)))&gt;0,"Yes",""))</f>
        <v/>
      </c>
      <c r="M20" s="17">
        <f>IF($B20="","",IFERROR(_xlfn.LET(_xlpm.v,_xlfn.UNIQUE(_xlfn._xlws.FILTER(nrSCH_ChNum,ISNUMBER(SEARCH($B20,nrSCH_Instr))*(nrSCH_ChNum&lt;&gt;""))),_xlfn.TEXTJOIN(", ",TRUE,_xlfn.SORTBY(_xlpm.v,IFERROR(_xlpm.v+0,99999),1))),""))</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File",$I21="N/A")),"Yes","No")))</f>
        <v/>
      </c>
      <c r="L21" s="17">
        <f>IF($B21="","",IF(SUMPRODUCT(--ISNUMBER(SEARCH($B21,nrSCH_Instr)))&gt;0,"Yes",""))</f>
        <v/>
      </c>
      <c r="M21" s="17">
        <f>IF($B21="","",IFERROR(_xlfn.LET(_xlpm.v,_xlfn.UNIQUE(_xlfn._xlws.FILTER(nrSCH_ChNum,ISNUMBER(SEARCH($B21,nrSCH_Instr))*(nrSCH_ChNum&lt;&gt;""))),_xlfn.TEXTJOIN(", ",TRUE,_xlfn.SORTBY(_xlpm.v,IFERROR(_xlpm.v+0,99999),1))),""))</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File",$I22="N/A")),"Yes","No")))</f>
        <v/>
      </c>
      <c r="L22" s="17">
        <f>IF($B22="","",IF(SUMPRODUCT(--ISNUMBER(SEARCH($B22,nrSCH_Instr)))&gt;0,"Yes",""))</f>
        <v/>
      </c>
      <c r="M22" s="17">
        <f>IF($B22="","",IFERROR(_xlfn.LET(_xlpm.v,_xlfn.UNIQUE(_xlfn._xlws.FILTER(nrSCH_ChNum,ISNUMBER(SEARCH($B22,nrSCH_Instr))*(nrSCH_ChNum&lt;&gt;""))),_xlfn.TEXTJOIN(", ",TRUE,_xlfn.SORTBY(_xlpm.v,IFERROR(_xlpm.v+0,99999),1))),""))</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File",$I23="N/A")),"Yes","No")))</f>
        <v/>
      </c>
      <c r="L23" s="17">
        <f>IF($B23="","",IF(SUMPRODUCT(--ISNUMBER(SEARCH($B23,nrSCH_Instr)))&gt;0,"Yes",""))</f>
        <v/>
      </c>
      <c r="M23" s="17">
        <f>IF($B23="","",IFERROR(_xlfn.LET(_xlpm.v,_xlfn.UNIQUE(_xlfn._xlws.FILTER(nrSCH_ChNum,ISNUMBER(SEARCH($B23,nrSCH_Instr))*(nrSCH_ChNum&lt;&gt;""))),_xlfn.TEXTJOIN(", ",TRUE,_xlfn.SORTBY(_xlpm.v,IFERROR(_xlpm.v+0,99999),1))),""))</f>
        <v/>
      </c>
    </row>
    <row r="24">
      <c r="B24" s="16" t="inlineStr">
        <is>
          <t>Andy Erbaugh</t>
        </is>
      </c>
      <c r="C24" s="16" t="n"/>
      <c r="D24" s="16" t="n"/>
      <c r="E24" s="16" t="n"/>
      <c r="F24" s="16" t="n"/>
      <c r="G24" s="18" t="n"/>
      <c r="H24" s="16" t="n"/>
      <c r="I24" s="16" t="n"/>
      <c r="J24" s="16" t="n"/>
      <c r="K24" s="17">
        <f>IF($B24="","",IF($E24="Guest/Outside","N/A",IF(AND(OR($E24="TCOLE Instructor",AND(LEFT($E24,3)="SME",$H24="On File")),OR($I24="On File",$I24="N/A")),"Yes","No")))</f>
        <v/>
      </c>
      <c r="L24" s="17">
        <f>IF($B24="","",IF(SUMPRODUCT(--ISNUMBER(SEARCH($B24,nrSCH_Instr)))&gt;0,"Yes",""))</f>
        <v/>
      </c>
      <c r="M24" s="17">
        <f>IF($B24="","",IFERROR(_xlfn.LET(_xlpm.v,_xlfn.UNIQUE(_xlfn._xlws.FILTER(nrSCH_ChNum,ISNUMBER(SEARCH($B24,nrSCH_Instr))*(nrSCH_ChNum&lt;&gt;""))),_xlfn.TEXTJOIN(", ",TRUE,_xlfn.SORTBY(_xlpm.v,IFERROR(_xlpm.v+0,99999),1))),""))</f>
        <v/>
      </c>
    </row>
    <row r="25">
      <c r="B25" s="16" t="inlineStr">
        <is>
          <t>JH Burge</t>
        </is>
      </c>
      <c r="C25" s="16" t="n"/>
      <c r="D25" s="16" t="n"/>
      <c r="E25" s="16" t="n"/>
      <c r="F25" s="16" t="n"/>
      <c r="G25" s="18" t="n"/>
      <c r="H25" s="16" t="n"/>
      <c r="I25" s="16" t="n"/>
      <c r="J25" s="16" t="n"/>
      <c r="K25" s="17">
        <f>IF($B25="","",IF($E25="Guest/Outside","N/A",IF(AND(OR($E25="TCOLE Instructor",AND(LEFT($E25,3)="SME",$H25="On File")),OR($I25="On File",$I25="N/A")),"Yes","No")))</f>
        <v/>
      </c>
      <c r="L25" s="17">
        <f>IF($B25="","",IF(SUMPRODUCT(--ISNUMBER(SEARCH($B25,nrSCH_Instr)))&gt;0,"Yes",""))</f>
        <v/>
      </c>
      <c r="M25" s="17">
        <f>IF($B25="","",IFERROR(_xlfn.LET(_xlpm.v,_xlfn.UNIQUE(_xlfn._xlws.FILTER(nrSCH_ChNum,ISNUMBER(SEARCH($B25,nrSCH_Instr))*(nrSCH_ChNum&lt;&gt;""))),_xlfn.TEXTJOIN(", ",TRUE,_xlfn.SORTBY(_xlpm.v,IFERROR(_xlpm.v+0,99999),1))),""))</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File",$I26="N/A")),"Yes","No")))</f>
        <v/>
      </c>
      <c r="L26" s="17">
        <f>IF($B26="","",IF(SUMPRODUCT(--ISNUMBER(SEARCH($B26,nrSCH_Instr)))&gt;0,"Yes",""))</f>
        <v/>
      </c>
      <c r="M26" s="17">
        <f>IF($B26="","",IFERROR(_xlfn.LET(_xlpm.v,_xlfn.UNIQUE(_xlfn._xlws.FILTER(nrSCH_ChNum,ISNUMBER(SEARCH($B26,nrSCH_Instr))*(nrSCH_ChNum&lt;&gt;""))),_xlfn.TEXTJOIN(", ",TRUE,_xlfn.SORTBY(_xlpm.v,IFERROR(_xlpm.v+0,99999),1))),""))</f>
        <v/>
      </c>
    </row>
    <row r="27">
      <c r="B27" s="16" t="inlineStr">
        <is>
          <t>Jim Holt</t>
        </is>
      </c>
      <c r="C27" s="16" t="n"/>
      <c r="D27" s="16" t="n"/>
      <c r="E27" s="16" t="n"/>
      <c r="F27" s="16" t="n"/>
      <c r="G27" s="18" t="n"/>
      <c r="H27" s="16" t="n"/>
      <c r="I27" s="16" t="n"/>
      <c r="J27" s="16" t="n"/>
      <c r="K27" s="17">
        <f>IF($B27="","",IF($E27="Guest/Outside","N/A",IF(AND(OR($E27="TCOLE Instructor",AND(LEFT($E27,3)="SME",$H27="On File")),OR($I27="On File",$I27="N/A")),"Yes","No")))</f>
        <v/>
      </c>
      <c r="L27" s="17">
        <f>IF($B27="","",IF(SUMPRODUCT(--ISNUMBER(SEARCH($B27,nrSCH_Instr)))&gt;0,"Yes",""))</f>
        <v/>
      </c>
      <c r="M27" s="17">
        <f>IF($B27="","",IFERROR(_xlfn.LET(_xlpm.v,_xlfn.UNIQUE(_xlfn._xlws.FILTER(nrSCH_ChNum,ISNUMBER(SEARCH($B27,nrSCH_Instr))*(nrSCH_ChNum&lt;&gt;""))),_xlfn.TEXTJOIN(", ",TRUE,_xlfn.SORTBY(_xlpm.v,IFERROR(_xlpm.v+0,99999),1))),""))</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File",$I28="N/A")),"Yes","No")))</f>
        <v/>
      </c>
      <c r="L28" s="17">
        <f>IF($B28="","",IF(SUMPRODUCT(--ISNUMBER(SEARCH($B28,nrSCH_Instr)))&gt;0,"Yes",""))</f>
        <v/>
      </c>
      <c r="M28" s="17">
        <f>IF($B28="","",IFERROR(_xlfn.LET(_xlpm.v,_xlfn.UNIQUE(_xlfn._xlws.FILTER(nrSCH_ChNum,ISNUMBER(SEARCH($B28,nrSCH_Instr))*(nrSCH_ChNum&lt;&gt;""))),_xlfn.TEXTJOIN(", ",TRUE,_xlfn.SORTBY(_xlpm.v,IFERROR(_xlpm.v+0,99999),1))),""))</f>
        <v/>
      </c>
    </row>
    <row r="29">
      <c r="B29" s="16" t="inlineStr">
        <is>
          <t>Luke Shafer</t>
        </is>
      </c>
      <c r="C29" s="16" t="n"/>
      <c r="D29" s="16" t="n"/>
      <c r="E29" s="16" t="n"/>
      <c r="F29" s="16" t="n"/>
      <c r="G29" s="18" t="n"/>
      <c r="H29" s="16" t="n"/>
      <c r="I29" s="16" t="n"/>
      <c r="J29" s="16" t="n"/>
      <c r="K29" s="17">
        <f>IF($B29="","",IF($E29="Guest/Outside","N/A",IF(AND(OR($E29="TCOLE Instructor",AND(LEFT($E29,3)="SME",$H29="On File")),OR($I29="On File",$I29="N/A")),"Yes","No")))</f>
        <v/>
      </c>
      <c r="L29" s="17">
        <f>IF($B29="","",IF(SUMPRODUCT(--ISNUMBER(SEARCH($B29,nrSCH_Instr)))&gt;0,"Yes",""))</f>
        <v/>
      </c>
      <c r="M29" s="17">
        <f>IF($B29="","",IFERROR(_xlfn.LET(_xlpm.v,_xlfn.UNIQUE(_xlfn._xlws.FILTER(nrSCH_ChNum,ISNUMBER(SEARCH($B29,nrSCH_Instr))*(nrSCH_ChNum&lt;&gt;""))),_xlfn.TEXTJOIN(", ",TRUE,_xlfn.SORTBY(_xlpm.v,IFERROR(_xlpm.v+0,99999),1))),""))</f>
        <v/>
      </c>
    </row>
    <row r="30">
      <c r="B30" s="16" t="inlineStr">
        <is>
          <t>Luis Aparicio</t>
        </is>
      </c>
      <c r="C30" s="16" t="n"/>
      <c r="D30" s="16" t="n"/>
      <c r="E30" s="16" t="n"/>
      <c r="F30" s="16" t="n"/>
      <c r="G30" s="18" t="n"/>
      <c r="H30" s="16" t="n"/>
      <c r="I30" s="16" t="n"/>
      <c r="J30" s="16" t="n"/>
      <c r="K30" s="17">
        <f>IF($B30="","",IF($E30="Guest/Outside","N/A",IF(AND(OR($E30="TCOLE Instructor",AND(LEFT($E30,3)="SME",$H30="On File")),OR($I30="On File",$I30="N/A")),"Yes","No")))</f>
        <v/>
      </c>
      <c r="L30" s="17">
        <f>IF($B30="","",IF(SUMPRODUCT(--ISNUMBER(SEARCH($B30,nrSCH_Instr)))&gt;0,"Yes",""))</f>
        <v/>
      </c>
      <c r="M30" s="17">
        <f>IF($B30="","",IFERROR(_xlfn.LET(_xlpm.v,_xlfn.UNIQUE(_xlfn._xlws.FILTER(nrSCH_ChNum,ISNUMBER(SEARCH($B30,nrSCH_Instr))*(nrSCH_ChNum&lt;&gt;""))),_xlfn.TEXTJOIN(", ",TRUE,_xlfn.SORTBY(_xlpm.v,IFERROR(_xlpm.v+0,99999),1))),""))</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File",$I31="N/A")),"Yes","No")))</f>
        <v/>
      </c>
      <c r="L31" s="17">
        <f>IF($B31="","",IF(SUMPRODUCT(--ISNUMBER(SEARCH($B31,nrSCH_Instr)))&gt;0,"Yes",""))</f>
        <v/>
      </c>
      <c r="M31" s="17">
        <f>IF($B31="","",IFERROR(_xlfn.LET(_xlpm.v,_xlfn.UNIQUE(_xlfn._xlws.FILTER(nrSCH_ChNum,ISNUMBER(SEARCH($B31,nrSCH_Instr))*(nrSCH_ChNum&lt;&gt;""))),_xlfn.TEXTJOIN(", ",TRUE,_xlfn.SORTBY(_xlpm.v,IFERROR(_xlpm.v+0,99999),1))),""))</f>
        <v/>
      </c>
    </row>
    <row r="32">
      <c r="B32" s="16" t="inlineStr">
        <is>
          <t>James Reeves</t>
        </is>
      </c>
      <c r="C32" s="16" t="n"/>
      <c r="D32" s="16" t="n"/>
      <c r="E32" s="16" t="n"/>
      <c r="F32" s="16" t="n"/>
      <c r="G32" s="18" t="n"/>
      <c r="H32" s="16" t="n"/>
      <c r="I32" s="16" t="n"/>
      <c r="J32" s="16" t="n"/>
      <c r="K32" s="17">
        <f>IF($B32="","",IF($E32="Guest/Outside","N/A",IF(AND(OR($E32="TCOLE Instructor",AND(LEFT($E32,3)="SME",$H32="On File")),OR($I32="On File",$I32="N/A")),"Yes","No")))</f>
        <v/>
      </c>
      <c r="L32" s="17">
        <f>IF($B32="","",IF(SUMPRODUCT(--ISNUMBER(SEARCH($B32,nrSCH_Instr)))&gt;0,"Yes",""))</f>
        <v/>
      </c>
      <c r="M32" s="17">
        <f>IF($B32="","",IFERROR(_xlfn.LET(_xlpm.v,_xlfn.UNIQUE(_xlfn._xlws.FILTER(nrSCH_ChNum,ISNUMBER(SEARCH($B32,nrSCH_Instr))*(nrSCH_ChNum&lt;&gt;""))),_xlfn.TEXTJOIN(", ",TRUE,_xlfn.SORTBY(_xlpm.v,IFERROR(_xlpm.v+0,99999),1))),""))</f>
        <v/>
      </c>
    </row>
    <row r="33">
      <c r="B33" s="16" t="inlineStr">
        <is>
          <t>Jon Phillips</t>
        </is>
      </c>
      <c r="C33" s="16" t="n"/>
      <c r="D33" s="16" t="n"/>
      <c r="E33" s="16" t="n"/>
      <c r="F33" s="16" t="n"/>
      <c r="G33" s="18" t="n"/>
      <c r="H33" s="16" t="n"/>
      <c r="I33" s="16" t="n"/>
      <c r="J33" s="16" t="n"/>
      <c r="K33" s="17">
        <f>IF($B33="","",IF($E33="Guest/Outside","N/A",IF(AND(OR($E33="TCOLE Instructor",AND(LEFT($E33,3)="SME",$H33="On File")),OR($I33="On File",$I33="N/A")),"Yes","No")))</f>
        <v/>
      </c>
      <c r="L33" s="17">
        <f>IF($B33="","",IF(SUMPRODUCT(--ISNUMBER(SEARCH($B33,nrSCH_Instr)))&gt;0,"Yes",""))</f>
        <v/>
      </c>
      <c r="M33" s="17">
        <f>IF($B33="","",IFERROR(_xlfn.LET(_xlpm.v,_xlfn.UNIQUE(_xlfn._xlws.FILTER(nrSCH_ChNum,ISNUMBER(SEARCH($B33,nrSCH_Instr))*(nrSCH_ChNum&lt;&gt;""))),_xlfn.TEXTJOIN(", ",TRUE,_xlfn.SORTBY(_xlpm.v,IFERROR(_xlpm.v+0,99999),1))),""))</f>
        <v/>
      </c>
    </row>
    <row r="34">
      <c r="B34" s="16" t="inlineStr">
        <is>
          <t>Matthew Dahl</t>
        </is>
      </c>
      <c r="C34" s="16" t="n"/>
      <c r="D34" s="16" t="n"/>
      <c r="E34" s="16" t="n"/>
      <c r="F34" s="16" t="n"/>
      <c r="G34" s="18" t="n"/>
      <c r="H34" s="16" t="n"/>
      <c r="I34" s="16" t="n"/>
      <c r="J34" s="16" t="n"/>
      <c r="K34" s="17">
        <f>IF($B34="","",IF($E34="Guest/Outside","N/A",IF(AND(OR($E34="TCOLE Instructor",AND(LEFT($E34,3)="SME",$H34="On File")),OR($I34="On File",$I34="N/A")),"Yes","No")))</f>
        <v/>
      </c>
      <c r="L34" s="17">
        <f>IF($B34="","",IF(SUMPRODUCT(--ISNUMBER(SEARCH($B34,nrSCH_Instr)))&gt;0,"Yes",""))</f>
        <v/>
      </c>
      <c r="M34" s="17">
        <f>IF($B34="","",IFERROR(_xlfn.LET(_xlpm.v,_xlfn.UNIQUE(_xlfn._xlws.FILTER(nrSCH_ChNum,ISNUMBER(SEARCH($B34,nrSCH_Instr))*(nrSCH_ChNum&lt;&gt;""))),_xlfn.TEXTJOIN(", ",TRUE,_xlfn.SORTBY(_xlpm.v,IFERROR(_xlpm.v+0,99999),1))),""))</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File",$I35="N/A")),"Yes","No")))</f>
        <v/>
      </c>
      <c r="L35" s="17">
        <f>IF($B35="","",IF(SUMPRODUCT(--ISNUMBER(SEARCH($B35,nrSCH_Instr)))&gt;0,"Yes",""))</f>
        <v/>
      </c>
      <c r="M35" s="17">
        <f>IF($B35="","",IFERROR(_xlfn.LET(_xlpm.v,_xlfn.UNIQUE(_xlfn._xlws.FILTER(nrSCH_ChNum,ISNUMBER(SEARCH($B35,nrSCH_Instr))*(nrSCH_ChNum&lt;&gt;""))),_xlfn.TEXTJOIN(", ",TRUE,_xlfn.SORTBY(_xlpm.v,IFERROR(_xlpm.v+0,99999),1))),""))</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File",$I36="N/A")),"Yes","No")))</f>
        <v/>
      </c>
      <c r="L36" s="17">
        <f>IF($B36="","",IF(SUMPRODUCT(--ISNUMBER(SEARCH($B36,nrSCH_Instr)))&gt;0,"Yes",""))</f>
        <v/>
      </c>
      <c r="M36" s="17">
        <f>IF($B36="","",IFERROR(_xlfn.LET(_xlpm.v,_xlfn.UNIQUE(_xlfn._xlws.FILTER(nrSCH_ChNum,ISNUMBER(SEARCH($B36,nrSCH_Instr))*(nrSCH_ChNum&lt;&gt;""))),_xlfn.TEXTJOIN(", ",TRUE,_xlfn.SORTBY(_xlpm.v,IFERROR(_xlpm.v+0,99999),1))),""))</f>
        <v/>
      </c>
    </row>
    <row r="37">
      <c r="B37" s="16" t="inlineStr">
        <is>
          <t>James Freeman</t>
        </is>
      </c>
      <c r="C37" s="16" t="n"/>
      <c r="D37" s="16" t="n"/>
      <c r="E37" s="16" t="n"/>
      <c r="F37" s="16" t="n"/>
      <c r="G37" s="18" t="n"/>
      <c r="H37" s="16" t="n"/>
      <c r="I37" s="16" t="n"/>
      <c r="J37" s="16" t="n"/>
      <c r="K37" s="17">
        <f>IF($B37="","",IF($E37="Guest/Outside","N/A",IF(AND(OR($E37="TCOLE Instructor",AND(LEFT($E37,3)="SME",$H37="On File")),OR($I37="On File",$I37="N/A")),"Yes","No")))</f>
        <v/>
      </c>
      <c r="L37" s="17">
        <f>IF($B37="","",IF(SUMPRODUCT(--ISNUMBER(SEARCH($B37,nrSCH_Instr)))&gt;0,"Yes",""))</f>
        <v/>
      </c>
      <c r="M37" s="17">
        <f>IF($B37="","",IFERROR(_xlfn.LET(_xlpm.v,_xlfn.UNIQUE(_xlfn._xlws.FILTER(nrSCH_ChNum,ISNUMBER(SEARCH($B37,nrSCH_Instr))*(nrSCH_ChNum&lt;&gt;""))),_xlfn.TEXTJOIN(", ",TRUE,_xlfn.SORTBY(_xlpm.v,IFERROR(_xlpm.v+0,99999),1))),""))</f>
        <v/>
      </c>
    </row>
    <row r="38">
      <c r="B38" s="16" t="inlineStr">
        <is>
          <t>Kyle Liggitt</t>
        </is>
      </c>
      <c r="C38" s="16" t="n"/>
      <c r="D38" s="16" t="n"/>
      <c r="E38" s="16" t="n"/>
      <c r="F38" s="16" t="n"/>
      <c r="G38" s="18" t="n"/>
      <c r="H38" s="16" t="n"/>
      <c r="I38" s="16" t="n"/>
      <c r="J38" s="16" t="n"/>
      <c r="K38" s="17">
        <f>IF($B38="","",IF($E38="Guest/Outside","N/A",IF(AND(OR($E38="TCOLE Instructor",AND(LEFT($E38,3)="SME",$H38="On File")),OR($I38="On File",$I38="N/A")),"Yes","No")))</f>
        <v/>
      </c>
      <c r="L38" s="17">
        <f>IF($B38="","",IF(SUMPRODUCT(--ISNUMBER(SEARCH($B38,nrSCH_Instr)))&gt;0,"Yes",""))</f>
        <v/>
      </c>
      <c r="M38" s="17">
        <f>IF($B38="","",IFERROR(_xlfn.LET(_xlpm.v,_xlfn.UNIQUE(_xlfn._xlws.FILTER(nrSCH_ChNum,ISNUMBER(SEARCH($B38,nrSCH_Instr))*(nrSCH_ChNum&lt;&gt;""))),_xlfn.TEXTJOIN(", ",TRUE,_xlfn.SORTBY(_xlpm.v,IFERROR(_xlpm.v+0,99999),1))),""))</f>
        <v/>
      </c>
    </row>
    <row r="39">
      <c r="B39" s="16" t="inlineStr">
        <is>
          <t>Ryan Caldwell</t>
        </is>
      </c>
      <c r="C39" s="16" t="n"/>
      <c r="D39" s="16" t="n"/>
      <c r="E39" s="16" t="n"/>
      <c r="F39" s="16" t="n"/>
      <c r="G39" s="18" t="n"/>
      <c r="H39" s="16" t="n"/>
      <c r="I39" s="16" t="n"/>
      <c r="J39" s="16" t="n"/>
      <c r="K39" s="17">
        <f>IF($B39="","",IF($E39="Guest/Outside","N/A",IF(AND(OR($E39="TCOLE Instructor",AND(LEFT($E39,3)="SME",$H39="On File")),OR($I39="On File",$I39="N/A")),"Yes","No")))</f>
        <v/>
      </c>
      <c r="L39" s="17">
        <f>IF($B39="","",IF(SUMPRODUCT(--ISNUMBER(SEARCH($B39,nrSCH_Instr)))&gt;0,"Yes",""))</f>
        <v/>
      </c>
      <c r="M39" s="17">
        <f>IF($B39="","",IFERROR(_xlfn.LET(_xlpm.v,_xlfn.UNIQUE(_xlfn._xlws.FILTER(nrSCH_ChNum,ISNUMBER(SEARCH($B39,nrSCH_Instr))*(nrSCH_ChNum&lt;&gt;""))),_xlfn.TEXTJOIN(", ",TRUE,_xlfn.SORTBY(_xlpm.v,IFERROR(_xlpm.v+0,99999),1))),""))</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File",$I40="N/A")),"Yes","No")))</f>
        <v/>
      </c>
      <c r="L40" s="17">
        <f>IF($B40="","",IF(SUMPRODUCT(--ISNUMBER(SEARCH($B40,nrSCH_Instr)))&gt;0,"Yes",""))</f>
        <v/>
      </c>
      <c r="M40" s="17">
        <f>IF($B40="","",IFERROR(_xlfn.LET(_xlpm.v,_xlfn.UNIQUE(_xlfn._xlws.FILTER(nrSCH_ChNum,ISNUMBER(SEARCH($B40,nrSCH_Instr))*(nrSCH_ChNum&lt;&gt;""))),_xlfn.TEXTJOIN(", ",TRUE,_xlfn.SORTBY(_xlpm.v,IFERROR(_xlpm.v+0,99999),1))),""))</f>
        <v/>
      </c>
    </row>
    <row r="41">
      <c r="B41" s="16" t="inlineStr">
        <is>
          <t>Chuck Boyce</t>
        </is>
      </c>
      <c r="C41" s="16" t="n"/>
      <c r="D41" s="16" t="n"/>
      <c r="E41" s="16" t="n"/>
      <c r="F41" s="16" t="n"/>
      <c r="G41" s="18" t="n"/>
      <c r="H41" s="16" t="n"/>
      <c r="I41" s="16" t="n"/>
      <c r="J41" s="16" t="n"/>
      <c r="K41" s="17">
        <f>IF($B41="","",IF($E41="Guest/Outside","N/A",IF(AND(OR($E41="TCOLE Instructor",AND(LEFT($E41,3)="SME",$H41="On File")),OR($I41="On File",$I41="N/A")),"Yes","No")))</f>
        <v/>
      </c>
      <c r="L41" s="17">
        <f>IF($B41="","",IF(SUMPRODUCT(--ISNUMBER(SEARCH($B41,nrSCH_Instr)))&gt;0,"Yes",""))</f>
        <v/>
      </c>
      <c r="M41" s="17">
        <f>IF($B41="","",IFERROR(_xlfn.LET(_xlpm.v,_xlfn.UNIQUE(_xlfn._xlws.FILTER(nrSCH_ChNum,ISNUMBER(SEARCH($B41,nrSCH_Instr))*(nrSCH_ChNum&lt;&gt;""))),_xlfn.TEXTJOIN(", ",TRUE,_xlfn.SORTBY(_xlpm.v,IFERROR(_xlpm.v+0,99999),1))),""))</f>
        <v/>
      </c>
    </row>
    <row r="42">
      <c r="B42" s="16" t="inlineStr">
        <is>
          <t>Adam Riggle</t>
        </is>
      </c>
      <c r="C42" s="16" t="n"/>
      <c r="D42" s="16" t="n"/>
      <c r="E42" s="16" t="n"/>
      <c r="F42" s="16" t="n"/>
      <c r="G42" s="18" t="n"/>
      <c r="H42" s="16" t="n"/>
      <c r="I42" s="16" t="n"/>
      <c r="J42" s="16" t="n"/>
      <c r="K42" s="17">
        <f>IF($B42="","",IF($E42="Guest/Outside","N/A",IF(AND(OR($E42="TCOLE Instructor",AND(LEFT($E42,3)="SME",$H42="On File")),OR($I42="On File",$I42="N/A")),"Yes","No")))</f>
        <v/>
      </c>
      <c r="L42" s="17">
        <f>IF($B42="","",IF(SUMPRODUCT(--ISNUMBER(SEARCH($B42,nrSCH_Instr)))&gt;0,"Yes",""))</f>
        <v/>
      </c>
      <c r="M42" s="17">
        <f>IF($B42="","",IFERROR(_xlfn.LET(_xlpm.v,_xlfn.UNIQUE(_xlfn._xlws.FILTER(nrSCH_ChNum,ISNUMBER(SEARCH($B42,nrSCH_Instr))*(nrSCH_ChNum&lt;&gt;""))),_xlfn.TEXTJOIN(", ",TRUE,_xlfn.SORTBY(_xlpm.v,IFERROR(_xlpm.v+0,99999),1))),""))</f>
        <v/>
      </c>
    </row>
    <row r="43">
      <c r="B43" s="16" t="inlineStr">
        <is>
          <t>Adam Tarrant</t>
        </is>
      </c>
      <c r="C43" s="16" t="n"/>
      <c r="D43" s="16" t="n"/>
      <c r="E43" s="16" t="n"/>
      <c r="F43" s="16" t="n"/>
      <c r="G43" s="18" t="n"/>
      <c r="H43" s="16" t="n"/>
      <c r="I43" s="16" t="n"/>
      <c r="J43" s="16" t="n"/>
      <c r="K43" s="17">
        <f>IF($B43="","",IF($E43="Guest/Outside","N/A",IF(AND(OR($E43="TCOLE Instructor",AND(LEFT($E43,3)="SME",$H43="On File")),OR($I43="On File",$I43="N/A")),"Yes","No")))</f>
        <v/>
      </c>
      <c r="L43" s="17">
        <f>IF($B43="","",IF(SUMPRODUCT(--ISNUMBER(SEARCH($B43,nrSCH_Instr)))&gt;0,"Yes",""))</f>
        <v/>
      </c>
      <c r="M43" s="17">
        <f>IF($B43="","",IFERROR(_xlfn.LET(_xlpm.v,_xlfn.UNIQUE(_xlfn._xlws.FILTER(nrSCH_ChNum,ISNUMBER(SEARCH($B43,nrSCH_Instr))*(nrSCH_ChNum&lt;&gt;""))),_xlfn.TEXTJOIN(", ",TRUE,_xlfn.SORTBY(_xlpm.v,IFERROR(_xlpm.v+0,99999),1))),""))</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File",$I44="N/A")),"Yes","No")))</f>
        <v/>
      </c>
      <c r="L44" s="17">
        <f>IF($B44="","",IF(SUMPRODUCT(--ISNUMBER(SEARCH($B44,nrSCH_Instr)))&gt;0,"Yes",""))</f>
        <v/>
      </c>
      <c r="M44" s="17">
        <f>IF($B44="","",IFERROR(_xlfn.LET(_xlpm.v,_xlfn.UNIQUE(_xlfn._xlws.FILTER(nrSCH_ChNum,ISNUMBER(SEARCH($B44,nrSCH_Instr))*(nrSCH_ChNum&lt;&gt;""))),_xlfn.TEXTJOIN(", ",TRUE,_xlfn.SORTBY(_xlpm.v,IFERROR(_xlpm.v+0,99999),1))),""))</f>
        <v/>
      </c>
    </row>
    <row r="45">
      <c r="B45" s="16" t="inlineStr">
        <is>
          <t>Josh Allen</t>
        </is>
      </c>
      <c r="C45" s="16" t="n"/>
      <c r="D45" s="16" t="n"/>
      <c r="E45" s="16" t="n"/>
      <c r="F45" s="16" t="n"/>
      <c r="G45" s="18" t="n"/>
      <c r="H45" s="16" t="n"/>
      <c r="I45" s="16" t="n"/>
      <c r="J45" s="16" t="n"/>
      <c r="K45" s="17">
        <f>IF($B45="","",IF($E45="Guest/Outside","N/A",IF(AND(OR($E45="TCOLE Instructor",AND(LEFT($E45,3)="SME",$H45="On File")),OR($I45="On File",$I45="N/A")),"Yes","No")))</f>
        <v/>
      </c>
      <c r="L45" s="17">
        <f>IF($B45="","",IF(SUMPRODUCT(--ISNUMBER(SEARCH($B45,nrSCH_Instr)))&gt;0,"Yes",""))</f>
        <v/>
      </c>
      <c r="M45" s="17">
        <f>IF($B45="","",IFERROR(_xlfn.LET(_xlpm.v,_xlfn.UNIQUE(_xlfn._xlws.FILTER(nrSCH_ChNum,ISNUMBER(SEARCH($B45,nrSCH_Instr))*(nrSCH_ChNum&lt;&gt;""))),_xlfn.TEXTJOIN(", ",TRUE,_xlfn.SORTBY(_xlpm.v,IFERROR(_xlpm.v+0,99999),1))),""))</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File",$I46="N/A")),"Yes","No")))</f>
        <v/>
      </c>
      <c r="L46" s="17">
        <f>IF($B46="","",IF(SUMPRODUCT(--ISNUMBER(SEARCH($B46,nrSCH_Instr)))&gt;0,"Yes",""))</f>
        <v/>
      </c>
      <c r="M46" s="17">
        <f>IF($B46="","",IFERROR(_xlfn.LET(_xlpm.v,_xlfn.UNIQUE(_xlfn._xlws.FILTER(nrSCH_ChNum,ISNUMBER(SEARCH($B46,nrSCH_Instr))*(nrSCH_ChNum&lt;&gt;""))),_xlfn.TEXTJOIN(", ",TRUE,_xlfn.SORTBY(_xlpm.v,IFERROR(_xlpm.v+0,99999),1))),""))</f>
        <v/>
      </c>
    </row>
    <row r="47">
      <c r="B47" s="16" t="inlineStr">
        <is>
          <t>Jimmy Turner</t>
        </is>
      </c>
      <c r="C47" s="16" t="n"/>
      <c r="D47" s="16" t="n"/>
      <c r="E47" s="16" t="n"/>
      <c r="F47" s="16" t="n"/>
      <c r="G47" s="18" t="n"/>
      <c r="H47" s="16" t="n"/>
      <c r="I47" s="16" t="n"/>
      <c r="J47" s="16" t="n"/>
      <c r="K47" s="17">
        <f>IF($B47="","",IF($E47="Guest/Outside","N/A",IF(AND(OR($E47="TCOLE Instructor",AND(LEFT($E47,3)="SME",$H47="On File")),OR($I47="On File",$I47="N/A")),"Yes","No")))</f>
        <v/>
      </c>
      <c r="L47" s="17">
        <f>IF($B47="","",IF(SUMPRODUCT(--ISNUMBER(SEARCH($B47,nrSCH_Instr)))&gt;0,"Yes",""))</f>
        <v/>
      </c>
      <c r="M47" s="17">
        <f>IF($B47="","",IFERROR(_xlfn.LET(_xlpm.v,_xlfn.UNIQUE(_xlfn._xlws.FILTER(nrSCH_ChNum,ISNUMBER(SEARCH($B47,nrSCH_Instr))*(nrSCH_ChNum&lt;&gt;""))),_xlfn.TEXTJOIN(", ",TRUE,_xlfn.SORTBY(_xlpm.v,IFERROR(_xlpm.v+0,99999),1))),""))</f>
        <v/>
      </c>
    </row>
    <row r="48">
      <c r="B48" s="16" t="inlineStr">
        <is>
          <t>Ken Gardner</t>
        </is>
      </c>
      <c r="C48" s="16" t="n"/>
      <c r="D48" s="16" t="n"/>
      <c r="E48" s="16" t="n"/>
      <c r="F48" s="16" t="n"/>
      <c r="G48" s="18" t="n"/>
      <c r="H48" s="16" t="n"/>
      <c r="I48" s="16" t="n"/>
      <c r="J48" s="16" t="n"/>
      <c r="K48" s="17">
        <f>IF($B48="","",IF($E48="Guest/Outside","N/A",IF(AND(OR($E48="TCOLE Instructor",AND(LEFT($E48,3)="SME",$H48="On File")),OR($I48="On File",$I48="N/A")),"Yes","No")))</f>
        <v/>
      </c>
      <c r="L48" s="17">
        <f>IF($B48="","",IF(SUMPRODUCT(--ISNUMBER(SEARCH($B48,nrSCH_Instr)))&gt;0,"Yes",""))</f>
        <v/>
      </c>
      <c r="M48" s="17">
        <f>IF($B48="","",IFERROR(_xlfn.LET(_xlpm.v,_xlfn.UNIQUE(_xlfn._xlws.FILTER(nrSCH_ChNum,ISNUMBER(SEARCH($B48,nrSCH_Instr))*(nrSCH_ChNum&lt;&gt;""))),_xlfn.TEXTJOIN(", ",TRUE,_xlfn.SORTBY(_xlpm.v,IFERROR(_xlpm.v+0,99999),1))),""))</f>
        <v/>
      </c>
    </row>
    <row r="49">
      <c r="B49" s="16" t="inlineStr">
        <is>
          <t>Will Sinclair</t>
        </is>
      </c>
      <c r="C49" s="16" t="n"/>
      <c r="D49" s="16" t="n"/>
      <c r="E49" s="16" t="n"/>
      <c r="F49" s="16" t="n"/>
      <c r="G49" s="18" t="n"/>
      <c r="H49" s="16" t="n"/>
      <c r="I49" s="16" t="n"/>
      <c r="J49" s="16" t="n"/>
      <c r="K49" s="17">
        <f>IF($B49="","",IF($E49="Guest/Outside","N/A",IF(AND(OR($E49="TCOLE Instructor",AND(LEFT($E49,3)="SME",$H49="On File")),OR($I49="On File",$I49="N/A")),"Yes","No")))</f>
        <v/>
      </c>
      <c r="L49" s="17">
        <f>IF($B49="","",IF(SUMPRODUCT(--ISNUMBER(SEARCH($B49,nrSCH_Instr)))&gt;0,"Yes",""))</f>
        <v/>
      </c>
      <c r="M49" s="17">
        <f>IF($B49="","",IFERROR(_xlfn.LET(_xlpm.v,_xlfn.UNIQUE(_xlfn._xlws.FILTER(nrSCH_ChNum,ISNUMBER(SEARCH($B49,nrSCH_Instr))*(nrSCH_ChNum&lt;&gt;""))),_xlfn.TEXTJOIN(", ",TRUE,_xlfn.SORTBY(_xlpm.v,IFERROR(_xlpm.v+0,99999),1))),""))</f>
        <v/>
      </c>
    </row>
    <row r="50">
      <c r="B50" s="16" t="inlineStr">
        <is>
          <t>Eddie Zapata</t>
        </is>
      </c>
      <c r="C50" s="16" t="n"/>
      <c r="D50" s="16" t="n"/>
      <c r="E50" s="16" t="n"/>
      <c r="F50" s="16" t="n"/>
      <c r="G50" s="18" t="n"/>
      <c r="H50" s="16" t="n"/>
      <c r="I50" s="16" t="n"/>
      <c r="J50" s="16" t="n"/>
      <c r="K50" s="17">
        <f>IF($B50="","",IF($E50="Guest/Outside","N/A",IF(AND(OR($E50="TCOLE Instructor",AND(LEFT($E50,3)="SME",$H50="On File")),OR($I50="On File",$I50="N/A")),"Yes","No")))</f>
        <v/>
      </c>
      <c r="L50" s="17">
        <f>IF($B50="","",IF(SUMPRODUCT(--ISNUMBER(SEARCH($B50,nrSCH_Instr)))&gt;0,"Yes",""))</f>
        <v/>
      </c>
      <c r="M50" s="17">
        <f>IF($B50="","",IFERROR(_xlfn.LET(_xlpm.v,_xlfn.UNIQUE(_xlfn._xlws.FILTER(nrSCH_ChNum,ISNUMBER(SEARCH($B50,nrSCH_Instr))*(nrSCH_ChNum&lt;&gt;""))),_xlfn.TEXTJOIN(", ",TRUE,_xlfn.SORTBY(_xlpm.v,IFERROR(_xlpm.v+0,99999),1))),""))</f>
        <v/>
      </c>
    </row>
    <row r="51">
      <c r="B51" s="16" t="inlineStr">
        <is>
          <t>Jordan Hill</t>
        </is>
      </c>
      <c r="C51" s="16" t="n"/>
      <c r="D51" s="16" t="n"/>
      <c r="E51" s="16" t="n"/>
      <c r="F51" s="16" t="n"/>
      <c r="G51" s="18" t="n"/>
      <c r="H51" s="16" t="n"/>
      <c r="I51" s="16" t="n"/>
      <c r="J51" s="16" t="n"/>
      <c r="K51" s="17">
        <f>IF($B51="","",IF($E51="Guest/Outside","N/A",IF(AND(OR($E51="TCOLE Instructor",AND(LEFT($E51,3)="SME",$H51="On File")),OR($I51="On File",$I51="N/A")),"Yes","No")))</f>
        <v/>
      </c>
      <c r="L51" s="17">
        <f>IF($B51="","",IF(SUMPRODUCT(--ISNUMBER(SEARCH($B51,nrSCH_Instr)))&gt;0,"Yes",""))</f>
        <v/>
      </c>
      <c r="M51" s="17">
        <f>IF($B51="","",IFERROR(_xlfn.LET(_xlpm.v,_xlfn.UNIQUE(_xlfn._xlws.FILTER(nrSCH_ChNum,ISNUMBER(SEARCH($B51,nrSCH_Instr))*(nrSCH_ChNum&lt;&gt;""))),_xlfn.TEXTJOIN(", ",TRUE,_xlfn.SORTBY(_xlpm.v,IFERROR(_xlpm.v+0,99999),1))),""))</f>
        <v/>
      </c>
    </row>
    <row r="52">
      <c r="B52" s="16" t="inlineStr">
        <is>
          <t>Chris Mackey</t>
        </is>
      </c>
      <c r="C52" s="16" t="n"/>
      <c r="D52" s="16" t="n"/>
      <c r="E52" s="16" t="n"/>
      <c r="F52" s="16" t="n"/>
      <c r="G52" s="18" t="n"/>
      <c r="H52" s="16" t="n"/>
      <c r="I52" s="16" t="n"/>
      <c r="J52" s="16" t="n"/>
      <c r="K52" s="17">
        <f>IF($B52="","",IF($E52="Guest/Outside","N/A",IF(AND(OR($E52="TCOLE Instructor",AND(LEFT($E52,3)="SME",$H52="On File")),OR($I52="On File",$I52="N/A")),"Yes","No")))</f>
        <v/>
      </c>
      <c r="L52" s="17">
        <f>IF($B52="","",IF(SUMPRODUCT(--ISNUMBER(SEARCH($B52,nrSCH_Instr)))&gt;0,"Yes",""))</f>
        <v/>
      </c>
      <c r="M52" s="17">
        <f>IF($B52="","",IFERROR(_xlfn.LET(_xlpm.v,_xlfn.UNIQUE(_xlfn._xlws.FILTER(nrSCH_ChNum,ISNUMBER(SEARCH($B52,nrSCH_Instr))*(nrSCH_ChNum&lt;&gt;""))),_xlfn.TEXTJOIN(", ",TRUE,_xlfn.SORTBY(_xlpm.v,IFERROR(_xlpm.v+0,99999),1))),""))</f>
        <v/>
      </c>
    </row>
    <row r="53">
      <c r="B53" s="16" t="inlineStr">
        <is>
          <t>Braden Barns</t>
        </is>
      </c>
      <c r="C53" s="16" t="n"/>
      <c r="D53" s="16" t="n"/>
      <c r="E53" s="16" t="n"/>
      <c r="F53" s="16" t="n"/>
      <c r="G53" s="18" t="n"/>
      <c r="H53" s="16" t="n"/>
      <c r="I53" s="16" t="n"/>
      <c r="J53" s="16" t="n"/>
      <c r="K53" s="17">
        <f>IF($B53="","",IF($E53="Guest/Outside","N/A",IF(AND(OR($E53="TCOLE Instructor",AND(LEFT($E53,3)="SME",$H53="On File")),OR($I53="On File",$I53="N/A")),"Yes","No")))</f>
        <v/>
      </c>
      <c r="L53" s="17">
        <f>IF($B53="","",IF(SUMPRODUCT(--ISNUMBER(SEARCH($B53,nrSCH_Instr)))&gt;0,"Yes",""))</f>
        <v/>
      </c>
      <c r="M53" s="17">
        <f>IF($B53="","",IFERROR(_xlfn.LET(_xlpm.v,_xlfn.UNIQUE(_xlfn._xlws.FILTER(nrSCH_ChNum,ISNUMBER(SEARCH($B53,nrSCH_Instr))*(nrSCH_ChNum&lt;&gt;""))),_xlfn.TEXTJOIN(", ",TRUE,_xlfn.SORTBY(_xlpm.v,IFERROR(_xlpm.v+0,99999),1))),""))</f>
        <v/>
      </c>
    </row>
    <row r="54">
      <c r="B54" s="16" t="inlineStr">
        <is>
          <t>John Hebert</t>
        </is>
      </c>
      <c r="C54" s="16" t="n"/>
      <c r="D54" s="16" t="n"/>
      <c r="E54" s="16" t="n"/>
      <c r="F54" s="16" t="n"/>
      <c r="G54" s="18" t="n"/>
      <c r="H54" s="16" t="n"/>
      <c r="I54" s="16" t="n"/>
      <c r="J54" s="16" t="n"/>
      <c r="K54" s="17">
        <f>IF($B54="","",IF($E54="Guest/Outside","N/A",IF(AND(OR($E54="TCOLE Instructor",AND(LEFT($E54,3)="SME",$H54="On File")),OR($I54="On File",$I54="N/A")),"Yes","No")))</f>
        <v/>
      </c>
      <c r="L54" s="17">
        <f>IF($B54="","",IF(SUMPRODUCT(--ISNUMBER(SEARCH($B54,nrSCH_Instr)))&gt;0,"Yes",""))</f>
        <v/>
      </c>
      <c r="M54" s="17">
        <f>IF($B54="","",IFERROR(_xlfn.LET(_xlpm.v,_xlfn.UNIQUE(_xlfn._xlws.FILTER(nrSCH_ChNum,ISNUMBER(SEARCH($B54,nrSCH_Instr))*(nrSCH_ChNum&lt;&gt;""))),_xlfn.TEXTJOIN(", ",TRUE,_xlfn.SORTBY(_xlpm.v,IFERROR(_xlpm.v+0,99999),1))),""))</f>
        <v/>
      </c>
    </row>
    <row r="55">
      <c r="B55" s="16" t="inlineStr">
        <is>
          <t>DJ Schick</t>
        </is>
      </c>
      <c r="C55" s="16" t="n"/>
      <c r="D55" s="16" t="n"/>
      <c r="E55" s="16" t="n"/>
      <c r="F55" s="16" t="n"/>
      <c r="G55" s="18" t="n"/>
      <c r="H55" s="16" t="n"/>
      <c r="I55" s="16" t="n"/>
      <c r="J55" s="16" t="n"/>
      <c r="K55" s="17">
        <f>IF($B55="","",IF($E55="Guest/Outside","N/A",IF(AND(OR($E55="TCOLE Instructor",AND(LEFT($E55,3)="SME",$H55="On File")),OR($I55="On File",$I55="N/A")),"Yes","No")))</f>
        <v/>
      </c>
      <c r="L55" s="17">
        <f>IF($B55="","",IF(SUMPRODUCT(--ISNUMBER(SEARCH($B55,nrSCH_Instr)))&gt;0,"Yes",""))</f>
        <v/>
      </c>
      <c r="M55" s="17">
        <f>IF($B55="","",IFERROR(_xlfn.LET(_xlpm.v,_xlfn.UNIQUE(_xlfn._xlws.FILTER(nrSCH_ChNum,ISNUMBER(SEARCH($B55,nrSCH_Instr))*(nrSCH_ChNum&lt;&gt;""))),_xlfn.TEXTJOIN(", ",TRUE,_xlfn.SORTBY(_xlpm.v,IFERROR(_xlpm.v+0,99999),1))),""))</f>
        <v/>
      </c>
    </row>
    <row r="56">
      <c r="B56" s="16" t="inlineStr">
        <is>
          <t>Brandon Lott</t>
        </is>
      </c>
      <c r="C56" s="16" t="n"/>
      <c r="D56" s="16" t="n"/>
      <c r="E56" s="16" t="n"/>
      <c r="F56" s="16" t="n"/>
      <c r="G56" s="18" t="n"/>
      <c r="H56" s="16" t="n"/>
      <c r="I56" s="16" t="n"/>
      <c r="J56" s="16" t="n"/>
      <c r="K56" s="17">
        <f>IF($B56="","",IF($E56="Guest/Outside","N/A",IF(AND(OR($E56="TCOLE Instructor",AND(LEFT($E56,3)="SME",$H56="On File")),OR($I56="On File",$I56="N/A")),"Yes","No")))</f>
        <v/>
      </c>
      <c r="L56" s="17">
        <f>IF($B56="","",IF(SUMPRODUCT(--ISNUMBER(SEARCH($B56,nrSCH_Instr)))&gt;0,"Yes",""))</f>
        <v/>
      </c>
      <c r="M56" s="17">
        <f>IF($B56="","",IFERROR(_xlfn.LET(_xlpm.v,_xlfn.UNIQUE(_xlfn._xlws.FILTER(nrSCH_ChNum,ISNUMBER(SEARCH($B56,nrSCH_Instr))*(nrSCH_ChNum&lt;&gt;""))),_xlfn.TEXTJOIN(", ",TRUE,_xlfn.SORTBY(_xlpm.v,IFERROR(_xlpm.v+0,99999),1))),""))</f>
        <v/>
      </c>
    </row>
    <row r="57">
      <c r="B57" s="16" t="inlineStr">
        <is>
          <t>Ryan Tack</t>
        </is>
      </c>
      <c r="C57" s="16" t="n"/>
      <c r="D57" s="16" t="n"/>
      <c r="E57" s="16" t="n"/>
      <c r="F57" s="16" t="n"/>
      <c r="G57" s="18" t="n"/>
      <c r="H57" s="16" t="n"/>
      <c r="I57" s="16" t="n"/>
      <c r="J57" s="16" t="n"/>
      <c r="K57" s="17">
        <f>IF($B57="","",IF($E57="Guest/Outside","N/A",IF(AND(OR($E57="TCOLE Instructor",AND(LEFT($E57,3)="SME",$H57="On File")),OR($I57="On File",$I57="N/A")),"Yes","No")))</f>
        <v/>
      </c>
      <c r="L57" s="17">
        <f>IF($B57="","",IF(SUMPRODUCT(--ISNUMBER(SEARCH($B57,nrSCH_Instr)))&gt;0,"Yes",""))</f>
        <v/>
      </c>
      <c r="M57" s="17">
        <f>IF($B57="","",IFERROR(_xlfn.LET(_xlpm.v,_xlfn.UNIQUE(_xlfn._xlws.FILTER(nrSCH_ChNum,ISNUMBER(SEARCH($B57,nrSCH_Instr))*(nrSCH_ChNum&lt;&gt;""))),_xlfn.TEXTJOIN(", ",TRUE,_xlfn.SORTBY(_xlpm.v,IFERROR(_xlpm.v+0,99999),1))),""))</f>
        <v/>
      </c>
    </row>
    <row r="58">
      <c r="B58" s="16" t="inlineStr">
        <is>
          <t>Amanda Cook</t>
        </is>
      </c>
      <c r="C58" s="16" t="n"/>
      <c r="D58" s="16" t="n"/>
      <c r="E58" s="16" t="n"/>
      <c r="F58" s="16" t="n"/>
      <c r="G58" s="18" t="n"/>
      <c r="H58" s="16" t="n"/>
      <c r="I58" s="16" t="n"/>
      <c r="J58" s="16" t="n"/>
      <c r="K58" s="17">
        <f>IF($B58="","",IF($E58="Guest/Outside","N/A",IF(AND(OR($E58="TCOLE Instructor",AND(LEFT($E58,3)="SME",$H58="On File")),OR($I58="On File",$I58="N/A")),"Yes","No")))</f>
        <v/>
      </c>
      <c r="L58" s="17">
        <f>IF($B58="","",IF(SUMPRODUCT(--ISNUMBER(SEARCH($B58,nrSCH_Instr)))&gt;0,"Yes",""))</f>
        <v/>
      </c>
      <c r="M58" s="17">
        <f>IF($B58="","",IFERROR(_xlfn.LET(_xlpm.v,_xlfn.UNIQUE(_xlfn._xlws.FILTER(nrSCH_ChNum,ISNUMBER(SEARCH($B58,nrSCH_Instr))*(nrSCH_ChNum&lt;&gt;""))),_xlfn.TEXTJOIN(", ",TRUE,_xlfn.SORTBY(_xlpm.v,IFERROR(_xlpm.v+0,99999),1))),""))</f>
        <v/>
      </c>
    </row>
    <row r="59">
      <c r="B59" s="16" t="inlineStr">
        <is>
          <t>Teressa Dell</t>
        </is>
      </c>
      <c r="C59" s="16" t="n"/>
      <c r="D59" s="16" t="n"/>
      <c r="E59" s="16" t="n"/>
      <c r="F59" s="16" t="n"/>
      <c r="G59" s="18" t="n"/>
      <c r="H59" s="16" t="n"/>
      <c r="I59" s="16" t="n"/>
      <c r="J59" s="16" t="n"/>
      <c r="K59" s="17">
        <f>IF($B59="","",IF($E59="Guest/Outside","N/A",IF(AND(OR($E59="TCOLE Instructor",AND(LEFT($E59,3)="SME",$H59="On File")),OR($I59="On File",$I59="N/A")),"Yes","No")))</f>
        <v/>
      </c>
      <c r="L59" s="17">
        <f>IF($B59="","",IF(SUMPRODUCT(--ISNUMBER(SEARCH($B59,nrSCH_Instr)))&gt;0,"Yes",""))</f>
        <v/>
      </c>
      <c r="M59" s="17">
        <f>IF($B59="","",IFERROR(_xlfn.LET(_xlpm.v,_xlfn.UNIQUE(_xlfn._xlws.FILTER(nrSCH_ChNum,ISNUMBER(SEARCH($B59,nrSCH_Instr))*(nrSCH_ChNum&lt;&gt;""))),_xlfn.TEXTJOIN(", ",TRUE,_xlfn.SORTBY(_xlpm.v,IFERROR(_xlpm.v+0,99999),1))),""))</f>
        <v/>
      </c>
    </row>
    <row r="60">
      <c r="B60" s="16" t="inlineStr">
        <is>
          <t>Steve Black</t>
        </is>
      </c>
      <c r="C60" s="16" t="n"/>
      <c r="D60" s="16" t="n"/>
      <c r="E60" s="16" t="n"/>
      <c r="F60" s="16" t="n"/>
      <c r="G60" s="18" t="n"/>
      <c r="H60" s="16" t="n"/>
      <c r="I60" s="16" t="n"/>
      <c r="J60" s="16" t="n"/>
      <c r="K60" s="17">
        <f>IF($B60="","",IF($E60="Guest/Outside","N/A",IF(AND(OR($E60="TCOLE Instructor",AND(LEFT($E60,3)="SME",$H60="On File")),OR($I60="On File",$I60="N/A")),"Yes","No")))</f>
        <v/>
      </c>
      <c r="L60" s="17">
        <f>IF($B60="","",IF(SUMPRODUCT(--ISNUMBER(SEARCH($B60,nrSCH_Instr)))&gt;0,"Yes",""))</f>
        <v/>
      </c>
      <c r="M60" s="17">
        <f>IF($B60="","",IFERROR(_xlfn.LET(_xlpm.v,_xlfn.UNIQUE(_xlfn._xlws.FILTER(nrSCH_ChNum,ISNUMBER(SEARCH($B60,nrSCH_Instr))*(nrSCH_ChNum&lt;&gt;""))),_xlfn.TEXTJOIN(", ",TRUE,_xlfn.SORTBY(_xlpm.v,IFERROR(_xlpm.v+0,99999),1))),""))</f>
        <v/>
      </c>
    </row>
    <row r="61">
      <c r="B61" s="16" t="inlineStr">
        <is>
          <t>Chad Homer</t>
        </is>
      </c>
      <c r="C61" s="16" t="n"/>
      <c r="D61" s="16" t="n"/>
      <c r="E61" s="16" t="n"/>
      <c r="F61" s="16" t="n"/>
      <c r="G61" s="18" t="n"/>
      <c r="H61" s="16" t="n"/>
      <c r="I61" s="16" t="n"/>
      <c r="J61" s="16" t="n"/>
      <c r="K61" s="17">
        <f>IF($B61="","",IF($E61="Guest/Outside","N/A",IF(AND(OR($E61="TCOLE Instructor",AND(LEFT($E61,3)="SME",$H61="On File")),OR($I61="On File",$I61="N/A")),"Yes","No")))</f>
        <v/>
      </c>
      <c r="L61" s="17">
        <f>IF($B61="","",IF(SUMPRODUCT(--ISNUMBER(SEARCH($B61,nrSCH_Instr)))&gt;0,"Yes",""))</f>
        <v/>
      </c>
      <c r="M61" s="17">
        <f>IF($B61="","",IFERROR(_xlfn.LET(_xlpm.v,_xlfn.UNIQUE(_xlfn._xlws.FILTER(nrSCH_ChNum,ISNUMBER(SEARCH($B61,nrSCH_Instr))*(nrSCH_ChNum&lt;&gt;""))),_xlfn.TEXTJOIN(", ",TRUE,_xlfn.SORTBY(_xlpm.v,IFERROR(_xlpm.v+0,99999),1))),""))</f>
        <v/>
      </c>
    </row>
    <row r="62">
      <c r="B62" s="16" t="inlineStr">
        <is>
          <t>Mike Saxion</t>
        </is>
      </c>
      <c r="C62" s="16" t="n"/>
      <c r="D62" s="16" t="n"/>
      <c r="E62" s="16" t="n"/>
      <c r="F62" s="16" t="n"/>
      <c r="G62" s="18" t="n"/>
      <c r="H62" s="16" t="n"/>
      <c r="I62" s="16" t="n"/>
      <c r="J62" s="16" t="n"/>
      <c r="K62" s="17">
        <f>IF($B62="","",IF($E62="Guest/Outside","N/A",IF(AND(OR($E62="TCOLE Instructor",AND(LEFT($E62,3)="SME",$H62="On File")),OR($I62="On File",$I62="N/A")),"Yes","No")))</f>
        <v/>
      </c>
      <c r="L62" s="17">
        <f>IF($B62="","",IF(SUMPRODUCT(--ISNUMBER(SEARCH($B62,nrSCH_Instr)))&gt;0,"Yes",""))</f>
        <v/>
      </c>
      <c r="M62" s="17">
        <f>IF($B62="","",IFERROR(_xlfn.LET(_xlpm.v,_xlfn.UNIQUE(_xlfn._xlws.FILTER(nrSCH_ChNum,ISNUMBER(SEARCH($B62,nrSCH_Instr))*(nrSCH_ChNum&lt;&gt;""))),_xlfn.TEXTJOIN(", ",TRUE,_xlfn.SORTBY(_xlpm.v,IFERROR(_xlpm.v+0,99999),1))),""))</f>
        <v/>
      </c>
    </row>
    <row r="63">
      <c r="B63" s="16" t="inlineStr">
        <is>
          <t>Justin Utley</t>
        </is>
      </c>
      <c r="C63" s="16" t="n"/>
      <c r="D63" s="16" t="n"/>
      <c r="E63" s="16" t="n"/>
      <c r="F63" s="16" t="n"/>
      <c r="G63" s="18" t="n"/>
      <c r="H63" s="16" t="n"/>
      <c r="I63" s="16" t="n"/>
      <c r="J63" s="16" t="n"/>
      <c r="K63" s="17">
        <f>IF($B63="","",IF($E63="Guest/Outside","N/A",IF(AND(OR($E63="TCOLE Instructor",AND(LEFT($E63,3)="SME",$H63="On File")),OR($I63="On File",$I63="N/A")),"Yes","No")))</f>
        <v/>
      </c>
      <c r="L63" s="17">
        <f>IF($B63="","",IF(SUMPRODUCT(--ISNUMBER(SEARCH($B63,nrSCH_Instr)))&gt;0,"Yes",""))</f>
        <v/>
      </c>
      <c r="M63" s="17">
        <f>IF($B63="","",IFERROR(_xlfn.LET(_xlpm.v,_xlfn.UNIQUE(_xlfn._xlws.FILTER(nrSCH_ChNum,ISNUMBER(SEARCH($B63,nrSCH_Instr))*(nrSCH_ChNum&lt;&gt;""))),_xlfn.TEXTJOIN(", ",TRUE,_xlfn.SORTBY(_xlpm.v,IFERROR(_xlpm.v+0,99999),1))),""))</f>
        <v/>
      </c>
    </row>
    <row r="64">
      <c r="B64" s="16" t="inlineStr">
        <is>
          <t>Jason Burton</t>
        </is>
      </c>
      <c r="C64" s="16" t="n"/>
      <c r="D64" s="16" t="n"/>
      <c r="E64" s="16" t="n"/>
      <c r="F64" s="16" t="n"/>
      <c r="G64" s="18" t="n"/>
      <c r="H64" s="16" t="n"/>
      <c r="I64" s="16" t="n"/>
      <c r="J64" s="16" t="n"/>
      <c r="K64" s="17">
        <f>IF($B64="","",IF($E64="Guest/Outside","N/A",IF(AND(OR($E64="TCOLE Instructor",AND(LEFT($E64,3)="SME",$H64="On File")),OR($I64="On File",$I64="N/A")),"Yes","No")))</f>
        <v/>
      </c>
      <c r="L64" s="17">
        <f>IF($B64="","",IF(SUMPRODUCT(--ISNUMBER(SEARCH($B64,nrSCH_Instr)))&gt;0,"Yes",""))</f>
        <v/>
      </c>
      <c r="M64" s="17">
        <f>IF($B64="","",IFERROR(_xlfn.LET(_xlpm.v,_xlfn.UNIQUE(_xlfn._xlws.FILTER(nrSCH_ChNum,ISNUMBER(SEARCH($B64,nrSCH_Instr))*(nrSCH_ChNum&lt;&gt;""))),_xlfn.TEXTJOIN(", ",TRUE,_xlfn.SORTBY(_xlpm.v,IFERROR(_xlpm.v+0,99999),1))),""))</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File",$I65="N/A")),"Yes","No")))</f>
        <v/>
      </c>
      <c r="L65" s="17">
        <f>IF($B65="","",IF(SUMPRODUCT(--ISNUMBER(SEARCH($B65,nrSCH_Instr)))&gt;0,"Yes",""))</f>
        <v/>
      </c>
      <c r="M65" s="17">
        <f>IF($B65="","",IFERROR(_xlfn.LET(_xlpm.v,_xlfn.UNIQUE(_xlfn._xlws.FILTER(nrSCH_ChNum,ISNUMBER(SEARCH($B65,nrSCH_Instr))*(nrSCH_ChNum&lt;&gt;""))),_xlfn.TEXTJOIN(", ",TRUE,_xlfn.SORTBY(_xlpm.v,IFERROR(_xlpm.v+0,99999),1))),""))</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File",$I66="N/A")),"Yes","No")))</f>
        <v/>
      </c>
      <c r="L66" s="17">
        <f>IF($B66="","",IF(SUMPRODUCT(--ISNUMBER(SEARCH($B66,nrSCH_Instr)))&gt;0,"Yes",""))</f>
        <v/>
      </c>
      <c r="M66" s="17">
        <f>IF($B66="","",IFERROR(_xlfn.LET(_xlpm.v,_xlfn.UNIQUE(_xlfn._xlws.FILTER(nrSCH_ChNum,ISNUMBER(SEARCH($B66,nrSCH_Instr))*(nrSCH_ChNum&lt;&gt;""))),_xlfn.TEXTJOIN(", ",TRUE,_xlfn.SORTBY(_xlpm.v,IFERROR(_xlpm.v+0,99999),1))),""))</f>
        <v/>
      </c>
    </row>
    <row r="67">
      <c r="B67" s="16" t="inlineStr">
        <is>
          <t>Pedro Maya</t>
        </is>
      </c>
      <c r="C67" s="16" t="n"/>
      <c r="D67" s="16" t="n"/>
      <c r="E67" s="16" t="n"/>
      <c r="F67" s="16" t="n"/>
      <c r="G67" s="18" t="n"/>
      <c r="H67" s="16" t="n"/>
      <c r="I67" s="16" t="n"/>
      <c r="J67" s="16" t="n"/>
      <c r="K67" s="17">
        <f>IF($B67="","",IF($E67="Guest/Outside","N/A",IF(AND(OR($E67="TCOLE Instructor",AND(LEFT($E67,3)="SME",$H67="On File")),OR($I67="On File",$I67="N/A")),"Yes","No")))</f>
        <v/>
      </c>
      <c r="L67" s="17">
        <f>IF($B67="","",IF(SUMPRODUCT(--ISNUMBER(SEARCH($B67,nrSCH_Instr)))&gt;0,"Yes",""))</f>
        <v/>
      </c>
      <c r="M67" s="17">
        <f>IF($B67="","",IFERROR(_xlfn.LET(_xlpm.v,_xlfn.UNIQUE(_xlfn._xlws.FILTER(nrSCH_ChNum,ISNUMBER(SEARCH($B67,nrSCH_Instr))*(nrSCH_ChNum&lt;&gt;""))),_xlfn.TEXTJOIN(", ",TRUE,_xlfn.SORTBY(_xlpm.v,IFERROR(_xlpm.v+0,99999),1))),""))</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File",$I68="N/A")),"Yes","No")))</f>
        <v/>
      </c>
      <c r="L68" s="17">
        <f>IF($B68="","",IF(SUMPRODUCT(--ISNUMBER(SEARCH($B68,nrSCH_Instr)))&gt;0,"Yes",""))</f>
        <v/>
      </c>
      <c r="M68" s="17">
        <f>IF($B68="","",IFERROR(_xlfn.LET(_xlpm.v,_xlfn.UNIQUE(_xlfn._xlws.FILTER(nrSCH_ChNum,ISNUMBER(SEARCH($B68,nrSCH_Instr))*(nrSCH_ChNum&lt;&gt;""))),_xlfn.TEXTJOIN(", ",TRUE,_xlfn.SORTBY(_xlpm.v,IFERROR(_xlpm.v+0,99999),1))),""))</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File",$I69="N/A")),"Yes","No")))</f>
        <v/>
      </c>
      <c r="L69" s="17">
        <f>IF($B69="","",IF(SUMPRODUCT(--ISNUMBER(SEARCH($B69,nrSCH_Instr)))&gt;0,"Yes",""))</f>
        <v/>
      </c>
      <c r="M69" s="17">
        <f>IF($B69="","",IFERROR(_xlfn.LET(_xlpm.v,_xlfn.UNIQUE(_xlfn._xlws.FILTER(nrSCH_ChNum,ISNUMBER(SEARCH($B69,nrSCH_Instr))*(nrSCH_ChNum&lt;&gt;""))),_xlfn.TEXTJOIN(", ",TRUE,_xlfn.SORTBY(_xlpm.v,IFERROR(_xlpm.v+0,99999),1))),""))</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File",$I70="N/A")),"Yes","No")))</f>
        <v/>
      </c>
      <c r="L70" s="17">
        <f>IF($B70="","",IF(SUMPRODUCT(--ISNUMBER(SEARCH($B70,nrSCH_Instr)))&gt;0,"Yes",""))</f>
        <v/>
      </c>
      <c r="M70" s="17">
        <f>IF($B70="","",IFERROR(_xlfn.LET(_xlpm.v,_xlfn.UNIQUE(_xlfn._xlws.FILTER(nrSCH_ChNum,ISNUMBER(SEARCH($B70,nrSCH_Instr))*(nrSCH_ChNum&lt;&gt;""))),_xlfn.TEXTJOIN(", ",TRUE,_xlfn.SORTBY(_xlpm.v,IFERROR(_xlpm.v+0,99999),1))),""))</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File",$I71="N/A")),"Yes","No")))</f>
        <v/>
      </c>
      <c r="L71" s="17">
        <f>IF($B71="","",IF(SUMPRODUCT(--ISNUMBER(SEARCH($B71,nrSCH_Instr)))&gt;0,"Yes",""))</f>
        <v/>
      </c>
      <c r="M71" s="17">
        <f>IF($B71="","",IFERROR(_xlfn.LET(_xlpm.v,_xlfn.UNIQUE(_xlfn._xlws.FILTER(nrSCH_ChNum,ISNUMBER(SEARCH($B71,nrSCH_Instr))*(nrSCH_ChNum&lt;&gt;""))),_xlfn.TEXTJOIN(", ",TRUE,_xlfn.SORTBY(_xlpm.v,IFERROR(_xlpm.v+0,99999),1))),""))</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File",$I72="N/A")),"Yes","No")))</f>
        <v/>
      </c>
      <c r="L72" s="17">
        <f>IF($B72="","",IF(SUMPRODUCT(--ISNUMBER(SEARCH($B72,nrSCH_Instr)))&gt;0,"Yes",""))</f>
        <v/>
      </c>
      <c r="M72" s="17">
        <f>IF($B72="","",IFERROR(_xlfn.LET(_xlpm.v,_xlfn.UNIQUE(_xlfn._xlws.FILTER(nrSCH_ChNum,ISNUMBER(SEARCH($B72,nrSCH_Instr))*(nrSCH_ChNum&lt;&gt;""))),_xlfn.TEXTJOIN(", ",TRUE,_xlfn.SORTBY(_xlpm.v,IFERROR(_xlpm.v+0,99999),1))),""))</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File",$I73="N/A")),"Yes","No")))</f>
        <v/>
      </c>
      <c r="L73" s="17">
        <f>IF($B73="","",IF(SUMPRODUCT(--ISNUMBER(SEARCH($B73,nrSCH_Instr)))&gt;0,"Yes",""))</f>
        <v/>
      </c>
      <c r="M73" s="17">
        <f>IF($B73="","",IFERROR(_xlfn.LET(_xlpm.v,_xlfn.UNIQUE(_xlfn._xlws.FILTER(nrSCH_ChNum,ISNUMBER(SEARCH($B73,nrSCH_Instr))*(nrSCH_ChNum&lt;&gt;""))),_xlfn.TEXTJOIN(", ",TRUE,_xlfn.SORTBY(_xlpm.v,IFERROR(_xlpm.v+0,99999),1))),""))</f>
        <v/>
      </c>
    </row>
    <row r="74">
      <c r="B74" s="16" t="n"/>
      <c r="C74" s="16" t="n"/>
      <c r="D74" s="16" t="n"/>
      <c r="E74" s="16" t="n"/>
      <c r="F74" s="16" t="n"/>
      <c r="G74" s="18" t="n"/>
      <c r="H74" s="16" t="n"/>
      <c r="I74" s="16" t="n"/>
      <c r="J74" s="16" t="n"/>
      <c r="K74" s="17">
        <f>IF($B74="","",IF($E74="Guest/Outside","N/A",IF(AND(OR($E74="TCOLE Instructor",AND(LEFT($E74,3)="SME",$H74="On File")),OR($I74="On File",$I74="N/A")),"Yes","No")))</f>
        <v/>
      </c>
      <c r="L74" s="17">
        <f>IF($B74="","",IF(SUMPRODUCT(--ISNUMBER(SEARCH($B74,nrSCH_Instr)))&gt;0,"Yes",""))</f>
        <v/>
      </c>
      <c r="M74" s="17">
        <f>IF($B74="","",IFERROR(_xlfn.LET(_xlpm.v,_xlfn.UNIQUE(_xlfn._xlws.FILTER(nrSCH_ChNum,ISNUMBER(SEARCH($B74,nrSCH_Instr))*(nrSCH_ChNum&lt;&gt;""))),_xlfn.TEXTJOIN(", ",TRUE,_xlfn.SORTBY(_xlpm.v,IFERROR(_xlpm.v+0,99999),1))),""))</f>
        <v/>
      </c>
    </row>
    <row r="75">
      <c r="B75" s="16" t="n"/>
      <c r="C75" s="16" t="n"/>
      <c r="D75" s="16" t="n"/>
      <c r="E75" s="16" t="n"/>
      <c r="F75" s="16" t="n"/>
      <c r="G75" s="18" t="n"/>
      <c r="H75" s="16" t="n"/>
      <c r="I75" s="16" t="n"/>
      <c r="J75" s="16" t="n"/>
      <c r="K75" s="17">
        <f>IF($B75="","",IF($E75="Guest/Outside","N/A",IF(AND(OR($E75="TCOLE Instructor",AND(LEFT($E75,3)="SME",$H75="On File")),OR($I75="On File",$I75="N/A")),"Yes","No")))</f>
        <v/>
      </c>
      <c r="L75" s="17">
        <f>IF($B75="","",IF(SUMPRODUCT(--ISNUMBER(SEARCH($B75,nrSCH_Instr)))&gt;0,"Yes",""))</f>
        <v/>
      </c>
      <c r="M75" s="17">
        <f>IF($B75="","",IFERROR(_xlfn.LET(_xlpm.v,_xlfn.UNIQUE(_xlfn._xlws.FILTER(nrSCH_ChNum,ISNUMBER(SEARCH($B75,nrSCH_Instr))*(nrSCH_ChNum&lt;&gt;""))),_xlfn.TEXTJOIN(", ",TRUE,_xlfn.SORTBY(_xlpm.v,IFERROR(_xlpm.v+0,99999),1))),""))</f>
        <v/>
      </c>
    </row>
    <row r="76">
      <c r="B76" s="16" t="n"/>
      <c r="C76" s="16" t="n"/>
      <c r="D76" s="16" t="n"/>
      <c r="E76" s="16" t="n"/>
      <c r="F76" s="16" t="n"/>
      <c r="G76" s="18" t="n"/>
      <c r="H76" s="16" t="n"/>
      <c r="I76" s="16" t="n"/>
      <c r="J76" s="16" t="n"/>
      <c r="K76" s="17">
        <f>IF($B76="","",IF($E76="Guest/Outside","N/A",IF(AND(OR($E76="TCOLE Instructor",AND(LEFT($E76,3)="SME",$H76="On File")),OR($I76="On File",$I76="N/A")),"Yes","No")))</f>
        <v/>
      </c>
      <c r="L76" s="17">
        <f>IF($B76="","",IF(SUMPRODUCT(--ISNUMBER(SEARCH($B76,nrSCH_Instr)))&gt;0,"Yes",""))</f>
        <v/>
      </c>
      <c r="M76" s="17">
        <f>IF($B76="","",IFERROR(_xlfn.LET(_xlpm.v,_xlfn.UNIQUE(_xlfn._xlws.FILTER(nrSCH_ChNum,ISNUMBER(SEARCH($B76,nrSCH_Instr))*(nrSCH_ChNum&lt;&gt;""))),_xlfn.TEXTJOIN(", ",TRUE,_xlfn.SORTBY(_xlpm.v,IFERROR(_xlpm.v+0,99999),1))),""))</f>
        <v/>
      </c>
    </row>
    <row r="77">
      <c r="B77" s="16" t="n"/>
      <c r="C77" s="16" t="n"/>
      <c r="D77" s="16" t="n"/>
      <c r="E77" s="16" t="n"/>
      <c r="F77" s="16" t="n"/>
      <c r="G77" s="18" t="n"/>
      <c r="H77" s="16" t="n"/>
      <c r="I77" s="16" t="n"/>
      <c r="J77" s="16" t="n"/>
      <c r="K77" s="17">
        <f>IF($B77="","",IF($E77="Guest/Outside","N/A",IF(AND(OR($E77="TCOLE Instructor",AND(LEFT($E77,3)="SME",$H77="On File")),OR($I77="On File",$I77="N/A")),"Yes","No")))</f>
        <v/>
      </c>
      <c r="L77" s="17">
        <f>IF($B77="","",IF(SUMPRODUCT(--ISNUMBER(SEARCH($B77,nrSCH_Instr)))&gt;0,"Yes",""))</f>
        <v/>
      </c>
      <c r="M77" s="17">
        <f>IF($B77="","",IFERROR(_xlfn.LET(_xlpm.v,_xlfn.UNIQUE(_xlfn._xlws.FILTER(nrSCH_ChNum,ISNUMBER(SEARCH($B77,nrSCH_Instr))*(nrSCH_ChNum&lt;&gt;""))),_xlfn.TEXTJOIN(", ",TRUE,_xlfn.SORTBY(_xlpm.v,IFERROR(_xlpm.v+0,99999),1))),""))</f>
        <v/>
      </c>
    </row>
    <row r="78">
      <c r="B78" s="16" t="n"/>
      <c r="C78" s="16" t="n"/>
      <c r="D78" s="16" t="n"/>
      <c r="E78" s="16" t="n"/>
      <c r="F78" s="16" t="n"/>
      <c r="G78" s="18" t="n"/>
      <c r="H78" s="16" t="n"/>
      <c r="I78" s="16" t="n"/>
      <c r="J78" s="16" t="n"/>
      <c r="K78" s="17">
        <f>IF($B78="","",IF($E78="Guest/Outside","N/A",IF(AND(OR($E78="TCOLE Instructor",AND(LEFT($E78,3)="SME",$H78="On File")),OR($I78="On File",$I78="N/A")),"Yes","No")))</f>
        <v/>
      </c>
      <c r="L78" s="17">
        <f>IF($B78="","",IF(SUMPRODUCT(--ISNUMBER(SEARCH($B78,nrSCH_Instr)))&gt;0,"Yes",""))</f>
        <v/>
      </c>
      <c r="M78" s="17">
        <f>IF($B78="","",IFERROR(_xlfn.LET(_xlpm.v,_xlfn.UNIQUE(_xlfn._xlws.FILTER(nrSCH_ChNum,ISNUMBER(SEARCH($B78,nrSCH_Instr))*(nrSCH_ChNum&lt;&gt;""))),_xlfn.TEXTJOIN(", ",TRUE,_xlfn.SORTBY(_xlpm.v,IFERROR(_xlpm.v+0,99999),1))),""))</f>
        <v/>
      </c>
    </row>
    <row r="79">
      <c r="B79" s="16" t="n"/>
      <c r="C79" s="16" t="n"/>
      <c r="D79" s="16" t="n"/>
      <c r="E79" s="16" t="n"/>
      <c r="F79" s="16" t="n"/>
      <c r="G79" s="18" t="n"/>
      <c r="H79" s="16" t="n"/>
      <c r="I79" s="16" t="n"/>
      <c r="J79" s="16" t="n"/>
      <c r="K79" s="17">
        <f>IF($B79="","",IF($E79="Guest/Outside","N/A",IF(AND(OR($E79="TCOLE Instructor",AND(LEFT($E79,3)="SME",$H79="On File")),OR($I79="On File",$I79="N/A")),"Yes","No")))</f>
        <v/>
      </c>
      <c r="L79" s="17">
        <f>IF($B79="","",IF(SUMPRODUCT(--ISNUMBER(SEARCH($B79,nrSCH_Instr)))&gt;0,"Yes",""))</f>
        <v/>
      </c>
      <c r="M79" s="17">
        <f>IF($B79="","",IFERROR(_xlfn.LET(_xlpm.v,_xlfn.UNIQUE(_xlfn._xlws.FILTER(nrSCH_ChNum,ISNUMBER(SEARCH($B79,nrSCH_Instr))*(nrSCH_ChNum&lt;&gt;""))),_xlfn.TEXTJOIN(", ",TRUE,_xlfn.SORTBY(_xlpm.v,IFERROR(_xlpm.v+0,99999),1))),""))</f>
        <v/>
      </c>
    </row>
    <row r="80">
      <c r="B80" s="16" t="n"/>
      <c r="C80" s="16" t="n"/>
      <c r="D80" s="16" t="n"/>
      <c r="E80" s="16" t="n"/>
      <c r="F80" s="16" t="n"/>
      <c r="G80" s="18" t="n"/>
      <c r="H80" s="16" t="n"/>
      <c r="I80" s="16" t="n"/>
      <c r="J80" s="16" t="n"/>
      <c r="K80" s="17">
        <f>IF($B80="","",IF($E80="Guest/Outside","N/A",IF(AND(OR($E80="TCOLE Instructor",AND(LEFT($E80,3)="SME",$H80="On File")),OR($I80="On File",$I80="N/A")),"Yes","No")))</f>
        <v/>
      </c>
      <c r="L80" s="17">
        <f>IF($B80="","",IF(SUMPRODUCT(--ISNUMBER(SEARCH($B80,nrSCH_Instr)))&gt;0,"Yes",""))</f>
        <v/>
      </c>
      <c r="M80" s="17">
        <f>IF($B80="","",IFERROR(_xlfn.LET(_xlpm.v,_xlfn.UNIQUE(_xlfn._xlws.FILTER(nrSCH_ChNum,ISNUMBER(SEARCH($B80,nrSCH_Instr))*(nrSCH_ChNum&lt;&gt;""))),_xlfn.TEXTJOIN(", ",TRUE,_xlfn.SORTBY(_xlpm.v,IFERROR(_xlpm.v+0,99999),1))),""))</f>
        <v/>
      </c>
    </row>
    <row r="81">
      <c r="B81" s="16" t="n"/>
      <c r="C81" s="16" t="n"/>
      <c r="D81" s="16" t="n"/>
      <c r="E81" s="16" t="n"/>
      <c r="F81" s="16" t="n"/>
      <c r="G81" s="18" t="n"/>
      <c r="H81" s="16" t="n"/>
      <c r="I81" s="16" t="n"/>
      <c r="J81" s="16" t="n"/>
      <c r="K81" s="17">
        <f>IF($B81="","",IF($E81="Guest/Outside","N/A",IF(AND(OR($E81="TCOLE Instructor",AND(LEFT($E81,3)="SME",$H81="On File")),OR($I81="On File",$I81="N/A")),"Yes","No")))</f>
        <v/>
      </c>
      <c r="L81" s="17">
        <f>IF($B81="","",IF(SUMPRODUCT(--ISNUMBER(SEARCH($B81,nrSCH_Instr)))&gt;0,"Yes",""))</f>
        <v/>
      </c>
      <c r="M81" s="17">
        <f>IF($B81="","",IFERROR(_xlfn.LET(_xlpm.v,_xlfn.UNIQUE(_xlfn._xlws.FILTER(nrSCH_ChNum,ISNUMBER(SEARCH($B81,nrSCH_Instr))*(nrSCH_ChNum&lt;&gt;""))),_xlfn.TEXTJOIN(", ",TRUE,_xlfn.SORTBY(_xlpm.v,IFERROR(_xlpm.v+0,99999),1))),""))</f>
        <v/>
      </c>
    </row>
    <row r="82">
      <c r="B82" s="16" t="n"/>
      <c r="C82" s="16" t="n"/>
      <c r="D82" s="16" t="n"/>
      <c r="E82" s="16" t="n"/>
      <c r="F82" s="16" t="n"/>
      <c r="G82" s="18" t="n"/>
      <c r="H82" s="16" t="n"/>
      <c r="I82" s="16" t="n"/>
      <c r="J82" s="16" t="n"/>
      <c r="K82" s="17">
        <f>IF($B82="","",IF($E82="Guest/Outside","N/A",IF(AND(OR($E82="TCOLE Instructor",AND(LEFT($E82,3)="SME",$H82="On File")),OR($I82="On File",$I82="N/A")),"Yes","No")))</f>
        <v/>
      </c>
      <c r="L82" s="17">
        <f>IF($B82="","",IF(SUMPRODUCT(--ISNUMBER(SEARCH($B82,nrSCH_Instr)))&gt;0,"Yes",""))</f>
        <v/>
      </c>
      <c r="M82" s="17">
        <f>IF($B82="","",IFERROR(_xlfn.LET(_xlpm.v,_xlfn.UNIQUE(_xlfn._xlws.FILTER(nrSCH_ChNum,ISNUMBER(SEARCH($B82,nrSCH_Instr))*(nrSCH_ChNum&lt;&gt;""))),_xlfn.TEXTJOIN(", ",TRUE,_xlfn.SORTBY(_xlpm.v,IFERROR(_xlpm.v+0,99999),1))),""))</f>
        <v/>
      </c>
    </row>
    <row r="83">
      <c r="B83" s="16" t="n"/>
      <c r="C83" s="16" t="n"/>
      <c r="D83" s="16" t="n"/>
      <c r="E83" s="16" t="n"/>
      <c r="F83" s="16" t="n"/>
      <c r="G83" s="18" t="n"/>
      <c r="H83" s="16" t="n"/>
      <c r="I83" s="16" t="n"/>
      <c r="J83" s="16" t="n"/>
      <c r="K83" s="17">
        <f>IF($B83="","",IF($E83="Guest/Outside","N/A",IF(AND(OR($E83="TCOLE Instructor",AND(LEFT($E83,3)="SME",$H83="On File")),OR($I83="On File",$I83="N/A")),"Yes","No")))</f>
        <v/>
      </c>
      <c r="L83" s="17">
        <f>IF($B83="","",IF(SUMPRODUCT(--ISNUMBER(SEARCH($B83,nrSCH_Instr)))&gt;0,"Yes",""))</f>
        <v/>
      </c>
      <c r="M83" s="17">
        <f>IF($B83="","",IFERROR(_xlfn.LET(_xlpm.v,_xlfn.UNIQUE(_xlfn._xlws.FILTER(nrSCH_ChNum,ISNUMBER(SEARCH($B83,nrSCH_Instr))*(nrSCH_ChNum&lt;&gt;""))),_xlfn.TEXTJOIN(", ",TRUE,_xlfn.SORTBY(_xlpm.v,IFERROR(_xlpm.v+0,99999),1))),""))</f>
        <v/>
      </c>
    </row>
    <row r="84">
      <c r="B84" s="16" t="n"/>
      <c r="C84" s="16" t="n"/>
      <c r="D84" s="16" t="n"/>
      <c r="E84" s="16" t="n"/>
      <c r="F84" s="16" t="n"/>
      <c r="G84" s="18" t="n"/>
      <c r="H84" s="16" t="n"/>
      <c r="I84" s="16" t="n"/>
      <c r="J84" s="16" t="n"/>
      <c r="K84" s="17">
        <f>IF($B84="","",IF($E84="Guest/Outside","N/A",IF(AND(OR($E84="TCOLE Instructor",AND(LEFT($E84,3)="SME",$H84="On File")),OR($I84="On File",$I84="N/A")),"Yes","No")))</f>
        <v/>
      </c>
      <c r="L84" s="17">
        <f>IF($B84="","",IF(SUMPRODUCT(--ISNUMBER(SEARCH($B84,nrSCH_Instr)))&gt;0,"Yes",""))</f>
        <v/>
      </c>
      <c r="M84" s="17">
        <f>IF($B84="","",IFERROR(_xlfn.LET(_xlpm.v,_xlfn.UNIQUE(_xlfn._xlws.FILTER(nrSCH_ChNum,ISNUMBER(SEARCH($B84,nrSCH_Instr))*(nrSCH_ChNum&lt;&gt;""))),_xlfn.TEXTJOIN(", ",TRUE,_xlfn.SORTBY(_xlpm.v,IFERROR(_xlpm.v+0,99999),1))),""))</f>
        <v/>
      </c>
    </row>
    <row r="85">
      <c r="B85" s="16" t="n"/>
      <c r="C85" s="16" t="n"/>
      <c r="D85" s="16" t="n"/>
      <c r="E85" s="16" t="n"/>
      <c r="F85" s="16" t="n"/>
      <c r="G85" s="18" t="n"/>
      <c r="H85" s="16" t="n"/>
      <c r="I85" s="16" t="n"/>
      <c r="J85" s="16" t="n"/>
      <c r="K85" s="17">
        <f>IF($B85="","",IF($E85="Guest/Outside","N/A",IF(AND(OR($E85="TCOLE Instructor",AND(LEFT($E85,3)="SME",$H85="On File")),OR($I85="On File",$I85="N/A")),"Yes","No")))</f>
        <v/>
      </c>
      <c r="L85" s="17">
        <f>IF($B85="","",IF(SUMPRODUCT(--ISNUMBER(SEARCH($B85,nrSCH_Instr)))&gt;0,"Yes",""))</f>
        <v/>
      </c>
      <c r="M85" s="17">
        <f>IF($B85="","",IFERROR(_xlfn.LET(_xlpm.v,_xlfn.UNIQUE(_xlfn._xlws.FILTER(nrSCH_ChNum,ISNUMBER(SEARCH($B85,nrSCH_Instr))*(nrSCH_ChNum&lt;&gt;""))),_xlfn.TEXTJOIN(", ",TRUE,_xlfn.SORTBY(_xlpm.v,IFERROR(_xlpm.v+0,99999),1))),""))</f>
        <v/>
      </c>
    </row>
    <row r="86">
      <c r="B86" s="16" t="n"/>
      <c r="C86" s="16" t="n"/>
      <c r="D86" s="16" t="n"/>
      <c r="E86" s="16" t="n"/>
      <c r="F86" s="16" t="n"/>
      <c r="G86" s="18" t="n"/>
      <c r="H86" s="16" t="n"/>
      <c r="I86" s="16" t="n"/>
      <c r="J86" s="16" t="n"/>
      <c r="K86" s="17">
        <f>IF($B86="","",IF($E86="Guest/Outside","N/A",IF(AND(OR($E86="TCOLE Instructor",AND(LEFT($E86,3)="SME",$H86="On File")),OR($I86="On File",$I86="N/A")),"Yes","No")))</f>
        <v/>
      </c>
      <c r="L86" s="17">
        <f>IF($B86="","",IF(SUMPRODUCT(--ISNUMBER(SEARCH($B86,nrSCH_Instr)))&gt;0,"Yes",""))</f>
        <v/>
      </c>
      <c r="M86" s="17">
        <f>IF($B86="","",IFERROR(_xlfn.LET(_xlpm.v,_xlfn.UNIQUE(_xlfn._xlws.FILTER(nrSCH_ChNum,ISNUMBER(SEARCH($B86,nrSCH_Instr))*(nrSCH_ChNum&lt;&gt;""))),_xlfn.TEXTJOIN(", ",TRUE,_xlfn.SORTBY(_xlpm.v,IFERROR(_xlpm.v+0,99999),1))),""))</f>
        <v/>
      </c>
    </row>
    <row r="87">
      <c r="B87" s="16" t="n"/>
      <c r="C87" s="16" t="n"/>
      <c r="D87" s="16" t="n"/>
      <c r="E87" s="16" t="n"/>
      <c r="F87" s="16" t="n"/>
      <c r="G87" s="18" t="n"/>
      <c r="H87" s="16" t="n"/>
      <c r="I87" s="16" t="n"/>
      <c r="J87" s="16" t="n"/>
      <c r="K87" s="17">
        <f>IF($B87="","",IF($E87="Guest/Outside","N/A",IF(AND(OR($E87="TCOLE Instructor",AND(LEFT($E87,3)="SME",$H87="On File")),OR($I87="On File",$I87="N/A")),"Yes","No")))</f>
        <v/>
      </c>
      <c r="L87" s="17">
        <f>IF($B87="","",IF(SUMPRODUCT(--ISNUMBER(SEARCH($B87,nrSCH_Instr)))&gt;0,"Yes",""))</f>
        <v/>
      </c>
      <c r="M87" s="17">
        <f>IF($B87="","",IFERROR(_xlfn.LET(_xlpm.v,_xlfn.UNIQUE(_xlfn._xlws.FILTER(nrSCH_ChNum,ISNUMBER(SEARCH($B87,nrSCH_Instr))*(nrSCH_ChNum&lt;&gt;""))),_xlfn.TEXTJOIN(", ",TRUE,_xlfn.SORTBY(_xlpm.v,IFERROR(_xlpm.v+0,99999),1))),""))</f>
        <v/>
      </c>
    </row>
    <row r="88">
      <c r="B88" s="16" t="n"/>
      <c r="C88" s="16" t="n"/>
      <c r="D88" s="16" t="n"/>
      <c r="E88" s="16" t="n"/>
      <c r="F88" s="16" t="n"/>
      <c r="G88" s="18" t="n"/>
      <c r="H88" s="16" t="n"/>
      <c r="I88" s="16" t="n"/>
      <c r="J88" s="16" t="n"/>
      <c r="K88" s="17">
        <f>IF($B88="","",IF($E88="Guest/Outside","N/A",IF(AND(OR($E88="TCOLE Instructor",AND(LEFT($E88,3)="SME",$H88="On File")),OR($I88="On File",$I88="N/A")),"Yes","No")))</f>
        <v/>
      </c>
      <c r="L88" s="17">
        <f>IF($B88="","",IF(SUMPRODUCT(--ISNUMBER(SEARCH($B88,nrSCH_Instr)))&gt;0,"Yes",""))</f>
        <v/>
      </c>
      <c r="M88" s="17">
        <f>IF($B88="","",IFERROR(_xlfn.LET(_xlpm.v,_xlfn.UNIQUE(_xlfn._xlws.FILTER(nrSCH_ChNum,ISNUMBER(SEARCH($B88,nrSCH_Instr))*(nrSCH_ChNum&lt;&gt;""))),_xlfn.TEXTJOIN(", ",TRUE,_xlfn.SORTBY(_xlpm.v,IFERROR(_xlpm.v+0,99999),1))),""))</f>
        <v/>
      </c>
    </row>
    <row r="89">
      <c r="B89" s="16" t="n"/>
      <c r="C89" s="16" t="n"/>
      <c r="D89" s="16" t="n"/>
      <c r="E89" s="16" t="n"/>
      <c r="F89" s="16" t="n"/>
      <c r="G89" s="18" t="n"/>
      <c r="H89" s="16" t="n"/>
      <c r="I89" s="16" t="n"/>
      <c r="J89" s="16" t="n"/>
      <c r="K89" s="17">
        <f>IF($B89="","",IF($E89="Guest/Outside","N/A",IF(AND(OR($E89="TCOLE Instructor",AND(LEFT($E89,3)="SME",$H89="On File")),OR($I89="On File",$I89="N/A")),"Yes","No")))</f>
        <v/>
      </c>
      <c r="L89" s="17">
        <f>IF($B89="","",IF(SUMPRODUCT(--ISNUMBER(SEARCH($B89,nrSCH_Instr)))&gt;0,"Yes",""))</f>
        <v/>
      </c>
      <c r="M89" s="17">
        <f>IF($B89="","",IFERROR(_xlfn.LET(_xlpm.v,_xlfn.UNIQUE(_xlfn._xlws.FILTER(nrSCH_ChNum,ISNUMBER(SEARCH($B89,nrSCH_Instr))*(nrSCH_ChNum&lt;&gt;""))),_xlfn.TEXTJOIN(", ",TRUE,_xlfn.SORTBY(_xlpm.v,IFERROR(_xlpm.v+0,99999),1))),""))</f>
        <v/>
      </c>
    </row>
    <row r="90">
      <c r="B90" s="16" t="n"/>
      <c r="C90" s="16" t="n"/>
      <c r="D90" s="16" t="n"/>
      <c r="E90" s="16" t="n"/>
      <c r="F90" s="16" t="n"/>
      <c r="G90" s="18" t="n"/>
      <c r="H90" s="16" t="n"/>
      <c r="I90" s="16" t="n"/>
      <c r="J90" s="16" t="n"/>
      <c r="K90" s="17">
        <f>IF($B90="","",IF($E90="Guest/Outside","N/A",IF(AND(OR($E90="TCOLE Instructor",AND(LEFT($E90,3)="SME",$H90="On File")),OR($I90="On File",$I90="N/A")),"Yes","No")))</f>
        <v/>
      </c>
      <c r="L90" s="17">
        <f>IF($B90="","",IF(SUMPRODUCT(--ISNUMBER(SEARCH($B90,nrSCH_Instr)))&gt;0,"Yes",""))</f>
        <v/>
      </c>
      <c r="M90" s="17">
        <f>IF($B90="","",IFERROR(_xlfn.LET(_xlpm.v,_xlfn.UNIQUE(_xlfn._xlws.FILTER(nrSCH_ChNum,ISNUMBER(SEARCH($B90,nrSCH_Instr))*(nrSCH_ChNum&lt;&gt;""))),_xlfn.TEXTJOIN(", ",TRUE,_xlfn.SORTBY(_xlpm.v,IFERROR(_xlpm.v+0,99999),1))),""))</f>
        <v/>
      </c>
    </row>
    <row r="91">
      <c r="B91" s="16" t="n"/>
      <c r="C91" s="16" t="n"/>
      <c r="D91" s="16" t="n"/>
      <c r="E91" s="16" t="n"/>
      <c r="F91" s="16" t="n"/>
      <c r="G91" s="18" t="n"/>
      <c r="H91" s="16" t="n"/>
      <c r="I91" s="16" t="n"/>
      <c r="J91" s="16" t="n"/>
      <c r="K91" s="17">
        <f>IF($B91="","",IF($E91="Guest/Outside","N/A",IF(AND(OR($E91="TCOLE Instructor",AND(LEFT($E91,3)="SME",$H91="On File")),OR($I91="On File",$I91="N/A")),"Yes","No")))</f>
        <v/>
      </c>
      <c r="L91" s="17">
        <f>IF($B91="","",IF(SUMPRODUCT(--ISNUMBER(SEARCH($B91,nrSCH_Instr)))&gt;0,"Yes",""))</f>
        <v/>
      </c>
      <c r="M91" s="17">
        <f>IF($B91="","",IFERROR(_xlfn.LET(_xlpm.v,_xlfn.UNIQUE(_xlfn._xlws.FILTER(nrSCH_ChNum,ISNUMBER(SEARCH($B91,nrSCH_Instr))*(nrSCH_ChNum&lt;&gt;""))),_xlfn.TEXTJOIN(", ",TRUE,_xlfn.SORTBY(_xlpm.v,IFERROR(_xlpm.v+0,99999),1))),""))</f>
        <v/>
      </c>
    </row>
    <row r="92">
      <c r="B92" s="16" t="n"/>
      <c r="C92" s="16" t="n"/>
      <c r="D92" s="16" t="n"/>
      <c r="E92" s="16" t="n"/>
      <c r="F92" s="16" t="n"/>
      <c r="G92" s="18" t="n"/>
      <c r="H92" s="16" t="n"/>
      <c r="I92" s="16" t="n"/>
      <c r="J92" s="16" t="n"/>
      <c r="K92" s="17">
        <f>IF($B92="","",IF($E92="Guest/Outside","N/A",IF(AND(OR($E92="TCOLE Instructor",AND(LEFT($E92,3)="SME",$H92="On File")),OR($I92="On File",$I92="N/A")),"Yes","No")))</f>
        <v/>
      </c>
      <c r="L92" s="17">
        <f>IF($B92="","",IF(SUMPRODUCT(--ISNUMBER(SEARCH($B92,nrSCH_Instr)))&gt;0,"Yes",""))</f>
        <v/>
      </c>
      <c r="M92" s="17">
        <f>IF($B92="","",IFERROR(_xlfn.LET(_xlpm.v,_xlfn.UNIQUE(_xlfn._xlws.FILTER(nrSCH_ChNum,ISNUMBER(SEARCH($B92,nrSCH_Instr))*(nrSCH_ChNum&lt;&gt;""))),_xlfn.TEXTJOIN(", ",TRUE,_xlfn.SORTBY(_xlpm.v,IFERROR(_xlpm.v+0,99999),1))),""))</f>
        <v/>
      </c>
    </row>
    <row r="93">
      <c r="B93" s="16" t="n"/>
      <c r="C93" s="16" t="n"/>
      <c r="D93" s="16" t="n"/>
      <c r="E93" s="16" t="n"/>
      <c r="F93" s="16" t="n"/>
      <c r="G93" s="18" t="n"/>
      <c r="H93" s="16" t="n"/>
      <c r="I93" s="16" t="n"/>
      <c r="J93" s="16" t="n"/>
      <c r="K93" s="17">
        <f>IF($B93="","",IF($E93="Guest/Outside","N/A",IF(AND(OR($E93="TCOLE Instructor",AND(LEFT($E93,3)="SME",$H93="On File")),OR($I93="On File",$I93="N/A")),"Yes","No")))</f>
        <v/>
      </c>
      <c r="L93" s="17">
        <f>IF($B93="","",IF(SUMPRODUCT(--ISNUMBER(SEARCH($B93,nrSCH_Instr)))&gt;0,"Yes",""))</f>
        <v/>
      </c>
      <c r="M93" s="17">
        <f>IF($B93="","",IFERROR(_xlfn.LET(_xlpm.v,_xlfn.UNIQUE(_xlfn._xlws.FILTER(nrSCH_ChNum,ISNUMBER(SEARCH($B93,nrSCH_Instr))*(nrSCH_ChNum&lt;&gt;""))),_xlfn.TEXTJOIN(", ",TRUE,_xlfn.SORTBY(_xlpm.v,IFERROR(_xlpm.v+0,99999),1))),""))</f>
        <v/>
      </c>
    </row>
    <row r="94">
      <c r="B94" s="16" t="n"/>
      <c r="C94" s="16" t="n"/>
      <c r="D94" s="16" t="n"/>
      <c r="E94" s="16" t="n"/>
      <c r="F94" s="16" t="n"/>
      <c r="G94" s="18" t="n"/>
      <c r="H94" s="16" t="n"/>
      <c r="I94" s="16" t="n"/>
      <c r="J94" s="16" t="n"/>
      <c r="K94" s="17">
        <f>IF($B94="","",IF($E94="Guest/Outside","N/A",IF(AND(OR($E94="TCOLE Instructor",AND(LEFT($E94,3)="SME",$H94="On File")),OR($I94="On File",$I94="N/A")),"Yes","No")))</f>
        <v/>
      </c>
      <c r="L94" s="17">
        <f>IF($B94="","",IF(SUMPRODUCT(--ISNUMBER(SEARCH($B94,nrSCH_Instr)))&gt;0,"Yes",""))</f>
        <v/>
      </c>
      <c r="M94" s="17">
        <f>IF($B94="","",IFERROR(_xlfn.LET(_xlpm.v,_xlfn.UNIQUE(_xlfn._xlws.FILTER(nrSCH_ChNum,ISNUMBER(SEARCH($B94,nrSCH_Instr))*(nrSCH_ChNum&lt;&gt;""))),_xlfn.TEXTJOIN(", ",TRUE,_xlfn.SORTBY(_xlpm.v,IFERROR(_xlpm.v+0,99999),1))),""))</f>
        <v/>
      </c>
    </row>
    <row r="95">
      <c r="B95" s="16" t="n"/>
      <c r="C95" s="16" t="n"/>
      <c r="D95" s="16" t="n"/>
      <c r="E95" s="16" t="n"/>
      <c r="F95" s="16" t="n"/>
      <c r="G95" s="18" t="n"/>
      <c r="H95" s="16" t="n"/>
      <c r="I95" s="16" t="n"/>
      <c r="J95" s="16" t="n"/>
      <c r="K95" s="17">
        <f>IF($B95="","",IF($E95="Guest/Outside","N/A",IF(AND(OR($E95="TCOLE Instructor",AND(LEFT($E95,3)="SME",$H95="On File")),OR($I95="On File",$I95="N/A")),"Yes","No")))</f>
        <v/>
      </c>
      <c r="L95" s="17">
        <f>IF($B95="","",IF(SUMPRODUCT(--ISNUMBER(SEARCH($B95,nrSCH_Instr)))&gt;0,"Yes",""))</f>
        <v/>
      </c>
      <c r="M95" s="17">
        <f>IF($B95="","",IFERROR(_xlfn.LET(_xlpm.v,_xlfn.UNIQUE(_xlfn._xlws.FILTER(nrSCH_ChNum,ISNUMBER(SEARCH($B95,nrSCH_Instr))*(nrSCH_ChNum&lt;&gt;""))),_xlfn.TEXTJOIN(", ",TRUE,_xlfn.SORTBY(_xlpm.v,IFERROR(_xlpm.v+0,99999),1))),""))</f>
        <v/>
      </c>
    </row>
  </sheetData>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W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sheetData>
  <dataValidations count="2">
    <dataValidation sqref="C6:L80" showDropDown="0" showInputMessage="0" showErrorMessage="1" allowBlank="1" type="list">
      <formula1>=nrInstrNames</formula1>
    </dataValidation>
    <dataValidation sqref="M6:V80" showDropDown="0" showInputMessage="0" showErrorMessage="0" allowBlank="1" type="list">
      <formula1>=INDEX($C$6:$L$80,MATCH($B6,$B$6:$B$80,0),0)</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43"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43"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43"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43"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43"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43"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43"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43"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43"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43"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43"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43"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43"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43"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43"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43"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43"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43"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43"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43"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43"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43"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43"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43"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43"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43"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43"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43"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43"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43"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43"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43"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43"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43"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43"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43"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43"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43"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43"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43"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43"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43"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43"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43"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ht="44" customHeight="1">
      <c r="D53" s="15">
        <f>IF((N(cfgRequiredHours)-SUM(E6:E49))=0,"Per-chapter TCOLE minimums total exactly "&amp;TEXT(SUM(E6:E49),"0.##")&amp;" hrs - the full reported course length.","NOTE: the per-chapter TCOLE minimums above total "&amp;TEXT(SUM(E6:E49),"0.##")&amp;" hrs, not the "&amp;N(cfgRequiredHours)&amp;" hrs the BPOC is reported at. The "&amp;TEXT((N(cfgRequiredHours)-SUM(E6:E49)),"0.##")&amp;"-hr difference is not assigned to any numbered chapter in this table (chapter A, Administrative/Departmental Overview, carries no TCOLE minimum here). This is a gap in the MINIMUMS column only - it does not change delivered hours or the exactly-"&amp;N(cfgRequiredHours)&amp;"-hour report. Verify the per-chapter minimums against the current TCOLE BPOC course outline and record where those hours belong before submission.")</f>
        <v/>
      </c>
    </row>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6" t="n"/>
      <c r="D55" s="23" t="n"/>
      <c r="E55" s="12" t="inlineStr">
        <is>
          <t>Parent Ch #</t>
        </is>
      </c>
      <c r="F55" s="12" t="inlineStr">
        <is>
          <t>TPD Target Hrs</t>
        </is>
      </c>
      <c r="G55" s="12" t="inlineStr">
        <is>
          <t>Delivered Hrs</t>
        </is>
      </c>
      <c r="H55" s="12" t="inlineStr">
        <is>
          <t>vs Target</t>
        </is>
      </c>
    </row>
    <row r="56">
      <c r="B56" s="16" t="inlineStr">
        <is>
          <t>Traffic Code</t>
        </is>
      </c>
      <c r="E56" s="43" t="inlineStr">
        <is>
          <t>22</t>
        </is>
      </c>
      <c r="F56" s="16" t="n">
        <v>50</v>
      </c>
      <c r="G56" s="17">
        <f>IF($B56="","",ROUND(SUMIFS(nrSCH_Hrs,nrSCH_Act,$B56,nrSCH_TimeCheck,"OK"),2))</f>
        <v/>
      </c>
      <c r="H56" s="28">
        <f>IF(OR($B56="",$G56=0),"",ROUND($G56-$F56,2))</f>
        <v/>
      </c>
    </row>
    <row r="57">
      <c r="B57" s="16" t="inlineStr">
        <is>
          <t>Crash Investigation</t>
        </is>
      </c>
      <c r="E57" s="43" t="inlineStr">
        <is>
          <t>22</t>
        </is>
      </c>
      <c r="F57" s="16" t="n">
        <v>12</v>
      </c>
      <c r="G57" s="17">
        <f>IF($B57="","",ROUND(SUMIFS(nrSCH_Hrs,nrSCH_Act,$B57,nrSCH_TimeCheck,"OK"),2))</f>
        <v/>
      </c>
      <c r="H57" s="28">
        <f>IF(OR($B57="",$G57=0),"",ROUND($G57-$F57,2))</f>
        <v/>
      </c>
    </row>
    <row r="58">
      <c r="B58" s="16" t="inlineStr">
        <is>
          <t>TIM</t>
        </is>
      </c>
      <c r="E58" s="43" t="inlineStr">
        <is>
          <t>22</t>
        </is>
      </c>
      <c r="F58" s="16" t="n">
        <v>12</v>
      </c>
      <c r="G58" s="17">
        <f>IF($B58="","",ROUND(SUMIFS(nrSCH_Hrs,nrSCH_Act,$B58,nrSCH_TimeCheck,"OK"),2))</f>
        <v/>
      </c>
      <c r="H58" s="28">
        <f>IF(OR($B58="",$G58=0),"",ROUND($G58-$F58,2))</f>
        <v/>
      </c>
    </row>
    <row r="59">
      <c r="B59" s="16" t="inlineStr">
        <is>
          <t>Criminal Investigations - General Investigations</t>
        </is>
      </c>
      <c r="E59" s="43" t="inlineStr">
        <is>
          <t>32</t>
        </is>
      </c>
      <c r="F59" s="16" t="n">
        <v>16</v>
      </c>
      <c r="G59" s="17">
        <f>IF($B59="","",ROUND(SUMIFS(nrSCH_Hrs,nrSCH_Act,$B59,nrSCH_TimeCheck,"OK"),2))</f>
        <v/>
      </c>
      <c r="H59" s="28">
        <f>IF(OR($B59="",$G59=0),"",ROUND($G59-$F59,2))</f>
        <v/>
      </c>
    </row>
    <row r="60">
      <c r="B60" s="16" t="inlineStr">
        <is>
          <t>Criminal Investigations - Auto Theft</t>
        </is>
      </c>
      <c r="E60" s="43" t="inlineStr">
        <is>
          <t>32</t>
        </is>
      </c>
      <c r="F60" s="16" t="n">
        <v>4</v>
      </c>
      <c r="G60" s="17">
        <f>IF($B60="","",ROUND(SUMIFS(nrSCH_Hrs,nrSCH_Act,$B60,nrSCH_TimeCheck,"OK"),2))</f>
        <v/>
      </c>
      <c r="H60" s="28">
        <f>IF(OR($B60="",$G60=0),"",ROUND($G60-$F60,2))</f>
        <v/>
      </c>
    </row>
    <row r="61">
      <c r="B61" s="16" t="inlineStr">
        <is>
          <t>Criminal Investigations - Crime Scene</t>
        </is>
      </c>
      <c r="E61" s="43" t="inlineStr">
        <is>
          <t>32</t>
        </is>
      </c>
      <c r="F61" s="16" t="n">
        <v>8</v>
      </c>
      <c r="G61" s="17">
        <f>IF($B61="","",ROUND(SUMIFS(nrSCH_Hrs,nrSCH_Act,$B61,nrSCH_TimeCheck,"OK"),2))</f>
        <v/>
      </c>
      <c r="H61" s="28">
        <f>IF(OR($B61="",$G61=0),"",ROUND($G61-$F61,2))</f>
        <v/>
      </c>
    </row>
    <row r="62">
      <c r="B62" s="16" t="inlineStr">
        <is>
          <t>Criminal Investigations - Booking Operations</t>
        </is>
      </c>
      <c r="E62" s="43" t="inlineStr">
        <is>
          <t>32</t>
        </is>
      </c>
      <c r="F62" s="16" t="n">
        <v>8</v>
      </c>
      <c r="G62" s="17">
        <f>IF($B62="","",ROUND(SUMIFS(nrSCH_Hrs,nrSCH_Act,$B62,nrSCH_TimeCheck,"OK"),2))</f>
        <v/>
      </c>
      <c r="H62" s="28">
        <f>IF(OR($B62="",$G62=0),"",ROUND($G62-$F62,2))</f>
        <v/>
      </c>
    </row>
    <row r="63">
      <c r="B63" s="16" t="inlineStr">
        <is>
          <t>Criminal Investigations - Interview Techniques</t>
        </is>
      </c>
      <c r="E63" s="43" t="inlineStr">
        <is>
          <t>32</t>
        </is>
      </c>
      <c r="F63" s="16" t="n">
        <v>4</v>
      </c>
      <c r="G63" s="17">
        <f>IF($B63="","",ROUND(SUMIFS(nrSCH_Hrs,nrSCH_Act,$B63,nrSCH_TimeCheck,"OK"),2))</f>
        <v/>
      </c>
      <c r="H63" s="28">
        <f>IF(OR($B63="",$G63=0),"",ROUND($G63-$F63,2))</f>
        <v/>
      </c>
    </row>
    <row r="64">
      <c r="B64" s="16" t="inlineStr">
        <is>
          <t>Criminal Investigations - Case Management</t>
        </is>
      </c>
      <c r="E64" s="43" t="inlineStr">
        <is>
          <t>32</t>
        </is>
      </c>
      <c r="F64" s="16" t="n">
        <v>4</v>
      </c>
      <c r="G64" s="17">
        <f>IF($B64="","",ROUND(SUMIFS(nrSCH_Hrs,nrSCH_Act,$B64,nrSCH_TimeCheck,"OK"),2))</f>
        <v/>
      </c>
      <c r="H64" s="28">
        <f>IF(OR($B64="",$G64=0),"",ROUND($G64-$F64,2))</f>
        <v/>
      </c>
    </row>
    <row r="65">
      <c r="B65" s="16" t="inlineStr">
        <is>
          <t>Criminal Investigations - Media Relations</t>
        </is>
      </c>
      <c r="E65" s="43" t="inlineStr">
        <is>
          <t>32</t>
        </is>
      </c>
      <c r="F65" s="16" t="n">
        <v>4</v>
      </c>
      <c r="G65" s="17">
        <f>IF($B65="","",ROUND(SUMIFS(nrSCH_Hrs,nrSCH_Act,$B65,nrSCH_TimeCheck,"OK"),2))</f>
        <v/>
      </c>
      <c r="H65" s="28">
        <f>IF(OR($B65="",$G65=0),"",ROUND($G65-$F65,2))</f>
        <v/>
      </c>
    </row>
    <row r="66">
      <c r="B66" s="16" t="n"/>
      <c r="E66" s="43" t="n"/>
      <c r="F66" s="16" t="n"/>
      <c r="G66" s="20">
        <f>IF($B66="","",ROUND(SUMIFS(nrSCH_Hrs,nrSCH_Act,$B66,nrSCH_TimeCheck,"OK"),2))</f>
        <v/>
      </c>
      <c r="H66" s="20">
        <f>IF(OR($B66="",$G66=0),"",ROUND($G66-$F66,2))</f>
        <v/>
      </c>
    </row>
    <row r="67">
      <c r="B67" s="16" t="n"/>
      <c r="E67" s="43" t="n"/>
      <c r="F67" s="16" t="n"/>
      <c r="G67" s="20">
        <f>IF($B67="","",ROUND(SUMIFS(nrSCH_Hrs,nrSCH_Act,$B67,nrSCH_TimeCheck,"OK"),2))</f>
        <v/>
      </c>
      <c r="H67" s="20">
        <f>IF(OR($B67="",$G67=0),"",ROUND($G67-$F67,2))</f>
        <v/>
      </c>
    </row>
    <row r="68">
      <c r="B68" s="16" t="n"/>
      <c r="E68" s="43" t="n"/>
      <c r="F68" s="16" t="n"/>
      <c r="G68" s="20">
        <f>IF($B68="","",ROUND(SUMIFS(nrSCH_Hrs,nrSCH_Act,$B68,nrSCH_TimeCheck,"OK"),2))</f>
        <v/>
      </c>
      <c r="H68" s="20">
        <f>IF(OR($B68="",$G68=0),"",ROUND($G68-$F68,2))</f>
        <v/>
      </c>
    </row>
    <row r="69">
      <c r="B69" s="16" t="n"/>
      <c r="E69" s="43" t="n"/>
      <c r="F69" s="16" t="n"/>
      <c r="G69" s="20">
        <f>IF($B69="","",ROUND(SUMIFS(nrSCH_Hrs,nrSCH_Act,$B69,nrSCH_TimeCheck,"OK"),2))</f>
        <v/>
      </c>
      <c r="H69" s="20">
        <f>IF(OR($B69="",$G69=0),"",ROUND($G69-$F69,2))</f>
        <v/>
      </c>
    </row>
    <row r="70">
      <c r="B70" s="16" t="n"/>
      <c r="E70" s="43" t="n"/>
      <c r="F70" s="16" t="n"/>
      <c r="G70" s="20">
        <f>IF($B70="","",ROUND(SUMIFS(nrSCH_Hrs,nrSCH_Act,$B70,nrSCH_TimeCheck,"OK"),2))</f>
        <v/>
      </c>
      <c r="H70" s="20">
        <f>IF(OR($B70="",$G70=0),"",ROUND($G70-$F70,2))</f>
        <v/>
      </c>
    </row>
  </sheetData>
  <mergeCells count="18">
    <mergeCell ref="B59:D59"/>
    <mergeCell ref="B60:D60"/>
    <mergeCell ref="B66:D66"/>
    <mergeCell ref="D53:K53"/>
    <mergeCell ref="B63:D63"/>
    <mergeCell ref="B61:D61"/>
    <mergeCell ref="B67:D67"/>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0">
      <formula>AND($H6&lt;&gt;"",$H6&lt;0)</formula>
    </cfRule>
  </conditionalFormatting>
  <conditionalFormatting sqref="U6:U49">
    <cfRule type="cellIs" priority="2" operator="equal" dxfId="3">
      <formula>"Yes"</formula>
    </cfRule>
    <cfRule type="cellIs" priority="3" operator="equal" dxfId="0">
      <formula>"No"</formula>
    </cfRule>
  </conditionalFormatting>
  <conditionalFormatting sqref="H56:H70">
    <cfRule type="expression" priority="4" dxfId="0">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43"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43"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43"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43"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43"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43"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43"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43"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43"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43"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43"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43"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43"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43"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43"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43"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43"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43"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43"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43"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43"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43"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43"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43"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43"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43"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43"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43"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43"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43"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43"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43"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43"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43"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43"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43"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43"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43"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43"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43"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43"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43"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43"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43"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43"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43"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43"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43"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43"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43"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43"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43"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43"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43"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ICS 200, and ICS 700 (training.fema.gov).</t>
        </is>
      </c>
    </row>
    <row r="35" ht="42" customHeight="1">
      <c r="B35" s="16" t="n">
        <v>30</v>
      </c>
      <c r="C35" s="16" t="inlineStr">
        <is>
          <t>Booking Procedures</t>
        </is>
      </c>
      <c r="D35" s="43"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43"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43"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43"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43"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43"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43"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43"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43"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43"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43"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7">
        <f>IFERROR(N(C6)+0,DATE(1900,1,1))</f>
        <v/>
      </c>
      <c r="P6" s="44">
        <f>YEAR(cfgStartDate)</f>
        <v/>
      </c>
      <c r="Q6" s="44">
        <f>MOD($P6,19)</f>
        <v/>
      </c>
      <c r="R6" s="44">
        <f>INT($P6/100)</f>
        <v/>
      </c>
      <c r="S6" s="44">
        <f>MOD($P6,100)</f>
        <v/>
      </c>
      <c r="T6" s="44">
        <f>INT($R6/4)</f>
        <v/>
      </c>
      <c r="U6" s="44">
        <f>MOD($R6,4)</f>
        <v/>
      </c>
      <c r="V6" s="44">
        <f>INT(($R6+8)/25)</f>
        <v/>
      </c>
      <c r="W6" s="44">
        <f>INT(($R6-$V6+1)/3)</f>
        <v/>
      </c>
      <c r="X6" s="44">
        <f>MOD(19*$Q6+$R6-$T6-$W6+15,30)</f>
        <v/>
      </c>
      <c r="Y6" s="44">
        <f>INT($S6/4)</f>
        <v/>
      </c>
      <c r="Z6" s="44">
        <f>MOD($S6,4)</f>
        <v/>
      </c>
      <c r="AA6" s="44">
        <f>MOD(32+2*$U6+2*$Y6-$X6-$Z6,7)</f>
        <v/>
      </c>
      <c r="AB6" s="44">
        <f>INT(($Q6+11*$X6+22*$AA6)/451)</f>
        <v/>
      </c>
      <c r="AC6" s="44">
        <f>INT(($X6+$AA6-7*$AB6+114)/31)</f>
        <v/>
      </c>
      <c r="AD6" s="44">
        <f>MOD($X6+$AA6-7*$AB6+114,31)+1</f>
        <v/>
      </c>
      <c r="AE6" s="45">
        <f>DATE($P6,$AC6,$AD6)</f>
        <v/>
      </c>
      <c r="AF6" s="45">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7">
        <f>IFERROR(N(C7)+0,DATE(1900,1,1))</f>
        <v/>
      </c>
      <c r="P7" s="44">
        <f>YEAR(cfgStartDate)+1</f>
        <v/>
      </c>
      <c r="Q7" s="44">
        <f>MOD($P7,19)</f>
        <v/>
      </c>
      <c r="R7" s="44">
        <f>INT($P7/100)</f>
        <v/>
      </c>
      <c r="S7" s="44">
        <f>MOD($P7,100)</f>
        <v/>
      </c>
      <c r="T7" s="44">
        <f>INT($R7/4)</f>
        <v/>
      </c>
      <c r="U7" s="44">
        <f>MOD($R7,4)</f>
        <v/>
      </c>
      <c r="V7" s="44">
        <f>INT(($R7+8)/25)</f>
        <v/>
      </c>
      <c r="W7" s="44">
        <f>INT(($R7-$V7+1)/3)</f>
        <v/>
      </c>
      <c r="X7" s="44">
        <f>MOD(19*$Q7+$R7-$T7-$W7+15,30)</f>
        <v/>
      </c>
      <c r="Y7" s="44">
        <f>INT($S7/4)</f>
        <v/>
      </c>
      <c r="Z7" s="44">
        <f>MOD($S7,4)</f>
        <v/>
      </c>
      <c r="AA7" s="44">
        <f>MOD(32+2*$U7+2*$Y7-$X7-$Z7,7)</f>
        <v/>
      </c>
      <c r="AB7" s="44">
        <f>INT(($Q7+11*$X7+22*$AA7)/451)</f>
        <v/>
      </c>
      <c r="AC7" s="44">
        <f>INT(($X7+$AA7-7*$AB7+114)/31)</f>
        <v/>
      </c>
      <c r="AD7" s="44">
        <f>MOD($X7+$AA7-7*$AB7+114,31)+1</f>
        <v/>
      </c>
      <c r="AE7" s="45">
        <f>DATE($P7,$AC7,$AD7)</f>
        <v/>
      </c>
      <c r="AF7" s="45">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7">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7">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7">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7">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7">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7">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7">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7">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7">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7">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7">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7">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7">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7">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7">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7">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7">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7">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7">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7">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7">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7">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7">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7">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7">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7">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7">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7">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7">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7">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7">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7">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7">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7">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7">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fitToPage="1"/>
  </sheetPr>
  <dimension ref="A1:O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 width="30" customWidth="1" min="15" max="15"/>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5% attendance cap.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row>
    <row r="6">
      <c r="B6" s="18" t="n"/>
      <c r="C6" s="17">
        <f>IF($B6="","",TEXT($B6,"ddd"))</f>
        <v/>
      </c>
      <c r="D6" s="46" t="n"/>
      <c r="E6" s="46"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row>
    <row r="7">
      <c r="B7" s="18" t="n"/>
      <c r="C7" s="17">
        <f>IF($B7="","",TEXT($B7,"ddd"))</f>
        <v/>
      </c>
      <c r="D7" s="46" t="n"/>
      <c r="E7" s="46"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row>
    <row r="8">
      <c r="B8" s="18" t="n"/>
      <c r="C8" s="17">
        <f>IF($B8="","",TEXT($B8,"ddd"))</f>
        <v/>
      </c>
      <c r="D8" s="46" t="n"/>
      <c r="E8" s="46"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row>
    <row r="9">
      <c r="B9" s="18" t="n"/>
      <c r="C9" s="17">
        <f>IF($B9="","",TEXT($B9,"ddd"))</f>
        <v/>
      </c>
      <c r="D9" s="46" t="n"/>
      <c r="E9" s="46"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row>
    <row r="10">
      <c r="B10" s="18" t="n"/>
      <c r="C10" s="17">
        <f>IF($B10="","",TEXT($B10,"ddd"))</f>
        <v/>
      </c>
      <c r="D10" s="46" t="n"/>
      <c r="E10" s="46"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row>
    <row r="11">
      <c r="B11" s="18" t="n"/>
      <c r="C11" s="17">
        <f>IF($B11="","",TEXT($B11,"ddd"))</f>
        <v/>
      </c>
      <c r="D11" s="46" t="n"/>
      <c r="E11" s="46"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row>
    <row r="12">
      <c r="B12" s="18" t="n"/>
      <c r="C12" s="17">
        <f>IF($B12="","",TEXT($B12,"ddd"))</f>
        <v/>
      </c>
      <c r="D12" s="46" t="n"/>
      <c r="E12" s="46"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row>
    <row r="13">
      <c r="B13" s="18" t="n"/>
      <c r="C13" s="17">
        <f>IF($B13="","",TEXT($B13,"ddd"))</f>
        <v/>
      </c>
      <c r="D13" s="46" t="n"/>
      <c r="E13" s="46"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row>
    <row r="14">
      <c r="B14" s="18" t="n"/>
      <c r="C14" s="17">
        <f>IF($B14="","",TEXT($B14,"ddd"))</f>
        <v/>
      </c>
      <c r="D14" s="46" t="n"/>
      <c r="E14" s="46"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row>
    <row r="15">
      <c r="B15" s="18" t="n"/>
      <c r="C15" s="17">
        <f>IF($B15="","",TEXT($B15,"ddd"))</f>
        <v/>
      </c>
      <c r="D15" s="46" t="n"/>
      <c r="E15" s="46"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row>
    <row r="16">
      <c r="B16" s="18" t="n"/>
      <c r="C16" s="17">
        <f>IF($B16="","",TEXT($B16,"ddd"))</f>
        <v/>
      </c>
      <c r="D16" s="46" t="n"/>
      <c r="E16" s="46"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row>
    <row r="17">
      <c r="B17" s="18" t="n"/>
      <c r="C17" s="17">
        <f>IF($B17="","",TEXT($B17,"ddd"))</f>
        <v/>
      </c>
      <c r="D17" s="46" t="n"/>
      <c r="E17" s="46"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row>
    <row r="18">
      <c r="B18" s="18" t="n"/>
      <c r="C18" s="17">
        <f>IF($B18="","",TEXT($B18,"ddd"))</f>
        <v/>
      </c>
      <c r="D18" s="46" t="n"/>
      <c r="E18" s="46"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row>
    <row r="19">
      <c r="B19" s="18" t="n"/>
      <c r="C19" s="17">
        <f>IF($B19="","",TEXT($B19,"ddd"))</f>
        <v/>
      </c>
      <c r="D19" s="46" t="n"/>
      <c r="E19" s="46"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row>
    <row r="20">
      <c r="B20" s="18" t="n"/>
      <c r="C20" s="17">
        <f>IF($B20="","",TEXT($B20,"ddd"))</f>
        <v/>
      </c>
      <c r="D20" s="46" t="n"/>
      <c r="E20" s="46"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row>
    <row r="21">
      <c r="B21" s="18" t="n"/>
      <c r="C21" s="17">
        <f>IF($B21="","",TEXT($B21,"ddd"))</f>
        <v/>
      </c>
      <c r="D21" s="46" t="n"/>
      <c r="E21" s="46"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row>
    <row r="22">
      <c r="B22" s="18" t="n"/>
      <c r="C22" s="17">
        <f>IF($B22="","",TEXT($B22,"ddd"))</f>
        <v/>
      </c>
      <c r="D22" s="46" t="n"/>
      <c r="E22" s="46"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row>
    <row r="23">
      <c r="B23" s="18" t="n"/>
      <c r="C23" s="17">
        <f>IF($B23="","",TEXT($B23,"ddd"))</f>
        <v/>
      </c>
      <c r="D23" s="46" t="n"/>
      <c r="E23" s="46"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row>
    <row r="24">
      <c r="B24" s="18" t="n"/>
      <c r="C24" s="17">
        <f>IF($B24="","",TEXT($B24,"ddd"))</f>
        <v/>
      </c>
      <c r="D24" s="46" t="n"/>
      <c r="E24" s="46"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row>
    <row r="25">
      <c r="B25" s="18" t="n"/>
      <c r="C25" s="17">
        <f>IF($B25="","",TEXT($B25,"ddd"))</f>
        <v/>
      </c>
      <c r="D25" s="46" t="n"/>
      <c r="E25" s="46"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row>
    <row r="26">
      <c r="B26" s="18" t="n"/>
      <c r="C26" s="17">
        <f>IF($B26="","",TEXT($B26,"ddd"))</f>
        <v/>
      </c>
      <c r="D26" s="46" t="n"/>
      <c r="E26" s="46"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row>
    <row r="27">
      <c r="B27" s="18" t="n"/>
      <c r="C27" s="17">
        <f>IF($B27="","",TEXT($B27,"ddd"))</f>
        <v/>
      </c>
      <c r="D27" s="46" t="n"/>
      <c r="E27" s="46"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row>
    <row r="28">
      <c r="B28" s="18" t="n"/>
      <c r="C28" s="17">
        <f>IF($B28="","",TEXT($B28,"ddd"))</f>
        <v/>
      </c>
      <c r="D28" s="46" t="n"/>
      <c r="E28" s="46"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row>
    <row r="29">
      <c r="B29" s="18" t="n"/>
      <c r="C29" s="17">
        <f>IF($B29="","",TEXT($B29,"ddd"))</f>
        <v/>
      </c>
      <c r="D29" s="46" t="n"/>
      <c r="E29" s="46"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row>
    <row r="30">
      <c r="B30" s="18" t="n"/>
      <c r="C30" s="17">
        <f>IF($B30="","",TEXT($B30,"ddd"))</f>
        <v/>
      </c>
      <c r="D30" s="46" t="n"/>
      <c r="E30" s="46"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row>
    <row r="31">
      <c r="B31" s="18" t="n"/>
      <c r="C31" s="17">
        <f>IF($B31="","",TEXT($B31,"ddd"))</f>
        <v/>
      </c>
      <c r="D31" s="46" t="n"/>
      <c r="E31" s="46"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row>
    <row r="32">
      <c r="B32" s="18" t="n"/>
      <c r="C32" s="17">
        <f>IF($B32="","",TEXT($B32,"ddd"))</f>
        <v/>
      </c>
      <c r="D32" s="46" t="n"/>
      <c r="E32" s="46"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row>
    <row r="33">
      <c r="B33" s="18" t="n"/>
      <c r="C33" s="17">
        <f>IF($B33="","",TEXT($B33,"ddd"))</f>
        <v/>
      </c>
      <c r="D33" s="46" t="n"/>
      <c r="E33" s="46"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row>
    <row r="34">
      <c r="B34" s="18" t="n"/>
      <c r="C34" s="17">
        <f>IF($B34="","",TEXT($B34,"ddd"))</f>
        <v/>
      </c>
      <c r="D34" s="46" t="n"/>
      <c r="E34" s="46"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row>
    <row r="35">
      <c r="B35" s="18" t="n"/>
      <c r="C35" s="17">
        <f>IF($B35="","",TEXT($B35,"ddd"))</f>
        <v/>
      </c>
      <c r="D35" s="46" t="n"/>
      <c r="E35" s="46"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row>
    <row r="36">
      <c r="B36" s="18" t="n"/>
      <c r="C36" s="17">
        <f>IF($B36="","",TEXT($B36,"ddd"))</f>
        <v/>
      </c>
      <c r="D36" s="46" t="n"/>
      <c r="E36" s="46"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row>
    <row r="37">
      <c r="B37" s="18" t="n"/>
      <c r="C37" s="17">
        <f>IF($B37="","",TEXT($B37,"ddd"))</f>
        <v/>
      </c>
      <c r="D37" s="46" t="n"/>
      <c r="E37" s="46"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row>
    <row r="38">
      <c r="B38" s="18" t="n"/>
      <c r="C38" s="17">
        <f>IF($B38="","",TEXT($B38,"ddd"))</f>
        <v/>
      </c>
      <c r="D38" s="46" t="n"/>
      <c r="E38" s="46"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row>
    <row r="39">
      <c r="B39" s="18" t="n"/>
      <c r="C39" s="17">
        <f>IF($B39="","",TEXT($B39,"ddd"))</f>
        <v/>
      </c>
      <c r="D39" s="46" t="n"/>
      <c r="E39" s="46"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row>
    <row r="40">
      <c r="B40" s="18" t="n"/>
      <c r="C40" s="17">
        <f>IF($B40="","",TEXT($B40,"ddd"))</f>
        <v/>
      </c>
      <c r="D40" s="46" t="n"/>
      <c r="E40" s="46"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row>
    <row r="41">
      <c r="B41" s="18" t="n"/>
      <c r="C41" s="17">
        <f>IF($B41="","",TEXT($B41,"ddd"))</f>
        <v/>
      </c>
      <c r="D41" s="46" t="n"/>
      <c r="E41" s="46"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row>
    <row r="42">
      <c r="B42" s="18" t="n"/>
      <c r="C42" s="17">
        <f>IF($B42="","",TEXT($B42,"ddd"))</f>
        <v/>
      </c>
      <c r="D42" s="46" t="n"/>
      <c r="E42" s="46"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row>
    <row r="43">
      <c r="B43" s="18" t="n"/>
      <c r="C43" s="17">
        <f>IF($B43="","",TEXT($B43,"ddd"))</f>
        <v/>
      </c>
      <c r="D43" s="46" t="n"/>
      <c r="E43" s="46"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row>
    <row r="44">
      <c r="B44" s="18" t="n"/>
      <c r="C44" s="17">
        <f>IF($B44="","",TEXT($B44,"ddd"))</f>
        <v/>
      </c>
      <c r="D44" s="46" t="n"/>
      <c r="E44" s="46"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row>
    <row r="45">
      <c r="B45" s="18" t="n"/>
      <c r="C45" s="17">
        <f>IF($B45="","",TEXT($B45,"ddd"))</f>
        <v/>
      </c>
      <c r="D45" s="46" t="n"/>
      <c r="E45" s="46"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row>
    <row r="46">
      <c r="B46" s="18" t="n"/>
      <c r="C46" s="17">
        <f>IF($B46="","",TEXT($B46,"ddd"))</f>
        <v/>
      </c>
      <c r="D46" s="46" t="n"/>
      <c r="E46" s="46"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row>
    <row r="47">
      <c r="B47" s="18" t="n"/>
      <c r="C47" s="17">
        <f>IF($B47="","",TEXT($B47,"ddd"))</f>
        <v/>
      </c>
      <c r="D47" s="46" t="n"/>
      <c r="E47" s="46"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row>
    <row r="48">
      <c r="B48" s="18" t="n"/>
      <c r="C48" s="17">
        <f>IF($B48="","",TEXT($B48,"ddd"))</f>
        <v/>
      </c>
      <c r="D48" s="46" t="n"/>
      <c r="E48" s="46"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row>
    <row r="49">
      <c r="B49" s="18" t="n"/>
      <c r="C49" s="17">
        <f>IF($B49="","",TEXT($B49,"ddd"))</f>
        <v/>
      </c>
      <c r="D49" s="46" t="n"/>
      <c r="E49" s="46"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row>
    <row r="50">
      <c r="B50" s="18" t="n"/>
      <c r="C50" s="17">
        <f>IF($B50="","",TEXT($B50,"ddd"))</f>
        <v/>
      </c>
      <c r="D50" s="46" t="n"/>
      <c r="E50" s="46"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row>
    <row r="51">
      <c r="B51" s="18" t="n"/>
      <c r="C51" s="17">
        <f>IF($B51="","",TEXT($B51,"ddd"))</f>
        <v/>
      </c>
      <c r="D51" s="46" t="n"/>
      <c r="E51" s="46"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row>
    <row r="52">
      <c r="B52" s="18" t="n"/>
      <c r="C52" s="17">
        <f>IF($B52="","",TEXT($B52,"ddd"))</f>
        <v/>
      </c>
      <c r="D52" s="46" t="n"/>
      <c r="E52" s="46"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row>
    <row r="53">
      <c r="B53" s="18" t="n"/>
      <c r="C53" s="17">
        <f>IF($B53="","",TEXT($B53,"ddd"))</f>
        <v/>
      </c>
      <c r="D53" s="46" t="n"/>
      <c r="E53" s="46"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row>
    <row r="54">
      <c r="B54" s="18" t="n"/>
      <c r="C54" s="17">
        <f>IF($B54="","",TEXT($B54,"ddd"))</f>
        <v/>
      </c>
      <c r="D54" s="46" t="n"/>
      <c r="E54" s="46"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row>
    <row r="55">
      <c r="B55" s="18" t="n"/>
      <c r="C55" s="17">
        <f>IF($B55="","",TEXT($B55,"ddd"))</f>
        <v/>
      </c>
      <c r="D55" s="46" t="n"/>
      <c r="E55" s="46"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row>
    <row r="56">
      <c r="B56" s="18" t="n"/>
      <c r="C56" s="17">
        <f>IF($B56="","",TEXT($B56,"ddd"))</f>
        <v/>
      </c>
      <c r="D56" s="46" t="n"/>
      <c r="E56" s="46"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row>
    <row r="57">
      <c r="B57" s="18" t="n"/>
      <c r="C57" s="17">
        <f>IF($B57="","",TEXT($B57,"ddd"))</f>
        <v/>
      </c>
      <c r="D57" s="46" t="n"/>
      <c r="E57" s="46"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row>
    <row r="58">
      <c r="B58" s="18" t="n"/>
      <c r="C58" s="17">
        <f>IF($B58="","",TEXT($B58,"ddd"))</f>
        <v/>
      </c>
      <c r="D58" s="46" t="n"/>
      <c r="E58" s="46"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row>
    <row r="59">
      <c r="B59" s="18" t="n"/>
      <c r="C59" s="17">
        <f>IF($B59="","",TEXT($B59,"ddd"))</f>
        <v/>
      </c>
      <c r="D59" s="46" t="n"/>
      <c r="E59" s="46"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row>
    <row r="60">
      <c r="B60" s="18" t="n"/>
      <c r="C60" s="17">
        <f>IF($B60="","",TEXT($B60,"ddd"))</f>
        <v/>
      </c>
      <c r="D60" s="46" t="n"/>
      <c r="E60" s="46"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row>
    <row r="61">
      <c r="B61" s="18" t="n"/>
      <c r="C61" s="17">
        <f>IF($B61="","",TEXT($B61,"ddd"))</f>
        <v/>
      </c>
      <c r="D61" s="46" t="n"/>
      <c r="E61" s="46"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row>
    <row r="62">
      <c r="B62" s="18" t="n"/>
      <c r="C62" s="17">
        <f>IF($B62="","",TEXT($B62,"ddd"))</f>
        <v/>
      </c>
      <c r="D62" s="46" t="n"/>
      <c r="E62" s="46"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row>
    <row r="63">
      <c r="B63" s="18" t="n"/>
      <c r="C63" s="17">
        <f>IF($B63="","",TEXT($B63,"ddd"))</f>
        <v/>
      </c>
      <c r="D63" s="46" t="n"/>
      <c r="E63" s="46"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row>
    <row r="64">
      <c r="B64" s="18" t="n"/>
      <c r="C64" s="17">
        <f>IF($B64="","",TEXT($B64,"ddd"))</f>
        <v/>
      </c>
      <c r="D64" s="46" t="n"/>
      <c r="E64" s="46"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row>
    <row r="65">
      <c r="B65" s="18" t="n"/>
      <c r="C65" s="17">
        <f>IF($B65="","",TEXT($B65,"ddd"))</f>
        <v/>
      </c>
      <c r="D65" s="46" t="n"/>
      <c r="E65" s="46"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row>
    <row r="66">
      <c r="B66" s="18" t="n"/>
      <c r="C66" s="17">
        <f>IF($B66="","",TEXT($B66,"ddd"))</f>
        <v/>
      </c>
      <c r="D66" s="46" t="n"/>
      <c r="E66" s="46"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row>
    <row r="67">
      <c r="B67" s="18" t="n"/>
      <c r="C67" s="17">
        <f>IF($B67="","",TEXT($B67,"ddd"))</f>
        <v/>
      </c>
      <c r="D67" s="46" t="n"/>
      <c r="E67" s="46"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row>
    <row r="68">
      <c r="B68" s="18" t="n"/>
      <c r="C68" s="17">
        <f>IF($B68="","",TEXT($B68,"ddd"))</f>
        <v/>
      </c>
      <c r="D68" s="46" t="n"/>
      <c r="E68" s="46"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row>
    <row r="69">
      <c r="B69" s="18" t="n"/>
      <c r="C69" s="17">
        <f>IF($B69="","",TEXT($B69,"ddd"))</f>
        <v/>
      </c>
      <c r="D69" s="46" t="n"/>
      <c r="E69" s="46"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row>
    <row r="70">
      <c r="B70" s="18" t="n"/>
      <c r="C70" s="17">
        <f>IF($B70="","",TEXT($B70,"ddd"))</f>
        <v/>
      </c>
      <c r="D70" s="46" t="n"/>
      <c r="E70" s="46"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row>
    <row r="71">
      <c r="B71" s="18" t="n"/>
      <c r="C71" s="17">
        <f>IF($B71="","",TEXT($B71,"ddd"))</f>
        <v/>
      </c>
      <c r="D71" s="46" t="n"/>
      <c r="E71" s="46"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row>
    <row r="72">
      <c r="B72" s="18" t="n"/>
      <c r="C72" s="17">
        <f>IF($B72="","",TEXT($B72,"ddd"))</f>
        <v/>
      </c>
      <c r="D72" s="46" t="n"/>
      <c r="E72" s="46"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row>
    <row r="73">
      <c r="B73" s="18" t="n"/>
      <c r="C73" s="17">
        <f>IF($B73="","",TEXT($B73,"ddd"))</f>
        <v/>
      </c>
      <c r="D73" s="46" t="n"/>
      <c r="E73" s="46"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row>
    <row r="74">
      <c r="B74" s="18" t="n"/>
      <c r="C74" s="17">
        <f>IF($B74="","",TEXT($B74,"ddd"))</f>
        <v/>
      </c>
      <c r="D74" s="46" t="n"/>
      <c r="E74" s="46"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row>
    <row r="75">
      <c r="B75" s="18" t="n"/>
      <c r="C75" s="17">
        <f>IF($B75="","",TEXT($B75,"ddd"))</f>
        <v/>
      </c>
      <c r="D75" s="46" t="n"/>
      <c r="E75" s="46"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row>
    <row r="76">
      <c r="B76" s="18" t="n"/>
      <c r="C76" s="17">
        <f>IF($B76="","",TEXT($B76,"ddd"))</f>
        <v/>
      </c>
      <c r="D76" s="46" t="n"/>
      <c r="E76" s="46"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row>
    <row r="77">
      <c r="B77" s="18" t="n"/>
      <c r="C77" s="17">
        <f>IF($B77="","",TEXT($B77,"ddd"))</f>
        <v/>
      </c>
      <c r="D77" s="46" t="n"/>
      <c r="E77" s="46"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row>
    <row r="78">
      <c r="B78" s="18" t="n"/>
      <c r="C78" s="17">
        <f>IF($B78="","",TEXT($B78,"ddd"))</f>
        <v/>
      </c>
      <c r="D78" s="46" t="n"/>
      <c r="E78" s="46"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row>
    <row r="79">
      <c r="B79" s="18" t="n"/>
      <c r="C79" s="17">
        <f>IF($B79="","",TEXT($B79,"ddd"))</f>
        <v/>
      </c>
      <c r="D79" s="46" t="n"/>
      <c r="E79" s="46"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row>
    <row r="80">
      <c r="B80" s="18" t="n"/>
      <c r="C80" s="17">
        <f>IF($B80="","",TEXT($B80,"ddd"))</f>
        <v/>
      </c>
      <c r="D80" s="46" t="n"/>
      <c r="E80" s="46"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row>
    <row r="81">
      <c r="B81" s="18" t="n"/>
      <c r="C81" s="17">
        <f>IF($B81="","",TEXT($B81,"ddd"))</f>
        <v/>
      </c>
      <c r="D81" s="46" t="n"/>
      <c r="E81" s="46"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row>
    <row r="82">
      <c r="B82" s="18" t="n"/>
      <c r="C82" s="17">
        <f>IF($B82="","",TEXT($B82,"ddd"))</f>
        <v/>
      </c>
      <c r="D82" s="46" t="n"/>
      <c r="E82" s="46"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row>
    <row r="83">
      <c r="B83" s="18" t="n"/>
      <c r="C83" s="17">
        <f>IF($B83="","",TEXT($B83,"ddd"))</f>
        <v/>
      </c>
      <c r="D83" s="46" t="n"/>
      <c r="E83" s="46"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row>
    <row r="84">
      <c r="B84" s="18" t="n"/>
      <c r="C84" s="17">
        <f>IF($B84="","",TEXT($B84,"ddd"))</f>
        <v/>
      </c>
      <c r="D84" s="46" t="n"/>
      <c r="E84" s="46"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row>
    <row r="85">
      <c r="B85" s="18" t="n"/>
      <c r="C85" s="17">
        <f>IF($B85="","",TEXT($B85,"ddd"))</f>
        <v/>
      </c>
      <c r="D85" s="46" t="n"/>
      <c r="E85" s="46"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row>
    <row r="86">
      <c r="B86" s="18" t="n"/>
      <c r="C86" s="17">
        <f>IF($B86="","",TEXT($B86,"ddd"))</f>
        <v/>
      </c>
      <c r="D86" s="46" t="n"/>
      <c r="E86" s="46"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row>
    <row r="87">
      <c r="B87" s="18" t="n"/>
      <c r="C87" s="17">
        <f>IF($B87="","",TEXT($B87,"ddd"))</f>
        <v/>
      </c>
      <c r="D87" s="46" t="n"/>
      <c r="E87" s="46"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row>
    <row r="88">
      <c r="B88" s="18" t="n"/>
      <c r="C88" s="17">
        <f>IF($B88="","",TEXT($B88,"ddd"))</f>
        <v/>
      </c>
      <c r="D88" s="46" t="n"/>
      <c r="E88" s="46"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row>
    <row r="89">
      <c r="B89" s="18" t="n"/>
      <c r="C89" s="17">
        <f>IF($B89="","",TEXT($B89,"ddd"))</f>
        <v/>
      </c>
      <c r="D89" s="46" t="n"/>
      <c r="E89" s="46"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row>
    <row r="90">
      <c r="B90" s="18" t="n"/>
      <c r="C90" s="17">
        <f>IF($B90="","",TEXT($B90,"ddd"))</f>
        <v/>
      </c>
      <c r="D90" s="46" t="n"/>
      <c r="E90" s="46"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row>
    <row r="91">
      <c r="B91" s="18" t="n"/>
      <c r="C91" s="17">
        <f>IF($B91="","",TEXT($B91,"ddd"))</f>
        <v/>
      </c>
      <c r="D91" s="46" t="n"/>
      <c r="E91" s="46"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row>
    <row r="92">
      <c r="B92" s="18" t="n"/>
      <c r="C92" s="17">
        <f>IF($B92="","",TEXT($B92,"ddd"))</f>
        <v/>
      </c>
      <c r="D92" s="46" t="n"/>
      <c r="E92" s="46"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row>
    <row r="93">
      <c r="B93" s="18" t="n"/>
      <c r="C93" s="17">
        <f>IF($B93="","",TEXT($B93,"ddd"))</f>
        <v/>
      </c>
      <c r="D93" s="46" t="n"/>
      <c r="E93" s="46"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row>
    <row r="94">
      <c r="B94" s="18" t="n"/>
      <c r="C94" s="17">
        <f>IF($B94="","",TEXT($B94,"ddd"))</f>
        <v/>
      </c>
      <c r="D94" s="46" t="n"/>
      <c r="E94" s="46"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row>
    <row r="95">
      <c r="B95" s="18" t="n"/>
      <c r="C95" s="17">
        <f>IF($B95="","",TEXT($B95,"ddd"))</f>
        <v/>
      </c>
      <c r="D95" s="46" t="n"/>
      <c r="E95" s="46"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row>
    <row r="96">
      <c r="B96" s="18" t="n"/>
      <c r="C96" s="17">
        <f>IF($B96="","",TEXT($B96,"ddd"))</f>
        <v/>
      </c>
      <c r="D96" s="46" t="n"/>
      <c r="E96" s="46"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row>
    <row r="97">
      <c r="B97" s="18" t="n"/>
      <c r="C97" s="17">
        <f>IF($B97="","",TEXT($B97,"ddd"))</f>
        <v/>
      </c>
      <c r="D97" s="46" t="n"/>
      <c r="E97" s="46"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row>
    <row r="98">
      <c r="B98" s="18" t="n"/>
      <c r="C98" s="17">
        <f>IF($B98="","",TEXT($B98,"ddd"))</f>
        <v/>
      </c>
      <c r="D98" s="46" t="n"/>
      <c r="E98" s="46"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row>
    <row r="99">
      <c r="B99" s="18" t="n"/>
      <c r="C99" s="17">
        <f>IF($B99="","",TEXT($B99,"ddd"))</f>
        <v/>
      </c>
      <c r="D99" s="46" t="n"/>
      <c r="E99" s="46"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row>
    <row r="100">
      <c r="B100" s="18" t="n"/>
      <c r="C100" s="17">
        <f>IF($B100="","",TEXT($B100,"ddd"))</f>
        <v/>
      </c>
      <c r="D100" s="46" t="n"/>
      <c r="E100" s="46"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row>
    <row r="101">
      <c r="B101" s="18" t="n"/>
      <c r="C101" s="17">
        <f>IF($B101="","",TEXT($B101,"ddd"))</f>
        <v/>
      </c>
      <c r="D101" s="46" t="n"/>
      <c r="E101" s="46"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row>
    <row r="102">
      <c r="B102" s="18" t="n"/>
      <c r="C102" s="17">
        <f>IF($B102="","",TEXT($B102,"ddd"))</f>
        <v/>
      </c>
      <c r="D102" s="46" t="n"/>
      <c r="E102" s="46"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row>
    <row r="103">
      <c r="B103" s="18" t="n"/>
      <c r="C103" s="17">
        <f>IF($B103="","",TEXT($B103,"ddd"))</f>
        <v/>
      </c>
      <c r="D103" s="46" t="n"/>
      <c r="E103" s="46"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row>
    <row r="104">
      <c r="B104" s="18" t="n"/>
      <c r="C104" s="17">
        <f>IF($B104="","",TEXT($B104,"ddd"))</f>
        <v/>
      </c>
      <c r="D104" s="46" t="n"/>
      <c r="E104" s="46"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row>
    <row r="105">
      <c r="B105" s="18" t="n"/>
      <c r="C105" s="17">
        <f>IF($B105="","",TEXT($B105,"ddd"))</f>
        <v/>
      </c>
      <c r="D105" s="46" t="n"/>
      <c r="E105" s="46"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row>
    <row r="106">
      <c r="B106" s="18" t="n"/>
      <c r="C106" s="17">
        <f>IF($B106="","",TEXT($B106,"ddd"))</f>
        <v/>
      </c>
      <c r="D106" s="46" t="n"/>
      <c r="E106" s="46"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row>
    <row r="107">
      <c r="B107" s="18" t="n"/>
      <c r="C107" s="17">
        <f>IF($B107="","",TEXT($B107,"ddd"))</f>
        <v/>
      </c>
      <c r="D107" s="46" t="n"/>
      <c r="E107" s="46"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row>
    <row r="108">
      <c r="B108" s="18" t="n"/>
      <c r="C108" s="17">
        <f>IF($B108="","",TEXT($B108,"ddd"))</f>
        <v/>
      </c>
      <c r="D108" s="46" t="n"/>
      <c r="E108" s="46"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row>
    <row r="109">
      <c r="B109" s="18" t="n"/>
      <c r="C109" s="17">
        <f>IF($B109="","",TEXT($B109,"ddd"))</f>
        <v/>
      </c>
      <c r="D109" s="46" t="n"/>
      <c r="E109" s="46"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row>
    <row r="110">
      <c r="B110" s="18" t="n"/>
      <c r="C110" s="17">
        <f>IF($B110="","",TEXT($B110,"ddd"))</f>
        <v/>
      </c>
      <c r="D110" s="46" t="n"/>
      <c r="E110" s="46"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row>
    <row r="111">
      <c r="B111" s="18" t="n"/>
      <c r="C111" s="17">
        <f>IF($B111="","",TEXT($B111,"ddd"))</f>
        <v/>
      </c>
      <c r="D111" s="46" t="n"/>
      <c r="E111" s="46"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row>
    <row r="112">
      <c r="B112" s="18" t="n"/>
      <c r="C112" s="17">
        <f>IF($B112="","",TEXT($B112,"ddd"))</f>
        <v/>
      </c>
      <c r="D112" s="46" t="n"/>
      <c r="E112" s="46"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row>
    <row r="113">
      <c r="B113" s="18" t="n"/>
      <c r="C113" s="17">
        <f>IF($B113="","",TEXT($B113,"ddd"))</f>
        <v/>
      </c>
      <c r="D113" s="46" t="n"/>
      <c r="E113" s="46"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row>
    <row r="114">
      <c r="B114" s="18" t="n"/>
      <c r="C114" s="17">
        <f>IF($B114="","",TEXT($B114,"ddd"))</f>
        <v/>
      </c>
      <c r="D114" s="46" t="n"/>
      <c r="E114" s="46"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row>
    <row r="115">
      <c r="B115" s="18" t="n"/>
      <c r="C115" s="17">
        <f>IF($B115="","",TEXT($B115,"ddd"))</f>
        <v/>
      </c>
      <c r="D115" s="46" t="n"/>
      <c r="E115" s="46"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row>
    <row r="116">
      <c r="B116" s="18" t="n"/>
      <c r="C116" s="17">
        <f>IF($B116="","",TEXT($B116,"ddd"))</f>
        <v/>
      </c>
      <c r="D116" s="46" t="n"/>
      <c r="E116" s="46"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row>
    <row r="117">
      <c r="B117" s="18" t="n"/>
      <c r="C117" s="17">
        <f>IF($B117="","",TEXT($B117,"ddd"))</f>
        <v/>
      </c>
      <c r="D117" s="46" t="n"/>
      <c r="E117" s="46"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row>
    <row r="118">
      <c r="B118" s="18" t="n"/>
      <c r="C118" s="17">
        <f>IF($B118="","",TEXT($B118,"ddd"))</f>
        <v/>
      </c>
      <c r="D118" s="46" t="n"/>
      <c r="E118" s="46"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row>
    <row r="119">
      <c r="B119" s="18" t="n"/>
      <c r="C119" s="17">
        <f>IF($B119="","",TEXT($B119,"ddd"))</f>
        <v/>
      </c>
      <c r="D119" s="46" t="n"/>
      <c r="E119" s="46"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row>
    <row r="120">
      <c r="B120" s="18" t="n"/>
      <c r="C120" s="17">
        <f>IF($B120="","",TEXT($B120,"ddd"))</f>
        <v/>
      </c>
      <c r="D120" s="46" t="n"/>
      <c r="E120" s="46"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row>
    <row r="121">
      <c r="B121" s="18" t="n"/>
      <c r="C121" s="17">
        <f>IF($B121="","",TEXT($B121,"ddd"))</f>
        <v/>
      </c>
      <c r="D121" s="46" t="n"/>
      <c r="E121" s="46"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row>
    <row r="122">
      <c r="B122" s="18" t="n"/>
      <c r="C122" s="17">
        <f>IF($B122="","",TEXT($B122,"ddd"))</f>
        <v/>
      </c>
      <c r="D122" s="46" t="n"/>
      <c r="E122" s="46"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row>
    <row r="123">
      <c r="B123" s="18" t="n"/>
      <c r="C123" s="17">
        <f>IF($B123="","",TEXT($B123,"ddd"))</f>
        <v/>
      </c>
      <c r="D123" s="46" t="n"/>
      <c r="E123" s="46"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row>
    <row r="124">
      <c r="B124" s="18" t="n"/>
      <c r="C124" s="17">
        <f>IF($B124="","",TEXT($B124,"ddd"))</f>
        <v/>
      </c>
      <c r="D124" s="46" t="n"/>
      <c r="E124" s="46"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row>
    <row r="125">
      <c r="B125" s="18" t="n"/>
      <c r="C125" s="17">
        <f>IF($B125="","",TEXT($B125,"ddd"))</f>
        <v/>
      </c>
      <c r="D125" s="46" t="n"/>
      <c r="E125" s="46"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row>
    <row r="126">
      <c r="B126" s="18" t="n"/>
      <c r="C126" s="17">
        <f>IF($B126="","",TEXT($B126,"ddd"))</f>
        <v/>
      </c>
      <c r="D126" s="46" t="n"/>
      <c r="E126" s="46"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row>
    <row r="127">
      <c r="B127" s="18" t="n"/>
      <c r="C127" s="17">
        <f>IF($B127="","",TEXT($B127,"ddd"))</f>
        <v/>
      </c>
      <c r="D127" s="46" t="n"/>
      <c r="E127" s="46"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row>
    <row r="128">
      <c r="B128" s="18" t="n"/>
      <c r="C128" s="17">
        <f>IF($B128="","",TEXT($B128,"ddd"))</f>
        <v/>
      </c>
      <c r="D128" s="46" t="n"/>
      <c r="E128" s="46"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row>
    <row r="129">
      <c r="B129" s="18" t="n"/>
      <c r="C129" s="17">
        <f>IF($B129="","",TEXT($B129,"ddd"))</f>
        <v/>
      </c>
      <c r="D129" s="46" t="n"/>
      <c r="E129" s="46"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row>
    <row r="130">
      <c r="B130" s="18" t="n"/>
      <c r="C130" s="17">
        <f>IF($B130="","",TEXT($B130,"ddd"))</f>
        <v/>
      </c>
      <c r="D130" s="46" t="n"/>
      <c r="E130" s="46"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row>
    <row r="131">
      <c r="B131" s="18" t="n"/>
      <c r="C131" s="17">
        <f>IF($B131="","",TEXT($B131,"ddd"))</f>
        <v/>
      </c>
      <c r="D131" s="46" t="n"/>
      <c r="E131" s="46"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row>
    <row r="132">
      <c r="B132" s="18" t="n"/>
      <c r="C132" s="17">
        <f>IF($B132="","",TEXT($B132,"ddd"))</f>
        <v/>
      </c>
      <c r="D132" s="46" t="n"/>
      <c r="E132" s="46"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row>
    <row r="133">
      <c r="B133" s="18" t="n"/>
      <c r="C133" s="17">
        <f>IF($B133="","",TEXT($B133,"ddd"))</f>
        <v/>
      </c>
      <c r="D133" s="46" t="n"/>
      <c r="E133" s="46"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row>
    <row r="134">
      <c r="B134" s="18" t="n"/>
      <c r="C134" s="17">
        <f>IF($B134="","",TEXT($B134,"ddd"))</f>
        <v/>
      </c>
      <c r="D134" s="46" t="n"/>
      <c r="E134" s="46"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row>
    <row r="135">
      <c r="B135" s="18" t="n"/>
      <c r="C135" s="17">
        <f>IF($B135="","",TEXT($B135,"ddd"))</f>
        <v/>
      </c>
      <c r="D135" s="46" t="n"/>
      <c r="E135" s="46"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row>
    <row r="136">
      <c r="B136" s="18" t="n"/>
      <c r="C136" s="17">
        <f>IF($B136="","",TEXT($B136,"ddd"))</f>
        <v/>
      </c>
      <c r="D136" s="46" t="n"/>
      <c r="E136" s="46"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row>
    <row r="137">
      <c r="B137" s="18" t="n"/>
      <c r="C137" s="17">
        <f>IF($B137="","",TEXT($B137,"ddd"))</f>
        <v/>
      </c>
      <c r="D137" s="46" t="n"/>
      <c r="E137" s="46"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row>
    <row r="138">
      <c r="B138" s="18" t="n"/>
      <c r="C138" s="17">
        <f>IF($B138="","",TEXT($B138,"ddd"))</f>
        <v/>
      </c>
      <c r="D138" s="46" t="n"/>
      <c r="E138" s="46"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row>
    <row r="139">
      <c r="B139" s="18" t="n"/>
      <c r="C139" s="17">
        <f>IF($B139="","",TEXT($B139,"ddd"))</f>
        <v/>
      </c>
      <c r="D139" s="46" t="n"/>
      <c r="E139" s="46"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row>
    <row r="140">
      <c r="B140" s="18" t="n"/>
      <c r="C140" s="17">
        <f>IF($B140="","",TEXT($B140,"ddd"))</f>
        <v/>
      </c>
      <c r="D140" s="46" t="n"/>
      <c r="E140" s="46"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row>
    <row r="141">
      <c r="B141" s="18" t="n"/>
      <c r="C141" s="17">
        <f>IF($B141="","",TEXT($B141,"ddd"))</f>
        <v/>
      </c>
      <c r="D141" s="46" t="n"/>
      <c r="E141" s="46"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row>
    <row r="142">
      <c r="B142" s="18" t="n"/>
      <c r="C142" s="17">
        <f>IF($B142="","",TEXT($B142,"ddd"))</f>
        <v/>
      </c>
      <c r="D142" s="46" t="n"/>
      <c r="E142" s="46"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row>
    <row r="143">
      <c r="B143" s="18" t="n"/>
      <c r="C143" s="17">
        <f>IF($B143="","",TEXT($B143,"ddd"))</f>
        <v/>
      </c>
      <c r="D143" s="46" t="n"/>
      <c r="E143" s="46"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row>
    <row r="144">
      <c r="B144" s="18" t="n"/>
      <c r="C144" s="17">
        <f>IF($B144="","",TEXT($B144,"ddd"))</f>
        <v/>
      </c>
      <c r="D144" s="46" t="n"/>
      <c r="E144" s="46"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row>
    <row r="145">
      <c r="B145" s="18" t="n"/>
      <c r="C145" s="17">
        <f>IF($B145="","",TEXT($B145,"ddd"))</f>
        <v/>
      </c>
      <c r="D145" s="46" t="n"/>
      <c r="E145" s="46"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row>
    <row r="146">
      <c r="B146" s="18" t="n"/>
      <c r="C146" s="17">
        <f>IF($B146="","",TEXT($B146,"ddd"))</f>
        <v/>
      </c>
      <c r="D146" s="46" t="n"/>
      <c r="E146" s="46"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row>
    <row r="147">
      <c r="B147" s="18" t="n"/>
      <c r="C147" s="17">
        <f>IF($B147="","",TEXT($B147,"ddd"))</f>
        <v/>
      </c>
      <c r="D147" s="46" t="n"/>
      <c r="E147" s="46"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row>
    <row r="148">
      <c r="B148" s="18" t="n"/>
      <c r="C148" s="17">
        <f>IF($B148="","",TEXT($B148,"ddd"))</f>
        <v/>
      </c>
      <c r="D148" s="46" t="n"/>
      <c r="E148" s="46"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row>
    <row r="149">
      <c r="B149" s="18" t="n"/>
      <c r="C149" s="17">
        <f>IF($B149="","",TEXT($B149,"ddd"))</f>
        <v/>
      </c>
      <c r="D149" s="46" t="n"/>
      <c r="E149" s="46"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row>
    <row r="150">
      <c r="B150" s="18" t="n"/>
      <c r="C150" s="17">
        <f>IF($B150="","",TEXT($B150,"ddd"))</f>
        <v/>
      </c>
      <c r="D150" s="46" t="n"/>
      <c r="E150" s="46"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row>
    <row r="151">
      <c r="B151" s="18" t="n"/>
      <c r="C151" s="17">
        <f>IF($B151="","",TEXT($B151,"ddd"))</f>
        <v/>
      </c>
      <c r="D151" s="46" t="n"/>
      <c r="E151" s="46"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row>
    <row r="152">
      <c r="B152" s="18" t="n"/>
      <c r="C152" s="17">
        <f>IF($B152="","",TEXT($B152,"ddd"))</f>
        <v/>
      </c>
      <c r="D152" s="46" t="n"/>
      <c r="E152" s="46"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row>
    <row r="153">
      <c r="B153" s="18" t="n"/>
      <c r="C153" s="17">
        <f>IF($B153="","",TEXT($B153,"ddd"))</f>
        <v/>
      </c>
      <c r="D153" s="46" t="n"/>
      <c r="E153" s="46"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row>
    <row r="154">
      <c r="B154" s="18" t="n"/>
      <c r="C154" s="17">
        <f>IF($B154="","",TEXT($B154,"ddd"))</f>
        <v/>
      </c>
      <c r="D154" s="46" t="n"/>
      <c r="E154" s="46"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row>
    <row r="155">
      <c r="B155" s="18" t="n"/>
      <c r="C155" s="17">
        <f>IF($B155="","",TEXT($B155,"ddd"))</f>
        <v/>
      </c>
      <c r="D155" s="46" t="n"/>
      <c r="E155" s="46"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row>
    <row r="156">
      <c r="B156" s="18" t="n"/>
      <c r="C156" s="17">
        <f>IF($B156="","",TEXT($B156,"ddd"))</f>
        <v/>
      </c>
      <c r="D156" s="46" t="n"/>
      <c r="E156" s="46"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row>
    <row r="157">
      <c r="B157" s="18" t="n"/>
      <c r="C157" s="17">
        <f>IF($B157="","",TEXT($B157,"ddd"))</f>
        <v/>
      </c>
      <c r="D157" s="46" t="n"/>
      <c r="E157" s="46"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row>
    <row r="158">
      <c r="B158" s="18" t="n"/>
      <c r="C158" s="17">
        <f>IF($B158="","",TEXT($B158,"ddd"))</f>
        <v/>
      </c>
      <c r="D158" s="46" t="n"/>
      <c r="E158" s="46"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row>
    <row r="159">
      <c r="B159" s="18" t="n"/>
      <c r="C159" s="17">
        <f>IF($B159="","",TEXT($B159,"ddd"))</f>
        <v/>
      </c>
      <c r="D159" s="46" t="n"/>
      <c r="E159" s="46"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row>
    <row r="160">
      <c r="B160" s="18" t="n"/>
      <c r="C160" s="17">
        <f>IF($B160="","",TEXT($B160,"ddd"))</f>
        <v/>
      </c>
      <c r="D160" s="46" t="n"/>
      <c r="E160" s="46"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row>
    <row r="161">
      <c r="B161" s="18" t="n"/>
      <c r="C161" s="17">
        <f>IF($B161="","",TEXT($B161,"ddd"))</f>
        <v/>
      </c>
      <c r="D161" s="46" t="n"/>
      <c r="E161" s="46"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row>
    <row r="162">
      <c r="B162" s="18" t="n"/>
      <c r="C162" s="17">
        <f>IF($B162="","",TEXT($B162,"ddd"))</f>
        <v/>
      </c>
      <c r="D162" s="46" t="n"/>
      <c r="E162" s="46"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row>
    <row r="163">
      <c r="B163" s="18" t="n"/>
      <c r="C163" s="17">
        <f>IF($B163="","",TEXT($B163,"ddd"))</f>
        <v/>
      </c>
      <c r="D163" s="46" t="n"/>
      <c r="E163" s="46"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row>
    <row r="164">
      <c r="B164" s="18" t="n"/>
      <c r="C164" s="17">
        <f>IF($B164="","",TEXT($B164,"ddd"))</f>
        <v/>
      </c>
      <c r="D164" s="46" t="n"/>
      <c r="E164" s="46"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row>
    <row r="165">
      <c r="B165" s="18" t="n"/>
      <c r="C165" s="17">
        <f>IF($B165="","",TEXT($B165,"ddd"))</f>
        <v/>
      </c>
      <c r="D165" s="46" t="n"/>
      <c r="E165" s="46"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row>
    <row r="166">
      <c r="B166" s="18" t="n"/>
      <c r="C166" s="17">
        <f>IF($B166="","",TEXT($B166,"ddd"))</f>
        <v/>
      </c>
      <c r="D166" s="46" t="n"/>
      <c r="E166" s="46"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row>
    <row r="167">
      <c r="B167" s="18" t="n"/>
      <c r="C167" s="17">
        <f>IF($B167="","",TEXT($B167,"ddd"))</f>
        <v/>
      </c>
      <c r="D167" s="46" t="n"/>
      <c r="E167" s="46"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row>
    <row r="168">
      <c r="B168" s="18" t="n"/>
      <c r="C168" s="17">
        <f>IF($B168="","",TEXT($B168,"ddd"))</f>
        <v/>
      </c>
      <c r="D168" s="46" t="n"/>
      <c r="E168" s="46"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row>
    <row r="169">
      <c r="B169" s="18" t="n"/>
      <c r="C169" s="17">
        <f>IF($B169="","",TEXT($B169,"ddd"))</f>
        <v/>
      </c>
      <c r="D169" s="46" t="n"/>
      <c r="E169" s="46"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row>
    <row r="170">
      <c r="B170" s="18" t="n"/>
      <c r="C170" s="17">
        <f>IF($B170="","",TEXT($B170,"ddd"))</f>
        <v/>
      </c>
      <c r="D170" s="46" t="n"/>
      <c r="E170" s="46"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row>
    <row r="171">
      <c r="B171" s="18" t="n"/>
      <c r="C171" s="17">
        <f>IF($B171="","",TEXT($B171,"ddd"))</f>
        <v/>
      </c>
      <c r="D171" s="46" t="n"/>
      <c r="E171" s="46"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row>
    <row r="172">
      <c r="B172" s="18" t="n"/>
      <c r="C172" s="17">
        <f>IF($B172="","",TEXT($B172,"ddd"))</f>
        <v/>
      </c>
      <c r="D172" s="46" t="n"/>
      <c r="E172" s="46"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row>
    <row r="173">
      <c r="B173" s="18" t="n"/>
      <c r="C173" s="17">
        <f>IF($B173="","",TEXT($B173,"ddd"))</f>
        <v/>
      </c>
      <c r="D173" s="46" t="n"/>
      <c r="E173" s="46"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row>
    <row r="174">
      <c r="B174" s="18" t="n"/>
      <c r="C174" s="17">
        <f>IF($B174="","",TEXT($B174,"ddd"))</f>
        <v/>
      </c>
      <c r="D174" s="46" t="n"/>
      <c r="E174" s="46"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row>
    <row r="175">
      <c r="B175" s="18" t="n"/>
      <c r="C175" s="17">
        <f>IF($B175="","",TEXT($B175,"ddd"))</f>
        <v/>
      </c>
      <c r="D175" s="46" t="n"/>
      <c r="E175" s="46"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row>
    <row r="176">
      <c r="B176" s="18" t="n"/>
      <c r="C176" s="17">
        <f>IF($B176="","",TEXT($B176,"ddd"))</f>
        <v/>
      </c>
      <c r="D176" s="46" t="n"/>
      <c r="E176" s="46"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row>
    <row r="177">
      <c r="B177" s="18" t="n"/>
      <c r="C177" s="17">
        <f>IF($B177="","",TEXT($B177,"ddd"))</f>
        <v/>
      </c>
      <c r="D177" s="46" t="n"/>
      <c r="E177" s="46"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row>
    <row r="178">
      <c r="B178" s="18" t="n"/>
      <c r="C178" s="17">
        <f>IF($B178="","",TEXT($B178,"ddd"))</f>
        <v/>
      </c>
      <c r="D178" s="46" t="n"/>
      <c r="E178" s="46"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row>
    <row r="179">
      <c r="B179" s="18" t="n"/>
      <c r="C179" s="17">
        <f>IF($B179="","",TEXT($B179,"ddd"))</f>
        <v/>
      </c>
      <c r="D179" s="46" t="n"/>
      <c r="E179" s="46"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row>
    <row r="180">
      <c r="B180" s="18" t="n"/>
      <c r="C180" s="17">
        <f>IF($B180="","",TEXT($B180,"ddd"))</f>
        <v/>
      </c>
      <c r="D180" s="46" t="n"/>
      <c r="E180" s="46"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row>
    <row r="181">
      <c r="B181" s="18" t="n"/>
      <c r="C181" s="17">
        <f>IF($B181="","",TEXT($B181,"ddd"))</f>
        <v/>
      </c>
      <c r="D181" s="46" t="n"/>
      <c r="E181" s="46"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row>
    <row r="182">
      <c r="B182" s="18" t="n"/>
      <c r="C182" s="17">
        <f>IF($B182="","",TEXT($B182,"ddd"))</f>
        <v/>
      </c>
      <c r="D182" s="46" t="n"/>
      <c r="E182" s="46"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row>
    <row r="183">
      <c r="B183" s="18" t="n"/>
      <c r="C183" s="17">
        <f>IF($B183="","",TEXT($B183,"ddd"))</f>
        <v/>
      </c>
      <c r="D183" s="46" t="n"/>
      <c r="E183" s="46"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row>
    <row r="184">
      <c r="B184" s="18" t="n"/>
      <c r="C184" s="17">
        <f>IF($B184="","",TEXT($B184,"ddd"))</f>
        <v/>
      </c>
      <c r="D184" s="46" t="n"/>
      <c r="E184" s="46"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row>
    <row r="185">
      <c r="B185" s="18" t="n"/>
      <c r="C185" s="17">
        <f>IF($B185="","",TEXT($B185,"ddd"))</f>
        <v/>
      </c>
      <c r="D185" s="46" t="n"/>
      <c r="E185" s="46"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row>
    <row r="186">
      <c r="B186" s="18" t="n"/>
      <c r="C186" s="17">
        <f>IF($B186="","",TEXT($B186,"ddd"))</f>
        <v/>
      </c>
      <c r="D186" s="46" t="n"/>
      <c r="E186" s="46"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row>
    <row r="187">
      <c r="B187" s="18" t="n"/>
      <c r="C187" s="17">
        <f>IF($B187="","",TEXT($B187,"ddd"))</f>
        <v/>
      </c>
      <c r="D187" s="46" t="n"/>
      <c r="E187" s="46"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row>
    <row r="188">
      <c r="B188" s="18" t="n"/>
      <c r="C188" s="17">
        <f>IF($B188="","",TEXT($B188,"ddd"))</f>
        <v/>
      </c>
      <c r="D188" s="46" t="n"/>
      <c r="E188" s="46"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row>
    <row r="189">
      <c r="B189" s="18" t="n"/>
      <c r="C189" s="17">
        <f>IF($B189="","",TEXT($B189,"ddd"))</f>
        <v/>
      </c>
      <c r="D189" s="46" t="n"/>
      <c r="E189" s="46"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row>
    <row r="190">
      <c r="B190" s="18" t="n"/>
      <c r="C190" s="17">
        <f>IF($B190="","",TEXT($B190,"ddd"))</f>
        <v/>
      </c>
      <c r="D190" s="46" t="n"/>
      <c r="E190" s="46"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row>
    <row r="191">
      <c r="B191" s="18" t="n"/>
      <c r="C191" s="17">
        <f>IF($B191="","",TEXT($B191,"ddd"))</f>
        <v/>
      </c>
      <c r="D191" s="46" t="n"/>
      <c r="E191" s="46"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row>
    <row r="192">
      <c r="B192" s="18" t="n"/>
      <c r="C192" s="17">
        <f>IF($B192="","",TEXT($B192,"ddd"))</f>
        <v/>
      </c>
      <c r="D192" s="46" t="n"/>
      <c r="E192" s="46"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row>
    <row r="193">
      <c r="B193" s="18" t="n"/>
      <c r="C193" s="17">
        <f>IF($B193="","",TEXT($B193,"ddd"))</f>
        <v/>
      </c>
      <c r="D193" s="46" t="n"/>
      <c r="E193" s="46"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row>
    <row r="194">
      <c r="B194" s="18" t="n"/>
      <c r="C194" s="17">
        <f>IF($B194="","",TEXT($B194,"ddd"))</f>
        <v/>
      </c>
      <c r="D194" s="46" t="n"/>
      <c r="E194" s="46"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row>
    <row r="195">
      <c r="B195" s="18" t="n"/>
      <c r="C195" s="17">
        <f>IF($B195="","",TEXT($B195,"ddd"))</f>
        <v/>
      </c>
      <c r="D195" s="46" t="n"/>
      <c r="E195" s="46"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row>
    <row r="196">
      <c r="B196" s="18" t="n"/>
      <c r="C196" s="17">
        <f>IF($B196="","",TEXT($B196,"ddd"))</f>
        <v/>
      </c>
      <c r="D196" s="46" t="n"/>
      <c r="E196" s="46"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row>
    <row r="197">
      <c r="B197" s="18" t="n"/>
      <c r="C197" s="17">
        <f>IF($B197="","",TEXT($B197,"ddd"))</f>
        <v/>
      </c>
      <c r="D197" s="46" t="n"/>
      <c r="E197" s="46"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row>
    <row r="198">
      <c r="B198" s="18" t="n"/>
      <c r="C198" s="17">
        <f>IF($B198="","",TEXT($B198,"ddd"))</f>
        <v/>
      </c>
      <c r="D198" s="46" t="n"/>
      <c r="E198" s="46"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row>
    <row r="199">
      <c r="B199" s="18" t="n"/>
      <c r="C199" s="17">
        <f>IF($B199="","",TEXT($B199,"ddd"))</f>
        <v/>
      </c>
      <c r="D199" s="46" t="n"/>
      <c r="E199" s="46"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row>
    <row r="200">
      <c r="B200" s="18" t="n"/>
      <c r="C200" s="17">
        <f>IF($B200="","",TEXT($B200,"ddd"))</f>
        <v/>
      </c>
      <c r="D200" s="46" t="n"/>
      <c r="E200" s="46"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row>
    <row r="201">
      <c r="B201" s="18" t="n"/>
      <c r="C201" s="17">
        <f>IF($B201="","",TEXT($B201,"ddd"))</f>
        <v/>
      </c>
      <c r="D201" s="46" t="n"/>
      <c r="E201" s="46"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row>
    <row r="202">
      <c r="B202" s="18" t="n"/>
      <c r="C202" s="17">
        <f>IF($B202="","",TEXT($B202,"ddd"))</f>
        <v/>
      </c>
      <c r="D202" s="46" t="n"/>
      <c r="E202" s="46"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row>
    <row r="203">
      <c r="B203" s="18" t="n"/>
      <c r="C203" s="17">
        <f>IF($B203="","",TEXT($B203,"ddd"))</f>
        <v/>
      </c>
      <c r="D203" s="46" t="n"/>
      <c r="E203" s="46"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row>
    <row r="204">
      <c r="B204" s="18" t="n"/>
      <c r="C204" s="17">
        <f>IF($B204="","",TEXT($B204,"ddd"))</f>
        <v/>
      </c>
      <c r="D204" s="46" t="n"/>
      <c r="E204" s="46"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row>
    <row r="205">
      <c r="B205" s="18" t="n"/>
      <c r="C205" s="17">
        <f>IF($B205="","",TEXT($B205,"ddd"))</f>
        <v/>
      </c>
      <c r="D205" s="46" t="n"/>
      <c r="E205" s="46"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row>
    <row r="206">
      <c r="B206" s="18" t="n"/>
      <c r="C206" s="17">
        <f>IF($B206="","",TEXT($B206,"ddd"))</f>
        <v/>
      </c>
      <c r="D206" s="46" t="n"/>
      <c r="E206" s="46"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row>
    <row r="207">
      <c r="B207" s="18" t="n"/>
      <c r="C207" s="17">
        <f>IF($B207="","",TEXT($B207,"ddd"))</f>
        <v/>
      </c>
      <c r="D207" s="46" t="n"/>
      <c r="E207" s="46"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row>
    <row r="208">
      <c r="B208" s="18" t="n"/>
      <c r="C208" s="17">
        <f>IF($B208="","",TEXT($B208,"ddd"))</f>
        <v/>
      </c>
      <c r="D208" s="46" t="n"/>
      <c r="E208" s="46"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row>
    <row r="209">
      <c r="B209" s="18" t="n"/>
      <c r="C209" s="17">
        <f>IF($B209="","",TEXT($B209,"ddd"))</f>
        <v/>
      </c>
      <c r="D209" s="46" t="n"/>
      <c r="E209" s="46"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row>
    <row r="210">
      <c r="B210" s="18" t="n"/>
      <c r="C210" s="17">
        <f>IF($B210="","",TEXT($B210,"ddd"))</f>
        <v/>
      </c>
      <c r="D210" s="46" t="n"/>
      <c r="E210" s="46"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row>
    <row r="211">
      <c r="B211" s="18" t="n"/>
      <c r="C211" s="17">
        <f>IF($B211="","",TEXT($B211,"ddd"))</f>
        <v/>
      </c>
      <c r="D211" s="46" t="n"/>
      <c r="E211" s="46"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row>
    <row r="212">
      <c r="B212" s="18" t="n"/>
      <c r="C212" s="17">
        <f>IF($B212="","",TEXT($B212,"ddd"))</f>
        <v/>
      </c>
      <c r="D212" s="46" t="n"/>
      <c r="E212" s="46"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row>
    <row r="213">
      <c r="B213" s="18" t="n"/>
      <c r="C213" s="17">
        <f>IF($B213="","",TEXT($B213,"ddd"))</f>
        <v/>
      </c>
      <c r="D213" s="46" t="n"/>
      <c r="E213" s="46"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row>
    <row r="214">
      <c r="B214" s="18" t="n"/>
      <c r="C214" s="17">
        <f>IF($B214="","",TEXT($B214,"ddd"))</f>
        <v/>
      </c>
      <c r="D214" s="46" t="n"/>
      <c r="E214" s="46"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row>
    <row r="215">
      <c r="B215" s="18" t="n"/>
      <c r="C215" s="17">
        <f>IF($B215="","",TEXT($B215,"ddd"))</f>
        <v/>
      </c>
      <c r="D215" s="46" t="n"/>
      <c r="E215" s="46"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row>
    <row r="216">
      <c r="B216" s="18" t="n"/>
      <c r="C216" s="17">
        <f>IF($B216="","",TEXT($B216,"ddd"))</f>
        <v/>
      </c>
      <c r="D216" s="46" t="n"/>
      <c r="E216" s="46"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row>
    <row r="217">
      <c r="B217" s="18" t="n"/>
      <c r="C217" s="17">
        <f>IF($B217="","",TEXT($B217,"ddd"))</f>
        <v/>
      </c>
      <c r="D217" s="46" t="n"/>
      <c r="E217" s="46"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row>
    <row r="218">
      <c r="B218" s="18" t="n"/>
      <c r="C218" s="17">
        <f>IF($B218="","",TEXT($B218,"ddd"))</f>
        <v/>
      </c>
      <c r="D218" s="46" t="n"/>
      <c r="E218" s="46"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row>
    <row r="219">
      <c r="B219" s="18" t="n"/>
      <c r="C219" s="17">
        <f>IF($B219="","",TEXT($B219,"ddd"))</f>
        <v/>
      </c>
      <c r="D219" s="46" t="n"/>
      <c r="E219" s="46"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row>
    <row r="220">
      <c r="B220" s="18" t="n"/>
      <c r="C220" s="17">
        <f>IF($B220="","",TEXT($B220,"ddd"))</f>
        <v/>
      </c>
      <c r="D220" s="46" t="n"/>
      <c r="E220" s="46"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row>
    <row r="221">
      <c r="B221" s="18" t="n"/>
      <c r="C221" s="17">
        <f>IF($B221="","",TEXT($B221,"ddd"))</f>
        <v/>
      </c>
      <c r="D221" s="46" t="n"/>
      <c r="E221" s="46"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row>
    <row r="222">
      <c r="B222" s="18" t="n"/>
      <c r="C222" s="17">
        <f>IF($B222="","",TEXT($B222,"ddd"))</f>
        <v/>
      </c>
      <c r="D222" s="46" t="n"/>
      <c r="E222" s="46"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row>
    <row r="223">
      <c r="B223" s="18" t="n"/>
      <c r="C223" s="17">
        <f>IF($B223="","",TEXT($B223,"ddd"))</f>
        <v/>
      </c>
      <c r="D223" s="46" t="n"/>
      <c r="E223" s="46"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row>
    <row r="224">
      <c r="B224" s="18" t="n"/>
      <c r="C224" s="17">
        <f>IF($B224="","",TEXT($B224,"ddd"))</f>
        <v/>
      </c>
      <c r="D224" s="46" t="n"/>
      <c r="E224" s="46"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row>
    <row r="225">
      <c r="B225" s="18" t="n"/>
      <c r="C225" s="17">
        <f>IF($B225="","",TEXT($B225,"ddd"))</f>
        <v/>
      </c>
      <c r="D225" s="46" t="n"/>
      <c r="E225" s="46"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row>
    <row r="226">
      <c r="B226" s="18" t="n"/>
      <c r="C226" s="17">
        <f>IF($B226="","",TEXT($B226,"ddd"))</f>
        <v/>
      </c>
      <c r="D226" s="46" t="n"/>
      <c r="E226" s="46"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row>
    <row r="227">
      <c r="B227" s="18" t="n"/>
      <c r="C227" s="17">
        <f>IF($B227="","",TEXT($B227,"ddd"))</f>
        <v/>
      </c>
      <c r="D227" s="46" t="n"/>
      <c r="E227" s="46"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row>
    <row r="228">
      <c r="B228" s="18" t="n"/>
      <c r="C228" s="17">
        <f>IF($B228="","",TEXT($B228,"ddd"))</f>
        <v/>
      </c>
      <c r="D228" s="46" t="n"/>
      <c r="E228" s="46"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row>
    <row r="229">
      <c r="B229" s="18" t="n"/>
      <c r="C229" s="17">
        <f>IF($B229="","",TEXT($B229,"ddd"))</f>
        <v/>
      </c>
      <c r="D229" s="46" t="n"/>
      <c r="E229" s="46"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row>
    <row r="230">
      <c r="B230" s="18" t="n"/>
      <c r="C230" s="17">
        <f>IF($B230="","",TEXT($B230,"ddd"))</f>
        <v/>
      </c>
      <c r="D230" s="46" t="n"/>
      <c r="E230" s="46"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row>
    <row r="231">
      <c r="B231" s="18" t="n"/>
      <c r="C231" s="17">
        <f>IF($B231="","",TEXT($B231,"ddd"))</f>
        <v/>
      </c>
      <c r="D231" s="46" t="n"/>
      <c r="E231" s="46"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row>
    <row r="232">
      <c r="B232" s="18" t="n"/>
      <c r="C232" s="17">
        <f>IF($B232="","",TEXT($B232,"ddd"))</f>
        <v/>
      </c>
      <c r="D232" s="46" t="n"/>
      <c r="E232" s="46"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row>
    <row r="233">
      <c r="B233" s="18" t="n"/>
      <c r="C233" s="17">
        <f>IF($B233="","",TEXT($B233,"ddd"))</f>
        <v/>
      </c>
      <c r="D233" s="46" t="n"/>
      <c r="E233" s="46"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row>
    <row r="234">
      <c r="B234" s="18" t="n"/>
      <c r="C234" s="17">
        <f>IF($B234="","",TEXT($B234,"ddd"))</f>
        <v/>
      </c>
      <c r="D234" s="46" t="n"/>
      <c r="E234" s="46"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row>
    <row r="235">
      <c r="B235" s="18" t="n"/>
      <c r="C235" s="17">
        <f>IF($B235="","",TEXT($B235,"ddd"))</f>
        <v/>
      </c>
      <c r="D235" s="46" t="n"/>
      <c r="E235" s="46"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row>
    <row r="236">
      <c r="B236" s="18" t="n"/>
      <c r="C236" s="17">
        <f>IF($B236="","",TEXT($B236,"ddd"))</f>
        <v/>
      </c>
      <c r="D236" s="46" t="n"/>
      <c r="E236" s="46"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row>
    <row r="237">
      <c r="B237" s="18" t="n"/>
      <c r="C237" s="17">
        <f>IF($B237="","",TEXT($B237,"ddd"))</f>
        <v/>
      </c>
      <c r="D237" s="46" t="n"/>
      <c r="E237" s="46"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row>
    <row r="238">
      <c r="B238" s="18" t="n"/>
      <c r="C238" s="17">
        <f>IF($B238="","",TEXT($B238,"ddd"))</f>
        <v/>
      </c>
      <c r="D238" s="46" t="n"/>
      <c r="E238" s="46"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row>
    <row r="239">
      <c r="B239" s="18" t="n"/>
      <c r="C239" s="17">
        <f>IF($B239="","",TEXT($B239,"ddd"))</f>
        <v/>
      </c>
      <c r="D239" s="46" t="n"/>
      <c r="E239" s="46"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row>
    <row r="240">
      <c r="B240" s="18" t="n"/>
      <c r="C240" s="17">
        <f>IF($B240="","",TEXT($B240,"ddd"))</f>
        <v/>
      </c>
      <c r="D240" s="46" t="n"/>
      <c r="E240" s="46"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row>
    <row r="241">
      <c r="B241" s="18" t="n"/>
      <c r="C241" s="17">
        <f>IF($B241="","",TEXT($B241,"ddd"))</f>
        <v/>
      </c>
      <c r="D241" s="46" t="n"/>
      <c r="E241" s="46"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row>
    <row r="242">
      <c r="B242" s="18" t="n"/>
      <c r="C242" s="17">
        <f>IF($B242="","",TEXT($B242,"ddd"))</f>
        <v/>
      </c>
      <c r="D242" s="46" t="n"/>
      <c r="E242" s="46"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row>
    <row r="243">
      <c r="B243" s="18" t="n"/>
      <c r="C243" s="17">
        <f>IF($B243="","",TEXT($B243,"ddd"))</f>
        <v/>
      </c>
      <c r="D243" s="46" t="n"/>
      <c r="E243" s="46"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row>
    <row r="244">
      <c r="B244" s="18" t="n"/>
      <c r="C244" s="17">
        <f>IF($B244="","",TEXT($B244,"ddd"))</f>
        <v/>
      </c>
      <c r="D244" s="46" t="n"/>
      <c r="E244" s="46"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row>
    <row r="245">
      <c r="B245" s="18" t="n"/>
      <c r="C245" s="17">
        <f>IF($B245="","",TEXT($B245,"ddd"))</f>
        <v/>
      </c>
      <c r="D245" s="46" t="n"/>
      <c r="E245" s="46"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row>
    <row r="246">
      <c r="B246" s="18" t="n"/>
      <c r="C246" s="17">
        <f>IF($B246="","",TEXT($B246,"ddd"))</f>
        <v/>
      </c>
      <c r="D246" s="46" t="n"/>
      <c r="E246" s="46"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row>
    <row r="247">
      <c r="B247" s="18" t="n"/>
      <c r="C247" s="17">
        <f>IF($B247="","",TEXT($B247,"ddd"))</f>
        <v/>
      </c>
      <c r="D247" s="46" t="n"/>
      <c r="E247" s="46"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row>
    <row r="248">
      <c r="B248" s="18" t="n"/>
      <c r="C248" s="17">
        <f>IF($B248="","",TEXT($B248,"ddd"))</f>
        <v/>
      </c>
      <c r="D248" s="46" t="n"/>
      <c r="E248" s="46"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row>
    <row r="249">
      <c r="B249" s="18" t="n"/>
      <c r="C249" s="17">
        <f>IF($B249="","",TEXT($B249,"ddd"))</f>
        <v/>
      </c>
      <c r="D249" s="46" t="n"/>
      <c r="E249" s="46"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row>
    <row r="250">
      <c r="B250" s="18" t="n"/>
      <c r="C250" s="17">
        <f>IF($B250="","",TEXT($B250,"ddd"))</f>
        <v/>
      </c>
      <c r="D250" s="46" t="n"/>
      <c r="E250" s="46"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row>
    <row r="251">
      <c r="B251" s="18" t="n"/>
      <c r="C251" s="17">
        <f>IF($B251="","",TEXT($B251,"ddd"))</f>
        <v/>
      </c>
      <c r="D251" s="46" t="n"/>
      <c r="E251" s="46"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row>
    <row r="252">
      <c r="B252" s="18" t="n"/>
      <c r="C252" s="17">
        <f>IF($B252="","",TEXT($B252,"ddd"))</f>
        <v/>
      </c>
      <c r="D252" s="46" t="n"/>
      <c r="E252" s="46"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row>
    <row r="253">
      <c r="B253" s="18" t="n"/>
      <c r="C253" s="17">
        <f>IF($B253="","",TEXT($B253,"ddd"))</f>
        <v/>
      </c>
      <c r="D253" s="46" t="n"/>
      <c r="E253" s="46"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row>
    <row r="254">
      <c r="B254" s="18" t="n"/>
      <c r="C254" s="17">
        <f>IF($B254="","",TEXT($B254,"ddd"))</f>
        <v/>
      </c>
      <c r="D254" s="46" t="n"/>
      <c r="E254" s="46"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row>
    <row r="255">
      <c r="B255" s="18" t="n"/>
      <c r="C255" s="17">
        <f>IF($B255="","",TEXT($B255,"ddd"))</f>
        <v/>
      </c>
      <c r="D255" s="46" t="n"/>
      <c r="E255" s="46"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row>
    <row r="256">
      <c r="B256" s="18" t="n"/>
      <c r="C256" s="17">
        <f>IF($B256="","",TEXT($B256,"ddd"))</f>
        <v/>
      </c>
      <c r="D256" s="46" t="n"/>
      <c r="E256" s="46"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row>
    <row r="257">
      <c r="B257" s="18" t="n"/>
      <c r="C257" s="17">
        <f>IF($B257="","",TEXT($B257,"ddd"))</f>
        <v/>
      </c>
      <c r="D257" s="46" t="n"/>
      <c r="E257" s="46"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row>
    <row r="258">
      <c r="B258" s="18" t="n"/>
      <c r="C258" s="17">
        <f>IF($B258="","",TEXT($B258,"ddd"))</f>
        <v/>
      </c>
      <c r="D258" s="46" t="n"/>
      <c r="E258" s="46"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row>
    <row r="259">
      <c r="B259" s="18" t="n"/>
      <c r="C259" s="17">
        <f>IF($B259="","",TEXT($B259,"ddd"))</f>
        <v/>
      </c>
      <c r="D259" s="46" t="n"/>
      <c r="E259" s="46"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row>
    <row r="260">
      <c r="B260" s="18" t="n"/>
      <c r="C260" s="17">
        <f>IF($B260="","",TEXT($B260,"ddd"))</f>
        <v/>
      </c>
      <c r="D260" s="46" t="n"/>
      <c r="E260" s="46"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row>
    <row r="261">
      <c r="B261" s="18" t="n"/>
      <c r="C261" s="17">
        <f>IF($B261="","",TEXT($B261,"ddd"))</f>
        <v/>
      </c>
      <c r="D261" s="46" t="n"/>
      <c r="E261" s="46"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row>
    <row r="262">
      <c r="B262" s="18" t="n"/>
      <c r="C262" s="17">
        <f>IF($B262="","",TEXT($B262,"ddd"))</f>
        <v/>
      </c>
      <c r="D262" s="46" t="n"/>
      <c r="E262" s="46"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row>
    <row r="263">
      <c r="B263" s="18" t="n"/>
      <c r="C263" s="17">
        <f>IF($B263="","",TEXT($B263,"ddd"))</f>
        <v/>
      </c>
      <c r="D263" s="46" t="n"/>
      <c r="E263" s="46"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row>
    <row r="264">
      <c r="B264" s="18" t="n"/>
      <c r="C264" s="17">
        <f>IF($B264="","",TEXT($B264,"ddd"))</f>
        <v/>
      </c>
      <c r="D264" s="46" t="n"/>
      <c r="E264" s="46"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row>
    <row r="265">
      <c r="B265" s="18" t="n"/>
      <c r="C265" s="17">
        <f>IF($B265="","",TEXT($B265,"ddd"))</f>
        <v/>
      </c>
      <c r="D265" s="46" t="n"/>
      <c r="E265" s="46"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row>
    <row r="266">
      <c r="B266" s="18" t="n"/>
      <c r="C266" s="17">
        <f>IF($B266="","",TEXT($B266,"ddd"))</f>
        <v/>
      </c>
      <c r="D266" s="46" t="n"/>
      <c r="E266" s="46"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row>
    <row r="267">
      <c r="B267" s="18" t="n"/>
      <c r="C267" s="17">
        <f>IF($B267="","",TEXT($B267,"ddd"))</f>
        <v/>
      </c>
      <c r="D267" s="46" t="n"/>
      <c r="E267" s="46"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row>
    <row r="268">
      <c r="B268" s="18" t="n"/>
      <c r="C268" s="17">
        <f>IF($B268="","",TEXT($B268,"ddd"))</f>
        <v/>
      </c>
      <c r="D268" s="46" t="n"/>
      <c r="E268" s="46"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row>
    <row r="269">
      <c r="B269" s="18" t="n"/>
      <c r="C269" s="17">
        <f>IF($B269="","",TEXT($B269,"ddd"))</f>
        <v/>
      </c>
      <c r="D269" s="46" t="n"/>
      <c r="E269" s="46"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row>
    <row r="270">
      <c r="B270" s="18" t="n"/>
      <c r="C270" s="17">
        <f>IF($B270="","",TEXT($B270,"ddd"))</f>
        <v/>
      </c>
      <c r="D270" s="46" t="n"/>
      <c r="E270" s="46"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row>
    <row r="271">
      <c r="B271" s="18" t="n"/>
      <c r="C271" s="17">
        <f>IF($B271="","",TEXT($B271,"ddd"))</f>
        <v/>
      </c>
      <c r="D271" s="46" t="n"/>
      <c r="E271" s="46"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row>
    <row r="272">
      <c r="B272" s="18" t="n"/>
      <c r="C272" s="17">
        <f>IF($B272="","",TEXT($B272,"ddd"))</f>
        <v/>
      </c>
      <c r="D272" s="46" t="n"/>
      <c r="E272" s="46"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row>
    <row r="273">
      <c r="B273" s="18" t="n"/>
      <c r="C273" s="17">
        <f>IF($B273="","",TEXT($B273,"ddd"))</f>
        <v/>
      </c>
      <c r="D273" s="46" t="n"/>
      <c r="E273" s="46"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row>
    <row r="274">
      <c r="B274" s="18" t="n"/>
      <c r="C274" s="17">
        <f>IF($B274="","",TEXT($B274,"ddd"))</f>
        <v/>
      </c>
      <c r="D274" s="46" t="n"/>
      <c r="E274" s="46"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row>
    <row r="275">
      <c r="B275" s="18" t="n"/>
      <c r="C275" s="17">
        <f>IF($B275="","",TEXT($B275,"ddd"))</f>
        <v/>
      </c>
      <c r="D275" s="46" t="n"/>
      <c r="E275" s="46"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row>
    <row r="276">
      <c r="B276" s="18" t="n"/>
      <c r="C276" s="17">
        <f>IF($B276="","",TEXT($B276,"ddd"))</f>
        <v/>
      </c>
      <c r="D276" s="46" t="n"/>
      <c r="E276" s="46"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row>
    <row r="277">
      <c r="B277" s="18" t="n"/>
      <c r="C277" s="17">
        <f>IF($B277="","",TEXT($B277,"ddd"))</f>
        <v/>
      </c>
      <c r="D277" s="46" t="n"/>
      <c r="E277" s="46"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row>
    <row r="278">
      <c r="B278" s="18" t="n"/>
      <c r="C278" s="17">
        <f>IF($B278="","",TEXT($B278,"ddd"))</f>
        <v/>
      </c>
      <c r="D278" s="46" t="n"/>
      <c r="E278" s="46"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row>
    <row r="279">
      <c r="B279" s="18" t="n"/>
      <c r="C279" s="17">
        <f>IF($B279="","",TEXT($B279,"ddd"))</f>
        <v/>
      </c>
      <c r="D279" s="46" t="n"/>
      <c r="E279" s="46"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row>
    <row r="280">
      <c r="B280" s="18" t="n"/>
      <c r="C280" s="17">
        <f>IF($B280="","",TEXT($B280,"ddd"))</f>
        <v/>
      </c>
      <c r="D280" s="46" t="n"/>
      <c r="E280" s="46"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row>
    <row r="281">
      <c r="B281" s="18" t="n"/>
      <c r="C281" s="17">
        <f>IF($B281="","",TEXT($B281,"ddd"))</f>
        <v/>
      </c>
      <c r="D281" s="46" t="n"/>
      <c r="E281" s="46"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row>
    <row r="282">
      <c r="B282" s="18" t="n"/>
      <c r="C282" s="17">
        <f>IF($B282="","",TEXT($B282,"ddd"))</f>
        <v/>
      </c>
      <c r="D282" s="46" t="n"/>
      <c r="E282" s="46"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row>
    <row r="283">
      <c r="B283" s="18" t="n"/>
      <c r="C283" s="17">
        <f>IF($B283="","",TEXT($B283,"ddd"))</f>
        <v/>
      </c>
      <c r="D283" s="46" t="n"/>
      <c r="E283" s="46"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row>
    <row r="284">
      <c r="B284" s="18" t="n"/>
      <c r="C284" s="17">
        <f>IF($B284="","",TEXT($B284,"ddd"))</f>
        <v/>
      </c>
      <c r="D284" s="46" t="n"/>
      <c r="E284" s="46"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row>
    <row r="285">
      <c r="B285" s="18" t="n"/>
      <c r="C285" s="17">
        <f>IF($B285="","",TEXT($B285,"ddd"))</f>
        <v/>
      </c>
      <c r="D285" s="46" t="n"/>
      <c r="E285" s="46"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row>
    <row r="286">
      <c r="B286" s="18" t="n"/>
      <c r="C286" s="17">
        <f>IF($B286="","",TEXT($B286,"ddd"))</f>
        <v/>
      </c>
      <c r="D286" s="46" t="n"/>
      <c r="E286" s="46"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row>
    <row r="287">
      <c r="B287" s="18" t="n"/>
      <c r="C287" s="17">
        <f>IF($B287="","",TEXT($B287,"ddd"))</f>
        <v/>
      </c>
      <c r="D287" s="46" t="n"/>
      <c r="E287" s="46"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row>
    <row r="288">
      <c r="B288" s="18" t="n"/>
      <c r="C288" s="17">
        <f>IF($B288="","",TEXT($B288,"ddd"))</f>
        <v/>
      </c>
      <c r="D288" s="46" t="n"/>
      <c r="E288" s="46"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row>
    <row r="289">
      <c r="B289" s="18" t="n"/>
      <c r="C289" s="17">
        <f>IF($B289="","",TEXT($B289,"ddd"))</f>
        <v/>
      </c>
      <c r="D289" s="46" t="n"/>
      <c r="E289" s="46"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row>
    <row r="290">
      <c r="B290" s="18" t="n"/>
      <c r="C290" s="17">
        <f>IF($B290="","",TEXT($B290,"ddd"))</f>
        <v/>
      </c>
      <c r="D290" s="46" t="n"/>
      <c r="E290" s="46"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row>
    <row r="291">
      <c r="B291" s="18" t="n"/>
      <c r="C291" s="17">
        <f>IF($B291="","",TEXT($B291,"ddd"))</f>
        <v/>
      </c>
      <c r="D291" s="46" t="n"/>
      <c r="E291" s="46"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row>
    <row r="292">
      <c r="B292" s="18" t="n"/>
      <c r="C292" s="17">
        <f>IF($B292="","",TEXT($B292,"ddd"))</f>
        <v/>
      </c>
      <c r="D292" s="46" t="n"/>
      <c r="E292" s="46"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row>
    <row r="293">
      <c r="B293" s="18" t="n"/>
      <c r="C293" s="17">
        <f>IF($B293="","",TEXT($B293,"ddd"))</f>
        <v/>
      </c>
      <c r="D293" s="46" t="n"/>
      <c r="E293" s="46"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row>
    <row r="294">
      <c r="B294" s="18" t="n"/>
      <c r="C294" s="17">
        <f>IF($B294="","",TEXT($B294,"ddd"))</f>
        <v/>
      </c>
      <c r="D294" s="46" t="n"/>
      <c r="E294" s="46"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row>
    <row r="295">
      <c r="B295" s="18" t="n"/>
      <c r="C295" s="17">
        <f>IF($B295="","",TEXT($B295,"ddd"))</f>
        <v/>
      </c>
      <c r="D295" s="46" t="n"/>
      <c r="E295" s="46"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row>
    <row r="296">
      <c r="B296" s="18" t="n"/>
      <c r="C296" s="17">
        <f>IF($B296="","",TEXT($B296,"ddd"))</f>
        <v/>
      </c>
      <c r="D296" s="46" t="n"/>
      <c r="E296" s="46"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row>
    <row r="297">
      <c r="B297" s="18" t="n"/>
      <c r="C297" s="17">
        <f>IF($B297="","",TEXT($B297,"ddd"))</f>
        <v/>
      </c>
      <c r="D297" s="46" t="n"/>
      <c r="E297" s="46"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row>
    <row r="298">
      <c r="B298" s="18" t="n"/>
      <c r="C298" s="17">
        <f>IF($B298="","",TEXT($B298,"ddd"))</f>
        <v/>
      </c>
      <c r="D298" s="46" t="n"/>
      <c r="E298" s="46"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row>
    <row r="299">
      <c r="B299" s="18" t="n"/>
      <c r="C299" s="17">
        <f>IF($B299="","",TEXT($B299,"ddd"))</f>
        <v/>
      </c>
      <c r="D299" s="46" t="n"/>
      <c r="E299" s="46"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row>
    <row r="300">
      <c r="B300" s="18" t="n"/>
      <c r="C300" s="17">
        <f>IF($B300="","",TEXT($B300,"ddd"))</f>
        <v/>
      </c>
      <c r="D300" s="46" t="n"/>
      <c r="E300" s="46"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row>
    <row r="301">
      <c r="B301" s="18" t="n"/>
      <c r="C301" s="17">
        <f>IF($B301="","",TEXT($B301,"ddd"))</f>
        <v/>
      </c>
      <c r="D301" s="46" t="n"/>
      <c r="E301" s="46"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row>
    <row r="302">
      <c r="B302" s="18" t="n"/>
      <c r="C302" s="17">
        <f>IF($B302="","",TEXT($B302,"ddd"))</f>
        <v/>
      </c>
      <c r="D302" s="46" t="n"/>
      <c r="E302" s="46"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row>
    <row r="303">
      <c r="B303" s="18" t="n"/>
      <c r="C303" s="17">
        <f>IF($B303="","",TEXT($B303,"ddd"))</f>
        <v/>
      </c>
      <c r="D303" s="46" t="n"/>
      <c r="E303" s="46"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row>
    <row r="304">
      <c r="B304" s="18" t="n"/>
      <c r="C304" s="17">
        <f>IF($B304="","",TEXT($B304,"ddd"))</f>
        <v/>
      </c>
      <c r="D304" s="46" t="n"/>
      <c r="E304" s="46"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row>
    <row r="305">
      <c r="B305" s="18" t="n"/>
      <c r="C305" s="17">
        <f>IF($B305="","",TEXT($B305,"ddd"))</f>
        <v/>
      </c>
      <c r="D305" s="46" t="n"/>
      <c r="E305" s="46"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row>
    <row r="306">
      <c r="B306" s="18" t="n"/>
      <c r="C306" s="17">
        <f>IF($B306="","",TEXT($B306,"ddd"))</f>
        <v/>
      </c>
      <c r="D306" s="46" t="n"/>
      <c r="E306" s="46"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row>
    <row r="307">
      <c r="B307" s="18" t="n"/>
      <c r="C307" s="17">
        <f>IF($B307="","",TEXT($B307,"ddd"))</f>
        <v/>
      </c>
      <c r="D307" s="46" t="n"/>
      <c r="E307" s="46"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row>
    <row r="308">
      <c r="B308" s="18" t="n"/>
      <c r="C308" s="17">
        <f>IF($B308="","",TEXT($B308,"ddd"))</f>
        <v/>
      </c>
      <c r="D308" s="46" t="n"/>
      <c r="E308" s="46"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row>
    <row r="309">
      <c r="B309" s="18" t="n"/>
      <c r="C309" s="17">
        <f>IF($B309="","",TEXT($B309,"ddd"))</f>
        <v/>
      </c>
      <c r="D309" s="46" t="n"/>
      <c r="E309" s="46"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row>
    <row r="310">
      <c r="B310" s="18" t="n"/>
      <c r="C310" s="17">
        <f>IF($B310="","",TEXT($B310,"ddd"))</f>
        <v/>
      </c>
      <c r="D310" s="46" t="n"/>
      <c r="E310" s="46"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row>
    <row r="311">
      <c r="B311" s="18" t="n"/>
      <c r="C311" s="17">
        <f>IF($B311="","",TEXT($B311,"ddd"))</f>
        <v/>
      </c>
      <c r="D311" s="46" t="n"/>
      <c r="E311" s="46"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row>
    <row r="312">
      <c r="B312" s="18" t="n"/>
      <c r="C312" s="17">
        <f>IF($B312="","",TEXT($B312,"ddd"))</f>
        <v/>
      </c>
      <c r="D312" s="46" t="n"/>
      <c r="E312" s="46"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row>
    <row r="313">
      <c r="B313" s="18" t="n"/>
      <c r="C313" s="17">
        <f>IF($B313="","",TEXT($B313,"ddd"))</f>
        <v/>
      </c>
      <c r="D313" s="46" t="n"/>
      <c r="E313" s="46"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row>
    <row r="314">
      <c r="B314" s="18" t="n"/>
      <c r="C314" s="17">
        <f>IF($B314="","",TEXT($B314,"ddd"))</f>
        <v/>
      </c>
      <c r="D314" s="46" t="n"/>
      <c r="E314" s="46"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row>
    <row r="315">
      <c r="B315" s="18" t="n"/>
      <c r="C315" s="17">
        <f>IF($B315="","",TEXT($B315,"ddd"))</f>
        <v/>
      </c>
      <c r="D315" s="46" t="n"/>
      <c r="E315" s="46"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row>
    <row r="316">
      <c r="B316" s="18" t="n"/>
      <c r="C316" s="17">
        <f>IF($B316="","",TEXT($B316,"ddd"))</f>
        <v/>
      </c>
      <c r="D316" s="46" t="n"/>
      <c r="E316" s="46"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row>
    <row r="317">
      <c r="B317" s="18" t="n"/>
      <c r="C317" s="17">
        <f>IF($B317="","",TEXT($B317,"ddd"))</f>
        <v/>
      </c>
      <c r="D317" s="46" t="n"/>
      <c r="E317" s="46"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row>
    <row r="318">
      <c r="B318" s="18" t="n"/>
      <c r="C318" s="17">
        <f>IF($B318="","",TEXT($B318,"ddd"))</f>
        <v/>
      </c>
      <c r="D318" s="46" t="n"/>
      <c r="E318" s="46"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row>
    <row r="319">
      <c r="B319" s="18" t="n"/>
      <c r="C319" s="17">
        <f>IF($B319="","",TEXT($B319,"ddd"))</f>
        <v/>
      </c>
      <c r="D319" s="46" t="n"/>
      <c r="E319" s="46"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row>
    <row r="320">
      <c r="B320" s="18" t="n"/>
      <c r="C320" s="17">
        <f>IF($B320="","",TEXT($B320,"ddd"))</f>
        <v/>
      </c>
      <c r="D320" s="46" t="n"/>
      <c r="E320" s="46"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row>
    <row r="321">
      <c r="B321" s="18" t="n"/>
      <c r="C321" s="17">
        <f>IF($B321="","",TEXT($B321,"ddd"))</f>
        <v/>
      </c>
      <c r="D321" s="46" t="n"/>
      <c r="E321" s="46"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row>
    <row r="322">
      <c r="B322" s="18" t="n"/>
      <c r="C322" s="17">
        <f>IF($B322="","",TEXT($B322,"ddd"))</f>
        <v/>
      </c>
      <c r="D322" s="46" t="n"/>
      <c r="E322" s="46"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row>
    <row r="323">
      <c r="B323" s="18" t="n"/>
      <c r="C323" s="17">
        <f>IF($B323="","",TEXT($B323,"ddd"))</f>
        <v/>
      </c>
      <c r="D323" s="46" t="n"/>
      <c r="E323" s="46"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row>
    <row r="324">
      <c r="B324" s="18" t="n"/>
      <c r="C324" s="17">
        <f>IF($B324="","",TEXT($B324,"ddd"))</f>
        <v/>
      </c>
      <c r="D324" s="46" t="n"/>
      <c r="E324" s="46"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row>
    <row r="325">
      <c r="B325" s="18" t="n"/>
      <c r="C325" s="17">
        <f>IF($B325="","",TEXT($B325,"ddd"))</f>
        <v/>
      </c>
      <c r="D325" s="46" t="n"/>
      <c r="E325" s="46"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row>
    <row r="326">
      <c r="B326" s="18" t="n"/>
      <c r="C326" s="17">
        <f>IF($B326="","",TEXT($B326,"ddd"))</f>
        <v/>
      </c>
      <c r="D326" s="46" t="n"/>
      <c r="E326" s="46"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row>
    <row r="327">
      <c r="B327" s="18" t="n"/>
      <c r="C327" s="17">
        <f>IF($B327="","",TEXT($B327,"ddd"))</f>
        <v/>
      </c>
      <c r="D327" s="46" t="n"/>
      <c r="E327" s="46"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row>
    <row r="328">
      <c r="B328" s="18" t="n"/>
      <c r="C328" s="17">
        <f>IF($B328="","",TEXT($B328,"ddd"))</f>
        <v/>
      </c>
      <c r="D328" s="46" t="n"/>
      <c r="E328" s="46"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row>
    <row r="329">
      <c r="B329" s="18" t="n"/>
      <c r="C329" s="17">
        <f>IF($B329="","",TEXT($B329,"ddd"))</f>
        <v/>
      </c>
      <c r="D329" s="46" t="n"/>
      <c r="E329" s="46"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row>
    <row r="330">
      <c r="B330" s="18" t="n"/>
      <c r="C330" s="17">
        <f>IF($B330="","",TEXT($B330,"ddd"))</f>
        <v/>
      </c>
      <c r="D330" s="46" t="n"/>
      <c r="E330" s="46"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row>
    <row r="331">
      <c r="B331" s="18" t="n"/>
      <c r="C331" s="17">
        <f>IF($B331="","",TEXT($B331,"ddd"))</f>
        <v/>
      </c>
      <c r="D331" s="46" t="n"/>
      <c r="E331" s="46"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row>
    <row r="332">
      <c r="B332" s="18" t="n"/>
      <c r="C332" s="17">
        <f>IF($B332="","",TEXT($B332,"ddd"))</f>
        <v/>
      </c>
      <c r="D332" s="46" t="n"/>
      <c r="E332" s="46"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row>
    <row r="333">
      <c r="B333" s="18" t="n"/>
      <c r="C333" s="17">
        <f>IF($B333="","",TEXT($B333,"ddd"))</f>
        <v/>
      </c>
      <c r="D333" s="46" t="n"/>
      <c r="E333" s="46"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row>
    <row r="334">
      <c r="B334" s="18" t="n"/>
      <c r="C334" s="17">
        <f>IF($B334="","",TEXT($B334,"ddd"))</f>
        <v/>
      </c>
      <c r="D334" s="46" t="n"/>
      <c r="E334" s="46"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row>
    <row r="335">
      <c r="B335" s="18" t="n"/>
      <c r="C335" s="17">
        <f>IF($B335="","",TEXT($B335,"ddd"))</f>
        <v/>
      </c>
      <c r="D335" s="46" t="n"/>
      <c r="E335" s="46"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row>
    <row r="336">
      <c r="B336" s="18" t="n"/>
      <c r="C336" s="17">
        <f>IF($B336="","",TEXT($B336,"ddd"))</f>
        <v/>
      </c>
      <c r="D336" s="46" t="n"/>
      <c r="E336" s="46"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row>
    <row r="337">
      <c r="B337" s="18" t="n"/>
      <c r="C337" s="17">
        <f>IF($B337="","",TEXT($B337,"ddd"))</f>
        <v/>
      </c>
      <c r="D337" s="46" t="n"/>
      <c r="E337" s="46"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row>
    <row r="338">
      <c r="B338" s="18" t="n"/>
      <c r="C338" s="17">
        <f>IF($B338="","",TEXT($B338,"ddd"))</f>
        <v/>
      </c>
      <c r="D338" s="46" t="n"/>
      <c r="E338" s="46"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row>
    <row r="339">
      <c r="B339" s="18" t="n"/>
      <c r="C339" s="17">
        <f>IF($B339="","",TEXT($B339,"ddd"))</f>
        <v/>
      </c>
      <c r="D339" s="46" t="n"/>
      <c r="E339" s="46"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row>
    <row r="340">
      <c r="B340" s="18" t="n"/>
      <c r="C340" s="17">
        <f>IF($B340="","",TEXT($B340,"ddd"))</f>
        <v/>
      </c>
      <c r="D340" s="46" t="n"/>
      <c r="E340" s="46"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row>
    <row r="341">
      <c r="B341" s="18" t="n"/>
      <c r="C341" s="17">
        <f>IF($B341="","",TEXT($B341,"ddd"))</f>
        <v/>
      </c>
      <c r="D341" s="46" t="n"/>
      <c r="E341" s="46"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row>
    <row r="342">
      <c r="B342" s="18" t="n"/>
      <c r="C342" s="17">
        <f>IF($B342="","",TEXT($B342,"ddd"))</f>
        <v/>
      </c>
      <c r="D342" s="46" t="n"/>
      <c r="E342" s="46"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row>
    <row r="343">
      <c r="B343" s="18" t="n"/>
      <c r="C343" s="17">
        <f>IF($B343="","",TEXT($B343,"ddd"))</f>
        <v/>
      </c>
      <c r="D343" s="46" t="n"/>
      <c r="E343" s="46"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row>
    <row r="344">
      <c r="B344" s="18" t="n"/>
      <c r="C344" s="17">
        <f>IF($B344="","",TEXT($B344,"ddd"))</f>
        <v/>
      </c>
      <c r="D344" s="46" t="n"/>
      <c r="E344" s="46"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row>
    <row r="345">
      <c r="B345" s="18" t="n"/>
      <c r="C345" s="17">
        <f>IF($B345="","",TEXT($B345,"ddd"))</f>
        <v/>
      </c>
      <c r="D345" s="46" t="n"/>
      <c r="E345" s="46"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row>
    <row r="346">
      <c r="B346" s="18" t="n"/>
      <c r="C346" s="17">
        <f>IF($B346="","",TEXT($B346,"ddd"))</f>
        <v/>
      </c>
      <c r="D346" s="46" t="n"/>
      <c r="E346" s="46"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row>
    <row r="347">
      <c r="B347" s="18" t="n"/>
      <c r="C347" s="17">
        <f>IF($B347="","",TEXT($B347,"ddd"))</f>
        <v/>
      </c>
      <c r="D347" s="46" t="n"/>
      <c r="E347" s="46"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row>
    <row r="348">
      <c r="B348" s="18" t="n"/>
      <c r="C348" s="17">
        <f>IF($B348="","",TEXT($B348,"ddd"))</f>
        <v/>
      </c>
      <c r="D348" s="46" t="n"/>
      <c r="E348" s="46"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row>
    <row r="349">
      <c r="B349" s="18" t="n"/>
      <c r="C349" s="17">
        <f>IF($B349="","",TEXT($B349,"ddd"))</f>
        <v/>
      </c>
      <c r="D349" s="46" t="n"/>
      <c r="E349" s="46"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row>
    <row r="350">
      <c r="B350" s="18" t="n"/>
      <c r="C350" s="17">
        <f>IF($B350="","",TEXT($B350,"ddd"))</f>
        <v/>
      </c>
      <c r="D350" s="46" t="n"/>
      <c r="E350" s="46"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row>
    <row r="351">
      <c r="B351" s="18" t="n"/>
      <c r="C351" s="17">
        <f>IF($B351="","",TEXT($B351,"ddd"))</f>
        <v/>
      </c>
      <c r="D351" s="46" t="n"/>
      <c r="E351" s="46"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row>
    <row r="352">
      <c r="B352" s="18" t="n"/>
      <c r="C352" s="17">
        <f>IF($B352="","",TEXT($B352,"ddd"))</f>
        <v/>
      </c>
      <c r="D352" s="46" t="n"/>
      <c r="E352" s="46"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row>
    <row r="353">
      <c r="B353" s="18" t="n"/>
      <c r="C353" s="17">
        <f>IF($B353="","",TEXT($B353,"ddd"))</f>
        <v/>
      </c>
      <c r="D353" s="46" t="n"/>
      <c r="E353" s="46"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row>
    <row r="354">
      <c r="B354" s="18" t="n"/>
      <c r="C354" s="17">
        <f>IF($B354="","",TEXT($B354,"ddd"))</f>
        <v/>
      </c>
      <c r="D354" s="46" t="n"/>
      <c r="E354" s="46"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row>
    <row r="355">
      <c r="B355" s="18" t="n"/>
      <c r="C355" s="17">
        <f>IF($B355="","",TEXT($B355,"ddd"))</f>
        <v/>
      </c>
      <c r="D355" s="46" t="n"/>
      <c r="E355" s="46"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row>
    <row r="356">
      <c r="B356" s="18" t="n"/>
      <c r="C356" s="17">
        <f>IF($B356="","",TEXT($B356,"ddd"))</f>
        <v/>
      </c>
      <c r="D356" s="46" t="n"/>
      <c r="E356" s="46"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row>
    <row r="357">
      <c r="B357" s="18" t="n"/>
      <c r="C357" s="17">
        <f>IF($B357="","",TEXT($B357,"ddd"))</f>
        <v/>
      </c>
      <c r="D357" s="46" t="n"/>
      <c r="E357" s="46"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row>
    <row r="358">
      <c r="B358" s="18" t="n"/>
      <c r="C358" s="17">
        <f>IF($B358="","",TEXT($B358,"ddd"))</f>
        <v/>
      </c>
      <c r="D358" s="46" t="n"/>
      <c r="E358" s="46"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row>
    <row r="359">
      <c r="B359" s="18" t="n"/>
      <c r="C359" s="17">
        <f>IF($B359="","",TEXT($B359,"ddd"))</f>
        <v/>
      </c>
      <c r="D359" s="46" t="n"/>
      <c r="E359" s="46"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row>
    <row r="360">
      <c r="B360" s="18" t="n"/>
      <c r="C360" s="17">
        <f>IF($B360="","",TEXT($B360,"ddd"))</f>
        <v/>
      </c>
      <c r="D360" s="46" t="n"/>
      <c r="E360" s="46"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row>
    <row r="361">
      <c r="B361" s="18" t="n"/>
      <c r="C361" s="17">
        <f>IF($B361="","",TEXT($B361,"ddd"))</f>
        <v/>
      </c>
      <c r="D361" s="46" t="n"/>
      <c r="E361" s="46"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row>
    <row r="362">
      <c r="B362" s="18" t="n"/>
      <c r="C362" s="17">
        <f>IF($B362="","",TEXT($B362,"ddd"))</f>
        <v/>
      </c>
      <c r="D362" s="46" t="n"/>
      <c r="E362" s="46"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row>
    <row r="363">
      <c r="B363" s="18" t="n"/>
      <c r="C363" s="17">
        <f>IF($B363="","",TEXT($B363,"ddd"))</f>
        <v/>
      </c>
      <c r="D363" s="46" t="n"/>
      <c r="E363" s="46"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row>
    <row r="364">
      <c r="B364" s="18" t="n"/>
      <c r="C364" s="17">
        <f>IF($B364="","",TEXT($B364,"ddd"))</f>
        <v/>
      </c>
      <c r="D364" s="46" t="n"/>
      <c r="E364" s="46"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row>
    <row r="365">
      <c r="B365" s="18" t="n"/>
      <c r="C365" s="17">
        <f>IF($B365="","",TEXT($B365,"ddd"))</f>
        <v/>
      </c>
      <c r="D365" s="46" t="n"/>
      <c r="E365" s="46"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row>
    <row r="366">
      <c r="B366" s="18" t="n"/>
      <c r="C366" s="17">
        <f>IF($B366="","",TEXT($B366,"ddd"))</f>
        <v/>
      </c>
      <c r="D366" s="46" t="n"/>
      <c r="E366" s="46"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row>
    <row r="367">
      <c r="B367" s="18" t="n"/>
      <c r="C367" s="17">
        <f>IF($B367="","",TEXT($B367,"ddd"))</f>
        <v/>
      </c>
      <c r="D367" s="46" t="n"/>
      <c r="E367" s="46"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row>
    <row r="368">
      <c r="B368" s="18" t="n"/>
      <c r="C368" s="17">
        <f>IF($B368="","",TEXT($B368,"ddd"))</f>
        <v/>
      </c>
      <c r="D368" s="46" t="n"/>
      <c r="E368" s="46"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row>
    <row r="369">
      <c r="B369" s="18" t="n"/>
      <c r="C369" s="17">
        <f>IF($B369="","",TEXT($B369,"ddd"))</f>
        <v/>
      </c>
      <c r="D369" s="46" t="n"/>
      <c r="E369" s="46"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row>
    <row r="370">
      <c r="B370" s="18" t="n"/>
      <c r="C370" s="17">
        <f>IF($B370="","",TEXT($B370,"ddd"))</f>
        <v/>
      </c>
      <c r="D370" s="46" t="n"/>
      <c r="E370" s="46"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row>
    <row r="371">
      <c r="B371" s="18" t="n"/>
      <c r="C371" s="17">
        <f>IF($B371="","",TEXT($B371,"ddd"))</f>
        <v/>
      </c>
      <c r="D371" s="46" t="n"/>
      <c r="E371" s="46"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row>
    <row r="372">
      <c r="B372" s="18" t="n"/>
      <c r="C372" s="17">
        <f>IF($B372="","",TEXT($B372,"ddd"))</f>
        <v/>
      </c>
      <c r="D372" s="46" t="n"/>
      <c r="E372" s="46"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row>
    <row r="373">
      <c r="B373" s="18" t="n"/>
      <c r="C373" s="17">
        <f>IF($B373="","",TEXT($B373,"ddd"))</f>
        <v/>
      </c>
      <c r="D373" s="46" t="n"/>
      <c r="E373" s="46"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row>
    <row r="374">
      <c r="B374" s="18" t="n"/>
      <c r="C374" s="17">
        <f>IF($B374="","",TEXT($B374,"ddd"))</f>
        <v/>
      </c>
      <c r="D374" s="46" t="n"/>
      <c r="E374" s="46"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row>
    <row r="375">
      <c r="B375" s="18" t="n"/>
      <c r="C375" s="17">
        <f>IF($B375="","",TEXT($B375,"ddd"))</f>
        <v/>
      </c>
      <c r="D375" s="46" t="n"/>
      <c r="E375" s="46"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row>
    <row r="376">
      <c r="B376" s="18" t="n"/>
      <c r="C376" s="17">
        <f>IF($B376="","",TEXT($B376,"ddd"))</f>
        <v/>
      </c>
      <c r="D376" s="46" t="n"/>
      <c r="E376" s="46"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row>
    <row r="377">
      <c r="B377" s="18" t="n"/>
      <c r="C377" s="17">
        <f>IF($B377="","",TEXT($B377,"ddd"))</f>
        <v/>
      </c>
      <c r="D377" s="46" t="n"/>
      <c r="E377" s="46"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row>
    <row r="378">
      <c r="B378" s="18" t="n"/>
      <c r="C378" s="17">
        <f>IF($B378="","",TEXT($B378,"ddd"))</f>
        <v/>
      </c>
      <c r="D378" s="46" t="n"/>
      <c r="E378" s="46"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row>
    <row r="379">
      <c r="B379" s="18" t="n"/>
      <c r="C379" s="17">
        <f>IF($B379="","",TEXT($B379,"ddd"))</f>
        <v/>
      </c>
      <c r="D379" s="46" t="n"/>
      <c r="E379" s="46"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row>
    <row r="380">
      <c r="B380" s="18" t="n"/>
      <c r="C380" s="17">
        <f>IF($B380="","",TEXT($B380,"ddd"))</f>
        <v/>
      </c>
      <c r="D380" s="46" t="n"/>
      <c r="E380" s="46"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row>
    <row r="381">
      <c r="B381" s="18" t="n"/>
      <c r="C381" s="17">
        <f>IF($B381="","",TEXT($B381,"ddd"))</f>
        <v/>
      </c>
      <c r="D381" s="46" t="n"/>
      <c r="E381" s="46"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row>
    <row r="382">
      <c r="B382" s="18" t="n"/>
      <c r="C382" s="17">
        <f>IF($B382="","",TEXT($B382,"ddd"))</f>
        <v/>
      </c>
      <c r="D382" s="46" t="n"/>
      <c r="E382" s="46"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row>
    <row r="383">
      <c r="B383" s="18" t="n"/>
      <c r="C383" s="17">
        <f>IF($B383="","",TEXT($B383,"ddd"))</f>
        <v/>
      </c>
      <c r="D383" s="46" t="n"/>
      <c r="E383" s="46"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row>
    <row r="384">
      <c r="B384" s="18" t="n"/>
      <c r="C384" s="17">
        <f>IF($B384="","",TEXT($B384,"ddd"))</f>
        <v/>
      </c>
      <c r="D384" s="46" t="n"/>
      <c r="E384" s="46"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row>
    <row r="385">
      <c r="B385" s="18" t="n"/>
      <c r="C385" s="17">
        <f>IF($B385="","",TEXT($B385,"ddd"))</f>
        <v/>
      </c>
      <c r="D385" s="46" t="n"/>
      <c r="E385" s="46"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row>
    <row r="386">
      <c r="B386" s="18" t="n"/>
      <c r="C386" s="17">
        <f>IF($B386="","",TEXT($B386,"ddd"))</f>
        <v/>
      </c>
      <c r="D386" s="46" t="n"/>
      <c r="E386" s="46"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row>
    <row r="387">
      <c r="B387" s="18" t="n"/>
      <c r="C387" s="17">
        <f>IF($B387="","",TEXT($B387,"ddd"))</f>
        <v/>
      </c>
      <c r="D387" s="46" t="n"/>
      <c r="E387" s="46"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row>
    <row r="388">
      <c r="B388" s="18" t="n"/>
      <c r="C388" s="17">
        <f>IF($B388="","",TEXT($B388,"ddd"))</f>
        <v/>
      </c>
      <c r="D388" s="46" t="n"/>
      <c r="E388" s="46"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row>
    <row r="389">
      <c r="B389" s="18" t="n"/>
      <c r="C389" s="17">
        <f>IF($B389="","",TEXT($B389,"ddd"))</f>
        <v/>
      </c>
      <c r="D389" s="46" t="n"/>
      <c r="E389" s="46"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row>
    <row r="390">
      <c r="B390" s="18" t="n"/>
      <c r="C390" s="17">
        <f>IF($B390="","",TEXT($B390,"ddd"))</f>
        <v/>
      </c>
      <c r="D390" s="46" t="n"/>
      <c r="E390" s="46"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row>
    <row r="391">
      <c r="B391" s="18" t="n"/>
      <c r="C391" s="17">
        <f>IF($B391="","",TEXT($B391,"ddd"))</f>
        <v/>
      </c>
      <c r="D391" s="46" t="n"/>
      <c r="E391" s="46"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row>
    <row r="392">
      <c r="B392" s="18" t="n"/>
      <c r="C392" s="17">
        <f>IF($B392="","",TEXT($B392,"ddd"))</f>
        <v/>
      </c>
      <c r="D392" s="46" t="n"/>
      <c r="E392" s="46"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row>
    <row r="393">
      <c r="B393" s="18" t="n"/>
      <c r="C393" s="17">
        <f>IF($B393="","",TEXT($B393,"ddd"))</f>
        <v/>
      </c>
      <c r="D393" s="46" t="n"/>
      <c r="E393" s="46"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row>
    <row r="394">
      <c r="B394" s="18" t="n"/>
      <c r="C394" s="17">
        <f>IF($B394="","",TEXT($B394,"ddd"))</f>
        <v/>
      </c>
      <c r="D394" s="46" t="n"/>
      <c r="E394" s="46"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row>
    <row r="395">
      <c r="B395" s="18" t="n"/>
      <c r="C395" s="17">
        <f>IF($B395="","",TEXT($B395,"ddd"))</f>
        <v/>
      </c>
      <c r="D395" s="46" t="n"/>
      <c r="E395" s="46"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row>
    <row r="396">
      <c r="B396" s="18" t="n"/>
      <c r="C396" s="17">
        <f>IF($B396="","",TEXT($B396,"ddd"))</f>
        <v/>
      </c>
      <c r="D396" s="46" t="n"/>
      <c r="E396" s="46"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row>
    <row r="397">
      <c r="B397" s="18" t="n"/>
      <c r="C397" s="17">
        <f>IF($B397="","",TEXT($B397,"ddd"))</f>
        <v/>
      </c>
      <c r="D397" s="46" t="n"/>
      <c r="E397" s="46"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row>
    <row r="398">
      <c r="B398" s="18" t="n"/>
      <c r="C398" s="17">
        <f>IF($B398="","",TEXT($B398,"ddd"))</f>
        <v/>
      </c>
      <c r="D398" s="46" t="n"/>
      <c r="E398" s="46"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row>
    <row r="399">
      <c r="B399" s="18" t="n"/>
      <c r="C399" s="17">
        <f>IF($B399="","",TEXT($B399,"ddd"))</f>
        <v/>
      </c>
      <c r="D399" s="46" t="n"/>
      <c r="E399" s="46"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row>
    <row r="400">
      <c r="B400" s="18" t="n"/>
      <c r="C400" s="17">
        <f>IF($B400="","",TEXT($B400,"ddd"))</f>
        <v/>
      </c>
      <c r="D400" s="46" t="n"/>
      <c r="E400" s="46"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row>
    <row r="401">
      <c r="B401" s="18" t="n"/>
      <c r="C401" s="17">
        <f>IF($B401="","",TEXT($B401,"ddd"))</f>
        <v/>
      </c>
      <c r="D401" s="46" t="n"/>
      <c r="E401" s="46"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row>
    <row r="402">
      <c r="B402" s="18" t="n"/>
      <c r="C402" s="17">
        <f>IF($B402="","",TEXT($B402,"ddd"))</f>
        <v/>
      </c>
      <c r="D402" s="46" t="n"/>
      <c r="E402" s="46"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row>
    <row r="403">
      <c r="B403" s="18" t="n"/>
      <c r="C403" s="17">
        <f>IF($B403="","",TEXT($B403,"ddd"))</f>
        <v/>
      </c>
      <c r="D403" s="46" t="n"/>
      <c r="E403" s="46"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row>
    <row r="404">
      <c r="B404" s="18" t="n"/>
      <c r="C404" s="17">
        <f>IF($B404="","",TEXT($B404,"ddd"))</f>
        <v/>
      </c>
      <c r="D404" s="46" t="n"/>
      <c r="E404" s="46"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row>
    <row r="405">
      <c r="B405" s="18" t="n"/>
      <c r="C405" s="17">
        <f>IF($B405="","",TEXT($B405,"ddd"))</f>
        <v/>
      </c>
      <c r="D405" s="46" t="n"/>
      <c r="E405" s="46"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row>
    <row r="406">
      <c r="B406" s="18" t="n"/>
      <c r="C406" s="17">
        <f>IF($B406="","",TEXT($B406,"ddd"))</f>
        <v/>
      </c>
      <c r="D406" s="46" t="n"/>
      <c r="E406" s="46"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row>
    <row r="407">
      <c r="B407" s="18" t="n"/>
      <c r="C407" s="17">
        <f>IF($B407="","",TEXT($B407,"ddd"))</f>
        <v/>
      </c>
      <c r="D407" s="46" t="n"/>
      <c r="E407" s="46"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row>
    <row r="408">
      <c r="B408" s="18" t="n"/>
      <c r="C408" s="17">
        <f>IF($B408="","",TEXT($B408,"ddd"))</f>
        <v/>
      </c>
      <c r="D408" s="46" t="n"/>
      <c r="E408" s="46"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row>
    <row r="409">
      <c r="B409" s="18" t="n"/>
      <c r="C409" s="17">
        <f>IF($B409="","",TEXT($B409,"ddd"))</f>
        <v/>
      </c>
      <c r="D409" s="46" t="n"/>
      <c r="E409" s="46"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row>
    <row r="410">
      <c r="B410" s="18" t="n"/>
      <c r="C410" s="17">
        <f>IF($B410="","",TEXT($B410,"ddd"))</f>
        <v/>
      </c>
      <c r="D410" s="46" t="n"/>
      <c r="E410" s="46"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row>
    <row r="411">
      <c r="B411" s="18" t="n"/>
      <c r="C411" s="17">
        <f>IF($B411="","",TEXT($B411,"ddd"))</f>
        <v/>
      </c>
      <c r="D411" s="46" t="n"/>
      <c r="E411" s="46"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row>
    <row r="412">
      <c r="B412" s="18" t="n"/>
      <c r="C412" s="17">
        <f>IF($B412="","",TEXT($B412,"ddd"))</f>
        <v/>
      </c>
      <c r="D412" s="46" t="n"/>
      <c r="E412" s="46"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row>
    <row r="413">
      <c r="B413" s="18" t="n"/>
      <c r="C413" s="17">
        <f>IF($B413="","",TEXT($B413,"ddd"))</f>
        <v/>
      </c>
      <c r="D413" s="46" t="n"/>
      <c r="E413" s="46"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row>
    <row r="414">
      <c r="B414" s="18" t="n"/>
      <c r="C414" s="17">
        <f>IF($B414="","",TEXT($B414,"ddd"))</f>
        <v/>
      </c>
      <c r="D414" s="46" t="n"/>
      <c r="E414" s="46"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row>
    <row r="415">
      <c r="B415" s="18" t="n"/>
      <c r="C415" s="17">
        <f>IF($B415="","",TEXT($B415,"ddd"))</f>
        <v/>
      </c>
      <c r="D415" s="46" t="n"/>
      <c r="E415" s="46"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row>
    <row r="416">
      <c r="B416" s="18" t="n"/>
      <c r="C416" s="17">
        <f>IF($B416="","",TEXT($B416,"ddd"))</f>
        <v/>
      </c>
      <c r="D416" s="46" t="n"/>
      <c r="E416" s="46"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row>
    <row r="417">
      <c r="B417" s="18" t="n"/>
      <c r="C417" s="17">
        <f>IF($B417="","",TEXT($B417,"ddd"))</f>
        <v/>
      </c>
      <c r="D417" s="46" t="n"/>
      <c r="E417" s="46"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row>
    <row r="418">
      <c r="B418" s="18" t="n"/>
      <c r="C418" s="17">
        <f>IF($B418="","",TEXT($B418,"ddd"))</f>
        <v/>
      </c>
      <c r="D418" s="46" t="n"/>
      <c r="E418" s="46"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row>
    <row r="419">
      <c r="B419" s="18" t="n"/>
      <c r="C419" s="17">
        <f>IF($B419="","",TEXT($B419,"ddd"))</f>
        <v/>
      </c>
      <c r="D419" s="46" t="n"/>
      <c r="E419" s="46"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row>
    <row r="420">
      <c r="B420" s="18" t="n"/>
      <c r="C420" s="17">
        <f>IF($B420="","",TEXT($B420,"ddd"))</f>
        <v/>
      </c>
      <c r="D420" s="46" t="n"/>
      <c r="E420" s="46"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row>
    <row r="421">
      <c r="B421" s="18" t="n"/>
      <c r="C421" s="17">
        <f>IF($B421="","",TEXT($B421,"ddd"))</f>
        <v/>
      </c>
      <c r="D421" s="46" t="n"/>
      <c r="E421" s="46"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row>
    <row r="422">
      <c r="B422" s="18" t="n"/>
      <c r="C422" s="17">
        <f>IF($B422="","",TEXT($B422,"ddd"))</f>
        <v/>
      </c>
      <c r="D422" s="46" t="n"/>
      <c r="E422" s="46"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row>
    <row r="423">
      <c r="B423" s="18" t="n"/>
      <c r="C423" s="17">
        <f>IF($B423="","",TEXT($B423,"ddd"))</f>
        <v/>
      </c>
      <c r="D423" s="46" t="n"/>
      <c r="E423" s="46"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row>
    <row r="424">
      <c r="B424" s="18" t="n"/>
      <c r="C424" s="17">
        <f>IF($B424="","",TEXT($B424,"ddd"))</f>
        <v/>
      </c>
      <c r="D424" s="46" t="n"/>
      <c r="E424" s="46"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row>
    <row r="425">
      <c r="B425" s="18" t="n"/>
      <c r="C425" s="17">
        <f>IF($B425="","",TEXT($B425,"ddd"))</f>
        <v/>
      </c>
      <c r="D425" s="46" t="n"/>
      <c r="E425" s="46"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row>
    <row r="426">
      <c r="B426" s="18" t="n"/>
      <c r="C426" s="17">
        <f>IF($B426="","",TEXT($B426,"ddd"))</f>
        <v/>
      </c>
      <c r="D426" s="46" t="n"/>
      <c r="E426" s="46"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row>
    <row r="427">
      <c r="B427" s="18" t="n"/>
      <c r="C427" s="17">
        <f>IF($B427="","",TEXT($B427,"ddd"))</f>
        <v/>
      </c>
      <c r="D427" s="46" t="n"/>
      <c r="E427" s="46"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row>
    <row r="428">
      <c r="B428" s="18" t="n"/>
      <c r="C428" s="17">
        <f>IF($B428="","",TEXT($B428,"ddd"))</f>
        <v/>
      </c>
      <c r="D428" s="46" t="n"/>
      <c r="E428" s="46"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row>
    <row r="429">
      <c r="B429" s="18" t="n"/>
      <c r="C429" s="17">
        <f>IF($B429="","",TEXT($B429,"ddd"))</f>
        <v/>
      </c>
      <c r="D429" s="46" t="n"/>
      <c r="E429" s="46"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row>
    <row r="430">
      <c r="B430" s="18" t="n"/>
      <c r="C430" s="17">
        <f>IF($B430="","",TEXT($B430,"ddd"))</f>
        <v/>
      </c>
      <c r="D430" s="46" t="n"/>
      <c r="E430" s="46"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row>
    <row r="431">
      <c r="B431" s="18" t="n"/>
      <c r="C431" s="17">
        <f>IF($B431="","",TEXT($B431,"ddd"))</f>
        <v/>
      </c>
      <c r="D431" s="46" t="n"/>
      <c r="E431" s="46"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row>
    <row r="432">
      <c r="B432" s="18" t="n"/>
      <c r="C432" s="17">
        <f>IF($B432="","",TEXT($B432,"ddd"))</f>
        <v/>
      </c>
      <c r="D432" s="46" t="n"/>
      <c r="E432" s="46"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row>
    <row r="433">
      <c r="B433" s="18" t="n"/>
      <c r="C433" s="17">
        <f>IF($B433="","",TEXT($B433,"ddd"))</f>
        <v/>
      </c>
      <c r="D433" s="46" t="n"/>
      <c r="E433" s="46"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row>
    <row r="434">
      <c r="B434" s="18" t="n"/>
      <c r="C434" s="17">
        <f>IF($B434="","",TEXT($B434,"ddd"))</f>
        <v/>
      </c>
      <c r="D434" s="46" t="n"/>
      <c r="E434" s="46"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row>
    <row r="435">
      <c r="B435" s="18" t="n"/>
      <c r="C435" s="17">
        <f>IF($B435="","",TEXT($B435,"ddd"))</f>
        <v/>
      </c>
      <c r="D435" s="46" t="n"/>
      <c r="E435" s="46"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row>
    <row r="436">
      <c r="B436" s="18" t="n"/>
      <c r="C436" s="17">
        <f>IF($B436="","",TEXT($B436,"ddd"))</f>
        <v/>
      </c>
      <c r="D436" s="46" t="n"/>
      <c r="E436" s="46"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row>
    <row r="437">
      <c r="B437" s="18" t="n"/>
      <c r="C437" s="17">
        <f>IF($B437="","",TEXT($B437,"ddd"))</f>
        <v/>
      </c>
      <c r="D437" s="46" t="n"/>
      <c r="E437" s="46"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row>
    <row r="438">
      <c r="B438" s="18" t="n"/>
      <c r="C438" s="17">
        <f>IF($B438="","",TEXT($B438,"ddd"))</f>
        <v/>
      </c>
      <c r="D438" s="46" t="n"/>
      <c r="E438" s="46"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row>
    <row r="439">
      <c r="B439" s="18" t="n"/>
      <c r="C439" s="17">
        <f>IF($B439="","",TEXT($B439,"ddd"))</f>
        <v/>
      </c>
      <c r="D439" s="46" t="n"/>
      <c r="E439" s="46"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row>
    <row r="440">
      <c r="B440" s="18" t="n"/>
      <c r="C440" s="17">
        <f>IF($B440="","",TEXT($B440,"ddd"))</f>
        <v/>
      </c>
      <c r="D440" s="46" t="n"/>
      <c r="E440" s="46"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row>
    <row r="441">
      <c r="B441" s="18" t="n"/>
      <c r="C441" s="17">
        <f>IF($B441="","",TEXT($B441,"ddd"))</f>
        <v/>
      </c>
      <c r="D441" s="46" t="n"/>
      <c r="E441" s="46"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row>
    <row r="442">
      <c r="B442" s="18" t="n"/>
      <c r="C442" s="17">
        <f>IF($B442="","",TEXT($B442,"ddd"))</f>
        <v/>
      </c>
      <c r="D442" s="46" t="n"/>
      <c r="E442" s="46"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row>
    <row r="443">
      <c r="B443" s="18" t="n"/>
      <c r="C443" s="17">
        <f>IF($B443="","",TEXT($B443,"ddd"))</f>
        <v/>
      </c>
      <c r="D443" s="46" t="n"/>
      <c r="E443" s="46"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row>
    <row r="444">
      <c r="B444" s="18" t="n"/>
      <c r="C444" s="17">
        <f>IF($B444="","",TEXT($B444,"ddd"))</f>
        <v/>
      </c>
      <c r="D444" s="46" t="n"/>
      <c r="E444" s="46"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row>
    <row r="445">
      <c r="B445" s="18" t="n"/>
      <c r="C445" s="17">
        <f>IF($B445="","",TEXT($B445,"ddd"))</f>
        <v/>
      </c>
      <c r="D445" s="46" t="n"/>
      <c r="E445" s="46"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row>
    <row r="446">
      <c r="B446" s="18" t="n"/>
      <c r="C446" s="17">
        <f>IF($B446="","",TEXT($B446,"ddd"))</f>
        <v/>
      </c>
      <c r="D446" s="46" t="n"/>
      <c r="E446" s="46"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row>
    <row r="447">
      <c r="B447" s="18" t="n"/>
      <c r="C447" s="17">
        <f>IF($B447="","",TEXT($B447,"ddd"))</f>
        <v/>
      </c>
      <c r="D447" s="46" t="n"/>
      <c r="E447" s="46"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row>
    <row r="448">
      <c r="B448" s="18" t="n"/>
      <c r="C448" s="17">
        <f>IF($B448="","",TEXT($B448,"ddd"))</f>
        <v/>
      </c>
      <c r="D448" s="46" t="n"/>
      <c r="E448" s="46"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row>
    <row r="449">
      <c r="B449" s="18" t="n"/>
      <c r="C449" s="17">
        <f>IF($B449="","",TEXT($B449,"ddd"))</f>
        <v/>
      </c>
      <c r="D449" s="46" t="n"/>
      <c r="E449" s="46"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row>
    <row r="450">
      <c r="B450" s="18" t="n"/>
      <c r="C450" s="17">
        <f>IF($B450="","",TEXT($B450,"ddd"))</f>
        <v/>
      </c>
      <c r="D450" s="46" t="n"/>
      <c r="E450" s="46"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row>
    <row r="451">
      <c r="B451" s="18" t="n"/>
      <c r="C451" s="17">
        <f>IF($B451="","",TEXT($B451,"ddd"))</f>
        <v/>
      </c>
      <c r="D451" s="46" t="n"/>
      <c r="E451" s="46"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row>
    <row r="452">
      <c r="B452" s="18" t="n"/>
      <c r="C452" s="17">
        <f>IF($B452="","",TEXT($B452,"ddd"))</f>
        <v/>
      </c>
      <c r="D452" s="46" t="n"/>
      <c r="E452" s="46"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row>
    <row r="453">
      <c r="B453" s="18" t="n"/>
      <c r="C453" s="17">
        <f>IF($B453="","",TEXT($B453,"ddd"))</f>
        <v/>
      </c>
      <c r="D453" s="46" t="n"/>
      <c r="E453" s="46"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row>
    <row r="454">
      <c r="B454" s="18" t="n"/>
      <c r="C454" s="17">
        <f>IF($B454="","",TEXT($B454,"ddd"))</f>
        <v/>
      </c>
      <c r="D454" s="46" t="n"/>
      <c r="E454" s="46"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row>
    <row r="455">
      <c r="B455" s="18" t="n"/>
      <c r="C455" s="17">
        <f>IF($B455="","",TEXT($B455,"ddd"))</f>
        <v/>
      </c>
      <c r="D455" s="46" t="n"/>
      <c r="E455" s="46"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row>
    <row r="456">
      <c r="B456" s="18" t="n"/>
      <c r="C456" s="17">
        <f>IF($B456="","",TEXT($B456,"ddd"))</f>
        <v/>
      </c>
      <c r="D456" s="46" t="n"/>
      <c r="E456" s="46"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row>
    <row r="457">
      <c r="B457" s="18" t="n"/>
      <c r="C457" s="17">
        <f>IF($B457="","",TEXT($B457,"ddd"))</f>
        <v/>
      </c>
      <c r="D457" s="46" t="n"/>
      <c r="E457" s="46"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row>
    <row r="458">
      <c r="B458" s="18" t="n"/>
      <c r="C458" s="17">
        <f>IF($B458="","",TEXT($B458,"ddd"))</f>
        <v/>
      </c>
      <c r="D458" s="46" t="n"/>
      <c r="E458" s="46"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row>
    <row r="459">
      <c r="B459" s="18" t="n"/>
      <c r="C459" s="17">
        <f>IF($B459="","",TEXT($B459,"ddd"))</f>
        <v/>
      </c>
      <c r="D459" s="46" t="n"/>
      <c r="E459" s="46"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row>
    <row r="460">
      <c r="B460" s="18" t="n"/>
      <c r="C460" s="17">
        <f>IF($B460="","",TEXT($B460,"ddd"))</f>
        <v/>
      </c>
      <c r="D460" s="46" t="n"/>
      <c r="E460" s="46"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row>
    <row r="461">
      <c r="B461" s="18" t="n"/>
      <c r="C461" s="17">
        <f>IF($B461="","",TEXT($B461,"ddd"))</f>
        <v/>
      </c>
      <c r="D461" s="46" t="n"/>
      <c r="E461" s="46"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row>
    <row r="462">
      <c r="B462" s="18" t="n"/>
      <c r="C462" s="17">
        <f>IF($B462="","",TEXT($B462,"ddd"))</f>
        <v/>
      </c>
      <c r="D462" s="46" t="n"/>
      <c r="E462" s="46"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row>
    <row r="463">
      <c r="B463" s="18" t="n"/>
      <c r="C463" s="17">
        <f>IF($B463="","",TEXT($B463,"ddd"))</f>
        <v/>
      </c>
      <c r="D463" s="46" t="n"/>
      <c r="E463" s="46"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row>
    <row r="464">
      <c r="B464" s="18" t="n"/>
      <c r="C464" s="17">
        <f>IF($B464="","",TEXT($B464,"ddd"))</f>
        <v/>
      </c>
      <c r="D464" s="46" t="n"/>
      <c r="E464" s="46"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row>
    <row r="465">
      <c r="B465" s="18" t="n"/>
      <c r="C465" s="17">
        <f>IF($B465="","",TEXT($B465,"ddd"))</f>
        <v/>
      </c>
      <c r="D465" s="46" t="n"/>
      <c r="E465" s="46"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row>
    <row r="466">
      <c r="B466" s="18" t="n"/>
      <c r="C466" s="17">
        <f>IF($B466="","",TEXT($B466,"ddd"))</f>
        <v/>
      </c>
      <c r="D466" s="46" t="n"/>
      <c r="E466" s="46"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row>
    <row r="467">
      <c r="B467" s="18" t="n"/>
      <c r="C467" s="17">
        <f>IF($B467="","",TEXT($B467,"ddd"))</f>
        <v/>
      </c>
      <c r="D467" s="46" t="n"/>
      <c r="E467" s="46"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row>
    <row r="468">
      <c r="B468" s="18" t="n"/>
      <c r="C468" s="17">
        <f>IF($B468="","",TEXT($B468,"ddd"))</f>
        <v/>
      </c>
      <c r="D468" s="46" t="n"/>
      <c r="E468" s="46"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row>
    <row r="469">
      <c r="B469" s="18" t="n"/>
      <c r="C469" s="17">
        <f>IF($B469="","",TEXT($B469,"ddd"))</f>
        <v/>
      </c>
      <c r="D469" s="46" t="n"/>
      <c r="E469" s="46"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row>
    <row r="470">
      <c r="B470" s="18" t="n"/>
      <c r="C470" s="17">
        <f>IF($B470="","",TEXT($B470,"ddd"))</f>
        <v/>
      </c>
      <c r="D470" s="46" t="n"/>
      <c r="E470" s="46"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row>
    <row r="471">
      <c r="B471" s="18" t="n"/>
      <c r="C471" s="17">
        <f>IF($B471="","",TEXT($B471,"ddd"))</f>
        <v/>
      </c>
      <c r="D471" s="46" t="n"/>
      <c r="E471" s="46"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row>
    <row r="472">
      <c r="B472" s="18" t="n"/>
      <c r="C472" s="17">
        <f>IF($B472="","",TEXT($B472,"ddd"))</f>
        <v/>
      </c>
      <c r="D472" s="46" t="n"/>
      <c r="E472" s="46"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row>
    <row r="473">
      <c r="B473" s="18" t="n"/>
      <c r="C473" s="17">
        <f>IF($B473="","",TEXT($B473,"ddd"))</f>
        <v/>
      </c>
      <c r="D473" s="46" t="n"/>
      <c r="E473" s="46"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row>
    <row r="474">
      <c r="B474" s="18" t="n"/>
      <c r="C474" s="17">
        <f>IF($B474="","",TEXT($B474,"ddd"))</f>
        <v/>
      </c>
      <c r="D474" s="46" t="n"/>
      <c r="E474" s="46"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row>
    <row r="475">
      <c r="B475" s="18" t="n"/>
      <c r="C475" s="17">
        <f>IF($B475="","",TEXT($B475,"ddd"))</f>
        <v/>
      </c>
      <c r="D475" s="46" t="n"/>
      <c r="E475" s="46"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row>
    <row r="476">
      <c r="B476" s="18" t="n"/>
      <c r="C476" s="17">
        <f>IF($B476="","",TEXT($B476,"ddd"))</f>
        <v/>
      </c>
      <c r="D476" s="46" t="n"/>
      <c r="E476" s="46"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row>
    <row r="477">
      <c r="B477" s="18" t="n"/>
      <c r="C477" s="17">
        <f>IF($B477="","",TEXT($B477,"ddd"))</f>
        <v/>
      </c>
      <c r="D477" s="46" t="n"/>
      <c r="E477" s="46"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row>
    <row r="478">
      <c r="B478" s="18" t="n"/>
      <c r="C478" s="17">
        <f>IF($B478="","",TEXT($B478,"ddd"))</f>
        <v/>
      </c>
      <c r="D478" s="46" t="n"/>
      <c r="E478" s="46"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row>
    <row r="479">
      <c r="B479" s="18" t="n"/>
      <c r="C479" s="17">
        <f>IF($B479="","",TEXT($B479,"ddd"))</f>
        <v/>
      </c>
      <c r="D479" s="46" t="n"/>
      <c r="E479" s="46"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row>
    <row r="480">
      <c r="B480" s="18" t="n"/>
      <c r="C480" s="17">
        <f>IF($B480="","",TEXT($B480,"ddd"))</f>
        <v/>
      </c>
      <c r="D480" s="46" t="n"/>
      <c r="E480" s="46"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row>
    <row r="481">
      <c r="B481" s="18" t="n"/>
      <c r="C481" s="17">
        <f>IF($B481="","",TEXT($B481,"ddd"))</f>
        <v/>
      </c>
      <c r="D481" s="46" t="n"/>
      <c r="E481" s="46"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row>
    <row r="482">
      <c r="B482" s="18" t="n"/>
      <c r="C482" s="17">
        <f>IF($B482="","",TEXT($B482,"ddd"))</f>
        <v/>
      </c>
      <c r="D482" s="46" t="n"/>
      <c r="E482" s="46"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row>
    <row r="483">
      <c r="B483" s="18" t="n"/>
      <c r="C483" s="17">
        <f>IF($B483="","",TEXT($B483,"ddd"))</f>
        <v/>
      </c>
      <c r="D483" s="46" t="n"/>
      <c r="E483" s="46"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row>
    <row r="484">
      <c r="B484" s="18" t="n"/>
      <c r="C484" s="17">
        <f>IF($B484="","",TEXT($B484,"ddd"))</f>
        <v/>
      </c>
      <c r="D484" s="46" t="n"/>
      <c r="E484" s="46"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row>
    <row r="485">
      <c r="B485" s="18" t="n"/>
      <c r="C485" s="17">
        <f>IF($B485="","",TEXT($B485,"ddd"))</f>
        <v/>
      </c>
      <c r="D485" s="46" t="n"/>
      <c r="E485" s="46"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row>
    <row r="486">
      <c r="B486" s="18" t="n"/>
      <c r="C486" s="17">
        <f>IF($B486="","",TEXT($B486,"ddd"))</f>
        <v/>
      </c>
      <c r="D486" s="46" t="n"/>
      <c r="E486" s="46"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row>
    <row r="487">
      <c r="B487" s="18" t="n"/>
      <c r="C487" s="17">
        <f>IF($B487="","",TEXT($B487,"ddd"))</f>
        <v/>
      </c>
      <c r="D487" s="46" t="n"/>
      <c r="E487" s="46"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row>
    <row r="488">
      <c r="B488" s="18" t="n"/>
      <c r="C488" s="17">
        <f>IF($B488="","",TEXT($B488,"ddd"))</f>
        <v/>
      </c>
      <c r="D488" s="46" t="n"/>
      <c r="E488" s="46"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row>
    <row r="489">
      <c r="B489" s="18" t="n"/>
      <c r="C489" s="17">
        <f>IF($B489="","",TEXT($B489,"ddd"))</f>
        <v/>
      </c>
      <c r="D489" s="46" t="n"/>
      <c r="E489" s="46"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row>
    <row r="490">
      <c r="B490" s="18" t="n"/>
      <c r="C490" s="17">
        <f>IF($B490="","",TEXT($B490,"ddd"))</f>
        <v/>
      </c>
      <c r="D490" s="46" t="n"/>
      <c r="E490" s="46"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row>
    <row r="491">
      <c r="B491" s="18" t="n"/>
      <c r="C491" s="17">
        <f>IF($B491="","",TEXT($B491,"ddd"))</f>
        <v/>
      </c>
      <c r="D491" s="46" t="n"/>
      <c r="E491" s="46"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row>
    <row r="492">
      <c r="B492" s="18" t="n"/>
      <c r="C492" s="17">
        <f>IF($B492="","",TEXT($B492,"ddd"))</f>
        <v/>
      </c>
      <c r="D492" s="46" t="n"/>
      <c r="E492" s="46"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row>
    <row r="493">
      <c r="B493" s="18" t="n"/>
      <c r="C493" s="17">
        <f>IF($B493="","",TEXT($B493,"ddd"))</f>
        <v/>
      </c>
      <c r="D493" s="46" t="n"/>
      <c r="E493" s="46"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row>
    <row r="494">
      <c r="B494" s="18" t="n"/>
      <c r="C494" s="17">
        <f>IF($B494="","",TEXT($B494,"ddd"))</f>
        <v/>
      </c>
      <c r="D494" s="46" t="n"/>
      <c r="E494" s="46"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row>
    <row r="495">
      <c r="B495" s="18" t="n"/>
      <c r="C495" s="17">
        <f>IF($B495="","",TEXT($B495,"ddd"))</f>
        <v/>
      </c>
      <c r="D495" s="46" t="n"/>
      <c r="E495" s="46"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row>
    <row r="496">
      <c r="B496" s="18" t="n"/>
      <c r="C496" s="17">
        <f>IF($B496="","",TEXT($B496,"ddd"))</f>
        <v/>
      </c>
      <c r="D496" s="46" t="n"/>
      <c r="E496" s="46"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row>
    <row r="497">
      <c r="B497" s="18" t="n"/>
      <c r="C497" s="17">
        <f>IF($B497="","",TEXT($B497,"ddd"))</f>
        <v/>
      </c>
      <c r="D497" s="46" t="n"/>
      <c r="E497" s="46"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row>
    <row r="498">
      <c r="B498" s="18" t="n"/>
      <c r="C498" s="17">
        <f>IF($B498="","",TEXT($B498,"ddd"))</f>
        <v/>
      </c>
      <c r="D498" s="46" t="n"/>
      <c r="E498" s="46"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row>
    <row r="499">
      <c r="B499" s="18" t="n"/>
      <c r="C499" s="17">
        <f>IF($B499="","",TEXT($B499,"ddd"))</f>
        <v/>
      </c>
      <c r="D499" s="46" t="n"/>
      <c r="E499" s="46"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row>
    <row r="500">
      <c r="B500" s="18" t="n"/>
      <c r="C500" s="17">
        <f>IF($B500="","",TEXT($B500,"ddd"))</f>
        <v/>
      </c>
      <c r="D500" s="46" t="n"/>
      <c r="E500" s="46"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row>
    <row r="501">
      <c r="B501" s="18" t="n"/>
      <c r="C501" s="17">
        <f>IF($B501="","",TEXT($B501,"ddd"))</f>
        <v/>
      </c>
      <c r="D501" s="46" t="n"/>
      <c r="E501" s="46"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row>
    <row r="502">
      <c r="B502" s="18" t="n"/>
      <c r="C502" s="17">
        <f>IF($B502="","",TEXT($B502,"ddd"))</f>
        <v/>
      </c>
      <c r="D502" s="46" t="n"/>
      <c r="E502" s="46"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row>
    <row r="503">
      <c r="B503" s="18" t="n"/>
      <c r="C503" s="17">
        <f>IF($B503="","",TEXT($B503,"ddd"))</f>
        <v/>
      </c>
      <c r="D503" s="46" t="n"/>
      <c r="E503" s="46"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row>
    <row r="504">
      <c r="B504" s="18" t="n"/>
      <c r="C504" s="17">
        <f>IF($B504="","",TEXT($B504,"ddd"))</f>
        <v/>
      </c>
      <c r="D504" s="46" t="n"/>
      <c r="E504" s="46"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row>
    <row r="505">
      <c r="B505" s="18" t="n"/>
      <c r="C505" s="17">
        <f>IF($B505="","",TEXT($B505,"ddd"))</f>
        <v/>
      </c>
      <c r="D505" s="46" t="n"/>
      <c r="E505" s="46"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row>
    <row r="506">
      <c r="B506" s="18" t="n"/>
      <c r="C506" s="17">
        <f>IF($B506="","",TEXT($B506,"ddd"))</f>
        <v/>
      </c>
      <c r="D506" s="46" t="n"/>
      <c r="E506" s="46"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row>
    <row r="507">
      <c r="B507" s="18" t="n"/>
      <c r="C507" s="17">
        <f>IF($B507="","",TEXT($B507,"ddd"))</f>
        <v/>
      </c>
      <c r="D507" s="46" t="n"/>
      <c r="E507" s="46"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row>
    <row r="508">
      <c r="B508" s="18" t="n"/>
      <c r="C508" s="17">
        <f>IF($B508="","",TEXT($B508,"ddd"))</f>
        <v/>
      </c>
      <c r="D508" s="46" t="n"/>
      <c r="E508" s="46"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row>
    <row r="509">
      <c r="B509" s="18" t="n"/>
      <c r="C509" s="17">
        <f>IF($B509="","",TEXT($B509,"ddd"))</f>
        <v/>
      </c>
      <c r="D509" s="46" t="n"/>
      <c r="E509" s="46"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row>
    <row r="510">
      <c r="B510" s="18" t="n"/>
      <c r="C510" s="17">
        <f>IF($B510="","",TEXT($B510,"ddd"))</f>
        <v/>
      </c>
      <c r="D510" s="46" t="n"/>
      <c r="E510" s="46"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row>
    <row r="511">
      <c r="B511" s="18" t="n"/>
      <c r="C511" s="17">
        <f>IF($B511="","",TEXT($B511,"ddd"))</f>
        <v/>
      </c>
      <c r="D511" s="46" t="n"/>
      <c r="E511" s="46"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row>
    <row r="512">
      <c r="B512" s="18" t="n"/>
      <c r="C512" s="17">
        <f>IF($B512="","",TEXT($B512,"ddd"))</f>
        <v/>
      </c>
      <c r="D512" s="46" t="n"/>
      <c r="E512" s="46"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row>
    <row r="513">
      <c r="B513" s="18" t="n"/>
      <c r="C513" s="17">
        <f>IF($B513="","",TEXT($B513,"ddd"))</f>
        <v/>
      </c>
      <c r="D513" s="46" t="n"/>
      <c r="E513" s="46"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row>
    <row r="514">
      <c r="B514" s="18" t="n"/>
      <c r="C514" s="17">
        <f>IF($B514="","",TEXT($B514,"ddd"))</f>
        <v/>
      </c>
      <c r="D514" s="46" t="n"/>
      <c r="E514" s="46"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row>
    <row r="515">
      <c r="B515" s="18" t="n"/>
      <c r="C515" s="17">
        <f>IF($B515="","",TEXT($B515,"ddd"))</f>
        <v/>
      </c>
      <c r="D515" s="46" t="n"/>
      <c r="E515" s="46"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row>
    <row r="516">
      <c r="B516" s="18" t="n"/>
      <c r="C516" s="17">
        <f>IF($B516="","",TEXT($B516,"ddd"))</f>
        <v/>
      </c>
      <c r="D516" s="46" t="n"/>
      <c r="E516" s="46"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row>
    <row r="517">
      <c r="B517" s="18" t="n"/>
      <c r="C517" s="17">
        <f>IF($B517="","",TEXT($B517,"ddd"))</f>
        <v/>
      </c>
      <c r="D517" s="46" t="n"/>
      <c r="E517" s="46"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row>
    <row r="518">
      <c r="B518" s="18" t="n"/>
      <c r="C518" s="17">
        <f>IF($B518="","",TEXT($B518,"ddd"))</f>
        <v/>
      </c>
      <c r="D518" s="46" t="n"/>
      <c r="E518" s="46"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row>
    <row r="519">
      <c r="B519" s="18" t="n"/>
      <c r="C519" s="17">
        <f>IF($B519="","",TEXT($B519,"ddd"))</f>
        <v/>
      </c>
      <c r="D519" s="46" t="n"/>
      <c r="E519" s="46"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row>
    <row r="520">
      <c r="B520" s="18" t="n"/>
      <c r="C520" s="17">
        <f>IF($B520="","",TEXT($B520,"ddd"))</f>
        <v/>
      </c>
      <c r="D520" s="46" t="n"/>
      <c r="E520" s="46"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row>
    <row r="521">
      <c r="B521" s="18" t="n"/>
      <c r="C521" s="17">
        <f>IF($B521="","",TEXT($B521,"ddd"))</f>
        <v/>
      </c>
      <c r="D521" s="46" t="n"/>
      <c r="E521" s="46"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row>
    <row r="522">
      <c r="B522" s="18" t="n"/>
      <c r="C522" s="17">
        <f>IF($B522="","",TEXT($B522,"ddd"))</f>
        <v/>
      </c>
      <c r="D522" s="46" t="n"/>
      <c r="E522" s="46"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row>
    <row r="523">
      <c r="B523" s="18" t="n"/>
      <c r="C523" s="17">
        <f>IF($B523="","",TEXT($B523,"ddd"))</f>
        <v/>
      </c>
      <c r="D523" s="46" t="n"/>
      <c r="E523" s="46"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row>
    <row r="524">
      <c r="B524" s="18" t="n"/>
      <c r="C524" s="17">
        <f>IF($B524="","",TEXT($B524,"ddd"))</f>
        <v/>
      </c>
      <c r="D524" s="46" t="n"/>
      <c r="E524" s="46"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row>
    <row r="525">
      <c r="B525" s="18" t="n"/>
      <c r="C525" s="17">
        <f>IF($B525="","",TEXT($B525,"ddd"))</f>
        <v/>
      </c>
      <c r="D525" s="46" t="n"/>
      <c r="E525" s="46"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row>
    <row r="526">
      <c r="B526" s="18" t="n"/>
      <c r="C526" s="17">
        <f>IF($B526="","",TEXT($B526,"ddd"))</f>
        <v/>
      </c>
      <c r="D526" s="46" t="n"/>
      <c r="E526" s="46"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row>
    <row r="527">
      <c r="B527" s="18" t="n"/>
      <c r="C527" s="17">
        <f>IF($B527="","",TEXT($B527,"ddd"))</f>
        <v/>
      </c>
      <c r="D527" s="46" t="n"/>
      <c r="E527" s="46"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row>
    <row r="528">
      <c r="B528" s="18" t="n"/>
      <c r="C528" s="17">
        <f>IF($B528="","",TEXT($B528,"ddd"))</f>
        <v/>
      </c>
      <c r="D528" s="46" t="n"/>
      <c r="E528" s="46"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row>
    <row r="529">
      <c r="B529" s="18" t="n"/>
      <c r="C529" s="17">
        <f>IF($B529="","",TEXT($B529,"ddd"))</f>
        <v/>
      </c>
      <c r="D529" s="46" t="n"/>
      <c r="E529" s="46"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row>
    <row r="530">
      <c r="B530" s="18" t="n"/>
      <c r="C530" s="17">
        <f>IF($B530="","",TEXT($B530,"ddd"))</f>
        <v/>
      </c>
      <c r="D530" s="46" t="n"/>
      <c r="E530" s="46"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row>
    <row r="531">
      <c r="B531" s="18" t="n"/>
      <c r="C531" s="17">
        <f>IF($B531="","",TEXT($B531,"ddd"))</f>
        <v/>
      </c>
      <c r="D531" s="46" t="n"/>
      <c r="E531" s="46"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row>
    <row r="532">
      <c r="B532" s="18" t="n"/>
      <c r="C532" s="17">
        <f>IF($B532="","",TEXT($B532,"ddd"))</f>
        <v/>
      </c>
      <c r="D532" s="46" t="n"/>
      <c r="E532" s="46"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row>
    <row r="533">
      <c r="B533" s="18" t="n"/>
      <c r="C533" s="17">
        <f>IF($B533="","",TEXT($B533,"ddd"))</f>
        <v/>
      </c>
      <c r="D533" s="46" t="n"/>
      <c r="E533" s="46"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row>
    <row r="534">
      <c r="B534" s="18" t="n"/>
      <c r="C534" s="17">
        <f>IF($B534="","",TEXT($B534,"ddd"))</f>
        <v/>
      </c>
      <c r="D534" s="46" t="n"/>
      <c r="E534" s="46"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row>
    <row r="535">
      <c r="B535" s="18" t="n"/>
      <c r="C535" s="17">
        <f>IF($B535="","",TEXT($B535,"ddd"))</f>
        <v/>
      </c>
      <c r="D535" s="46" t="n"/>
      <c r="E535" s="46"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row>
    <row r="536">
      <c r="B536" s="18" t="n"/>
      <c r="C536" s="17">
        <f>IF($B536="","",TEXT($B536,"ddd"))</f>
        <v/>
      </c>
      <c r="D536" s="46" t="n"/>
      <c r="E536" s="46"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row>
    <row r="537">
      <c r="B537" s="18" t="n"/>
      <c r="C537" s="17">
        <f>IF($B537="","",TEXT($B537,"ddd"))</f>
        <v/>
      </c>
      <c r="D537" s="46" t="n"/>
      <c r="E537" s="46"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row>
    <row r="538">
      <c r="B538" s="18" t="n"/>
      <c r="C538" s="17">
        <f>IF($B538="","",TEXT($B538,"ddd"))</f>
        <v/>
      </c>
      <c r="D538" s="46" t="n"/>
      <c r="E538" s="46"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row>
    <row r="539">
      <c r="B539" s="18" t="n"/>
      <c r="C539" s="17">
        <f>IF($B539="","",TEXT($B539,"ddd"))</f>
        <v/>
      </c>
      <c r="D539" s="46" t="n"/>
      <c r="E539" s="46"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row>
    <row r="540">
      <c r="B540" s="18" t="n"/>
      <c r="C540" s="17">
        <f>IF($B540="","",TEXT($B540,"ddd"))</f>
        <v/>
      </c>
      <c r="D540" s="46" t="n"/>
      <c r="E540" s="46"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row>
    <row r="541">
      <c r="B541" s="18" t="n"/>
      <c r="C541" s="17">
        <f>IF($B541="","",TEXT($B541,"ddd"))</f>
        <v/>
      </c>
      <c r="D541" s="46" t="n"/>
      <c r="E541" s="46"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row>
    <row r="542">
      <c r="B542" s="18" t="n"/>
      <c r="C542" s="17">
        <f>IF($B542="","",TEXT($B542,"ddd"))</f>
        <v/>
      </c>
      <c r="D542" s="46" t="n"/>
      <c r="E542" s="46"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row>
    <row r="543">
      <c r="B543" s="18" t="n"/>
      <c r="C543" s="17">
        <f>IF($B543="","",TEXT($B543,"ddd"))</f>
        <v/>
      </c>
      <c r="D543" s="46" t="n"/>
      <c r="E543" s="46"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row>
    <row r="544">
      <c r="B544" s="18" t="n"/>
      <c r="C544" s="17">
        <f>IF($B544="","",TEXT($B544,"ddd"))</f>
        <v/>
      </c>
      <c r="D544" s="46" t="n"/>
      <c r="E544" s="46"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row>
    <row r="545">
      <c r="B545" s="18" t="n"/>
      <c r="C545" s="17">
        <f>IF($B545="","",TEXT($B545,"ddd"))</f>
        <v/>
      </c>
      <c r="D545" s="46" t="n"/>
      <c r="E545" s="46"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row>
    <row r="546">
      <c r="B546" s="18" t="n"/>
      <c r="C546" s="17">
        <f>IF($B546="","",TEXT($B546,"ddd"))</f>
        <v/>
      </c>
      <c r="D546" s="46" t="n"/>
      <c r="E546" s="46"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row>
    <row r="547">
      <c r="B547" s="18" t="n"/>
      <c r="C547" s="17">
        <f>IF($B547="","",TEXT($B547,"ddd"))</f>
        <v/>
      </c>
      <c r="D547" s="46" t="n"/>
      <c r="E547" s="46"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row>
    <row r="548">
      <c r="B548" s="18" t="n"/>
      <c r="C548" s="17">
        <f>IF($B548="","",TEXT($B548,"ddd"))</f>
        <v/>
      </c>
      <c r="D548" s="46" t="n"/>
      <c r="E548" s="46"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row>
    <row r="549">
      <c r="B549" s="18" t="n"/>
      <c r="C549" s="17">
        <f>IF($B549="","",TEXT($B549,"ddd"))</f>
        <v/>
      </c>
      <c r="D549" s="46" t="n"/>
      <c r="E549" s="46"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row>
    <row r="550">
      <c r="B550" s="18" t="n"/>
      <c r="C550" s="17">
        <f>IF($B550="","",TEXT($B550,"ddd"))</f>
        <v/>
      </c>
      <c r="D550" s="46" t="n"/>
      <c r="E550" s="46"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row>
    <row r="551">
      <c r="B551" s="18" t="n"/>
      <c r="C551" s="17">
        <f>IF($B551="","",TEXT($B551,"ddd"))</f>
        <v/>
      </c>
      <c r="D551" s="46" t="n"/>
      <c r="E551" s="46"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row>
    <row r="552">
      <c r="B552" s="18" t="n"/>
      <c r="C552" s="17">
        <f>IF($B552="","",TEXT($B552,"ddd"))</f>
        <v/>
      </c>
      <c r="D552" s="46" t="n"/>
      <c r="E552" s="46"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row>
    <row r="553">
      <c r="B553" s="18" t="n"/>
      <c r="C553" s="17">
        <f>IF($B553="","",TEXT($B553,"ddd"))</f>
        <v/>
      </c>
      <c r="D553" s="46" t="n"/>
      <c r="E553" s="46"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row>
    <row r="554">
      <c r="B554" s="18" t="n"/>
      <c r="C554" s="17">
        <f>IF($B554="","",TEXT($B554,"ddd"))</f>
        <v/>
      </c>
      <c r="D554" s="46" t="n"/>
      <c r="E554" s="46"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row>
    <row r="555">
      <c r="B555" s="18" t="n"/>
      <c r="C555" s="17">
        <f>IF($B555="","",TEXT($B555,"ddd"))</f>
        <v/>
      </c>
      <c r="D555" s="46" t="n"/>
      <c r="E555" s="46"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row>
    <row r="556">
      <c r="B556" s="18" t="n"/>
      <c r="C556" s="17">
        <f>IF($B556="","",TEXT($B556,"ddd"))</f>
        <v/>
      </c>
      <c r="D556" s="46" t="n"/>
      <c r="E556" s="46"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row>
    <row r="557">
      <c r="B557" s="18" t="n"/>
      <c r="C557" s="17">
        <f>IF($B557="","",TEXT($B557,"ddd"))</f>
        <v/>
      </c>
      <c r="D557" s="46" t="n"/>
      <c r="E557" s="46"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row>
    <row r="558">
      <c r="B558" s="18" t="n"/>
      <c r="C558" s="17">
        <f>IF($B558="","",TEXT($B558,"ddd"))</f>
        <v/>
      </c>
      <c r="D558" s="46" t="n"/>
      <c r="E558" s="46"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row>
    <row r="559">
      <c r="B559" s="18" t="n"/>
      <c r="C559" s="17">
        <f>IF($B559="","",TEXT($B559,"ddd"))</f>
        <v/>
      </c>
      <c r="D559" s="46" t="n"/>
      <c r="E559" s="46"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row>
    <row r="560">
      <c r="B560" s="18" t="n"/>
      <c r="C560" s="17">
        <f>IF($B560="","",TEXT($B560,"ddd"))</f>
        <v/>
      </c>
      <c r="D560" s="46" t="n"/>
      <c r="E560" s="46"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row>
    <row r="561">
      <c r="B561" s="18" t="n"/>
      <c r="C561" s="17">
        <f>IF($B561="","",TEXT($B561,"ddd"))</f>
        <v/>
      </c>
      <c r="D561" s="46" t="n"/>
      <c r="E561" s="46"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row>
    <row r="562">
      <c r="B562" s="18" t="n"/>
      <c r="C562" s="17">
        <f>IF($B562="","",TEXT($B562,"ddd"))</f>
        <v/>
      </c>
      <c r="D562" s="46" t="n"/>
      <c r="E562" s="46"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row>
    <row r="563">
      <c r="B563" s="18" t="n"/>
      <c r="C563" s="17">
        <f>IF($B563="","",TEXT($B563,"ddd"))</f>
        <v/>
      </c>
      <c r="D563" s="46" t="n"/>
      <c r="E563" s="46"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row>
    <row r="564">
      <c r="B564" s="18" t="n"/>
      <c r="C564" s="17">
        <f>IF($B564="","",TEXT($B564,"ddd"))</f>
        <v/>
      </c>
      <c r="D564" s="46" t="n"/>
      <c r="E564" s="46"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row>
    <row r="565">
      <c r="B565" s="18" t="n"/>
      <c r="C565" s="17">
        <f>IF($B565="","",TEXT($B565,"ddd"))</f>
        <v/>
      </c>
      <c r="D565" s="46" t="n"/>
      <c r="E565" s="46"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row>
    <row r="566">
      <c r="B566" s="18" t="n"/>
      <c r="C566" s="17">
        <f>IF($B566="","",TEXT($B566,"ddd"))</f>
        <v/>
      </c>
      <c r="D566" s="46" t="n"/>
      <c r="E566" s="46"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row>
    <row r="567">
      <c r="B567" s="18" t="n"/>
      <c r="C567" s="17">
        <f>IF($B567="","",TEXT($B567,"ddd"))</f>
        <v/>
      </c>
      <c r="D567" s="46" t="n"/>
      <c r="E567" s="46"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row>
    <row r="568">
      <c r="B568" s="18" t="n"/>
      <c r="C568" s="17">
        <f>IF($B568="","",TEXT($B568,"ddd"))</f>
        <v/>
      </c>
      <c r="D568" s="46" t="n"/>
      <c r="E568" s="46"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row>
    <row r="569">
      <c r="B569" s="18" t="n"/>
      <c r="C569" s="17">
        <f>IF($B569="","",TEXT($B569,"ddd"))</f>
        <v/>
      </c>
      <c r="D569" s="46" t="n"/>
      <c r="E569" s="46"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row>
    <row r="570">
      <c r="B570" s="18" t="n"/>
      <c r="C570" s="17">
        <f>IF($B570="","",TEXT($B570,"ddd"))</f>
        <v/>
      </c>
      <c r="D570" s="46" t="n"/>
      <c r="E570" s="46"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row>
    <row r="571">
      <c r="B571" s="18" t="n"/>
      <c r="C571" s="17">
        <f>IF($B571="","",TEXT($B571,"ddd"))</f>
        <v/>
      </c>
      <c r="D571" s="46" t="n"/>
      <c r="E571" s="46"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row>
    <row r="572">
      <c r="B572" s="18" t="n"/>
      <c r="C572" s="17">
        <f>IF($B572="","",TEXT($B572,"ddd"))</f>
        <v/>
      </c>
      <c r="D572" s="46" t="n"/>
      <c r="E572" s="46"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row>
    <row r="573">
      <c r="B573" s="18" t="n"/>
      <c r="C573" s="17">
        <f>IF($B573="","",TEXT($B573,"ddd"))</f>
        <v/>
      </c>
      <c r="D573" s="46" t="n"/>
      <c r="E573" s="46"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row>
    <row r="574">
      <c r="B574" s="18" t="n"/>
      <c r="C574" s="17">
        <f>IF($B574="","",TEXT($B574,"ddd"))</f>
        <v/>
      </c>
      <c r="D574" s="46" t="n"/>
      <c r="E574" s="46"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row>
    <row r="575">
      <c r="B575" s="18" t="n"/>
      <c r="C575" s="17">
        <f>IF($B575="","",TEXT($B575,"ddd"))</f>
        <v/>
      </c>
      <c r="D575" s="46" t="n"/>
      <c r="E575" s="46"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row>
    <row r="576">
      <c r="B576" s="18" t="n"/>
      <c r="C576" s="17">
        <f>IF($B576="","",TEXT($B576,"ddd"))</f>
        <v/>
      </c>
      <c r="D576" s="46" t="n"/>
      <c r="E576" s="46"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row>
    <row r="577">
      <c r="B577" s="18" t="n"/>
      <c r="C577" s="17">
        <f>IF($B577="","",TEXT($B577,"ddd"))</f>
        <v/>
      </c>
      <c r="D577" s="46" t="n"/>
      <c r="E577" s="46"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row>
    <row r="578">
      <c r="B578" s="18" t="n"/>
      <c r="C578" s="17">
        <f>IF($B578="","",TEXT($B578,"ddd"))</f>
        <v/>
      </c>
      <c r="D578" s="46" t="n"/>
      <c r="E578" s="46"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row>
    <row r="579">
      <c r="B579" s="18" t="n"/>
      <c r="C579" s="17">
        <f>IF($B579="","",TEXT($B579,"ddd"))</f>
        <v/>
      </c>
      <c r="D579" s="46" t="n"/>
      <c r="E579" s="46"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row>
    <row r="580">
      <c r="B580" s="18" t="n"/>
      <c r="C580" s="17">
        <f>IF($B580="","",TEXT($B580,"ddd"))</f>
        <v/>
      </c>
      <c r="D580" s="46" t="n"/>
      <c r="E580" s="46"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row>
    <row r="581">
      <c r="B581" s="18" t="n"/>
      <c r="C581" s="17">
        <f>IF($B581="","",TEXT($B581,"ddd"))</f>
        <v/>
      </c>
      <c r="D581" s="46" t="n"/>
      <c r="E581" s="46"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row>
    <row r="582">
      <c r="B582" s="18" t="n"/>
      <c r="C582" s="17">
        <f>IF($B582="","",TEXT($B582,"ddd"))</f>
        <v/>
      </c>
      <c r="D582" s="46" t="n"/>
      <c r="E582" s="46"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row>
    <row r="583">
      <c r="B583" s="18" t="n"/>
      <c r="C583" s="17">
        <f>IF($B583="","",TEXT($B583,"ddd"))</f>
        <v/>
      </c>
      <c r="D583" s="46" t="n"/>
      <c r="E583" s="46"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row>
    <row r="584">
      <c r="B584" s="18" t="n"/>
      <c r="C584" s="17">
        <f>IF($B584="","",TEXT($B584,"ddd"))</f>
        <v/>
      </c>
      <c r="D584" s="46" t="n"/>
      <c r="E584" s="46"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row>
    <row r="585">
      <c r="B585" s="18" t="n"/>
      <c r="C585" s="17">
        <f>IF($B585="","",TEXT($B585,"ddd"))</f>
        <v/>
      </c>
      <c r="D585" s="46" t="n"/>
      <c r="E585" s="46"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row>
    <row r="586">
      <c r="B586" s="18" t="n"/>
      <c r="C586" s="17">
        <f>IF($B586="","",TEXT($B586,"ddd"))</f>
        <v/>
      </c>
      <c r="D586" s="46" t="n"/>
      <c r="E586" s="46"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row>
    <row r="587">
      <c r="B587" s="18" t="n"/>
      <c r="C587" s="17">
        <f>IF($B587="","",TEXT($B587,"ddd"))</f>
        <v/>
      </c>
      <c r="D587" s="46" t="n"/>
      <c r="E587" s="46"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row>
    <row r="588">
      <c r="B588" s="18" t="n"/>
      <c r="C588" s="17">
        <f>IF($B588="","",TEXT($B588,"ddd"))</f>
        <v/>
      </c>
      <c r="D588" s="46" t="n"/>
      <c r="E588" s="46"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row>
    <row r="589">
      <c r="B589" s="18" t="n"/>
      <c r="C589" s="17">
        <f>IF($B589="","",TEXT($B589,"ddd"))</f>
        <v/>
      </c>
      <c r="D589" s="46" t="n"/>
      <c r="E589" s="46"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row>
    <row r="590">
      <c r="B590" s="18" t="n"/>
      <c r="C590" s="17">
        <f>IF($B590="","",TEXT($B590,"ddd"))</f>
        <v/>
      </c>
      <c r="D590" s="46" t="n"/>
      <c r="E590" s="46"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row>
    <row r="591">
      <c r="B591" s="18" t="n"/>
      <c r="C591" s="17">
        <f>IF($B591="","",TEXT($B591,"ddd"))</f>
        <v/>
      </c>
      <c r="D591" s="46" t="n"/>
      <c r="E591" s="46"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row>
    <row r="592">
      <c r="B592" s="18" t="n"/>
      <c r="C592" s="17">
        <f>IF($B592="","",TEXT($B592,"ddd"))</f>
        <v/>
      </c>
      <c r="D592" s="46" t="n"/>
      <c r="E592" s="46"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row>
    <row r="593">
      <c r="B593" s="18" t="n"/>
      <c r="C593" s="17">
        <f>IF($B593="","",TEXT($B593,"ddd"))</f>
        <v/>
      </c>
      <c r="D593" s="46" t="n"/>
      <c r="E593" s="46"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row>
    <row r="594">
      <c r="B594" s="18" t="n"/>
      <c r="C594" s="17">
        <f>IF($B594="","",TEXT($B594,"ddd"))</f>
        <v/>
      </c>
      <c r="D594" s="46" t="n"/>
      <c r="E594" s="46"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row>
    <row r="595">
      <c r="B595" s="18" t="n"/>
      <c r="C595" s="17">
        <f>IF($B595="","",TEXT($B595,"ddd"))</f>
        <v/>
      </c>
      <c r="D595" s="46" t="n"/>
      <c r="E595" s="46"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row>
    <row r="596">
      <c r="B596" s="18" t="n"/>
      <c r="C596" s="17">
        <f>IF($B596="","",TEXT($B596,"ddd"))</f>
        <v/>
      </c>
      <c r="D596" s="46" t="n"/>
      <c r="E596" s="46"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row>
    <row r="597">
      <c r="B597" s="18" t="n"/>
      <c r="C597" s="17">
        <f>IF($B597="","",TEXT($B597,"ddd"))</f>
        <v/>
      </c>
      <c r="D597" s="46" t="n"/>
      <c r="E597" s="46"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row>
    <row r="598">
      <c r="B598" s="18" t="n"/>
      <c r="C598" s="17">
        <f>IF($B598="","",TEXT($B598,"ddd"))</f>
        <v/>
      </c>
      <c r="D598" s="46" t="n"/>
      <c r="E598" s="46"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row>
    <row r="599">
      <c r="B599" s="18" t="n"/>
      <c r="C599" s="17">
        <f>IF($B599="","",TEXT($B599,"ddd"))</f>
        <v/>
      </c>
      <c r="D599" s="46" t="n"/>
      <c r="E599" s="46"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row>
    <row r="600">
      <c r="B600" s="18" t="n"/>
      <c r="C600" s="17">
        <f>IF($B600="","",TEXT($B600,"ddd"))</f>
        <v/>
      </c>
      <c r="D600" s="46" t="n"/>
      <c r="E600" s="46"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row>
    <row r="601">
      <c r="B601" s="18" t="n"/>
      <c r="C601" s="17">
        <f>IF($B601="","",TEXT($B601,"ddd"))</f>
        <v/>
      </c>
      <c r="D601" s="46" t="n"/>
      <c r="E601" s="46"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row>
    <row r="602">
      <c r="B602" s="18" t="n"/>
      <c r="C602" s="17">
        <f>IF($B602="","",TEXT($B602,"ddd"))</f>
        <v/>
      </c>
      <c r="D602" s="46" t="n"/>
      <c r="E602" s="46"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row>
    <row r="603">
      <c r="B603" s="18" t="n"/>
      <c r="C603" s="17">
        <f>IF($B603="","",TEXT($B603,"ddd"))</f>
        <v/>
      </c>
      <c r="D603" s="46" t="n"/>
      <c r="E603" s="46"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row>
    <row r="604">
      <c r="B604" s="18" t="n"/>
      <c r="C604" s="17">
        <f>IF($B604="","",TEXT($B604,"ddd"))</f>
        <v/>
      </c>
      <c r="D604" s="46" t="n"/>
      <c r="E604" s="46"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row>
    <row r="605">
      <c r="B605" s="18" t="n"/>
      <c r="C605" s="17">
        <f>IF($B605="","",TEXT($B605,"ddd"))</f>
        <v/>
      </c>
      <c r="D605" s="46" t="n"/>
      <c r="E605" s="46"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row>
    <row r="606">
      <c r="B606" s="18" t="n"/>
      <c r="C606" s="17">
        <f>IF($B606="","",TEXT($B606,"ddd"))</f>
        <v/>
      </c>
      <c r="D606" s="46" t="n"/>
      <c r="E606" s="46"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row>
    <row r="607">
      <c r="B607" s="18" t="n"/>
      <c r="C607" s="17">
        <f>IF($B607="","",TEXT($B607,"ddd"))</f>
        <v/>
      </c>
      <c r="D607" s="46" t="n"/>
      <c r="E607" s="46"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row>
    <row r="608">
      <c r="B608" s="18" t="n"/>
      <c r="C608" s="17">
        <f>IF($B608="","",TEXT($B608,"ddd"))</f>
        <v/>
      </c>
      <c r="D608" s="46" t="n"/>
      <c r="E608" s="46"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row>
    <row r="609">
      <c r="B609" s="18" t="n"/>
      <c r="C609" s="17">
        <f>IF($B609="","",TEXT($B609,"ddd"))</f>
        <v/>
      </c>
      <c r="D609" s="46" t="n"/>
      <c r="E609" s="46"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row>
    <row r="610">
      <c r="B610" s="18" t="n"/>
      <c r="C610" s="17">
        <f>IF($B610="","",TEXT($B610,"ddd"))</f>
        <v/>
      </c>
      <c r="D610" s="46" t="n"/>
      <c r="E610" s="46"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row>
    <row r="611">
      <c r="B611" s="18" t="n"/>
      <c r="C611" s="17">
        <f>IF($B611="","",TEXT($B611,"ddd"))</f>
        <v/>
      </c>
      <c r="D611" s="46" t="n"/>
      <c r="E611" s="46"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row>
    <row r="612">
      <c r="B612" s="18" t="n"/>
      <c r="C612" s="17">
        <f>IF($B612="","",TEXT($B612,"ddd"))</f>
        <v/>
      </c>
      <c r="D612" s="46" t="n"/>
      <c r="E612" s="46"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row>
    <row r="613">
      <c r="B613" s="18" t="n"/>
      <c r="C613" s="17">
        <f>IF($B613="","",TEXT($B613,"ddd"))</f>
        <v/>
      </c>
      <c r="D613" s="46" t="n"/>
      <c r="E613" s="46"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row>
    <row r="614">
      <c r="B614" s="18" t="n"/>
      <c r="C614" s="17">
        <f>IF($B614="","",TEXT($B614,"ddd"))</f>
        <v/>
      </c>
      <c r="D614" s="46" t="n"/>
      <c r="E614" s="46"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row>
    <row r="615">
      <c r="B615" s="18" t="n"/>
      <c r="C615" s="17">
        <f>IF($B615="","",TEXT($B615,"ddd"))</f>
        <v/>
      </c>
      <c r="D615" s="46" t="n"/>
      <c r="E615" s="46"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row>
    <row r="616">
      <c r="B616" s="18" t="n"/>
      <c r="C616" s="17">
        <f>IF($B616="","",TEXT($B616,"ddd"))</f>
        <v/>
      </c>
      <c r="D616" s="46" t="n"/>
      <c r="E616" s="46"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row>
    <row r="617">
      <c r="B617" s="18" t="n"/>
      <c r="C617" s="17">
        <f>IF($B617="","",TEXT($B617,"ddd"))</f>
        <v/>
      </c>
      <c r="D617" s="46" t="n"/>
      <c r="E617" s="46"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row>
    <row r="618">
      <c r="B618" s="18" t="n"/>
      <c r="C618" s="17">
        <f>IF($B618="","",TEXT($B618,"ddd"))</f>
        <v/>
      </c>
      <c r="D618" s="46" t="n"/>
      <c r="E618" s="46"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row>
    <row r="619">
      <c r="B619" s="18" t="n"/>
      <c r="C619" s="17">
        <f>IF($B619="","",TEXT($B619,"ddd"))</f>
        <v/>
      </c>
      <c r="D619" s="46" t="n"/>
      <c r="E619" s="46"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row>
    <row r="620">
      <c r="B620" s="18" t="n"/>
      <c r="C620" s="17">
        <f>IF($B620="","",TEXT($B620,"ddd"))</f>
        <v/>
      </c>
      <c r="D620" s="46" t="n"/>
      <c r="E620" s="46"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row>
    <row r="621">
      <c r="B621" s="18" t="n"/>
      <c r="C621" s="17">
        <f>IF($B621="","",TEXT($B621,"ddd"))</f>
        <v/>
      </c>
      <c r="D621" s="46" t="n"/>
      <c r="E621" s="46"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row>
    <row r="622">
      <c r="B622" s="18" t="n"/>
      <c r="C622" s="17">
        <f>IF($B622="","",TEXT($B622,"ddd"))</f>
        <v/>
      </c>
      <c r="D622" s="46" t="n"/>
      <c r="E622" s="46"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row>
    <row r="623">
      <c r="B623" s="18" t="n"/>
      <c r="C623" s="17">
        <f>IF($B623="","",TEXT($B623,"ddd"))</f>
        <v/>
      </c>
      <c r="D623" s="46" t="n"/>
      <c r="E623" s="46"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row>
    <row r="624">
      <c r="B624" s="18" t="n"/>
      <c r="C624" s="17">
        <f>IF($B624="","",TEXT($B624,"ddd"))</f>
        <v/>
      </c>
      <c r="D624" s="46" t="n"/>
      <c r="E624" s="46"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row>
    <row r="625">
      <c r="B625" s="18" t="n"/>
      <c r="C625" s="17">
        <f>IF($B625="","",TEXT($B625,"ddd"))</f>
        <v/>
      </c>
      <c r="D625" s="46" t="n"/>
      <c r="E625" s="46"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row>
    <row r="626">
      <c r="B626" s="18" t="n"/>
      <c r="C626" s="17">
        <f>IF($B626="","",TEXT($B626,"ddd"))</f>
        <v/>
      </c>
      <c r="D626" s="46" t="n"/>
      <c r="E626" s="46"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row>
    <row r="627">
      <c r="B627" s="18" t="n"/>
      <c r="C627" s="17">
        <f>IF($B627="","",TEXT($B627,"ddd"))</f>
        <v/>
      </c>
      <c r="D627" s="46" t="n"/>
      <c r="E627" s="46"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row>
    <row r="628">
      <c r="B628" s="18" t="n"/>
      <c r="C628" s="17">
        <f>IF($B628="","",TEXT($B628,"ddd"))</f>
        <v/>
      </c>
      <c r="D628" s="46" t="n"/>
      <c r="E628" s="46"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row>
    <row r="629">
      <c r="B629" s="18" t="n"/>
      <c r="C629" s="17">
        <f>IF($B629="","",TEXT($B629,"ddd"))</f>
        <v/>
      </c>
      <c r="D629" s="46" t="n"/>
      <c r="E629" s="46"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row>
    <row r="630">
      <c r="B630" s="18" t="n"/>
      <c r="C630" s="17">
        <f>IF($B630="","",TEXT($B630,"ddd"))</f>
        <v/>
      </c>
      <c r="D630" s="46" t="n"/>
      <c r="E630" s="46"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row>
    <row r="631">
      <c r="B631" s="18" t="n"/>
      <c r="C631" s="17">
        <f>IF($B631="","",TEXT($B631,"ddd"))</f>
        <v/>
      </c>
      <c r="D631" s="46" t="n"/>
      <c r="E631" s="46"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row>
    <row r="632">
      <c r="B632" s="18" t="n"/>
      <c r="C632" s="17">
        <f>IF($B632="","",TEXT($B632,"ddd"))</f>
        <v/>
      </c>
      <c r="D632" s="46" t="n"/>
      <c r="E632" s="46"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row>
    <row r="633">
      <c r="B633" s="18" t="n"/>
      <c r="C633" s="17">
        <f>IF($B633="","",TEXT($B633,"ddd"))</f>
        <v/>
      </c>
      <c r="D633" s="46" t="n"/>
      <c r="E633" s="46"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row>
    <row r="634">
      <c r="B634" s="18" t="n"/>
      <c r="C634" s="17">
        <f>IF($B634="","",TEXT($B634,"ddd"))</f>
        <v/>
      </c>
      <c r="D634" s="46" t="n"/>
      <c r="E634" s="46"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row>
    <row r="635">
      <c r="B635" s="18" t="n"/>
      <c r="C635" s="17">
        <f>IF($B635="","",TEXT($B635,"ddd"))</f>
        <v/>
      </c>
      <c r="D635" s="46" t="n"/>
      <c r="E635" s="46"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row>
    <row r="636">
      <c r="B636" s="18" t="n"/>
      <c r="C636" s="17">
        <f>IF($B636="","",TEXT($B636,"ddd"))</f>
        <v/>
      </c>
      <c r="D636" s="46" t="n"/>
      <c r="E636" s="46"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row>
    <row r="637">
      <c r="B637" s="18" t="n"/>
      <c r="C637" s="17">
        <f>IF($B637="","",TEXT($B637,"ddd"))</f>
        <v/>
      </c>
      <c r="D637" s="46" t="n"/>
      <c r="E637" s="46"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row>
    <row r="638">
      <c r="B638" s="18" t="n"/>
      <c r="C638" s="17">
        <f>IF($B638="","",TEXT($B638,"ddd"))</f>
        <v/>
      </c>
      <c r="D638" s="46" t="n"/>
      <c r="E638" s="46"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row>
    <row r="639">
      <c r="B639" s="18" t="n"/>
      <c r="C639" s="17">
        <f>IF($B639="","",TEXT($B639,"ddd"))</f>
        <v/>
      </c>
      <c r="D639" s="46" t="n"/>
      <c r="E639" s="46"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row>
    <row r="640">
      <c r="B640" s="18" t="n"/>
      <c r="C640" s="17">
        <f>IF($B640="","",TEXT($B640,"ddd"))</f>
        <v/>
      </c>
      <c r="D640" s="46" t="n"/>
      <c r="E640" s="46"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row>
    <row r="641">
      <c r="B641" s="18" t="n"/>
      <c r="C641" s="17">
        <f>IF($B641="","",TEXT($B641,"ddd"))</f>
        <v/>
      </c>
      <c r="D641" s="46" t="n"/>
      <c r="E641" s="46"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row>
    <row r="642">
      <c r="B642" s="18" t="n"/>
      <c r="C642" s="17">
        <f>IF($B642="","",TEXT($B642,"ddd"))</f>
        <v/>
      </c>
      <c r="D642" s="46" t="n"/>
      <c r="E642" s="46"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row>
    <row r="643">
      <c r="B643" s="18" t="n"/>
      <c r="C643" s="17">
        <f>IF($B643="","",TEXT($B643,"ddd"))</f>
        <v/>
      </c>
      <c r="D643" s="46" t="n"/>
      <c r="E643" s="46"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row>
    <row r="644">
      <c r="B644" s="18" t="n"/>
      <c r="C644" s="17">
        <f>IF($B644="","",TEXT($B644,"ddd"))</f>
        <v/>
      </c>
      <c r="D644" s="46" t="n"/>
      <c r="E644" s="46"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row>
    <row r="645">
      <c r="B645" s="18" t="n"/>
      <c r="C645" s="17">
        <f>IF($B645="","",TEXT($B645,"ddd"))</f>
        <v/>
      </c>
      <c r="D645" s="46" t="n"/>
      <c r="E645" s="46"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row>
    <row r="646">
      <c r="B646" s="18" t="n"/>
      <c r="C646" s="17">
        <f>IF($B646="","",TEXT($B646,"ddd"))</f>
        <v/>
      </c>
      <c r="D646" s="46" t="n"/>
      <c r="E646" s="46"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row>
    <row r="647">
      <c r="B647" s="18" t="n"/>
      <c r="C647" s="17">
        <f>IF($B647="","",TEXT($B647,"ddd"))</f>
        <v/>
      </c>
      <c r="D647" s="46" t="n"/>
      <c r="E647" s="46"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row>
    <row r="648">
      <c r="B648" s="18" t="n"/>
      <c r="C648" s="17">
        <f>IF($B648="","",TEXT($B648,"ddd"))</f>
        <v/>
      </c>
      <c r="D648" s="46" t="n"/>
      <c r="E648" s="46"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row>
    <row r="649">
      <c r="B649" s="18" t="n"/>
      <c r="C649" s="17">
        <f>IF($B649="","",TEXT($B649,"ddd"))</f>
        <v/>
      </c>
      <c r="D649" s="46" t="n"/>
      <c r="E649" s="46"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row>
    <row r="650">
      <c r="B650" s="18" t="n"/>
      <c r="C650" s="17">
        <f>IF($B650="","",TEXT($B650,"ddd"))</f>
        <v/>
      </c>
      <c r="D650" s="46" t="n"/>
      <c r="E650" s="46"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row>
    <row r="651">
      <c r="B651" s="18" t="n"/>
      <c r="C651" s="17">
        <f>IF($B651="","",TEXT($B651,"ddd"))</f>
        <v/>
      </c>
      <c r="D651" s="46" t="n"/>
      <c r="E651" s="46"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row>
    <row r="652">
      <c r="B652" s="18" t="n"/>
      <c r="C652" s="17">
        <f>IF($B652="","",TEXT($B652,"ddd"))</f>
        <v/>
      </c>
      <c r="D652" s="46" t="n"/>
      <c r="E652" s="46"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row>
    <row r="653">
      <c r="B653" s="18" t="n"/>
      <c r="C653" s="17">
        <f>IF($B653="","",TEXT($B653,"ddd"))</f>
        <v/>
      </c>
      <c r="D653" s="46" t="n"/>
      <c r="E653" s="46"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row>
    <row r="654">
      <c r="B654" s="18" t="n"/>
      <c r="C654" s="17">
        <f>IF($B654="","",TEXT($B654,"ddd"))</f>
        <v/>
      </c>
      <c r="D654" s="46" t="n"/>
      <c r="E654" s="46"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row>
    <row r="655">
      <c r="B655" s="18" t="n"/>
      <c r="C655" s="17">
        <f>IF($B655="","",TEXT($B655,"ddd"))</f>
        <v/>
      </c>
      <c r="D655" s="46" t="n"/>
      <c r="E655" s="46"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row>
    <row r="656">
      <c r="B656" s="18" t="n"/>
      <c r="C656" s="17">
        <f>IF($B656="","",TEXT($B656,"ddd"))</f>
        <v/>
      </c>
      <c r="D656" s="46" t="n"/>
      <c r="E656" s="46"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row>
    <row r="657">
      <c r="B657" s="18" t="n"/>
      <c r="C657" s="17">
        <f>IF($B657="","",TEXT($B657,"ddd"))</f>
        <v/>
      </c>
      <c r="D657" s="46" t="n"/>
      <c r="E657" s="46"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row>
    <row r="658">
      <c r="B658" s="18" t="n"/>
      <c r="C658" s="17">
        <f>IF($B658="","",TEXT($B658,"ddd"))</f>
        <v/>
      </c>
      <c r="D658" s="46" t="n"/>
      <c r="E658" s="46"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row>
    <row r="659">
      <c r="B659" s="18" t="n"/>
      <c r="C659" s="17">
        <f>IF($B659="","",TEXT($B659,"ddd"))</f>
        <v/>
      </c>
      <c r="D659" s="46" t="n"/>
      <c r="E659" s="46"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row>
    <row r="660">
      <c r="B660" s="18" t="n"/>
      <c r="C660" s="17">
        <f>IF($B660="","",TEXT($B660,"ddd"))</f>
        <v/>
      </c>
      <c r="D660" s="46" t="n"/>
      <c r="E660" s="46"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row>
    <row r="661">
      <c r="B661" s="18" t="n"/>
      <c r="C661" s="17">
        <f>IF($B661="","",TEXT($B661,"ddd"))</f>
        <v/>
      </c>
      <c r="D661" s="46" t="n"/>
      <c r="E661" s="46"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row>
    <row r="662">
      <c r="B662" s="18" t="n"/>
      <c r="C662" s="17">
        <f>IF($B662="","",TEXT($B662,"ddd"))</f>
        <v/>
      </c>
      <c r="D662" s="46" t="n"/>
      <c r="E662" s="46"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row>
    <row r="663">
      <c r="B663" s="18" t="n"/>
      <c r="C663" s="17">
        <f>IF($B663="","",TEXT($B663,"ddd"))</f>
        <v/>
      </c>
      <c r="D663" s="46" t="n"/>
      <c r="E663" s="46"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row>
    <row r="664">
      <c r="B664" s="18" t="n"/>
      <c r="C664" s="17">
        <f>IF($B664="","",TEXT($B664,"ddd"))</f>
        <v/>
      </c>
      <c r="D664" s="46" t="n"/>
      <c r="E664" s="46"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row>
    <row r="665">
      <c r="B665" s="18" t="n"/>
      <c r="C665" s="17">
        <f>IF($B665="","",TEXT($B665,"ddd"))</f>
        <v/>
      </c>
      <c r="D665" s="46" t="n"/>
      <c r="E665" s="46"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row>
    <row r="666">
      <c r="B666" s="18" t="n"/>
      <c r="C666" s="17">
        <f>IF($B666="","",TEXT($B666,"ddd"))</f>
        <v/>
      </c>
      <c r="D666" s="46" t="n"/>
      <c r="E666" s="46"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row>
    <row r="667">
      <c r="B667" s="18" t="n"/>
      <c r="C667" s="17">
        <f>IF($B667="","",TEXT($B667,"ddd"))</f>
        <v/>
      </c>
      <c r="D667" s="46" t="n"/>
      <c r="E667" s="46"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row>
    <row r="668">
      <c r="B668" s="18" t="n"/>
      <c r="C668" s="17">
        <f>IF($B668="","",TEXT($B668,"ddd"))</f>
        <v/>
      </c>
      <c r="D668" s="46" t="n"/>
      <c r="E668" s="46"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row>
    <row r="669">
      <c r="B669" s="18" t="n"/>
      <c r="C669" s="17">
        <f>IF($B669="","",TEXT($B669,"ddd"))</f>
        <v/>
      </c>
      <c r="D669" s="46" t="n"/>
      <c r="E669" s="46"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row>
    <row r="670">
      <c r="B670" s="18" t="n"/>
      <c r="C670" s="17">
        <f>IF($B670="","",TEXT($B670,"ddd"))</f>
        <v/>
      </c>
      <c r="D670" s="46" t="n"/>
      <c r="E670" s="46"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row>
    <row r="671">
      <c r="B671" s="18" t="n"/>
      <c r="C671" s="17">
        <f>IF($B671="","",TEXT($B671,"ddd"))</f>
        <v/>
      </c>
      <c r="D671" s="46" t="n"/>
      <c r="E671" s="46"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row>
    <row r="672">
      <c r="B672" s="18" t="n"/>
      <c r="C672" s="17">
        <f>IF($B672="","",TEXT($B672,"ddd"))</f>
        <v/>
      </c>
      <c r="D672" s="46" t="n"/>
      <c r="E672" s="46"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row>
    <row r="673">
      <c r="B673" s="18" t="n"/>
      <c r="C673" s="17">
        <f>IF($B673="","",TEXT($B673,"ddd"))</f>
        <v/>
      </c>
      <c r="D673" s="46" t="n"/>
      <c r="E673" s="46"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row>
    <row r="674">
      <c r="B674" s="18" t="n"/>
      <c r="C674" s="17">
        <f>IF($B674="","",TEXT($B674,"ddd"))</f>
        <v/>
      </c>
      <c r="D674" s="46" t="n"/>
      <c r="E674" s="46"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row>
    <row r="675">
      <c r="B675" s="18" t="n"/>
      <c r="C675" s="17">
        <f>IF($B675="","",TEXT($B675,"ddd"))</f>
        <v/>
      </c>
      <c r="D675" s="46" t="n"/>
      <c r="E675" s="46"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row>
    <row r="676">
      <c r="B676" s="18" t="n"/>
      <c r="C676" s="17">
        <f>IF($B676="","",TEXT($B676,"ddd"))</f>
        <v/>
      </c>
      <c r="D676" s="46" t="n"/>
      <c r="E676" s="46"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row>
    <row r="677">
      <c r="B677" s="18" t="n"/>
      <c r="C677" s="17">
        <f>IF($B677="","",TEXT($B677,"ddd"))</f>
        <v/>
      </c>
      <c r="D677" s="46" t="n"/>
      <c r="E677" s="46"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row>
    <row r="678">
      <c r="B678" s="18" t="n"/>
      <c r="C678" s="17">
        <f>IF($B678="","",TEXT($B678,"ddd"))</f>
        <v/>
      </c>
      <c r="D678" s="46" t="n"/>
      <c r="E678" s="46"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row>
    <row r="679">
      <c r="B679" s="18" t="n"/>
      <c r="C679" s="17">
        <f>IF($B679="","",TEXT($B679,"ddd"))</f>
        <v/>
      </c>
      <c r="D679" s="46" t="n"/>
      <c r="E679" s="46"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row>
    <row r="680">
      <c r="B680" s="18" t="n"/>
      <c r="C680" s="17">
        <f>IF($B680="","",TEXT($B680,"ddd"))</f>
        <v/>
      </c>
      <c r="D680" s="46" t="n"/>
      <c r="E680" s="46"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row>
    <row r="681">
      <c r="B681" s="18" t="n"/>
      <c r="C681" s="17">
        <f>IF($B681="","",TEXT($B681,"ddd"))</f>
        <v/>
      </c>
      <c r="D681" s="46" t="n"/>
      <c r="E681" s="46"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row>
    <row r="682">
      <c r="B682" s="18" t="n"/>
      <c r="C682" s="17">
        <f>IF($B682="","",TEXT($B682,"ddd"))</f>
        <v/>
      </c>
      <c r="D682" s="46" t="n"/>
      <c r="E682" s="46"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row>
    <row r="683">
      <c r="B683" s="18" t="n"/>
      <c r="C683" s="17">
        <f>IF($B683="","",TEXT($B683,"ddd"))</f>
        <v/>
      </c>
      <c r="D683" s="46" t="n"/>
      <c r="E683" s="46"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row>
    <row r="684">
      <c r="B684" s="18" t="n"/>
      <c r="C684" s="17">
        <f>IF($B684="","",TEXT($B684,"ddd"))</f>
        <v/>
      </c>
      <c r="D684" s="46" t="n"/>
      <c r="E684" s="46"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row>
    <row r="685">
      <c r="B685" s="18" t="n"/>
      <c r="C685" s="17">
        <f>IF($B685="","",TEXT($B685,"ddd"))</f>
        <v/>
      </c>
      <c r="D685" s="46" t="n"/>
      <c r="E685" s="46"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row>
    <row r="686">
      <c r="B686" s="18" t="n"/>
      <c r="C686" s="17">
        <f>IF($B686="","",TEXT($B686,"ddd"))</f>
        <v/>
      </c>
      <c r="D686" s="46" t="n"/>
      <c r="E686" s="46"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row>
    <row r="687">
      <c r="B687" s="18" t="n"/>
      <c r="C687" s="17">
        <f>IF($B687="","",TEXT($B687,"ddd"))</f>
        <v/>
      </c>
      <c r="D687" s="46" t="n"/>
      <c r="E687" s="46"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row>
    <row r="688">
      <c r="B688" s="18" t="n"/>
      <c r="C688" s="17">
        <f>IF($B688="","",TEXT($B688,"ddd"))</f>
        <v/>
      </c>
      <c r="D688" s="46" t="n"/>
      <c r="E688" s="46"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row>
    <row r="689">
      <c r="B689" s="18" t="n"/>
      <c r="C689" s="17">
        <f>IF($B689="","",TEXT($B689,"ddd"))</f>
        <v/>
      </c>
      <c r="D689" s="46" t="n"/>
      <c r="E689" s="46"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row>
    <row r="690">
      <c r="B690" s="18" t="n"/>
      <c r="C690" s="17">
        <f>IF($B690="","",TEXT($B690,"ddd"))</f>
        <v/>
      </c>
      <c r="D690" s="46" t="n"/>
      <c r="E690" s="46"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row>
    <row r="691">
      <c r="B691" s="18" t="n"/>
      <c r="C691" s="17">
        <f>IF($B691="","",TEXT($B691,"ddd"))</f>
        <v/>
      </c>
      <c r="D691" s="46" t="n"/>
      <c r="E691" s="46"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row>
    <row r="692">
      <c r="B692" s="18" t="n"/>
      <c r="C692" s="17">
        <f>IF($B692="","",TEXT($B692,"ddd"))</f>
        <v/>
      </c>
      <c r="D692" s="46" t="n"/>
      <c r="E692" s="46"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row>
    <row r="693">
      <c r="B693" s="18" t="n"/>
      <c r="C693" s="17">
        <f>IF($B693="","",TEXT($B693,"ddd"))</f>
        <v/>
      </c>
      <c r="D693" s="46" t="n"/>
      <c r="E693" s="46"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row>
    <row r="694">
      <c r="B694" s="18" t="n"/>
      <c r="C694" s="17">
        <f>IF($B694="","",TEXT($B694,"ddd"))</f>
        <v/>
      </c>
      <c r="D694" s="46" t="n"/>
      <c r="E694" s="46"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row>
    <row r="695">
      <c r="B695" s="18" t="n"/>
      <c r="C695" s="17">
        <f>IF($B695="","",TEXT($B695,"ddd"))</f>
        <v/>
      </c>
      <c r="D695" s="46" t="n"/>
      <c r="E695" s="46"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row>
    <row r="696">
      <c r="B696" s="18" t="n"/>
      <c r="C696" s="17">
        <f>IF($B696="","",TEXT($B696,"ddd"))</f>
        <v/>
      </c>
      <c r="D696" s="46" t="n"/>
      <c r="E696" s="46"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row>
    <row r="697">
      <c r="B697" s="18" t="n"/>
      <c r="C697" s="17">
        <f>IF($B697="","",TEXT($B697,"ddd"))</f>
        <v/>
      </c>
      <c r="D697" s="46" t="n"/>
      <c r="E697" s="46"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row>
    <row r="698">
      <c r="B698" s="18" t="n"/>
      <c r="C698" s="17">
        <f>IF($B698="","",TEXT($B698,"ddd"))</f>
        <v/>
      </c>
      <c r="D698" s="46" t="n"/>
      <c r="E698" s="46"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row>
    <row r="699">
      <c r="B699" s="18" t="n"/>
      <c r="C699" s="17">
        <f>IF($B699="","",TEXT($B699,"ddd"))</f>
        <v/>
      </c>
      <c r="D699" s="46" t="n"/>
      <c r="E699" s="46"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row>
    <row r="700">
      <c r="B700" s="18" t="n"/>
      <c r="C700" s="17">
        <f>IF($B700="","",TEXT($B700,"ddd"))</f>
        <v/>
      </c>
      <c r="D700" s="46" t="n"/>
      <c r="E700" s="46"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row>
    <row r="701">
      <c r="B701" s="18" t="n"/>
      <c r="C701" s="17">
        <f>IF($B701="","",TEXT($B701,"ddd"))</f>
        <v/>
      </c>
      <c r="D701" s="46" t="n"/>
      <c r="E701" s="46"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row>
    <row r="702">
      <c r="B702" s="18" t="n"/>
      <c r="C702" s="17">
        <f>IF($B702="","",TEXT($B702,"ddd"))</f>
        <v/>
      </c>
      <c r="D702" s="46" t="n"/>
      <c r="E702" s="46"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row>
    <row r="703">
      <c r="B703" s="18" t="n"/>
      <c r="C703" s="17">
        <f>IF($B703="","",TEXT($B703,"ddd"))</f>
        <v/>
      </c>
      <c r="D703" s="46" t="n"/>
      <c r="E703" s="46"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row>
    <row r="704">
      <c r="B704" s="18" t="n"/>
      <c r="C704" s="17">
        <f>IF($B704="","",TEXT($B704,"ddd"))</f>
        <v/>
      </c>
      <c r="D704" s="46" t="n"/>
      <c r="E704" s="46"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row>
    <row r="705">
      <c r="B705" s="18" t="n"/>
      <c r="C705" s="17">
        <f>IF($B705="","",TEXT($B705,"ddd"))</f>
        <v/>
      </c>
      <c r="D705" s="46" t="n"/>
      <c r="E705" s="46"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row>
    <row r="706">
      <c r="B706" s="18" t="n"/>
      <c r="C706" s="17">
        <f>IF($B706="","",TEXT($B706,"ddd"))</f>
        <v/>
      </c>
      <c r="D706" s="46" t="n"/>
      <c r="E706" s="46"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row>
    <row r="707">
      <c r="B707" s="18" t="n"/>
      <c r="C707" s="17">
        <f>IF($B707="","",TEXT($B707,"ddd"))</f>
        <v/>
      </c>
      <c r="D707" s="46" t="n"/>
      <c r="E707" s="46"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row>
    <row r="708">
      <c r="B708" s="18" t="n"/>
      <c r="C708" s="17">
        <f>IF($B708="","",TEXT($B708,"ddd"))</f>
        <v/>
      </c>
      <c r="D708" s="46" t="n"/>
      <c r="E708" s="46"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row>
    <row r="709">
      <c r="B709" s="18" t="n"/>
      <c r="C709" s="17">
        <f>IF($B709="","",TEXT($B709,"ddd"))</f>
        <v/>
      </c>
      <c r="D709" s="46" t="n"/>
      <c r="E709" s="46"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row>
    <row r="710">
      <c r="B710" s="18" t="n"/>
      <c r="C710" s="17">
        <f>IF($B710="","",TEXT($B710,"ddd"))</f>
        <v/>
      </c>
      <c r="D710" s="46" t="n"/>
      <c r="E710" s="46"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row>
    <row r="711">
      <c r="B711" s="18" t="n"/>
      <c r="C711" s="17">
        <f>IF($B711="","",TEXT($B711,"ddd"))</f>
        <v/>
      </c>
      <c r="D711" s="46" t="n"/>
      <c r="E711" s="46"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row>
    <row r="712">
      <c r="B712" s="18" t="n"/>
      <c r="C712" s="17">
        <f>IF($B712="","",TEXT($B712,"ddd"))</f>
        <v/>
      </c>
      <c r="D712" s="46" t="n"/>
      <c r="E712" s="46"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row>
    <row r="713">
      <c r="B713" s="18" t="n"/>
      <c r="C713" s="17">
        <f>IF($B713="","",TEXT($B713,"ddd"))</f>
        <v/>
      </c>
      <c r="D713" s="46" t="n"/>
      <c r="E713" s="46"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row>
    <row r="714">
      <c r="B714" s="18" t="n"/>
      <c r="C714" s="17">
        <f>IF($B714="","",TEXT($B714,"ddd"))</f>
        <v/>
      </c>
      <c r="D714" s="46" t="n"/>
      <c r="E714" s="46"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row>
    <row r="715">
      <c r="B715" s="18" t="n"/>
      <c r="C715" s="17">
        <f>IF($B715="","",TEXT($B715,"ddd"))</f>
        <v/>
      </c>
      <c r="D715" s="46" t="n"/>
      <c r="E715" s="46"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row>
    <row r="716">
      <c r="B716" s="18" t="n"/>
      <c r="C716" s="17">
        <f>IF($B716="","",TEXT($B716,"ddd"))</f>
        <v/>
      </c>
      <c r="D716" s="46" t="n"/>
      <c r="E716" s="46"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row>
    <row r="717">
      <c r="B717" s="18" t="n"/>
      <c r="C717" s="17">
        <f>IF($B717="","",TEXT($B717,"ddd"))</f>
        <v/>
      </c>
      <c r="D717" s="46" t="n"/>
      <c r="E717" s="46"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row>
    <row r="718">
      <c r="B718" s="18" t="n"/>
      <c r="C718" s="17">
        <f>IF($B718="","",TEXT($B718,"ddd"))</f>
        <v/>
      </c>
      <c r="D718" s="46" t="n"/>
      <c r="E718" s="46"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row>
    <row r="719">
      <c r="B719" s="18" t="n"/>
      <c r="C719" s="17">
        <f>IF($B719="","",TEXT($B719,"ddd"))</f>
        <v/>
      </c>
      <c r="D719" s="46" t="n"/>
      <c r="E719" s="46"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row>
    <row r="720">
      <c r="B720" s="18" t="n"/>
      <c r="C720" s="17">
        <f>IF($B720="","",TEXT($B720,"ddd"))</f>
        <v/>
      </c>
      <c r="D720" s="46" t="n"/>
      <c r="E720" s="46"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row>
    <row r="721">
      <c r="B721" s="18" t="n"/>
      <c r="C721" s="17">
        <f>IF($B721="","",TEXT($B721,"ddd"))</f>
        <v/>
      </c>
      <c r="D721" s="46" t="n"/>
      <c r="E721" s="46"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row>
    <row r="722">
      <c r="B722" s="18" t="n"/>
      <c r="C722" s="17">
        <f>IF($B722="","",TEXT($B722,"ddd"))</f>
        <v/>
      </c>
      <c r="D722" s="46" t="n"/>
      <c r="E722" s="46"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row>
    <row r="723">
      <c r="B723" s="18" t="n"/>
      <c r="C723" s="17">
        <f>IF($B723="","",TEXT($B723,"ddd"))</f>
        <v/>
      </c>
      <c r="D723" s="46" t="n"/>
      <c r="E723" s="46"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row>
    <row r="724">
      <c r="B724" s="18" t="n"/>
      <c r="C724" s="17">
        <f>IF($B724="","",TEXT($B724,"ddd"))</f>
        <v/>
      </c>
      <c r="D724" s="46" t="n"/>
      <c r="E724" s="46"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row>
    <row r="725">
      <c r="B725" s="18" t="n"/>
      <c r="C725" s="17">
        <f>IF($B725="","",TEXT($B725,"ddd"))</f>
        <v/>
      </c>
      <c r="D725" s="46" t="n"/>
      <c r="E725" s="46"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row>
    <row r="726">
      <c r="B726" s="18" t="n"/>
      <c r="C726" s="17">
        <f>IF($B726="","",TEXT($B726,"ddd"))</f>
        <v/>
      </c>
      <c r="D726" s="46" t="n"/>
      <c r="E726" s="46"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row>
    <row r="727">
      <c r="B727" s="18" t="n"/>
      <c r="C727" s="17">
        <f>IF($B727="","",TEXT($B727,"ddd"))</f>
        <v/>
      </c>
      <c r="D727" s="46" t="n"/>
      <c r="E727" s="46"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row>
    <row r="728">
      <c r="B728" s="18" t="n"/>
      <c r="C728" s="17">
        <f>IF($B728="","",TEXT($B728,"ddd"))</f>
        <v/>
      </c>
      <c r="D728" s="46" t="n"/>
      <c r="E728" s="46"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row>
    <row r="729">
      <c r="B729" s="18" t="n"/>
      <c r="C729" s="17">
        <f>IF($B729="","",TEXT($B729,"ddd"))</f>
        <v/>
      </c>
      <c r="D729" s="46" t="n"/>
      <c r="E729" s="46"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row>
    <row r="730">
      <c r="B730" s="18" t="n"/>
      <c r="C730" s="17">
        <f>IF($B730="","",TEXT($B730,"ddd"))</f>
        <v/>
      </c>
      <c r="D730" s="46" t="n"/>
      <c r="E730" s="46"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row>
    <row r="731">
      <c r="B731" s="18" t="n"/>
      <c r="C731" s="17">
        <f>IF($B731="","",TEXT($B731,"ddd"))</f>
        <v/>
      </c>
      <c r="D731" s="46" t="n"/>
      <c r="E731" s="46"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row>
    <row r="732">
      <c r="B732" s="18" t="n"/>
      <c r="C732" s="17">
        <f>IF($B732="","",TEXT($B732,"ddd"))</f>
        <v/>
      </c>
      <c r="D732" s="46" t="n"/>
      <c r="E732" s="46"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row>
    <row r="733">
      <c r="B733" s="18" t="n"/>
      <c r="C733" s="17">
        <f>IF($B733="","",TEXT($B733,"ddd"))</f>
        <v/>
      </c>
      <c r="D733" s="46" t="n"/>
      <c r="E733" s="46"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row>
    <row r="734">
      <c r="B734" s="18" t="n"/>
      <c r="C734" s="17">
        <f>IF($B734="","",TEXT($B734,"ddd"))</f>
        <v/>
      </c>
      <c r="D734" s="46" t="n"/>
      <c r="E734" s="46"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row>
    <row r="735">
      <c r="B735" s="18" t="n"/>
      <c r="C735" s="17">
        <f>IF($B735="","",TEXT($B735,"ddd"))</f>
        <v/>
      </c>
      <c r="D735" s="46" t="n"/>
      <c r="E735" s="46"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row>
    <row r="736">
      <c r="B736" s="18" t="n"/>
      <c r="C736" s="17">
        <f>IF($B736="","",TEXT($B736,"ddd"))</f>
        <v/>
      </c>
      <c r="D736" s="46" t="n"/>
      <c r="E736" s="46"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row>
    <row r="737">
      <c r="B737" s="18" t="n"/>
      <c r="C737" s="17">
        <f>IF($B737="","",TEXT($B737,"ddd"))</f>
        <v/>
      </c>
      <c r="D737" s="46" t="n"/>
      <c r="E737" s="46"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row>
    <row r="738">
      <c r="B738" s="18" t="n"/>
      <c r="C738" s="17">
        <f>IF($B738="","",TEXT($B738,"ddd"))</f>
        <v/>
      </c>
      <c r="D738" s="46" t="n"/>
      <c r="E738" s="46"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row>
    <row r="739">
      <c r="B739" s="18" t="n"/>
      <c r="C739" s="17">
        <f>IF($B739="","",TEXT($B739,"ddd"))</f>
        <v/>
      </c>
      <c r="D739" s="46" t="n"/>
      <c r="E739" s="46"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row>
    <row r="740">
      <c r="B740" s="18" t="n"/>
      <c r="C740" s="17">
        <f>IF($B740="","",TEXT($B740,"ddd"))</f>
        <v/>
      </c>
      <c r="D740" s="46" t="n"/>
      <c r="E740" s="46"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row>
    <row r="741">
      <c r="B741" s="18" t="n"/>
      <c r="C741" s="17">
        <f>IF($B741="","",TEXT($B741,"ddd"))</f>
        <v/>
      </c>
      <c r="D741" s="46" t="n"/>
      <c r="E741" s="46"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row>
    <row r="742">
      <c r="B742" s="18" t="n"/>
      <c r="C742" s="17">
        <f>IF($B742="","",TEXT($B742,"ddd"))</f>
        <v/>
      </c>
      <c r="D742" s="46" t="n"/>
      <c r="E742" s="46"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row>
    <row r="743">
      <c r="B743" s="18" t="n"/>
      <c r="C743" s="17">
        <f>IF($B743="","",TEXT($B743,"ddd"))</f>
        <v/>
      </c>
      <c r="D743" s="46" t="n"/>
      <c r="E743" s="46"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row>
    <row r="744">
      <c r="B744" s="18" t="n"/>
      <c r="C744" s="17">
        <f>IF($B744="","",TEXT($B744,"ddd"))</f>
        <v/>
      </c>
      <c r="D744" s="46" t="n"/>
      <c r="E744" s="46"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row>
    <row r="745">
      <c r="B745" s="18" t="n"/>
      <c r="C745" s="17">
        <f>IF($B745="","",TEXT($B745,"ddd"))</f>
        <v/>
      </c>
      <c r="D745" s="46" t="n"/>
      <c r="E745" s="46"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row>
    <row r="746">
      <c r="B746" s="18" t="n"/>
      <c r="C746" s="17">
        <f>IF($B746="","",TEXT($B746,"ddd"))</f>
        <v/>
      </c>
      <c r="D746" s="46" t="n"/>
      <c r="E746" s="46"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row>
    <row r="747">
      <c r="B747" s="18" t="n"/>
      <c r="C747" s="17">
        <f>IF($B747="","",TEXT($B747,"ddd"))</f>
        <v/>
      </c>
      <c r="D747" s="46" t="n"/>
      <c r="E747" s="46"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row>
    <row r="748">
      <c r="B748" s="18" t="n"/>
      <c r="C748" s="17">
        <f>IF($B748="","",TEXT($B748,"ddd"))</f>
        <v/>
      </c>
      <c r="D748" s="46" t="n"/>
      <c r="E748" s="46"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row>
    <row r="749">
      <c r="B749" s="18" t="n"/>
      <c r="C749" s="17">
        <f>IF($B749="","",TEXT($B749,"ddd"))</f>
        <v/>
      </c>
      <c r="D749" s="46" t="n"/>
      <c r="E749" s="46"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row>
    <row r="750">
      <c r="B750" s="18" t="n"/>
      <c r="C750" s="17">
        <f>IF($B750="","",TEXT($B750,"ddd"))</f>
        <v/>
      </c>
      <c r="D750" s="46" t="n"/>
      <c r="E750" s="46"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row>
    <row r="751">
      <c r="B751" s="18" t="n"/>
      <c r="C751" s="17">
        <f>IF($B751="","",TEXT($B751,"ddd"))</f>
        <v/>
      </c>
      <c r="D751" s="46" t="n"/>
      <c r="E751" s="46"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row>
    <row r="752">
      <c r="B752" s="18" t="n"/>
      <c r="C752" s="17">
        <f>IF($B752="","",TEXT($B752,"ddd"))</f>
        <v/>
      </c>
      <c r="D752" s="46" t="n"/>
      <c r="E752" s="46"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row>
    <row r="753">
      <c r="B753" s="18" t="n"/>
      <c r="C753" s="17">
        <f>IF($B753="","",TEXT($B753,"ddd"))</f>
        <v/>
      </c>
      <c r="D753" s="46" t="n"/>
      <c r="E753" s="46"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row>
    <row r="754">
      <c r="B754" s="18" t="n"/>
      <c r="C754" s="17">
        <f>IF($B754="","",TEXT($B754,"ddd"))</f>
        <v/>
      </c>
      <c r="D754" s="46" t="n"/>
      <c r="E754" s="46"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row>
    <row r="755">
      <c r="B755" s="18" t="n"/>
      <c r="C755" s="17">
        <f>IF($B755="","",TEXT($B755,"ddd"))</f>
        <v/>
      </c>
      <c r="D755" s="46" t="n"/>
      <c r="E755" s="46"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row>
    <row r="756">
      <c r="B756" s="18" t="n"/>
      <c r="C756" s="17">
        <f>IF($B756="","",TEXT($B756,"ddd"))</f>
        <v/>
      </c>
      <c r="D756" s="46" t="n"/>
      <c r="E756" s="46"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row>
    <row r="757">
      <c r="B757" s="18" t="n"/>
      <c r="C757" s="17">
        <f>IF($B757="","",TEXT($B757,"ddd"))</f>
        <v/>
      </c>
      <c r="D757" s="46" t="n"/>
      <c r="E757" s="46"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row>
    <row r="758">
      <c r="B758" s="18" t="n"/>
      <c r="C758" s="17">
        <f>IF($B758="","",TEXT($B758,"ddd"))</f>
        <v/>
      </c>
      <c r="D758" s="46" t="n"/>
      <c r="E758" s="46"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row>
    <row r="759">
      <c r="B759" s="18" t="n"/>
      <c r="C759" s="17">
        <f>IF($B759="","",TEXT($B759,"ddd"))</f>
        <v/>
      </c>
      <c r="D759" s="46" t="n"/>
      <c r="E759" s="46"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row>
    <row r="760">
      <c r="B760" s="18" t="n"/>
      <c r="C760" s="17">
        <f>IF($B760="","",TEXT($B760,"ddd"))</f>
        <v/>
      </c>
      <c r="D760" s="46" t="n"/>
      <c r="E760" s="46"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row>
    <row r="761">
      <c r="B761" s="18" t="n"/>
      <c r="C761" s="17">
        <f>IF($B761="","",TEXT($B761,"ddd"))</f>
        <v/>
      </c>
      <c r="D761" s="46" t="n"/>
      <c r="E761" s="46"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row>
    <row r="762">
      <c r="B762" s="18" t="n"/>
      <c r="C762" s="17">
        <f>IF($B762="","",TEXT($B762,"ddd"))</f>
        <v/>
      </c>
      <c r="D762" s="46" t="n"/>
      <c r="E762" s="46"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row>
    <row r="763">
      <c r="B763" s="18" t="n"/>
      <c r="C763" s="17">
        <f>IF($B763="","",TEXT($B763,"ddd"))</f>
        <v/>
      </c>
      <c r="D763" s="46" t="n"/>
      <c r="E763" s="46"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row>
    <row r="764">
      <c r="B764" s="18" t="n"/>
      <c r="C764" s="17">
        <f>IF($B764="","",TEXT($B764,"ddd"))</f>
        <v/>
      </c>
      <c r="D764" s="46" t="n"/>
      <c r="E764" s="46"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row>
    <row r="765">
      <c r="B765" s="18" t="n"/>
      <c r="C765" s="17">
        <f>IF($B765="","",TEXT($B765,"ddd"))</f>
        <v/>
      </c>
      <c r="D765" s="46" t="n"/>
      <c r="E765" s="46"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row>
    <row r="766">
      <c r="B766" s="18" t="n"/>
      <c r="C766" s="17">
        <f>IF($B766="","",TEXT($B766,"ddd"))</f>
        <v/>
      </c>
      <c r="D766" s="46" t="n"/>
      <c r="E766" s="46"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row>
    <row r="767">
      <c r="B767" s="18" t="n"/>
      <c r="C767" s="17">
        <f>IF($B767="","",TEXT($B767,"ddd"))</f>
        <v/>
      </c>
      <c r="D767" s="46" t="n"/>
      <c r="E767" s="46"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row>
    <row r="768">
      <c r="B768" s="18" t="n"/>
      <c r="C768" s="17">
        <f>IF($B768="","",TEXT($B768,"ddd"))</f>
        <v/>
      </c>
      <c r="D768" s="46" t="n"/>
      <c r="E768" s="46"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row>
    <row r="769">
      <c r="B769" s="18" t="n"/>
      <c r="C769" s="17">
        <f>IF($B769="","",TEXT($B769,"ddd"))</f>
        <v/>
      </c>
      <c r="D769" s="46" t="n"/>
      <c r="E769" s="46"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row>
    <row r="770">
      <c r="B770" s="18" t="n"/>
      <c r="C770" s="17">
        <f>IF($B770="","",TEXT($B770,"ddd"))</f>
        <v/>
      </c>
      <c r="D770" s="46" t="n"/>
      <c r="E770" s="46"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row>
    <row r="771">
      <c r="B771" s="18" t="n"/>
      <c r="C771" s="17">
        <f>IF($B771="","",TEXT($B771,"ddd"))</f>
        <v/>
      </c>
      <c r="D771" s="46" t="n"/>
      <c r="E771" s="46"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row>
    <row r="772">
      <c r="B772" s="18" t="n"/>
      <c r="C772" s="17">
        <f>IF($B772="","",TEXT($B772,"ddd"))</f>
        <v/>
      </c>
      <c r="D772" s="46" t="n"/>
      <c r="E772" s="46"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row>
    <row r="773">
      <c r="B773" s="18" t="n"/>
      <c r="C773" s="17">
        <f>IF($B773="","",TEXT($B773,"ddd"))</f>
        <v/>
      </c>
      <c r="D773" s="46" t="n"/>
      <c r="E773" s="46"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row>
    <row r="774">
      <c r="B774" s="18" t="n"/>
      <c r="C774" s="17">
        <f>IF($B774="","",TEXT($B774,"ddd"))</f>
        <v/>
      </c>
      <c r="D774" s="46" t="n"/>
      <c r="E774" s="46"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row>
    <row r="775">
      <c r="B775" s="18" t="n"/>
      <c r="C775" s="17">
        <f>IF($B775="","",TEXT($B775,"ddd"))</f>
        <v/>
      </c>
      <c r="D775" s="46" t="n"/>
      <c r="E775" s="46"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row>
    <row r="776">
      <c r="B776" s="18" t="n"/>
      <c r="C776" s="17">
        <f>IF($B776="","",TEXT($B776,"ddd"))</f>
        <v/>
      </c>
      <c r="D776" s="46" t="n"/>
      <c r="E776" s="46"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row>
    <row r="777">
      <c r="B777" s="18" t="n"/>
      <c r="C777" s="17">
        <f>IF($B777="","",TEXT($B777,"ddd"))</f>
        <v/>
      </c>
      <c r="D777" s="46" t="n"/>
      <c r="E777" s="46"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row>
    <row r="778">
      <c r="B778" s="18" t="n"/>
      <c r="C778" s="17">
        <f>IF($B778="","",TEXT($B778,"ddd"))</f>
        <v/>
      </c>
      <c r="D778" s="46" t="n"/>
      <c r="E778" s="46"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row>
    <row r="779">
      <c r="B779" s="18" t="n"/>
      <c r="C779" s="17">
        <f>IF($B779="","",TEXT($B779,"ddd"))</f>
        <v/>
      </c>
      <c r="D779" s="46" t="n"/>
      <c r="E779" s="46"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row>
    <row r="780">
      <c r="B780" s="18" t="n"/>
      <c r="C780" s="17">
        <f>IF($B780="","",TEXT($B780,"ddd"))</f>
        <v/>
      </c>
      <c r="D780" s="46" t="n"/>
      <c r="E780" s="46"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row>
    <row r="781">
      <c r="B781" s="18" t="n"/>
      <c r="C781" s="17">
        <f>IF($B781="","",TEXT($B781,"ddd"))</f>
        <v/>
      </c>
      <c r="D781" s="46" t="n"/>
      <c r="E781" s="46"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row>
    <row r="782">
      <c r="B782" s="18" t="n"/>
      <c r="C782" s="17">
        <f>IF($B782="","",TEXT($B782,"ddd"))</f>
        <v/>
      </c>
      <c r="D782" s="46" t="n"/>
      <c r="E782" s="46"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row>
    <row r="783">
      <c r="B783" s="18" t="n"/>
      <c r="C783" s="17">
        <f>IF($B783="","",TEXT($B783,"ddd"))</f>
        <v/>
      </c>
      <c r="D783" s="46" t="n"/>
      <c r="E783" s="46"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row>
    <row r="784">
      <c r="B784" s="18" t="n"/>
      <c r="C784" s="17">
        <f>IF($B784="","",TEXT($B784,"ddd"))</f>
        <v/>
      </c>
      <c r="D784" s="46" t="n"/>
      <c r="E784" s="46"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row>
    <row r="785">
      <c r="B785" s="18" t="n"/>
      <c r="C785" s="17">
        <f>IF($B785="","",TEXT($B785,"ddd"))</f>
        <v/>
      </c>
      <c r="D785" s="46" t="n"/>
      <c r="E785" s="46"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row>
    <row r="786">
      <c r="B786" s="18" t="n"/>
      <c r="C786" s="17">
        <f>IF($B786="","",TEXT($B786,"ddd"))</f>
        <v/>
      </c>
      <c r="D786" s="46" t="n"/>
      <c r="E786" s="46"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row>
    <row r="787">
      <c r="B787" s="18" t="n"/>
      <c r="C787" s="17">
        <f>IF($B787="","",TEXT($B787,"ddd"))</f>
        <v/>
      </c>
      <c r="D787" s="46" t="n"/>
      <c r="E787" s="46"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row>
    <row r="788">
      <c r="B788" s="18" t="n"/>
      <c r="C788" s="17">
        <f>IF($B788="","",TEXT($B788,"ddd"))</f>
        <v/>
      </c>
      <c r="D788" s="46" t="n"/>
      <c r="E788" s="46"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row>
    <row r="789">
      <c r="B789" s="18" t="n"/>
      <c r="C789" s="17">
        <f>IF($B789="","",TEXT($B789,"ddd"))</f>
        <v/>
      </c>
      <c r="D789" s="46" t="n"/>
      <c r="E789" s="46"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row>
    <row r="790">
      <c r="B790" s="18" t="n"/>
      <c r="C790" s="17">
        <f>IF($B790="","",TEXT($B790,"ddd"))</f>
        <v/>
      </c>
      <c r="D790" s="46" t="n"/>
      <c r="E790" s="46"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row>
    <row r="791">
      <c r="B791" s="18" t="n"/>
      <c r="C791" s="17">
        <f>IF($B791="","",TEXT($B791,"ddd"))</f>
        <v/>
      </c>
      <c r="D791" s="46" t="n"/>
      <c r="E791" s="46"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row>
    <row r="792">
      <c r="B792" s="18" t="n"/>
      <c r="C792" s="17">
        <f>IF($B792="","",TEXT($B792,"ddd"))</f>
        <v/>
      </c>
      <c r="D792" s="46" t="n"/>
      <c r="E792" s="46"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row>
    <row r="793">
      <c r="B793" s="18" t="n"/>
      <c r="C793" s="17">
        <f>IF($B793="","",TEXT($B793,"ddd"))</f>
        <v/>
      </c>
      <c r="D793" s="46" t="n"/>
      <c r="E793" s="46"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row>
    <row r="794">
      <c r="B794" s="18" t="n"/>
      <c r="C794" s="17">
        <f>IF($B794="","",TEXT($B794,"ddd"))</f>
        <v/>
      </c>
      <c r="D794" s="46" t="n"/>
      <c r="E794" s="46"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row>
    <row r="795">
      <c r="B795" s="18" t="n"/>
      <c r="C795" s="17">
        <f>IF($B795="","",TEXT($B795,"ddd"))</f>
        <v/>
      </c>
      <c r="D795" s="46" t="n"/>
      <c r="E795" s="46"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row>
    <row r="796">
      <c r="B796" s="18" t="n"/>
      <c r="C796" s="17">
        <f>IF($B796="","",TEXT($B796,"ddd"))</f>
        <v/>
      </c>
      <c r="D796" s="46" t="n"/>
      <c r="E796" s="46"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row>
    <row r="797">
      <c r="B797" s="18" t="n"/>
      <c r="C797" s="17">
        <f>IF($B797="","",TEXT($B797,"ddd"))</f>
        <v/>
      </c>
      <c r="D797" s="46" t="n"/>
      <c r="E797" s="46"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row>
    <row r="798">
      <c r="B798" s="18" t="n"/>
      <c r="C798" s="17">
        <f>IF($B798="","",TEXT($B798,"ddd"))</f>
        <v/>
      </c>
      <c r="D798" s="46" t="n"/>
      <c r="E798" s="46"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row>
    <row r="799">
      <c r="B799" s="18" t="n"/>
      <c r="C799" s="17">
        <f>IF($B799="","",TEXT($B799,"ddd"))</f>
        <v/>
      </c>
      <c r="D799" s="46" t="n"/>
      <c r="E799" s="46"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row>
    <row r="800">
      <c r="B800" s="18" t="n"/>
      <c r="C800" s="17">
        <f>IF($B800="","",TEXT($B800,"ddd"))</f>
        <v/>
      </c>
      <c r="D800" s="46" t="n"/>
      <c r="E800" s="46"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row>
    <row r="801">
      <c r="B801" s="18" t="n"/>
      <c r="C801" s="17">
        <f>IF($B801="","",TEXT($B801,"ddd"))</f>
        <v/>
      </c>
      <c r="D801" s="46" t="n"/>
      <c r="E801" s="46"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row>
    <row r="802">
      <c r="B802" s="18" t="n"/>
      <c r="C802" s="17">
        <f>IF($B802="","",TEXT($B802,"ddd"))</f>
        <v/>
      </c>
      <c r="D802" s="46" t="n"/>
      <c r="E802" s="46"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row>
    <row r="803">
      <c r="B803" s="18" t="n"/>
      <c r="C803" s="17">
        <f>IF($B803="","",TEXT($B803,"ddd"))</f>
        <v/>
      </c>
      <c r="D803" s="46" t="n"/>
      <c r="E803" s="46"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row>
    <row r="804">
      <c r="B804" s="18" t="n"/>
      <c r="C804" s="17">
        <f>IF($B804="","",TEXT($B804,"ddd"))</f>
        <v/>
      </c>
      <c r="D804" s="46" t="n"/>
      <c r="E804" s="46"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row>
    <row r="805">
      <c r="B805" s="18" t="n"/>
      <c r="C805" s="17">
        <f>IF($B805="","",TEXT($B805,"ddd"))</f>
        <v/>
      </c>
      <c r="D805" s="46" t="n"/>
      <c r="E805" s="46"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row>
    <row r="806">
      <c r="B806" s="18" t="n"/>
      <c r="C806" s="17">
        <f>IF($B806="","",TEXT($B806,"ddd"))</f>
        <v/>
      </c>
      <c r="D806" s="46" t="n"/>
      <c r="E806" s="46"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row>
    <row r="807">
      <c r="B807" s="18" t="n"/>
      <c r="C807" s="17">
        <f>IF($B807="","",TEXT($B807,"ddd"))</f>
        <v/>
      </c>
      <c r="D807" s="46" t="n"/>
      <c r="E807" s="46"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row>
    <row r="808">
      <c r="B808" s="18" t="n"/>
      <c r="C808" s="17">
        <f>IF($B808="","",TEXT($B808,"ddd"))</f>
        <v/>
      </c>
      <c r="D808" s="46" t="n"/>
      <c r="E808" s="46"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row>
    <row r="809">
      <c r="B809" s="18" t="n"/>
      <c r="C809" s="17">
        <f>IF($B809="","",TEXT($B809,"ddd"))</f>
        <v/>
      </c>
      <c r="D809" s="46" t="n"/>
      <c r="E809" s="46"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row>
    <row r="810">
      <c r="B810" s="18" t="n"/>
      <c r="C810" s="17">
        <f>IF($B810="","",TEXT($B810,"ddd"))</f>
        <v/>
      </c>
      <c r="D810" s="46" t="n"/>
      <c r="E810" s="46"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row>
    <row r="811">
      <c r="B811" s="18" t="n"/>
      <c r="C811" s="17">
        <f>IF($B811="","",TEXT($B811,"ddd"))</f>
        <v/>
      </c>
      <c r="D811" s="46" t="n"/>
      <c r="E811" s="46"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row>
    <row r="812">
      <c r="B812" s="18" t="n"/>
      <c r="C812" s="17">
        <f>IF($B812="","",TEXT($B812,"ddd"))</f>
        <v/>
      </c>
      <c r="D812" s="46" t="n"/>
      <c r="E812" s="46"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row>
    <row r="813">
      <c r="B813" s="18" t="n"/>
      <c r="C813" s="17">
        <f>IF($B813="","",TEXT($B813,"ddd"))</f>
        <v/>
      </c>
      <c r="D813" s="46" t="n"/>
      <c r="E813" s="46"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row>
    <row r="814">
      <c r="B814" s="18" t="n"/>
      <c r="C814" s="17">
        <f>IF($B814="","",TEXT($B814,"ddd"))</f>
        <v/>
      </c>
      <c r="D814" s="46" t="n"/>
      <c r="E814" s="46"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row>
    <row r="815">
      <c r="B815" s="18" t="n"/>
      <c r="C815" s="17">
        <f>IF($B815="","",TEXT($B815,"ddd"))</f>
        <v/>
      </c>
      <c r="D815" s="46" t="n"/>
      <c r="E815" s="46"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row>
    <row r="816">
      <c r="B816" s="18" t="n"/>
      <c r="C816" s="17">
        <f>IF($B816="","",TEXT($B816,"ddd"))</f>
        <v/>
      </c>
      <c r="D816" s="46" t="n"/>
      <c r="E816" s="46"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row>
    <row r="817">
      <c r="B817" s="18" t="n"/>
      <c r="C817" s="17">
        <f>IF($B817="","",TEXT($B817,"ddd"))</f>
        <v/>
      </c>
      <c r="D817" s="46" t="n"/>
      <c r="E817" s="46"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row>
    <row r="818">
      <c r="B818" s="18" t="n"/>
      <c r="C818" s="17">
        <f>IF($B818="","",TEXT($B818,"ddd"))</f>
        <v/>
      </c>
      <c r="D818" s="46" t="n"/>
      <c r="E818" s="46"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row>
    <row r="819">
      <c r="B819" s="18" t="n"/>
      <c r="C819" s="17">
        <f>IF($B819="","",TEXT($B819,"ddd"))</f>
        <v/>
      </c>
      <c r="D819" s="46" t="n"/>
      <c r="E819" s="46"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row>
    <row r="820">
      <c r="B820" s="18" t="n"/>
      <c r="C820" s="17">
        <f>IF($B820="","",TEXT($B820,"ddd"))</f>
        <v/>
      </c>
      <c r="D820" s="46" t="n"/>
      <c r="E820" s="46"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row>
    <row r="821">
      <c r="B821" s="18" t="n"/>
      <c r="C821" s="17">
        <f>IF($B821="","",TEXT($B821,"ddd"))</f>
        <v/>
      </c>
      <c r="D821" s="46" t="n"/>
      <c r="E821" s="46"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row>
    <row r="822">
      <c r="B822" s="18" t="n"/>
      <c r="C822" s="17">
        <f>IF($B822="","",TEXT($B822,"ddd"))</f>
        <v/>
      </c>
      <c r="D822" s="46" t="n"/>
      <c r="E822" s="46"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row>
    <row r="823">
      <c r="B823" s="18" t="n"/>
      <c r="C823" s="17">
        <f>IF($B823="","",TEXT($B823,"ddd"))</f>
        <v/>
      </c>
      <c r="D823" s="46" t="n"/>
      <c r="E823" s="46"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row>
    <row r="824">
      <c r="B824" s="18" t="n"/>
      <c r="C824" s="17">
        <f>IF($B824="","",TEXT($B824,"ddd"))</f>
        <v/>
      </c>
      <c r="D824" s="46" t="n"/>
      <c r="E824" s="46"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row>
    <row r="825">
      <c r="B825" s="18" t="n"/>
      <c r="C825" s="17">
        <f>IF($B825="","",TEXT($B825,"ddd"))</f>
        <v/>
      </c>
      <c r="D825" s="46" t="n"/>
      <c r="E825" s="46"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row>
    <row r="826">
      <c r="B826" s="18" t="n"/>
      <c r="C826" s="17">
        <f>IF($B826="","",TEXT($B826,"ddd"))</f>
        <v/>
      </c>
      <c r="D826" s="46" t="n"/>
      <c r="E826" s="46"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row>
    <row r="827">
      <c r="B827" s="18" t="n"/>
      <c r="C827" s="17">
        <f>IF($B827="","",TEXT($B827,"ddd"))</f>
        <v/>
      </c>
      <c r="D827" s="46" t="n"/>
      <c r="E827" s="46"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row>
    <row r="828">
      <c r="B828" s="18" t="n"/>
      <c r="C828" s="17">
        <f>IF($B828="","",TEXT($B828,"ddd"))</f>
        <v/>
      </c>
      <c r="D828" s="46" t="n"/>
      <c r="E828" s="46"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row>
    <row r="829">
      <c r="B829" s="18" t="n"/>
      <c r="C829" s="17">
        <f>IF($B829="","",TEXT($B829,"ddd"))</f>
        <v/>
      </c>
      <c r="D829" s="46" t="n"/>
      <c r="E829" s="46"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row>
    <row r="830">
      <c r="B830" s="18" t="n"/>
      <c r="C830" s="17">
        <f>IF($B830="","",TEXT($B830,"ddd"))</f>
        <v/>
      </c>
      <c r="D830" s="46" t="n"/>
      <c r="E830" s="46"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row>
    <row r="831">
      <c r="B831" s="18" t="n"/>
      <c r="C831" s="17">
        <f>IF($B831="","",TEXT($B831,"ddd"))</f>
        <v/>
      </c>
      <c r="D831" s="46" t="n"/>
      <c r="E831" s="46"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row>
    <row r="832">
      <c r="B832" s="18" t="n"/>
      <c r="C832" s="17">
        <f>IF($B832="","",TEXT($B832,"ddd"))</f>
        <v/>
      </c>
      <c r="D832" s="46" t="n"/>
      <c r="E832" s="46"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row>
    <row r="833">
      <c r="B833" s="18" t="n"/>
      <c r="C833" s="17">
        <f>IF($B833="","",TEXT($B833,"ddd"))</f>
        <v/>
      </c>
      <c r="D833" s="46" t="n"/>
      <c r="E833" s="46"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row>
    <row r="834">
      <c r="B834" s="18" t="n"/>
      <c r="C834" s="17">
        <f>IF($B834="","",TEXT($B834,"ddd"))</f>
        <v/>
      </c>
      <c r="D834" s="46" t="n"/>
      <c r="E834" s="46"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row>
    <row r="835">
      <c r="B835" s="18" t="n"/>
      <c r="C835" s="17">
        <f>IF($B835="","",TEXT($B835,"ddd"))</f>
        <v/>
      </c>
      <c r="D835" s="46" t="n"/>
      <c r="E835" s="46"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row>
    <row r="836">
      <c r="B836" s="18" t="n"/>
      <c r="C836" s="17">
        <f>IF($B836="","",TEXT($B836,"ddd"))</f>
        <v/>
      </c>
      <c r="D836" s="46" t="n"/>
      <c r="E836" s="46"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row>
    <row r="837">
      <c r="B837" s="18" t="n"/>
      <c r="C837" s="17">
        <f>IF($B837="","",TEXT($B837,"ddd"))</f>
        <v/>
      </c>
      <c r="D837" s="46" t="n"/>
      <c r="E837" s="46"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row>
    <row r="838">
      <c r="B838" s="18" t="n"/>
      <c r="C838" s="17">
        <f>IF($B838="","",TEXT($B838,"ddd"))</f>
        <v/>
      </c>
      <c r="D838" s="46" t="n"/>
      <c r="E838" s="46"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row>
    <row r="839">
      <c r="B839" s="18" t="n"/>
      <c r="C839" s="17">
        <f>IF($B839="","",TEXT($B839,"ddd"))</f>
        <v/>
      </c>
      <c r="D839" s="46" t="n"/>
      <c r="E839" s="46"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row>
    <row r="840">
      <c r="B840" s="18" t="n"/>
      <c r="C840" s="17">
        <f>IF($B840="","",TEXT($B840,"ddd"))</f>
        <v/>
      </c>
      <c r="D840" s="46" t="n"/>
      <c r="E840" s="46"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row>
    <row r="841">
      <c r="B841" s="18" t="n"/>
      <c r="C841" s="17">
        <f>IF($B841="","",TEXT($B841,"ddd"))</f>
        <v/>
      </c>
      <c r="D841" s="46" t="n"/>
      <c r="E841" s="46"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row>
    <row r="842">
      <c r="B842" s="18" t="n"/>
      <c r="C842" s="17">
        <f>IF($B842="","",TEXT($B842,"ddd"))</f>
        <v/>
      </c>
      <c r="D842" s="46" t="n"/>
      <c r="E842" s="46"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row>
    <row r="843">
      <c r="B843" s="18" t="n"/>
      <c r="C843" s="17">
        <f>IF($B843="","",TEXT($B843,"ddd"))</f>
        <v/>
      </c>
      <c r="D843" s="46" t="n"/>
      <c r="E843" s="46"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row>
    <row r="844">
      <c r="B844" s="18" t="n"/>
      <c r="C844" s="17">
        <f>IF($B844="","",TEXT($B844,"ddd"))</f>
        <v/>
      </c>
      <c r="D844" s="46" t="n"/>
      <c r="E844" s="46"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row>
    <row r="845">
      <c r="B845" s="18" t="n"/>
      <c r="C845" s="17">
        <f>IF($B845="","",TEXT($B845,"ddd"))</f>
        <v/>
      </c>
      <c r="D845" s="46" t="n"/>
      <c r="E845" s="46"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row>
    <row r="846">
      <c r="B846" s="18" t="n"/>
      <c r="C846" s="17">
        <f>IF($B846="","",TEXT($B846,"ddd"))</f>
        <v/>
      </c>
      <c r="D846" s="46" t="n"/>
      <c r="E846" s="46"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row>
    <row r="847">
      <c r="B847" s="18" t="n"/>
      <c r="C847" s="17">
        <f>IF($B847="","",TEXT($B847,"ddd"))</f>
        <v/>
      </c>
      <c r="D847" s="46" t="n"/>
      <c r="E847" s="46"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row>
    <row r="848">
      <c r="B848" s="18" t="n"/>
      <c r="C848" s="17">
        <f>IF($B848="","",TEXT($B848,"ddd"))</f>
        <v/>
      </c>
      <c r="D848" s="46" t="n"/>
      <c r="E848" s="46"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row>
    <row r="849">
      <c r="B849" s="18" t="n"/>
      <c r="C849" s="17">
        <f>IF($B849="","",TEXT($B849,"ddd"))</f>
        <v/>
      </c>
      <c r="D849" s="46" t="n"/>
      <c r="E849" s="46"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row>
    <row r="850">
      <c r="B850" s="18" t="n"/>
      <c r="C850" s="17">
        <f>IF($B850="","",TEXT($B850,"ddd"))</f>
        <v/>
      </c>
      <c r="D850" s="46" t="n"/>
      <c r="E850" s="46"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row>
    <row r="851">
      <c r="B851" s="18" t="n"/>
      <c r="C851" s="17">
        <f>IF($B851="","",TEXT($B851,"ddd"))</f>
        <v/>
      </c>
      <c r="D851" s="46" t="n"/>
      <c r="E851" s="46"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row>
    <row r="852">
      <c r="B852" s="18" t="n"/>
      <c r="C852" s="17">
        <f>IF($B852="","",TEXT($B852,"ddd"))</f>
        <v/>
      </c>
      <c r="D852" s="46" t="n"/>
      <c r="E852" s="46"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row>
    <row r="853">
      <c r="B853" s="18" t="n"/>
      <c r="C853" s="17">
        <f>IF($B853="","",TEXT($B853,"ddd"))</f>
        <v/>
      </c>
      <c r="D853" s="46" t="n"/>
      <c r="E853" s="46"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row>
    <row r="854">
      <c r="B854" s="18" t="n"/>
      <c r="C854" s="17">
        <f>IF($B854="","",TEXT($B854,"ddd"))</f>
        <v/>
      </c>
      <c r="D854" s="46" t="n"/>
      <c r="E854" s="46"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row>
    <row r="855">
      <c r="B855" s="18" t="n"/>
      <c r="C855" s="17">
        <f>IF($B855="","",TEXT($B855,"ddd"))</f>
        <v/>
      </c>
      <c r="D855" s="46" t="n"/>
      <c r="E855" s="46"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row>
    <row r="856">
      <c r="B856" s="18" t="n"/>
      <c r="C856" s="17">
        <f>IF($B856="","",TEXT($B856,"ddd"))</f>
        <v/>
      </c>
      <c r="D856" s="46" t="n"/>
      <c r="E856" s="46"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row>
    <row r="857">
      <c r="B857" s="18" t="n"/>
      <c r="C857" s="17">
        <f>IF($B857="","",TEXT($B857,"ddd"))</f>
        <v/>
      </c>
      <c r="D857" s="46" t="n"/>
      <c r="E857" s="46"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row>
    <row r="858">
      <c r="B858" s="18" t="n"/>
      <c r="C858" s="17">
        <f>IF($B858="","",TEXT($B858,"ddd"))</f>
        <v/>
      </c>
      <c r="D858" s="46" t="n"/>
      <c r="E858" s="46"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row>
    <row r="859">
      <c r="B859" s="18" t="n"/>
      <c r="C859" s="17">
        <f>IF($B859="","",TEXT($B859,"ddd"))</f>
        <v/>
      </c>
      <c r="D859" s="46" t="n"/>
      <c r="E859" s="46"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row>
    <row r="860">
      <c r="B860" s="18" t="n"/>
      <c r="C860" s="17">
        <f>IF($B860="","",TEXT($B860,"ddd"))</f>
        <v/>
      </c>
      <c r="D860" s="46" t="n"/>
      <c r="E860" s="46"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row>
    <row r="861">
      <c r="B861" s="18" t="n"/>
      <c r="C861" s="17">
        <f>IF($B861="","",TEXT($B861,"ddd"))</f>
        <v/>
      </c>
      <c r="D861" s="46" t="n"/>
      <c r="E861" s="46"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row>
    <row r="862">
      <c r="B862" s="18" t="n"/>
      <c r="C862" s="17">
        <f>IF($B862="","",TEXT($B862,"ddd"))</f>
        <v/>
      </c>
      <c r="D862" s="46" t="n"/>
      <c r="E862" s="46"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row>
    <row r="863">
      <c r="B863" s="18" t="n"/>
      <c r="C863" s="17">
        <f>IF($B863="","",TEXT($B863,"ddd"))</f>
        <v/>
      </c>
      <c r="D863" s="46" t="n"/>
      <c r="E863" s="46"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row>
    <row r="864">
      <c r="B864" s="18" t="n"/>
      <c r="C864" s="17">
        <f>IF($B864="","",TEXT($B864,"ddd"))</f>
        <v/>
      </c>
      <c r="D864" s="46" t="n"/>
      <c r="E864" s="46"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row>
    <row r="865">
      <c r="B865" s="18" t="n"/>
      <c r="C865" s="17">
        <f>IF($B865="","",TEXT($B865,"ddd"))</f>
        <v/>
      </c>
      <c r="D865" s="46" t="n"/>
      <c r="E865" s="46"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row>
    <row r="866">
      <c r="B866" s="18" t="n"/>
      <c r="C866" s="17">
        <f>IF($B866="","",TEXT($B866,"ddd"))</f>
        <v/>
      </c>
      <c r="D866" s="46" t="n"/>
      <c r="E866" s="46"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row>
    <row r="867">
      <c r="B867" s="18" t="n"/>
      <c r="C867" s="17">
        <f>IF($B867="","",TEXT($B867,"ddd"))</f>
        <v/>
      </c>
      <c r="D867" s="46" t="n"/>
      <c r="E867" s="46"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row>
    <row r="868">
      <c r="B868" s="18" t="n"/>
      <c r="C868" s="17">
        <f>IF($B868="","",TEXT($B868,"ddd"))</f>
        <v/>
      </c>
      <c r="D868" s="46" t="n"/>
      <c r="E868" s="46"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row>
    <row r="869">
      <c r="B869" s="18" t="n"/>
      <c r="C869" s="17">
        <f>IF($B869="","",TEXT($B869,"ddd"))</f>
        <v/>
      </c>
      <c r="D869" s="46" t="n"/>
      <c r="E869" s="46"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row>
    <row r="870">
      <c r="B870" s="18" t="n"/>
      <c r="C870" s="17">
        <f>IF($B870="","",TEXT($B870,"ddd"))</f>
        <v/>
      </c>
      <c r="D870" s="46" t="n"/>
      <c r="E870" s="46"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row>
    <row r="871">
      <c r="B871" s="18" t="n"/>
      <c r="C871" s="17">
        <f>IF($B871="","",TEXT($B871,"ddd"))</f>
        <v/>
      </c>
      <c r="D871" s="46" t="n"/>
      <c r="E871" s="46"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row>
    <row r="872">
      <c r="B872" s="18" t="n"/>
      <c r="C872" s="17">
        <f>IF($B872="","",TEXT($B872,"ddd"))</f>
        <v/>
      </c>
      <c r="D872" s="46" t="n"/>
      <c r="E872" s="46"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row>
    <row r="873">
      <c r="B873" s="18" t="n"/>
      <c r="C873" s="17">
        <f>IF($B873="","",TEXT($B873,"ddd"))</f>
        <v/>
      </c>
      <c r="D873" s="46" t="n"/>
      <c r="E873" s="46"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row>
    <row r="874">
      <c r="B874" s="18" t="n"/>
      <c r="C874" s="17">
        <f>IF($B874="","",TEXT($B874,"ddd"))</f>
        <v/>
      </c>
      <c r="D874" s="46" t="n"/>
      <c r="E874" s="46"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row>
    <row r="875">
      <c r="B875" s="18" t="n"/>
      <c r="C875" s="17">
        <f>IF($B875="","",TEXT($B875,"ddd"))</f>
        <v/>
      </c>
      <c r="D875" s="46" t="n"/>
      <c r="E875" s="46"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row>
    <row r="876">
      <c r="B876" s="18" t="n"/>
      <c r="C876" s="17">
        <f>IF($B876="","",TEXT($B876,"ddd"))</f>
        <v/>
      </c>
      <c r="D876" s="46" t="n"/>
      <c r="E876" s="46"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row>
    <row r="877">
      <c r="B877" s="18" t="n"/>
      <c r="C877" s="17">
        <f>IF($B877="","",TEXT($B877,"ddd"))</f>
        <v/>
      </c>
      <c r="D877" s="46" t="n"/>
      <c r="E877" s="46"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row>
    <row r="878">
      <c r="B878" s="18" t="n"/>
      <c r="C878" s="17">
        <f>IF($B878="","",TEXT($B878,"ddd"))</f>
        <v/>
      </c>
      <c r="D878" s="46" t="n"/>
      <c r="E878" s="46"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row>
    <row r="879">
      <c r="B879" s="18" t="n"/>
      <c r="C879" s="17">
        <f>IF($B879="","",TEXT($B879,"ddd"))</f>
        <v/>
      </c>
      <c r="D879" s="46" t="n"/>
      <c r="E879" s="46"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row>
    <row r="880">
      <c r="B880" s="18" t="n"/>
      <c r="C880" s="17">
        <f>IF($B880="","",TEXT($B880,"ddd"))</f>
        <v/>
      </c>
      <c r="D880" s="46" t="n"/>
      <c r="E880" s="46"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row>
    <row r="881">
      <c r="B881" s="18" t="n"/>
      <c r="C881" s="17">
        <f>IF($B881="","",TEXT($B881,"ddd"))</f>
        <v/>
      </c>
      <c r="D881" s="46" t="n"/>
      <c r="E881" s="46"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row>
    <row r="882">
      <c r="B882" s="18" t="n"/>
      <c r="C882" s="17">
        <f>IF($B882="","",TEXT($B882,"ddd"))</f>
        <v/>
      </c>
      <c r="D882" s="46" t="n"/>
      <c r="E882" s="46"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row>
    <row r="883">
      <c r="B883" s="18" t="n"/>
      <c r="C883" s="17">
        <f>IF($B883="","",TEXT($B883,"ddd"))</f>
        <v/>
      </c>
      <c r="D883" s="46" t="n"/>
      <c r="E883" s="46"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row>
    <row r="884">
      <c r="B884" s="18" t="n"/>
      <c r="C884" s="17">
        <f>IF($B884="","",TEXT($B884,"ddd"))</f>
        <v/>
      </c>
      <c r="D884" s="46" t="n"/>
      <c r="E884" s="46"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row>
    <row r="885">
      <c r="B885" s="18" t="n"/>
      <c r="C885" s="17">
        <f>IF($B885="","",TEXT($B885,"ddd"))</f>
        <v/>
      </c>
      <c r="D885" s="46" t="n"/>
      <c r="E885" s="46"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row>
    <row r="886">
      <c r="B886" s="18" t="n"/>
      <c r="C886" s="17">
        <f>IF($B886="","",TEXT($B886,"ddd"))</f>
        <v/>
      </c>
      <c r="D886" s="46" t="n"/>
      <c r="E886" s="46"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row>
    <row r="887">
      <c r="B887" s="18" t="n"/>
      <c r="C887" s="17">
        <f>IF($B887="","",TEXT($B887,"ddd"))</f>
        <v/>
      </c>
      <c r="D887" s="46" t="n"/>
      <c r="E887" s="46"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row>
    <row r="888">
      <c r="B888" s="18" t="n"/>
      <c r="C888" s="17">
        <f>IF($B888="","",TEXT($B888,"ddd"))</f>
        <v/>
      </c>
      <c r="D888" s="46" t="n"/>
      <c r="E888" s="46"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row>
    <row r="889">
      <c r="B889" s="18" t="n"/>
      <c r="C889" s="17">
        <f>IF($B889="","",TEXT($B889,"ddd"))</f>
        <v/>
      </c>
      <c r="D889" s="46" t="n"/>
      <c r="E889" s="46"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row>
    <row r="890">
      <c r="B890" s="18" t="n"/>
      <c r="C890" s="17">
        <f>IF($B890="","",TEXT($B890,"ddd"))</f>
        <v/>
      </c>
      <c r="D890" s="46" t="n"/>
      <c r="E890" s="46"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row>
    <row r="891">
      <c r="B891" s="18" t="n"/>
      <c r="C891" s="17">
        <f>IF($B891="","",TEXT($B891,"ddd"))</f>
        <v/>
      </c>
      <c r="D891" s="46" t="n"/>
      <c r="E891" s="46"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row>
    <row r="892">
      <c r="B892" s="18" t="n"/>
      <c r="C892" s="17">
        <f>IF($B892="","",TEXT($B892,"ddd"))</f>
        <v/>
      </c>
      <c r="D892" s="46" t="n"/>
      <c r="E892" s="46"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row>
    <row r="893">
      <c r="B893" s="18" t="n"/>
      <c r="C893" s="17">
        <f>IF($B893="","",TEXT($B893,"ddd"))</f>
        <v/>
      </c>
      <c r="D893" s="46" t="n"/>
      <c r="E893" s="46"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row>
    <row r="894">
      <c r="B894" s="18" t="n"/>
      <c r="C894" s="17">
        <f>IF($B894="","",TEXT($B894,"ddd"))</f>
        <v/>
      </c>
      <c r="D894" s="46" t="n"/>
      <c r="E894" s="46"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row>
    <row r="895">
      <c r="B895" s="18" t="n"/>
      <c r="C895" s="17">
        <f>IF($B895="","",TEXT($B895,"ddd"))</f>
        <v/>
      </c>
      <c r="D895" s="46" t="n"/>
      <c r="E895" s="46"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row>
    <row r="896">
      <c r="B896" s="18" t="n"/>
      <c r="C896" s="17">
        <f>IF($B896="","",TEXT($B896,"ddd"))</f>
        <v/>
      </c>
      <c r="D896" s="46" t="n"/>
      <c r="E896" s="46"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row>
    <row r="897">
      <c r="B897" s="18" t="n"/>
      <c r="C897" s="17">
        <f>IF($B897="","",TEXT($B897,"ddd"))</f>
        <v/>
      </c>
      <c r="D897" s="46" t="n"/>
      <c r="E897" s="46"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row>
    <row r="898">
      <c r="B898" s="18" t="n"/>
      <c r="C898" s="17">
        <f>IF($B898="","",TEXT($B898,"ddd"))</f>
        <v/>
      </c>
      <c r="D898" s="46" t="n"/>
      <c r="E898" s="46"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row>
    <row r="899">
      <c r="B899" s="18" t="n"/>
      <c r="C899" s="17">
        <f>IF($B899="","",TEXT($B899,"ddd"))</f>
        <v/>
      </c>
      <c r="D899" s="46" t="n"/>
      <c r="E899" s="46"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row>
    <row r="900">
      <c r="B900" s="18" t="n"/>
      <c r="C900" s="17">
        <f>IF($B900="","",TEXT($B900,"ddd"))</f>
        <v/>
      </c>
      <c r="D900" s="46" t="n"/>
      <c r="E900" s="46"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row>
    <row r="901">
      <c r="B901" s="18" t="n"/>
      <c r="C901" s="17">
        <f>IF($B901="","",TEXT($B901,"ddd"))</f>
        <v/>
      </c>
      <c r="D901" s="46" t="n"/>
      <c r="E901" s="46"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row>
    <row r="902">
      <c r="B902" s="18" t="n"/>
      <c r="C902" s="17">
        <f>IF($B902="","",TEXT($B902,"ddd"))</f>
        <v/>
      </c>
      <c r="D902" s="46" t="n"/>
      <c r="E902" s="46"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row>
    <row r="903">
      <c r="B903" s="18" t="n"/>
      <c r="C903" s="17">
        <f>IF($B903="","",TEXT($B903,"ddd"))</f>
        <v/>
      </c>
      <c r="D903" s="46" t="n"/>
      <c r="E903" s="46"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row>
    <row r="904">
      <c r="B904" s="18" t="n"/>
      <c r="C904" s="17">
        <f>IF($B904="","",TEXT($B904,"ddd"))</f>
        <v/>
      </c>
      <c r="D904" s="46" t="n"/>
      <c r="E904" s="46"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row>
    <row r="905">
      <c r="B905" s="18" t="n"/>
      <c r="C905" s="17">
        <f>IF($B905="","",TEXT($B905,"ddd"))</f>
        <v/>
      </c>
      <c r="D905" s="46" t="n"/>
      <c r="E905" s="46"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row>
  </sheetData>
  <autoFilter ref="B5:O5"/>
  <conditionalFormatting sqref="N6:N905">
    <cfRule type="expression" priority="1" dxfId="0">
      <formula>$N6="UNRECOGNIZED"</formula>
    </cfRule>
  </conditionalFormatting>
  <conditionalFormatting sqref="O6:O905">
    <cfRule type="expression" priority="2"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1.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IF($B6="","",cfgClassroomCapMinutes)</f>
        <v/>
      </c>
      <c r="I6" s="4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IF($B6="","",SUMIFS(nrAT_MadeUpSess,nrAT_PID,$B6,nrAT_Counts,"Yes",nrAT_IsPT,"Yes"))</f>
        <v/>
      </c>
      <c r="O6" s="17">
        <f>IF($B6="","",MAX(0,$M6-$N6))</f>
        <v/>
      </c>
      <c r="P6" s="17">
        <f>IF($B6="","",cfgPTCapSessions)</f>
        <v/>
      </c>
      <c r="Q6" s="47">
        <f>IF($B6="","",IF($P6=0,0,$O6/$P6))</f>
        <v/>
      </c>
      <c r="R6" s="17">
        <f>IF($B6="","",IF($Q6&gt;=1,"At Cap",IF($Q6&gt;=cfgAttendanceCriticalPct,"Critical",IF($Q6&gt;=cfgAttendanceAdvisoryPct,"Advisory","OK"))))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IF($B7="","",cfgClassroomCapMinutes)</f>
        <v/>
      </c>
      <c r="I7" s="4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IF($B7="","",SUMIFS(nrAT_MadeUpSess,nrAT_PID,$B7,nrAT_Counts,"Yes",nrAT_IsPT,"Yes"))</f>
        <v/>
      </c>
      <c r="O7" s="17">
        <f>IF($B7="","",MAX(0,$M7-$N7))</f>
        <v/>
      </c>
      <c r="P7" s="17">
        <f>IF($B7="","",cfgPTCapSessions)</f>
        <v/>
      </c>
      <c r="Q7" s="47">
        <f>IF($B7="","",IF($P7=0,0,$O7/$P7))</f>
        <v/>
      </c>
      <c r="R7" s="17">
        <f>IF($B7="","",IF($Q7&gt;=1,"At Cap",IF($Q7&gt;=cfgAttendanceCriticalPct,"Critical",IF($Q7&gt;=cfgAttendanceAdvisoryPct,"Advisory","OK"))))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IF($B8="","",cfgClassroomCapMinutes)</f>
        <v/>
      </c>
      <c r="I8" s="4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IF($B8="","",SUMIFS(nrAT_MadeUpSess,nrAT_PID,$B8,nrAT_Counts,"Yes",nrAT_IsPT,"Yes"))</f>
        <v/>
      </c>
      <c r="O8" s="17">
        <f>IF($B8="","",MAX(0,$M8-$N8))</f>
        <v/>
      </c>
      <c r="P8" s="17">
        <f>IF($B8="","",cfgPTCapSessions)</f>
        <v/>
      </c>
      <c r="Q8" s="47">
        <f>IF($B8="","",IF($P8=0,0,$O8/$P8))</f>
        <v/>
      </c>
      <c r="R8" s="17">
        <f>IF($B8="","",IF($Q8&gt;=1,"At Cap",IF($Q8&gt;=cfgAttendanceCriticalPct,"Critical",IF($Q8&gt;=cfgAttendanceAdvisoryPct,"Advisory","OK"))))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IF($B9="","",cfgClassroomCapMinutes)</f>
        <v/>
      </c>
      <c r="I9" s="4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IF($B9="","",SUMIFS(nrAT_MadeUpSess,nrAT_PID,$B9,nrAT_Counts,"Yes",nrAT_IsPT,"Yes"))</f>
        <v/>
      </c>
      <c r="O9" s="17">
        <f>IF($B9="","",MAX(0,$M9-$N9))</f>
        <v/>
      </c>
      <c r="P9" s="17">
        <f>IF($B9="","",cfgPTCapSessions)</f>
        <v/>
      </c>
      <c r="Q9" s="47">
        <f>IF($B9="","",IF($P9=0,0,$O9/$P9))</f>
        <v/>
      </c>
      <c r="R9" s="17">
        <f>IF($B9="","",IF($Q9&gt;=1,"At Cap",IF($Q9&gt;=cfgAttendanceCriticalPct,"Critical",IF($Q9&gt;=cfgAttendanceAdvisoryPct,"Advisory","OK"))))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IF($B10="","",cfgClassroomCapMinutes)</f>
        <v/>
      </c>
      <c r="I10" s="4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7">
        <f>IF($B10="","",IF($P10=0,0,$O10/$P10))</f>
        <v/>
      </c>
      <c r="R10" s="17">
        <f>IF($B10="","",IF($Q10&gt;=1,"At Cap",IF($Q10&gt;=cfgAttendanceCriticalPct,"Critical",IF($Q10&gt;=cfgAttendanceAdvisoryPct,"Advisory","OK"))))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IF($B11="","",cfgClassroomCapMinutes)</f>
        <v/>
      </c>
      <c r="I11" s="4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7">
        <f>IF($B11="","",IF($P11=0,0,$O11/$P11))</f>
        <v/>
      </c>
      <c r="R11" s="17">
        <f>IF($B11="","",IF($Q11&gt;=1,"At Cap",IF($Q11&gt;=cfgAttendanceCriticalPct,"Critical",IF($Q11&gt;=cfgAttendanceAdvisoryPct,"Advisory","OK"))))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IF($B12="","",cfgClassroomCapMinutes)</f>
        <v/>
      </c>
      <c r="I12" s="4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7">
        <f>IF($B12="","",IF($P12=0,0,$O12/$P12))</f>
        <v/>
      </c>
      <c r="R12" s="17">
        <f>IF($B12="","",IF($Q12&gt;=1,"At Cap",IF($Q12&gt;=cfgAttendanceCriticalPct,"Critical",IF($Q12&gt;=cfgAttendanceAdvisoryPct,"Advisory","OK"))))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IF($B13="","",cfgClassroomCapMinutes)</f>
        <v/>
      </c>
      <c r="I13" s="4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7">
        <f>IF($B13="","",IF($P13=0,0,$O13/$P13))</f>
        <v/>
      </c>
      <c r="R13" s="17">
        <f>IF($B13="","",IF($Q13&gt;=1,"At Cap",IF($Q13&gt;=cfgAttendanceCriticalPct,"Critical",IF($Q13&gt;=cfgAttendanceAdvisoryPct,"Advisory","OK"))))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IF($B14="","",cfgClassroomCapMinutes)</f>
        <v/>
      </c>
      <c r="I14" s="4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7">
        <f>IF($B14="","",IF($P14=0,0,$O14/$P14))</f>
        <v/>
      </c>
      <c r="R14" s="17">
        <f>IF($B14="","",IF($Q14&gt;=1,"At Cap",IF($Q14&gt;=cfgAttendanceCriticalPct,"Critical",IF($Q14&gt;=cfgAttendanceAdvisoryPct,"Advisory","OK"))))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IF($B15="","",cfgClassroomCapMinutes)</f>
        <v/>
      </c>
      <c r="I15" s="4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7">
        <f>IF($B15="","",IF($P15=0,0,$O15/$P15))</f>
        <v/>
      </c>
      <c r="R15" s="17">
        <f>IF($B15="","",IF($Q15&gt;=1,"At Cap",IF($Q15&gt;=cfgAttendanceCriticalPct,"Critical",IF($Q15&gt;=cfgAttendanceAdvisoryPct,"Advisory","OK"))))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IF($B16="","",cfgClassroomCapMinutes)</f>
        <v/>
      </c>
      <c r="I16" s="4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7">
        <f>IF($B16="","",IF($P16=0,0,$O16/$P16))</f>
        <v/>
      </c>
      <c r="R16" s="17">
        <f>IF($B16="","",IF($Q16&gt;=1,"At Cap",IF($Q16&gt;=cfgAttendanceCriticalPct,"Critical",IF($Q16&gt;=cfgAttendanceAdvisoryPct,"Advisory","OK"))))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IF($B17="","",cfgClassroomCapMinutes)</f>
        <v/>
      </c>
      <c r="I17" s="4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7">
        <f>IF($B17="","",IF($P17=0,0,$O17/$P17))</f>
        <v/>
      </c>
      <c r="R17" s="17">
        <f>IF($B17="","",IF($Q17&gt;=1,"At Cap",IF($Q17&gt;=cfgAttendanceCriticalPct,"Critical",IF($Q17&gt;=cfgAttendanceAdvisoryPct,"Advisory","OK"))))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IF($B18="","",cfgClassroomCapMinutes)</f>
        <v/>
      </c>
      <c r="I18" s="4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7">
        <f>IF($B18="","",IF($P18=0,0,$O18/$P18))</f>
        <v/>
      </c>
      <c r="R18" s="17">
        <f>IF($B18="","",IF($Q18&gt;=1,"At Cap",IF($Q18&gt;=cfgAttendanceCriticalPct,"Critical",IF($Q18&gt;=cfgAttendanceAdvisoryPct,"Advisory","OK"))))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IF($B19="","",cfgClassroomCapMinutes)</f>
        <v/>
      </c>
      <c r="I19" s="4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7">
        <f>IF($B19="","",IF($P19=0,0,$O19/$P19))</f>
        <v/>
      </c>
      <c r="R19" s="17">
        <f>IF($B19="","",IF($Q19&gt;=1,"At Cap",IF($Q19&gt;=cfgAttendanceCriticalPct,"Critical",IF($Q19&gt;=cfgAttendanceAdvisoryPct,"Advisory","OK"))))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IF($B20="","",cfgClassroomCapMinutes)</f>
        <v/>
      </c>
      <c r="I20" s="4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7">
        <f>IF($B20="","",IF($P20=0,0,$O20/$P20))</f>
        <v/>
      </c>
      <c r="R20" s="17">
        <f>IF($B20="","",IF($Q20&gt;=1,"At Cap",IF($Q20&gt;=cfgAttendanceCriticalPct,"Critical",IF($Q20&gt;=cfgAttendanceAdvisoryPct,"Advisory","OK"))))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IF($B21="","",cfgClassroomCapMinutes)</f>
        <v/>
      </c>
      <c r="I21" s="4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7">
        <f>IF($B21="","",IF($P21=0,0,$O21/$P21))</f>
        <v/>
      </c>
      <c r="R21" s="17">
        <f>IF($B21="","",IF($Q21&gt;=1,"At Cap",IF($Q21&gt;=cfgAttendanceCriticalPct,"Critical",IF($Q21&gt;=cfgAttendanceAdvisoryPct,"Advisory","OK"))))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IF($B22="","",cfgClassroomCapMinutes)</f>
        <v/>
      </c>
      <c r="I22" s="4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7">
        <f>IF($B22="","",IF($P22=0,0,$O22/$P22))</f>
        <v/>
      </c>
      <c r="R22" s="17">
        <f>IF($B22="","",IF($Q22&gt;=1,"At Cap",IF($Q22&gt;=cfgAttendanceCriticalPct,"Critical",IF($Q22&gt;=cfgAttendanceAdvisoryPct,"Advisory","OK"))))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IF($B23="","",cfgClassroomCapMinutes)</f>
        <v/>
      </c>
      <c r="I23" s="4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7">
        <f>IF($B23="","",IF($P23=0,0,$O23/$P23))</f>
        <v/>
      </c>
      <c r="R23" s="17">
        <f>IF($B23="","",IF($Q23&gt;=1,"At Cap",IF($Q23&gt;=cfgAttendanceCriticalPct,"Critical",IF($Q23&gt;=cfgAttendanceAdvisoryPct,"Advisory","OK"))))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IF($B24="","",cfgClassroomCapMinutes)</f>
        <v/>
      </c>
      <c r="I24" s="4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7">
        <f>IF($B24="","",IF($P24=0,0,$O24/$P24))</f>
        <v/>
      </c>
      <c r="R24" s="17">
        <f>IF($B24="","",IF($Q24&gt;=1,"At Cap",IF($Q24&gt;=cfgAttendanceCriticalPct,"Critical",IF($Q24&gt;=cfgAttendanceAdvisoryPct,"Advisory","OK"))))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IF($B25="","",cfgClassroomCapMinutes)</f>
        <v/>
      </c>
      <c r="I25" s="4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7">
        <f>IF($B25="","",IF($P25=0,0,$O25/$P25))</f>
        <v/>
      </c>
      <c r="R25" s="17">
        <f>IF($B25="","",IF($Q25&gt;=1,"At Cap",IF($Q25&gt;=cfgAttendanceCriticalPct,"Critical",IF($Q25&gt;=cfgAttendanceAdvisoryPct,"Advisory","OK"))))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IF($B26="","",cfgClassroomCapMinutes)</f>
        <v/>
      </c>
      <c r="I26" s="4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7">
        <f>IF($B26="","",IF($P26=0,0,$O26/$P26))</f>
        <v/>
      </c>
      <c r="R26" s="17">
        <f>IF($B26="","",IF($Q26&gt;=1,"At Cap",IF($Q26&gt;=cfgAttendanceCriticalPct,"Critical",IF($Q26&gt;=cfgAttendanceAdvisoryPct,"Advisory","OK"))))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IF($B27="","",cfgClassroomCapMinutes)</f>
        <v/>
      </c>
      <c r="I27" s="4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7">
        <f>IF($B27="","",IF($P27=0,0,$O27/$P27))</f>
        <v/>
      </c>
      <c r="R27" s="17">
        <f>IF($B27="","",IF($Q27&gt;=1,"At Cap",IF($Q27&gt;=cfgAttendanceCriticalPct,"Critical",IF($Q27&gt;=cfgAttendanceAdvisoryPct,"Advisory","OK"))))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IF($B28="","",cfgClassroomCapMinutes)</f>
        <v/>
      </c>
      <c r="I28" s="4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7">
        <f>IF($B28="","",IF($P28=0,0,$O28/$P28))</f>
        <v/>
      </c>
      <c r="R28" s="17">
        <f>IF($B28="","",IF($Q28&gt;=1,"At Cap",IF($Q28&gt;=cfgAttendanceCriticalPct,"Critical",IF($Q28&gt;=cfgAttendanceAdvisoryPct,"Advisory","OK"))))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IF($B29="","",cfgClassroomCapMinutes)</f>
        <v/>
      </c>
      <c r="I29" s="4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7">
        <f>IF($B29="","",IF($P29=0,0,$O29/$P29))</f>
        <v/>
      </c>
      <c r="R29" s="17">
        <f>IF($B29="","",IF($Q29&gt;=1,"At Cap",IF($Q29&gt;=cfgAttendanceCriticalPct,"Critical",IF($Q29&gt;=cfgAttendanceAdvisoryPct,"Advisory","OK"))))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IF($B30="","",cfgClassroomCapMinutes)</f>
        <v/>
      </c>
      <c r="I30" s="4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7">
        <f>IF($B30="","",IF($P30=0,0,$O30/$P30))</f>
        <v/>
      </c>
      <c r="R30" s="17">
        <f>IF($B30="","",IF($Q30&gt;=1,"At Cap",IF($Q30&gt;=cfgAttendanceCriticalPct,"Critical",IF($Q30&gt;=cfgAttendanceAdvisoryPct,"Advisory","OK"))))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IF($B31="","",cfgClassroomCapMinutes)</f>
        <v/>
      </c>
      <c r="I31" s="4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7">
        <f>IF($B31="","",IF($P31=0,0,$O31/$P31))</f>
        <v/>
      </c>
      <c r="R31" s="17">
        <f>IF($B31="","",IF($Q31&gt;=1,"At Cap",IF($Q31&gt;=cfgAttendanceCriticalPct,"Critical",IF($Q31&gt;=cfgAttendanceAdvisoryPct,"Advisory","OK"))))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IF($B32="","",cfgClassroomCapMinutes)</f>
        <v/>
      </c>
      <c r="I32" s="4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7">
        <f>IF($B32="","",IF($P32=0,0,$O32/$P32))</f>
        <v/>
      </c>
      <c r="R32" s="17">
        <f>IF($B32="","",IF($Q32&gt;=1,"At Cap",IF($Q32&gt;=cfgAttendanceCriticalPct,"Critical",IF($Q32&gt;=cfgAttendanceAdvisoryPct,"Advisory","OK"))))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IF($B33="","",cfgClassroomCapMinutes)</f>
        <v/>
      </c>
      <c r="I33" s="4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7">
        <f>IF($B33="","",IF($P33=0,0,$O33/$P33))</f>
        <v/>
      </c>
      <c r="R33" s="17">
        <f>IF($B33="","",IF($Q33&gt;=1,"At Cap",IF($Q33&gt;=cfgAttendanceCriticalPct,"Critical",IF($Q33&gt;=cfgAttendanceAdvisoryPct,"Advisory","OK"))))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IF($B34="","",cfgClassroomCapMinutes)</f>
        <v/>
      </c>
      <c r="I34" s="4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7">
        <f>IF($B34="","",IF($P34=0,0,$O34/$P34))</f>
        <v/>
      </c>
      <c r="R34" s="17">
        <f>IF($B34="","",IF($Q34&gt;=1,"At Cap",IF($Q34&gt;=cfgAttendanceCriticalPct,"Critical",IF($Q34&gt;=cfgAttendanceAdvisoryPct,"Advisory","OK"))))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IF($B35="","",cfgClassroomCapMinutes)</f>
        <v/>
      </c>
      <c r="I35" s="4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7">
        <f>IF($B35="","",IF($P35=0,0,$O35/$P35))</f>
        <v/>
      </c>
      <c r="R35" s="17">
        <f>IF($B35="","",IF($Q35&gt;=1,"At Cap",IF($Q35&gt;=cfgAttendanceCriticalPct,"Critical",IF($Q35&gt;=cfgAttendanceAdvisoryPct,"Advisory","OK"))))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IF($B36="","",cfgClassroomCapMinutes)</f>
        <v/>
      </c>
      <c r="I36" s="4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7">
        <f>IF($B36="","",IF($P36=0,0,$O36/$P36))</f>
        <v/>
      </c>
      <c r="R36" s="17">
        <f>IF($B36="","",IF($Q36&gt;=1,"At Cap",IF($Q36&gt;=cfgAttendanceCriticalPct,"Critical",IF($Q36&gt;=cfgAttendanceAdvisoryPct,"Advisory","OK"))))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IF($B37="","",cfgClassroomCapMinutes)</f>
        <v/>
      </c>
      <c r="I37" s="4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7">
        <f>IF($B37="","",IF($P37=0,0,$O37/$P37))</f>
        <v/>
      </c>
      <c r="R37" s="17">
        <f>IF($B37="","",IF($Q37&gt;=1,"At Cap",IF($Q37&gt;=cfgAttendanceCriticalPct,"Critical",IF($Q37&gt;=cfgAttendanceAdvisoryPct,"Advisory","OK"))))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IF($B38="","",cfgClassroomCapMinutes)</f>
        <v/>
      </c>
      <c r="I38" s="4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7">
        <f>IF($B38="","",IF($P38=0,0,$O38/$P38))</f>
        <v/>
      </c>
      <c r="R38" s="17">
        <f>IF($B38="","",IF($Q38&gt;=1,"At Cap",IF($Q38&gt;=cfgAttendanceCriticalPct,"Critical",IF($Q38&gt;=cfgAttendanceAdvisoryPct,"Advisory","OK"))))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IF($B39="","",cfgClassroomCapMinutes)</f>
        <v/>
      </c>
      <c r="I39" s="4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7">
        <f>IF($B39="","",IF($P39=0,0,$O39/$P39))</f>
        <v/>
      </c>
      <c r="R39" s="17">
        <f>IF($B39="","",IF($Q39&gt;=1,"At Cap",IF($Q39&gt;=cfgAttendanceCriticalPct,"Critical",IF($Q39&gt;=cfgAttendanceAdvisoryPct,"Advisory","OK"))))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IF($B40="","",cfgClassroomCapMinutes)</f>
        <v/>
      </c>
      <c r="I40" s="4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7">
        <f>IF($B40="","",IF($P40=0,0,$O40/$P40))</f>
        <v/>
      </c>
      <c r="R40" s="17">
        <f>IF($B40="","",IF($Q40&gt;=1,"At Cap",IF($Q40&gt;=cfgAttendanceCriticalPct,"Critical",IF($Q40&gt;=cfgAttendanceAdvisoryPct,"Advisory","OK"))))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IF($B41="","",cfgClassroomCapMinutes)</f>
        <v/>
      </c>
      <c r="I41" s="4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7">
        <f>IF($B41="","",IF($P41=0,0,$O41/$P41))</f>
        <v/>
      </c>
      <c r="R41" s="17">
        <f>IF($B41="","",IF($Q41&gt;=1,"At Cap",IF($Q41&gt;=cfgAttendanceCriticalPct,"Critical",IF($Q41&gt;=cfgAttendanceAdvisoryPct,"Advisory","OK"))))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IF($B42="","",cfgClassroomCapMinutes)</f>
        <v/>
      </c>
      <c r="I42" s="4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7">
        <f>IF($B42="","",IF($P42=0,0,$O42/$P42))</f>
        <v/>
      </c>
      <c r="R42" s="17">
        <f>IF($B42="","",IF($Q42&gt;=1,"At Cap",IF($Q42&gt;=cfgAttendanceCriticalPct,"Critical",IF($Q42&gt;=cfgAttendanceAdvisoryPct,"Advisory","OK"))))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IF($B43="","",cfgClassroomCapMinutes)</f>
        <v/>
      </c>
      <c r="I43" s="4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7">
        <f>IF($B43="","",IF($P43=0,0,$O43/$P43))</f>
        <v/>
      </c>
      <c r="R43" s="17">
        <f>IF($B43="","",IF($Q43&gt;=1,"At Cap",IF($Q43&gt;=cfgAttendanceCriticalPct,"Critical",IF($Q43&gt;=cfgAttendanceAdvisoryPct,"Advisory","OK"))))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IF($B44="","",cfgClassroomCapMinutes)</f>
        <v/>
      </c>
      <c r="I44" s="4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7">
        <f>IF($B44="","",IF($P44=0,0,$O44/$P44))</f>
        <v/>
      </c>
      <c r="R44" s="17">
        <f>IF($B44="","",IF($Q44&gt;=1,"At Cap",IF($Q44&gt;=cfgAttendanceCriticalPct,"Critical",IF($Q44&gt;=cfgAttendanceAdvisoryPct,"Advisory","OK"))))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IF($B45="","",cfgClassroomCapMinutes)</f>
        <v/>
      </c>
      <c r="I45" s="4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7">
        <f>IF($B45="","",IF($P45=0,0,$O45/$P45))</f>
        <v/>
      </c>
      <c r="R45" s="17">
        <f>IF($B45="","",IF($Q45&gt;=1,"At Cap",IF($Q45&gt;=cfgAttendanceCriticalPct,"Critical",IF($Q45&gt;=cfgAttendanceAdvisoryPct,"Advisory","OK"))))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IF($B46="","",cfgClassroomCapMinutes)</f>
        <v/>
      </c>
      <c r="I46" s="4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7">
        <f>IF($B46="","",IF($P46=0,0,$O46/$P46))</f>
        <v/>
      </c>
      <c r="R46" s="17">
        <f>IF($B46="","",IF($Q46&gt;=1,"At Cap",IF($Q46&gt;=cfgAttendanceCriticalPct,"Critical",IF($Q46&gt;=cfgAttendanceAdvisoryPct,"Advisory","OK"))))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IF($B47="","",cfgClassroomCapMinutes)</f>
        <v/>
      </c>
      <c r="I47" s="4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7">
        <f>IF($B47="","",IF($P47=0,0,$O47/$P47))</f>
        <v/>
      </c>
      <c r="R47" s="17">
        <f>IF($B47="","",IF($Q47&gt;=1,"At Cap",IF($Q47&gt;=cfgAttendanceCriticalPct,"Critical",IF($Q47&gt;=cfgAttendanceAdvisoryPct,"Advisory","OK"))))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IF($B48="","",cfgClassroomCapMinutes)</f>
        <v/>
      </c>
      <c r="I48" s="4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7">
        <f>IF($B48="","",IF($P48=0,0,$O48/$P48))</f>
        <v/>
      </c>
      <c r="R48" s="17">
        <f>IF($B48="","",IF($Q48&gt;=1,"At Cap",IF($Q48&gt;=cfgAttendanceCriticalPct,"Critical",IF($Q48&gt;=cfgAttendanceAdvisoryPct,"Advisory","OK"))))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IF($B49="","",cfgClassroomCapMinutes)</f>
        <v/>
      </c>
      <c r="I49" s="4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7">
        <f>IF($B49="","",IF($P49=0,0,$O49/$P49))</f>
        <v/>
      </c>
      <c r="R49" s="17">
        <f>IF($B49="","",IF($Q49&gt;=1,"At Cap",IF($Q49&gt;=cfgAttendanceCriticalPct,"Critical",IF($Q49&gt;=cfgAttendanceAdvisoryPct,"Advisory","OK"))))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IF($B50="","",cfgClassroomCapMinutes)</f>
        <v/>
      </c>
      <c r="I50" s="4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7">
        <f>IF($B50="","",IF($P50=0,0,$O50/$P50))</f>
        <v/>
      </c>
      <c r="R50" s="17">
        <f>IF($B50="","",IF($Q50&gt;=1,"At Cap",IF($Q50&gt;=cfgAttendanceCriticalPct,"Critical",IF($Q50&gt;=cfgAttendanceAdvisoryPct,"Advisory","OK"))))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IF($B51="","",cfgClassroomCapMinutes)</f>
        <v/>
      </c>
      <c r="I51" s="4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7">
        <f>IF($B51="","",IF($P51=0,0,$O51/$P51))</f>
        <v/>
      </c>
      <c r="R51" s="17">
        <f>IF($B51="","",IF($Q51&gt;=1,"At Cap",IF($Q51&gt;=cfgAttendanceCriticalPct,"Critical",IF($Q51&gt;=cfgAttendanceAdvisoryPct,"Advisory","OK"))))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IF($B52="","",cfgClassroomCapMinutes)</f>
        <v/>
      </c>
      <c r="I52" s="4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7">
        <f>IF($B52="","",IF($P52=0,0,$O52/$P52))</f>
        <v/>
      </c>
      <c r="R52" s="17">
        <f>IF($B52="","",IF($Q52&gt;=1,"At Cap",IF($Q52&gt;=cfgAttendanceCriticalPct,"Critical",IF($Q52&gt;=cfgAttendanceAdvisoryPct,"Advisory","OK"))))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IF($B53="","",cfgClassroomCapMinutes)</f>
        <v/>
      </c>
      <c r="I53" s="4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7">
        <f>IF($B53="","",IF($P53=0,0,$O53/$P53))</f>
        <v/>
      </c>
      <c r="R53" s="17">
        <f>IF($B53="","",IF($Q53&gt;=1,"At Cap",IF($Q53&gt;=cfgAttendanceCriticalPct,"Critical",IF($Q53&gt;=cfgAttendanceAdvisoryPct,"Advisory","OK"))))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IF($B54="","",cfgClassroomCapMinutes)</f>
        <v/>
      </c>
      <c r="I54" s="4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7">
        <f>IF($B54="","",IF($P54=0,0,$O54/$P54))</f>
        <v/>
      </c>
      <c r="R54" s="17">
        <f>IF($B54="","",IF($Q54&gt;=1,"At Cap",IF($Q54&gt;=cfgAttendanceCriticalPct,"Critical",IF($Q54&gt;=cfgAttendanceAdvisoryPct,"Advisory","OK"))))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IF($B55="","",cfgClassroomCapMinutes)</f>
        <v/>
      </c>
      <c r="I55" s="4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7">
        <f>IF($B55="","",IF($P55=0,0,$O55/$P55))</f>
        <v/>
      </c>
      <c r="R55" s="17">
        <f>IF($B55="","",IF($Q55&gt;=1,"At Cap",IF($Q55&gt;=cfgAttendanceCriticalPct,"Critical",IF($Q55&gt;=cfgAttendanceAdvisoryPct,"Advisory","OK"))))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IF($B6="","",IFERROR(ROUND(AVERAGEIFS(nrSK_Score,nrSK_PID,$B6,nrSK_Cat,"Firearms"),2),""))</f>
        <v/>
      </c>
      <c r="M6" s="17">
        <f>IF($B6="","",IFERROR(_xlfn.MAXIFS(nrSK_Score,nrSK_PID,$B6,nrSK_Cat,"Firearms"),""))</f>
        <v/>
      </c>
      <c r="N6" s="17">
        <f>IF($B6="","",_xlfn.LET(_xlpm.v,_xlfn.MAXIFS(nrSK_Score,nrSK_PID,$B6,nrSK_Cat,"Firearms",nrSK_CoF,1),IF(_xlpm.v=0,"",_xlpm.v)))</f>
        <v/>
      </c>
      <c r="O6" s="17">
        <f>IF($B6="","",_xlfn.LET(_xlpm.v,_xlfn.MAXIFS(nrSK_Score,nrSK_PID,$B6,nrSK_Cat,"Firearms",nrSK_CoF,2),IF(_xlpm.v=0,"",_xlpm.v)))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IF($B7="","",IFERROR(ROUND(AVERAGEIFS(nrSK_Score,nrSK_PID,$B7,nrSK_Cat,"Firearms"),2),""))</f>
        <v/>
      </c>
      <c r="M7" s="17">
        <f>IF($B7="","",IFERROR(_xlfn.MAXIFS(nrSK_Score,nrSK_PID,$B7,nrSK_Cat,"Firearms"),""))</f>
        <v/>
      </c>
      <c r="N7" s="17">
        <f>IF($B7="","",_xlfn.LET(_xlpm.v,_xlfn.MAXIFS(nrSK_Score,nrSK_PID,$B7,nrSK_Cat,"Firearms",nrSK_CoF,1),IF(_xlpm.v=0,"",_xlpm.v)))</f>
        <v/>
      </c>
      <c r="O7" s="17">
        <f>IF($B7="","",_xlfn.LET(_xlpm.v,_xlfn.MAXIFS(nrSK_Score,nrSK_PID,$B7,nrSK_Cat,"Firearms",nrSK_CoF,2),IF(_xlpm.v=0,"",_xlpm.v)))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IF($B8="","",IFERROR(ROUND(AVERAGEIFS(nrSK_Score,nrSK_PID,$B8,nrSK_Cat,"Firearms"),2),""))</f>
        <v/>
      </c>
      <c r="M8" s="17">
        <f>IF($B8="","",IFERROR(_xlfn.MAXIFS(nrSK_Score,nrSK_PID,$B8,nrSK_Cat,"Firearms"),""))</f>
        <v/>
      </c>
      <c r="N8" s="17">
        <f>IF($B8="","",_xlfn.LET(_xlpm.v,_xlfn.MAXIFS(nrSK_Score,nrSK_PID,$B8,nrSK_Cat,"Firearms",nrSK_CoF,1),IF(_xlpm.v=0,"",_xlpm.v)))</f>
        <v/>
      </c>
      <c r="O8" s="17">
        <f>IF($B8="","",_xlfn.LET(_xlpm.v,_xlfn.MAXIFS(nrSK_Score,nrSK_PID,$B8,nrSK_Cat,"Firearms",nrSK_CoF,2),IF(_xlpm.v=0,"",_xlpm.v)))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IF($B9="","",IFERROR(ROUND(AVERAGEIFS(nrSK_Score,nrSK_PID,$B9,nrSK_Cat,"Firearms"),2),""))</f>
        <v/>
      </c>
      <c r="M9" s="17">
        <f>IF($B9="","",IFERROR(_xlfn.MAXIFS(nrSK_Score,nrSK_PID,$B9,nrSK_Cat,"Firearms"),""))</f>
        <v/>
      </c>
      <c r="N9" s="17">
        <f>IF($B9="","",_xlfn.LET(_xlpm.v,_xlfn.MAXIFS(nrSK_Score,nrSK_PID,$B9,nrSK_Cat,"Firearms",nrSK_CoF,1),IF(_xlpm.v=0,"",_xlpm.v)))</f>
        <v/>
      </c>
      <c r="O9" s="17">
        <f>IF($B9="","",_xlfn.LET(_xlpm.v,_xlfn.MAXIFS(nrSK_Score,nrSK_PID,$B9,nrSK_Cat,"Firearms",nrSK_CoF,2),IF(_xlpm.v=0,"",_xlpm.v)))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IF($B10="","",IFERROR(ROUND(AVERAGEIFS(nrSK_Score,nrSK_PID,$B10,nrSK_Cat,"Firearms"),2),""))</f>
        <v/>
      </c>
      <c r="M10" s="17">
        <f>IF($B10="","",IFERROR(_xlfn.MAXIFS(nrSK_Score,nrSK_PID,$B10,nrSK_Cat,"Firearms"),""))</f>
        <v/>
      </c>
      <c r="N10" s="17">
        <f>IF($B10="","",_xlfn.LET(_xlpm.v,_xlfn.MAXIFS(nrSK_Score,nrSK_PID,$B10,nrSK_Cat,"Firearms",nrSK_CoF,1),IF(_xlpm.v=0,"",_xlpm.v)))</f>
        <v/>
      </c>
      <c r="O10" s="17">
        <f>IF($B10="","",_xlfn.LET(_xlpm.v,_xlfn.MAXIFS(nrSK_Score,nrSK_PID,$B10,nrSK_Cat,"Firearms",nrSK_CoF,2),IF(_xlpm.v=0,"",_xlpm.v)))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IF($B11="","",IFERROR(ROUND(AVERAGEIFS(nrSK_Score,nrSK_PID,$B11,nrSK_Cat,"Firearms"),2),""))</f>
        <v/>
      </c>
      <c r="M11" s="17">
        <f>IF($B11="","",IFERROR(_xlfn.MAXIFS(nrSK_Score,nrSK_PID,$B11,nrSK_Cat,"Firearms"),""))</f>
        <v/>
      </c>
      <c r="N11" s="17">
        <f>IF($B11="","",_xlfn.LET(_xlpm.v,_xlfn.MAXIFS(nrSK_Score,nrSK_PID,$B11,nrSK_Cat,"Firearms",nrSK_CoF,1),IF(_xlpm.v=0,"",_xlpm.v)))</f>
        <v/>
      </c>
      <c r="O11" s="17">
        <f>IF($B11="","",_xlfn.LET(_xlpm.v,_xlfn.MAXIFS(nrSK_Score,nrSK_PID,$B11,nrSK_Cat,"Firearms",nrSK_CoF,2),IF(_xlpm.v=0,"",_xlpm.v)))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IF($B12="","",IFERROR(ROUND(AVERAGEIFS(nrSK_Score,nrSK_PID,$B12,nrSK_Cat,"Firearms"),2),""))</f>
        <v/>
      </c>
      <c r="M12" s="17">
        <f>IF($B12="","",IFERROR(_xlfn.MAXIFS(nrSK_Score,nrSK_PID,$B12,nrSK_Cat,"Firearms"),""))</f>
        <v/>
      </c>
      <c r="N12" s="17">
        <f>IF($B12="","",_xlfn.LET(_xlpm.v,_xlfn.MAXIFS(nrSK_Score,nrSK_PID,$B12,nrSK_Cat,"Firearms",nrSK_CoF,1),IF(_xlpm.v=0,"",_xlpm.v)))</f>
        <v/>
      </c>
      <c r="O12" s="17">
        <f>IF($B12="","",_xlfn.LET(_xlpm.v,_xlfn.MAXIFS(nrSK_Score,nrSK_PID,$B12,nrSK_Cat,"Firearms",nrSK_CoF,2),IF(_xlpm.v=0,"",_xlpm.v)))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IF($B13="","",IFERROR(ROUND(AVERAGEIFS(nrSK_Score,nrSK_PID,$B13,nrSK_Cat,"Firearms"),2),""))</f>
        <v/>
      </c>
      <c r="M13" s="17">
        <f>IF($B13="","",IFERROR(_xlfn.MAXIFS(nrSK_Score,nrSK_PID,$B13,nrSK_Cat,"Firearms"),""))</f>
        <v/>
      </c>
      <c r="N13" s="17">
        <f>IF($B13="","",_xlfn.LET(_xlpm.v,_xlfn.MAXIFS(nrSK_Score,nrSK_PID,$B13,nrSK_Cat,"Firearms",nrSK_CoF,1),IF(_xlpm.v=0,"",_xlpm.v)))</f>
        <v/>
      </c>
      <c r="O13" s="17">
        <f>IF($B13="","",_xlfn.LET(_xlpm.v,_xlfn.MAXIFS(nrSK_Score,nrSK_PID,$B13,nrSK_Cat,"Firearms",nrSK_CoF,2),IF(_xlpm.v=0,"",_xlpm.v)))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IF($B14="","",IFERROR(ROUND(AVERAGEIFS(nrSK_Score,nrSK_PID,$B14,nrSK_Cat,"Firearms"),2),""))</f>
        <v/>
      </c>
      <c r="M14" s="17">
        <f>IF($B14="","",IFERROR(_xlfn.MAXIFS(nrSK_Score,nrSK_PID,$B14,nrSK_Cat,"Firearms"),""))</f>
        <v/>
      </c>
      <c r="N14" s="17">
        <f>IF($B14="","",_xlfn.LET(_xlpm.v,_xlfn.MAXIFS(nrSK_Score,nrSK_PID,$B14,nrSK_Cat,"Firearms",nrSK_CoF,1),IF(_xlpm.v=0,"",_xlpm.v)))</f>
        <v/>
      </c>
      <c r="O14" s="17">
        <f>IF($B14="","",_xlfn.LET(_xlpm.v,_xlfn.MAXIFS(nrSK_Score,nrSK_PID,$B14,nrSK_Cat,"Firearms",nrSK_CoF,2),IF(_xlpm.v=0,"",_xlpm.v)))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IF($B15="","",IFERROR(ROUND(AVERAGEIFS(nrSK_Score,nrSK_PID,$B15,nrSK_Cat,"Firearms"),2),""))</f>
        <v/>
      </c>
      <c r="M15" s="17">
        <f>IF($B15="","",IFERROR(_xlfn.MAXIFS(nrSK_Score,nrSK_PID,$B15,nrSK_Cat,"Firearms"),""))</f>
        <v/>
      </c>
      <c r="N15" s="17">
        <f>IF($B15="","",_xlfn.LET(_xlpm.v,_xlfn.MAXIFS(nrSK_Score,nrSK_PID,$B15,nrSK_Cat,"Firearms",nrSK_CoF,1),IF(_xlpm.v=0,"",_xlpm.v)))</f>
        <v/>
      </c>
      <c r="O15" s="17">
        <f>IF($B15="","",_xlfn.LET(_xlpm.v,_xlfn.MAXIFS(nrSK_Score,nrSK_PID,$B15,nrSK_Cat,"Firearms",nrSK_CoF,2),IF(_xlpm.v=0,"",_xlpm.v)))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IF($B16="","",IFERROR(ROUND(AVERAGEIFS(nrSK_Score,nrSK_PID,$B16,nrSK_Cat,"Firearms"),2),""))</f>
        <v/>
      </c>
      <c r="M16" s="17">
        <f>IF($B16="","",IFERROR(_xlfn.MAXIFS(nrSK_Score,nrSK_PID,$B16,nrSK_Cat,"Firearms"),""))</f>
        <v/>
      </c>
      <c r="N16" s="17">
        <f>IF($B16="","",_xlfn.LET(_xlpm.v,_xlfn.MAXIFS(nrSK_Score,nrSK_PID,$B16,nrSK_Cat,"Firearms",nrSK_CoF,1),IF(_xlpm.v=0,"",_xlpm.v)))</f>
        <v/>
      </c>
      <c r="O16" s="17">
        <f>IF($B16="","",_xlfn.LET(_xlpm.v,_xlfn.MAXIFS(nrSK_Score,nrSK_PID,$B16,nrSK_Cat,"Firearms",nrSK_CoF,2),IF(_xlpm.v=0,"",_xlpm.v)))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IF($B17="","",IFERROR(ROUND(AVERAGEIFS(nrSK_Score,nrSK_PID,$B17,nrSK_Cat,"Firearms"),2),""))</f>
        <v/>
      </c>
      <c r="M17" s="17">
        <f>IF($B17="","",IFERROR(_xlfn.MAXIFS(nrSK_Score,nrSK_PID,$B17,nrSK_Cat,"Firearms"),""))</f>
        <v/>
      </c>
      <c r="N17" s="17">
        <f>IF($B17="","",_xlfn.LET(_xlpm.v,_xlfn.MAXIFS(nrSK_Score,nrSK_PID,$B17,nrSK_Cat,"Firearms",nrSK_CoF,1),IF(_xlpm.v=0,"",_xlpm.v)))</f>
        <v/>
      </c>
      <c r="O17" s="17">
        <f>IF($B17="","",_xlfn.LET(_xlpm.v,_xlfn.MAXIFS(nrSK_Score,nrSK_PID,$B17,nrSK_Cat,"Firearms",nrSK_CoF,2),IF(_xlpm.v=0,"",_xlpm.v)))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IF($B18="","",IFERROR(ROUND(AVERAGEIFS(nrSK_Score,nrSK_PID,$B18,nrSK_Cat,"Firearms"),2),""))</f>
        <v/>
      </c>
      <c r="M18" s="17">
        <f>IF($B18="","",IFERROR(_xlfn.MAXIFS(nrSK_Score,nrSK_PID,$B18,nrSK_Cat,"Firearms"),""))</f>
        <v/>
      </c>
      <c r="N18" s="17">
        <f>IF($B18="","",_xlfn.LET(_xlpm.v,_xlfn.MAXIFS(nrSK_Score,nrSK_PID,$B18,nrSK_Cat,"Firearms",nrSK_CoF,1),IF(_xlpm.v=0,"",_xlpm.v)))</f>
        <v/>
      </c>
      <c r="O18" s="17">
        <f>IF($B18="","",_xlfn.LET(_xlpm.v,_xlfn.MAXIFS(nrSK_Score,nrSK_PID,$B18,nrSK_Cat,"Firearms",nrSK_CoF,2),IF(_xlpm.v=0,"",_xlpm.v)))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IF($B19="","",IFERROR(ROUND(AVERAGEIFS(nrSK_Score,nrSK_PID,$B19,nrSK_Cat,"Firearms"),2),""))</f>
        <v/>
      </c>
      <c r="M19" s="17">
        <f>IF($B19="","",IFERROR(_xlfn.MAXIFS(nrSK_Score,nrSK_PID,$B19,nrSK_Cat,"Firearms"),""))</f>
        <v/>
      </c>
      <c r="N19" s="17">
        <f>IF($B19="","",_xlfn.LET(_xlpm.v,_xlfn.MAXIFS(nrSK_Score,nrSK_PID,$B19,nrSK_Cat,"Firearms",nrSK_CoF,1),IF(_xlpm.v=0,"",_xlpm.v)))</f>
        <v/>
      </c>
      <c r="O19" s="17">
        <f>IF($B19="","",_xlfn.LET(_xlpm.v,_xlfn.MAXIFS(nrSK_Score,nrSK_PID,$B19,nrSK_Cat,"Firearms",nrSK_CoF,2),IF(_xlpm.v=0,"",_xlpm.v)))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IF($B20="","",IFERROR(ROUND(AVERAGEIFS(nrSK_Score,nrSK_PID,$B20,nrSK_Cat,"Firearms"),2),""))</f>
        <v/>
      </c>
      <c r="M20" s="17">
        <f>IF($B20="","",IFERROR(_xlfn.MAXIFS(nrSK_Score,nrSK_PID,$B20,nrSK_Cat,"Firearms"),""))</f>
        <v/>
      </c>
      <c r="N20" s="17">
        <f>IF($B20="","",_xlfn.LET(_xlpm.v,_xlfn.MAXIFS(nrSK_Score,nrSK_PID,$B20,nrSK_Cat,"Firearms",nrSK_CoF,1),IF(_xlpm.v=0,"",_xlpm.v)))</f>
        <v/>
      </c>
      <c r="O20" s="17">
        <f>IF($B20="","",_xlfn.LET(_xlpm.v,_xlfn.MAXIFS(nrSK_Score,nrSK_PID,$B20,nrSK_Cat,"Firearms",nrSK_CoF,2),IF(_xlpm.v=0,"",_xlpm.v)))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IF($B21="","",IFERROR(ROUND(AVERAGEIFS(nrSK_Score,nrSK_PID,$B21,nrSK_Cat,"Firearms"),2),""))</f>
        <v/>
      </c>
      <c r="M21" s="17">
        <f>IF($B21="","",IFERROR(_xlfn.MAXIFS(nrSK_Score,nrSK_PID,$B21,nrSK_Cat,"Firearms"),""))</f>
        <v/>
      </c>
      <c r="N21" s="17">
        <f>IF($B21="","",_xlfn.LET(_xlpm.v,_xlfn.MAXIFS(nrSK_Score,nrSK_PID,$B21,nrSK_Cat,"Firearms",nrSK_CoF,1),IF(_xlpm.v=0,"",_xlpm.v)))</f>
        <v/>
      </c>
      <c r="O21" s="17">
        <f>IF($B21="","",_xlfn.LET(_xlpm.v,_xlfn.MAXIFS(nrSK_Score,nrSK_PID,$B21,nrSK_Cat,"Firearms",nrSK_CoF,2),IF(_xlpm.v=0,"",_xlpm.v)))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IF($B22="","",IFERROR(ROUND(AVERAGEIFS(nrSK_Score,nrSK_PID,$B22,nrSK_Cat,"Firearms"),2),""))</f>
        <v/>
      </c>
      <c r="M22" s="17">
        <f>IF($B22="","",IFERROR(_xlfn.MAXIFS(nrSK_Score,nrSK_PID,$B22,nrSK_Cat,"Firearms"),""))</f>
        <v/>
      </c>
      <c r="N22" s="17">
        <f>IF($B22="","",_xlfn.LET(_xlpm.v,_xlfn.MAXIFS(nrSK_Score,nrSK_PID,$B22,nrSK_Cat,"Firearms",nrSK_CoF,1),IF(_xlpm.v=0,"",_xlpm.v)))</f>
        <v/>
      </c>
      <c r="O22" s="17">
        <f>IF($B22="","",_xlfn.LET(_xlpm.v,_xlfn.MAXIFS(nrSK_Score,nrSK_PID,$B22,nrSK_Cat,"Firearms",nrSK_CoF,2),IF(_xlpm.v=0,"",_xlpm.v)))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IF($B23="","",IFERROR(ROUND(AVERAGEIFS(nrSK_Score,nrSK_PID,$B23,nrSK_Cat,"Firearms"),2),""))</f>
        <v/>
      </c>
      <c r="M23" s="17">
        <f>IF($B23="","",IFERROR(_xlfn.MAXIFS(nrSK_Score,nrSK_PID,$B23,nrSK_Cat,"Firearms"),""))</f>
        <v/>
      </c>
      <c r="N23" s="17">
        <f>IF($B23="","",_xlfn.LET(_xlpm.v,_xlfn.MAXIFS(nrSK_Score,nrSK_PID,$B23,nrSK_Cat,"Firearms",nrSK_CoF,1),IF(_xlpm.v=0,"",_xlpm.v)))</f>
        <v/>
      </c>
      <c r="O23" s="17">
        <f>IF($B23="","",_xlfn.LET(_xlpm.v,_xlfn.MAXIFS(nrSK_Score,nrSK_PID,$B23,nrSK_Cat,"Firearms",nrSK_CoF,2),IF(_xlpm.v=0,"",_xlpm.v)))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IF($B24="","",IFERROR(ROUND(AVERAGEIFS(nrSK_Score,nrSK_PID,$B24,nrSK_Cat,"Firearms"),2),""))</f>
        <v/>
      </c>
      <c r="M24" s="17">
        <f>IF($B24="","",IFERROR(_xlfn.MAXIFS(nrSK_Score,nrSK_PID,$B24,nrSK_Cat,"Firearms"),""))</f>
        <v/>
      </c>
      <c r="N24" s="17">
        <f>IF($B24="","",_xlfn.LET(_xlpm.v,_xlfn.MAXIFS(nrSK_Score,nrSK_PID,$B24,nrSK_Cat,"Firearms",nrSK_CoF,1),IF(_xlpm.v=0,"",_xlpm.v)))</f>
        <v/>
      </c>
      <c r="O24" s="17">
        <f>IF($B24="","",_xlfn.LET(_xlpm.v,_xlfn.MAXIFS(nrSK_Score,nrSK_PID,$B24,nrSK_Cat,"Firearms",nrSK_CoF,2),IF(_xlpm.v=0,"",_xlpm.v)))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IF($B25="","",IFERROR(ROUND(AVERAGEIFS(nrSK_Score,nrSK_PID,$B25,nrSK_Cat,"Firearms"),2),""))</f>
        <v/>
      </c>
      <c r="M25" s="17">
        <f>IF($B25="","",IFERROR(_xlfn.MAXIFS(nrSK_Score,nrSK_PID,$B25,nrSK_Cat,"Firearms"),""))</f>
        <v/>
      </c>
      <c r="N25" s="17">
        <f>IF($B25="","",_xlfn.LET(_xlpm.v,_xlfn.MAXIFS(nrSK_Score,nrSK_PID,$B25,nrSK_Cat,"Firearms",nrSK_CoF,1),IF(_xlpm.v=0,"",_xlpm.v)))</f>
        <v/>
      </c>
      <c r="O25" s="17">
        <f>IF($B25="","",_xlfn.LET(_xlpm.v,_xlfn.MAXIFS(nrSK_Score,nrSK_PID,$B25,nrSK_Cat,"Firearms",nrSK_CoF,2),IF(_xlpm.v=0,"",_xlpm.v)))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IF($B26="","",IFERROR(ROUND(AVERAGEIFS(nrSK_Score,nrSK_PID,$B26,nrSK_Cat,"Firearms"),2),""))</f>
        <v/>
      </c>
      <c r="M26" s="17">
        <f>IF($B26="","",IFERROR(_xlfn.MAXIFS(nrSK_Score,nrSK_PID,$B26,nrSK_Cat,"Firearms"),""))</f>
        <v/>
      </c>
      <c r="N26" s="17">
        <f>IF($B26="","",_xlfn.LET(_xlpm.v,_xlfn.MAXIFS(nrSK_Score,nrSK_PID,$B26,nrSK_Cat,"Firearms",nrSK_CoF,1),IF(_xlpm.v=0,"",_xlpm.v)))</f>
        <v/>
      </c>
      <c r="O26" s="17">
        <f>IF($B26="","",_xlfn.LET(_xlpm.v,_xlfn.MAXIFS(nrSK_Score,nrSK_PID,$B26,nrSK_Cat,"Firearms",nrSK_CoF,2),IF(_xlpm.v=0,"",_xlpm.v)))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IF($B27="","",IFERROR(ROUND(AVERAGEIFS(nrSK_Score,nrSK_PID,$B27,nrSK_Cat,"Firearms"),2),""))</f>
        <v/>
      </c>
      <c r="M27" s="17">
        <f>IF($B27="","",IFERROR(_xlfn.MAXIFS(nrSK_Score,nrSK_PID,$B27,nrSK_Cat,"Firearms"),""))</f>
        <v/>
      </c>
      <c r="N27" s="17">
        <f>IF($B27="","",_xlfn.LET(_xlpm.v,_xlfn.MAXIFS(nrSK_Score,nrSK_PID,$B27,nrSK_Cat,"Firearms",nrSK_CoF,1),IF(_xlpm.v=0,"",_xlpm.v)))</f>
        <v/>
      </c>
      <c r="O27" s="17">
        <f>IF($B27="","",_xlfn.LET(_xlpm.v,_xlfn.MAXIFS(nrSK_Score,nrSK_PID,$B27,nrSK_Cat,"Firearms",nrSK_CoF,2),IF(_xlpm.v=0,"",_xlpm.v)))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IF($B28="","",IFERROR(ROUND(AVERAGEIFS(nrSK_Score,nrSK_PID,$B28,nrSK_Cat,"Firearms"),2),""))</f>
        <v/>
      </c>
      <c r="M28" s="17">
        <f>IF($B28="","",IFERROR(_xlfn.MAXIFS(nrSK_Score,nrSK_PID,$B28,nrSK_Cat,"Firearms"),""))</f>
        <v/>
      </c>
      <c r="N28" s="17">
        <f>IF($B28="","",_xlfn.LET(_xlpm.v,_xlfn.MAXIFS(nrSK_Score,nrSK_PID,$B28,nrSK_Cat,"Firearms",nrSK_CoF,1),IF(_xlpm.v=0,"",_xlpm.v)))</f>
        <v/>
      </c>
      <c r="O28" s="17">
        <f>IF($B28="","",_xlfn.LET(_xlpm.v,_xlfn.MAXIFS(nrSK_Score,nrSK_PID,$B28,nrSK_Cat,"Firearms",nrSK_CoF,2),IF(_xlpm.v=0,"",_xlpm.v)))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IF($B29="","",IFERROR(ROUND(AVERAGEIFS(nrSK_Score,nrSK_PID,$B29,nrSK_Cat,"Firearms"),2),""))</f>
        <v/>
      </c>
      <c r="M29" s="17">
        <f>IF($B29="","",IFERROR(_xlfn.MAXIFS(nrSK_Score,nrSK_PID,$B29,nrSK_Cat,"Firearms"),""))</f>
        <v/>
      </c>
      <c r="N29" s="17">
        <f>IF($B29="","",_xlfn.LET(_xlpm.v,_xlfn.MAXIFS(nrSK_Score,nrSK_PID,$B29,nrSK_Cat,"Firearms",nrSK_CoF,1),IF(_xlpm.v=0,"",_xlpm.v)))</f>
        <v/>
      </c>
      <c r="O29" s="17">
        <f>IF($B29="","",_xlfn.LET(_xlpm.v,_xlfn.MAXIFS(nrSK_Score,nrSK_PID,$B29,nrSK_Cat,"Firearms",nrSK_CoF,2),IF(_xlpm.v=0,"",_xlpm.v)))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IF($B30="","",IFERROR(ROUND(AVERAGEIFS(nrSK_Score,nrSK_PID,$B30,nrSK_Cat,"Firearms"),2),""))</f>
        <v/>
      </c>
      <c r="M30" s="17">
        <f>IF($B30="","",IFERROR(_xlfn.MAXIFS(nrSK_Score,nrSK_PID,$B30,nrSK_Cat,"Firearms"),""))</f>
        <v/>
      </c>
      <c r="N30" s="17">
        <f>IF($B30="","",_xlfn.LET(_xlpm.v,_xlfn.MAXIFS(nrSK_Score,nrSK_PID,$B30,nrSK_Cat,"Firearms",nrSK_CoF,1),IF(_xlpm.v=0,"",_xlpm.v)))</f>
        <v/>
      </c>
      <c r="O30" s="17">
        <f>IF($B30="","",_xlfn.LET(_xlpm.v,_xlfn.MAXIFS(nrSK_Score,nrSK_PID,$B30,nrSK_Cat,"Firearms",nrSK_CoF,2),IF(_xlpm.v=0,"",_xlpm.v)))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IF($B31="","",IFERROR(ROUND(AVERAGEIFS(nrSK_Score,nrSK_PID,$B31,nrSK_Cat,"Firearms"),2),""))</f>
        <v/>
      </c>
      <c r="M31" s="17">
        <f>IF($B31="","",IFERROR(_xlfn.MAXIFS(nrSK_Score,nrSK_PID,$B31,nrSK_Cat,"Firearms"),""))</f>
        <v/>
      </c>
      <c r="N31" s="17">
        <f>IF($B31="","",_xlfn.LET(_xlpm.v,_xlfn.MAXIFS(nrSK_Score,nrSK_PID,$B31,nrSK_Cat,"Firearms",nrSK_CoF,1),IF(_xlpm.v=0,"",_xlpm.v)))</f>
        <v/>
      </c>
      <c r="O31" s="17">
        <f>IF($B31="","",_xlfn.LET(_xlpm.v,_xlfn.MAXIFS(nrSK_Score,nrSK_PID,$B31,nrSK_Cat,"Firearms",nrSK_CoF,2),IF(_xlpm.v=0,"",_xlpm.v)))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IF($B32="","",IFERROR(ROUND(AVERAGEIFS(nrSK_Score,nrSK_PID,$B32,nrSK_Cat,"Firearms"),2),""))</f>
        <v/>
      </c>
      <c r="M32" s="17">
        <f>IF($B32="","",IFERROR(_xlfn.MAXIFS(nrSK_Score,nrSK_PID,$B32,nrSK_Cat,"Firearms"),""))</f>
        <v/>
      </c>
      <c r="N32" s="17">
        <f>IF($B32="","",_xlfn.LET(_xlpm.v,_xlfn.MAXIFS(nrSK_Score,nrSK_PID,$B32,nrSK_Cat,"Firearms",nrSK_CoF,1),IF(_xlpm.v=0,"",_xlpm.v)))</f>
        <v/>
      </c>
      <c r="O32" s="17">
        <f>IF($B32="","",_xlfn.LET(_xlpm.v,_xlfn.MAXIFS(nrSK_Score,nrSK_PID,$B32,nrSK_Cat,"Firearms",nrSK_CoF,2),IF(_xlpm.v=0,"",_xlpm.v)))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IF($B33="","",IFERROR(ROUND(AVERAGEIFS(nrSK_Score,nrSK_PID,$B33,nrSK_Cat,"Firearms"),2),""))</f>
        <v/>
      </c>
      <c r="M33" s="17">
        <f>IF($B33="","",IFERROR(_xlfn.MAXIFS(nrSK_Score,nrSK_PID,$B33,nrSK_Cat,"Firearms"),""))</f>
        <v/>
      </c>
      <c r="N33" s="17">
        <f>IF($B33="","",_xlfn.LET(_xlpm.v,_xlfn.MAXIFS(nrSK_Score,nrSK_PID,$B33,nrSK_Cat,"Firearms",nrSK_CoF,1),IF(_xlpm.v=0,"",_xlpm.v)))</f>
        <v/>
      </c>
      <c r="O33" s="17">
        <f>IF($B33="","",_xlfn.LET(_xlpm.v,_xlfn.MAXIFS(nrSK_Score,nrSK_PID,$B33,nrSK_Cat,"Firearms",nrSK_CoF,2),IF(_xlpm.v=0,"",_xlpm.v)))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IF($B34="","",IFERROR(ROUND(AVERAGEIFS(nrSK_Score,nrSK_PID,$B34,nrSK_Cat,"Firearms"),2),""))</f>
        <v/>
      </c>
      <c r="M34" s="17">
        <f>IF($B34="","",IFERROR(_xlfn.MAXIFS(nrSK_Score,nrSK_PID,$B34,nrSK_Cat,"Firearms"),""))</f>
        <v/>
      </c>
      <c r="N34" s="17">
        <f>IF($B34="","",_xlfn.LET(_xlpm.v,_xlfn.MAXIFS(nrSK_Score,nrSK_PID,$B34,nrSK_Cat,"Firearms",nrSK_CoF,1),IF(_xlpm.v=0,"",_xlpm.v)))</f>
        <v/>
      </c>
      <c r="O34" s="17">
        <f>IF($B34="","",_xlfn.LET(_xlpm.v,_xlfn.MAXIFS(nrSK_Score,nrSK_PID,$B34,nrSK_Cat,"Firearms",nrSK_CoF,2),IF(_xlpm.v=0,"",_xlpm.v)))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IF($B35="","",IFERROR(ROUND(AVERAGEIFS(nrSK_Score,nrSK_PID,$B35,nrSK_Cat,"Firearms"),2),""))</f>
        <v/>
      </c>
      <c r="M35" s="17">
        <f>IF($B35="","",IFERROR(_xlfn.MAXIFS(nrSK_Score,nrSK_PID,$B35,nrSK_Cat,"Firearms"),""))</f>
        <v/>
      </c>
      <c r="N35" s="17">
        <f>IF($B35="","",_xlfn.LET(_xlpm.v,_xlfn.MAXIFS(nrSK_Score,nrSK_PID,$B35,nrSK_Cat,"Firearms",nrSK_CoF,1),IF(_xlpm.v=0,"",_xlpm.v)))</f>
        <v/>
      </c>
      <c r="O35" s="17">
        <f>IF($B35="","",_xlfn.LET(_xlpm.v,_xlfn.MAXIFS(nrSK_Score,nrSK_PID,$B35,nrSK_Cat,"Firearms",nrSK_CoF,2),IF(_xlpm.v=0,"",_xlpm.v)))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IF($B36="","",IFERROR(ROUND(AVERAGEIFS(nrSK_Score,nrSK_PID,$B36,nrSK_Cat,"Firearms"),2),""))</f>
        <v/>
      </c>
      <c r="M36" s="17">
        <f>IF($B36="","",IFERROR(_xlfn.MAXIFS(nrSK_Score,nrSK_PID,$B36,nrSK_Cat,"Firearms"),""))</f>
        <v/>
      </c>
      <c r="N36" s="17">
        <f>IF($B36="","",_xlfn.LET(_xlpm.v,_xlfn.MAXIFS(nrSK_Score,nrSK_PID,$B36,nrSK_Cat,"Firearms",nrSK_CoF,1),IF(_xlpm.v=0,"",_xlpm.v)))</f>
        <v/>
      </c>
      <c r="O36" s="17">
        <f>IF($B36="","",_xlfn.LET(_xlpm.v,_xlfn.MAXIFS(nrSK_Score,nrSK_PID,$B36,nrSK_Cat,"Firearms",nrSK_CoF,2),IF(_xlpm.v=0,"",_xlpm.v)))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IF($B37="","",IFERROR(ROUND(AVERAGEIFS(nrSK_Score,nrSK_PID,$B37,nrSK_Cat,"Firearms"),2),""))</f>
        <v/>
      </c>
      <c r="M37" s="17">
        <f>IF($B37="","",IFERROR(_xlfn.MAXIFS(nrSK_Score,nrSK_PID,$B37,nrSK_Cat,"Firearms"),""))</f>
        <v/>
      </c>
      <c r="N37" s="17">
        <f>IF($B37="","",_xlfn.LET(_xlpm.v,_xlfn.MAXIFS(nrSK_Score,nrSK_PID,$B37,nrSK_Cat,"Firearms",nrSK_CoF,1),IF(_xlpm.v=0,"",_xlpm.v)))</f>
        <v/>
      </c>
      <c r="O37" s="17">
        <f>IF($B37="","",_xlfn.LET(_xlpm.v,_xlfn.MAXIFS(nrSK_Score,nrSK_PID,$B37,nrSK_Cat,"Firearms",nrSK_CoF,2),IF(_xlpm.v=0,"",_xlpm.v)))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IF($B38="","",IFERROR(ROUND(AVERAGEIFS(nrSK_Score,nrSK_PID,$B38,nrSK_Cat,"Firearms"),2),""))</f>
        <v/>
      </c>
      <c r="M38" s="17">
        <f>IF($B38="","",IFERROR(_xlfn.MAXIFS(nrSK_Score,nrSK_PID,$B38,nrSK_Cat,"Firearms"),""))</f>
        <v/>
      </c>
      <c r="N38" s="17">
        <f>IF($B38="","",_xlfn.LET(_xlpm.v,_xlfn.MAXIFS(nrSK_Score,nrSK_PID,$B38,nrSK_Cat,"Firearms",nrSK_CoF,1),IF(_xlpm.v=0,"",_xlpm.v)))</f>
        <v/>
      </c>
      <c r="O38" s="17">
        <f>IF($B38="","",_xlfn.LET(_xlpm.v,_xlfn.MAXIFS(nrSK_Score,nrSK_PID,$B38,nrSK_Cat,"Firearms",nrSK_CoF,2),IF(_xlpm.v=0,"",_xlpm.v)))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IF($B39="","",IFERROR(ROUND(AVERAGEIFS(nrSK_Score,nrSK_PID,$B39,nrSK_Cat,"Firearms"),2),""))</f>
        <v/>
      </c>
      <c r="M39" s="17">
        <f>IF($B39="","",IFERROR(_xlfn.MAXIFS(nrSK_Score,nrSK_PID,$B39,nrSK_Cat,"Firearms"),""))</f>
        <v/>
      </c>
      <c r="N39" s="17">
        <f>IF($B39="","",_xlfn.LET(_xlpm.v,_xlfn.MAXIFS(nrSK_Score,nrSK_PID,$B39,nrSK_Cat,"Firearms",nrSK_CoF,1),IF(_xlpm.v=0,"",_xlpm.v)))</f>
        <v/>
      </c>
      <c r="O39" s="17">
        <f>IF($B39="","",_xlfn.LET(_xlpm.v,_xlfn.MAXIFS(nrSK_Score,nrSK_PID,$B39,nrSK_Cat,"Firearms",nrSK_CoF,2),IF(_xlpm.v=0,"",_xlpm.v)))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IF($B40="","",IFERROR(ROUND(AVERAGEIFS(nrSK_Score,nrSK_PID,$B40,nrSK_Cat,"Firearms"),2),""))</f>
        <v/>
      </c>
      <c r="M40" s="17">
        <f>IF($B40="","",IFERROR(_xlfn.MAXIFS(nrSK_Score,nrSK_PID,$B40,nrSK_Cat,"Firearms"),""))</f>
        <v/>
      </c>
      <c r="N40" s="17">
        <f>IF($B40="","",_xlfn.LET(_xlpm.v,_xlfn.MAXIFS(nrSK_Score,nrSK_PID,$B40,nrSK_Cat,"Firearms",nrSK_CoF,1),IF(_xlpm.v=0,"",_xlpm.v)))</f>
        <v/>
      </c>
      <c r="O40" s="17">
        <f>IF($B40="","",_xlfn.LET(_xlpm.v,_xlfn.MAXIFS(nrSK_Score,nrSK_PID,$B40,nrSK_Cat,"Firearms",nrSK_CoF,2),IF(_xlpm.v=0,"",_xlpm.v)))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IF($B41="","",IFERROR(ROUND(AVERAGEIFS(nrSK_Score,nrSK_PID,$B41,nrSK_Cat,"Firearms"),2),""))</f>
        <v/>
      </c>
      <c r="M41" s="17">
        <f>IF($B41="","",IFERROR(_xlfn.MAXIFS(nrSK_Score,nrSK_PID,$B41,nrSK_Cat,"Firearms"),""))</f>
        <v/>
      </c>
      <c r="N41" s="17">
        <f>IF($B41="","",_xlfn.LET(_xlpm.v,_xlfn.MAXIFS(nrSK_Score,nrSK_PID,$B41,nrSK_Cat,"Firearms",nrSK_CoF,1),IF(_xlpm.v=0,"",_xlpm.v)))</f>
        <v/>
      </c>
      <c r="O41" s="17">
        <f>IF($B41="","",_xlfn.LET(_xlpm.v,_xlfn.MAXIFS(nrSK_Score,nrSK_PID,$B41,nrSK_Cat,"Firearms",nrSK_CoF,2),IF(_xlpm.v=0,"",_xlpm.v)))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IF($B42="","",IFERROR(ROUND(AVERAGEIFS(nrSK_Score,nrSK_PID,$B42,nrSK_Cat,"Firearms"),2),""))</f>
        <v/>
      </c>
      <c r="M42" s="17">
        <f>IF($B42="","",IFERROR(_xlfn.MAXIFS(nrSK_Score,nrSK_PID,$B42,nrSK_Cat,"Firearms"),""))</f>
        <v/>
      </c>
      <c r="N42" s="17">
        <f>IF($B42="","",_xlfn.LET(_xlpm.v,_xlfn.MAXIFS(nrSK_Score,nrSK_PID,$B42,nrSK_Cat,"Firearms",nrSK_CoF,1),IF(_xlpm.v=0,"",_xlpm.v)))</f>
        <v/>
      </c>
      <c r="O42" s="17">
        <f>IF($B42="","",_xlfn.LET(_xlpm.v,_xlfn.MAXIFS(nrSK_Score,nrSK_PID,$B42,nrSK_Cat,"Firearms",nrSK_CoF,2),IF(_xlpm.v=0,"",_xlpm.v)))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IF($B43="","",IFERROR(ROUND(AVERAGEIFS(nrSK_Score,nrSK_PID,$B43,nrSK_Cat,"Firearms"),2),""))</f>
        <v/>
      </c>
      <c r="M43" s="17">
        <f>IF($B43="","",IFERROR(_xlfn.MAXIFS(nrSK_Score,nrSK_PID,$B43,nrSK_Cat,"Firearms"),""))</f>
        <v/>
      </c>
      <c r="N43" s="17">
        <f>IF($B43="","",_xlfn.LET(_xlpm.v,_xlfn.MAXIFS(nrSK_Score,nrSK_PID,$B43,nrSK_Cat,"Firearms",nrSK_CoF,1),IF(_xlpm.v=0,"",_xlpm.v)))</f>
        <v/>
      </c>
      <c r="O43" s="17">
        <f>IF($B43="","",_xlfn.LET(_xlpm.v,_xlfn.MAXIFS(nrSK_Score,nrSK_PID,$B43,nrSK_Cat,"Firearms",nrSK_CoF,2),IF(_xlpm.v=0,"",_xlpm.v)))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IF($B44="","",IFERROR(ROUND(AVERAGEIFS(nrSK_Score,nrSK_PID,$B44,nrSK_Cat,"Firearms"),2),""))</f>
        <v/>
      </c>
      <c r="M44" s="17">
        <f>IF($B44="","",IFERROR(_xlfn.MAXIFS(nrSK_Score,nrSK_PID,$B44,nrSK_Cat,"Firearms"),""))</f>
        <v/>
      </c>
      <c r="N44" s="17">
        <f>IF($B44="","",_xlfn.LET(_xlpm.v,_xlfn.MAXIFS(nrSK_Score,nrSK_PID,$B44,nrSK_Cat,"Firearms",nrSK_CoF,1),IF(_xlpm.v=0,"",_xlpm.v)))</f>
        <v/>
      </c>
      <c r="O44" s="17">
        <f>IF($B44="","",_xlfn.LET(_xlpm.v,_xlfn.MAXIFS(nrSK_Score,nrSK_PID,$B44,nrSK_Cat,"Firearms",nrSK_CoF,2),IF(_xlpm.v=0,"",_xlpm.v)))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IF($B45="","",IFERROR(ROUND(AVERAGEIFS(nrSK_Score,nrSK_PID,$B45,nrSK_Cat,"Firearms"),2),""))</f>
        <v/>
      </c>
      <c r="M45" s="17">
        <f>IF($B45="","",IFERROR(_xlfn.MAXIFS(nrSK_Score,nrSK_PID,$B45,nrSK_Cat,"Firearms"),""))</f>
        <v/>
      </c>
      <c r="N45" s="17">
        <f>IF($B45="","",_xlfn.LET(_xlpm.v,_xlfn.MAXIFS(nrSK_Score,nrSK_PID,$B45,nrSK_Cat,"Firearms",nrSK_CoF,1),IF(_xlpm.v=0,"",_xlpm.v)))</f>
        <v/>
      </c>
      <c r="O45" s="17">
        <f>IF($B45="","",_xlfn.LET(_xlpm.v,_xlfn.MAXIFS(nrSK_Score,nrSK_PID,$B45,nrSK_Cat,"Firearms",nrSK_CoF,2),IF(_xlpm.v=0,"",_xlpm.v)))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IF($B46="","",IFERROR(ROUND(AVERAGEIFS(nrSK_Score,nrSK_PID,$B46,nrSK_Cat,"Firearms"),2),""))</f>
        <v/>
      </c>
      <c r="M46" s="17">
        <f>IF($B46="","",IFERROR(_xlfn.MAXIFS(nrSK_Score,nrSK_PID,$B46,nrSK_Cat,"Firearms"),""))</f>
        <v/>
      </c>
      <c r="N46" s="17">
        <f>IF($B46="","",_xlfn.LET(_xlpm.v,_xlfn.MAXIFS(nrSK_Score,nrSK_PID,$B46,nrSK_Cat,"Firearms",nrSK_CoF,1),IF(_xlpm.v=0,"",_xlpm.v)))</f>
        <v/>
      </c>
      <c r="O46" s="17">
        <f>IF($B46="","",_xlfn.LET(_xlpm.v,_xlfn.MAXIFS(nrSK_Score,nrSK_PID,$B46,nrSK_Cat,"Firearms",nrSK_CoF,2),IF(_xlpm.v=0,"",_xlpm.v)))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IF($B47="","",IFERROR(ROUND(AVERAGEIFS(nrSK_Score,nrSK_PID,$B47,nrSK_Cat,"Firearms"),2),""))</f>
        <v/>
      </c>
      <c r="M47" s="17">
        <f>IF($B47="","",IFERROR(_xlfn.MAXIFS(nrSK_Score,nrSK_PID,$B47,nrSK_Cat,"Firearms"),""))</f>
        <v/>
      </c>
      <c r="N47" s="17">
        <f>IF($B47="","",_xlfn.LET(_xlpm.v,_xlfn.MAXIFS(nrSK_Score,nrSK_PID,$B47,nrSK_Cat,"Firearms",nrSK_CoF,1),IF(_xlpm.v=0,"",_xlpm.v)))</f>
        <v/>
      </c>
      <c r="O47" s="17">
        <f>IF($B47="","",_xlfn.LET(_xlpm.v,_xlfn.MAXIFS(nrSK_Score,nrSK_PID,$B47,nrSK_Cat,"Firearms",nrSK_CoF,2),IF(_xlpm.v=0,"",_xlpm.v)))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IF($B48="","",IFERROR(ROUND(AVERAGEIFS(nrSK_Score,nrSK_PID,$B48,nrSK_Cat,"Firearms"),2),""))</f>
        <v/>
      </c>
      <c r="M48" s="17">
        <f>IF($B48="","",IFERROR(_xlfn.MAXIFS(nrSK_Score,nrSK_PID,$B48,nrSK_Cat,"Firearms"),""))</f>
        <v/>
      </c>
      <c r="N48" s="17">
        <f>IF($B48="","",_xlfn.LET(_xlpm.v,_xlfn.MAXIFS(nrSK_Score,nrSK_PID,$B48,nrSK_Cat,"Firearms",nrSK_CoF,1),IF(_xlpm.v=0,"",_xlpm.v)))</f>
        <v/>
      </c>
      <c r="O48" s="17">
        <f>IF($B48="","",_xlfn.LET(_xlpm.v,_xlfn.MAXIFS(nrSK_Score,nrSK_PID,$B48,nrSK_Cat,"Firearms",nrSK_CoF,2),IF(_xlpm.v=0,"",_xlpm.v)))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IF($B49="","",IFERROR(ROUND(AVERAGEIFS(nrSK_Score,nrSK_PID,$B49,nrSK_Cat,"Firearms"),2),""))</f>
        <v/>
      </c>
      <c r="M49" s="17">
        <f>IF($B49="","",IFERROR(_xlfn.MAXIFS(nrSK_Score,nrSK_PID,$B49,nrSK_Cat,"Firearms"),""))</f>
        <v/>
      </c>
      <c r="N49" s="17">
        <f>IF($B49="","",_xlfn.LET(_xlpm.v,_xlfn.MAXIFS(nrSK_Score,nrSK_PID,$B49,nrSK_Cat,"Firearms",nrSK_CoF,1),IF(_xlpm.v=0,"",_xlpm.v)))</f>
        <v/>
      </c>
      <c r="O49" s="17">
        <f>IF($B49="","",_xlfn.LET(_xlpm.v,_xlfn.MAXIFS(nrSK_Score,nrSK_PID,$B49,nrSK_Cat,"Firearms",nrSK_CoF,2),IF(_xlpm.v=0,"",_xlpm.v)))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IF($B50="","",IFERROR(ROUND(AVERAGEIFS(nrSK_Score,nrSK_PID,$B50,nrSK_Cat,"Firearms"),2),""))</f>
        <v/>
      </c>
      <c r="M50" s="17">
        <f>IF($B50="","",IFERROR(_xlfn.MAXIFS(nrSK_Score,nrSK_PID,$B50,nrSK_Cat,"Firearms"),""))</f>
        <v/>
      </c>
      <c r="N50" s="17">
        <f>IF($B50="","",_xlfn.LET(_xlpm.v,_xlfn.MAXIFS(nrSK_Score,nrSK_PID,$B50,nrSK_Cat,"Firearms",nrSK_CoF,1),IF(_xlpm.v=0,"",_xlpm.v)))</f>
        <v/>
      </c>
      <c r="O50" s="17">
        <f>IF($B50="","",_xlfn.LET(_xlpm.v,_xlfn.MAXIFS(nrSK_Score,nrSK_PID,$B50,nrSK_Cat,"Firearms",nrSK_CoF,2),IF(_xlpm.v=0,"",_xlpm.v)))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IF($B51="","",IFERROR(ROUND(AVERAGEIFS(nrSK_Score,nrSK_PID,$B51,nrSK_Cat,"Firearms"),2),""))</f>
        <v/>
      </c>
      <c r="M51" s="17">
        <f>IF($B51="","",IFERROR(_xlfn.MAXIFS(nrSK_Score,nrSK_PID,$B51,nrSK_Cat,"Firearms"),""))</f>
        <v/>
      </c>
      <c r="N51" s="17">
        <f>IF($B51="","",_xlfn.LET(_xlpm.v,_xlfn.MAXIFS(nrSK_Score,nrSK_PID,$B51,nrSK_Cat,"Firearms",nrSK_CoF,1),IF(_xlpm.v=0,"",_xlpm.v)))</f>
        <v/>
      </c>
      <c r="O51" s="17">
        <f>IF($B51="","",_xlfn.LET(_xlpm.v,_xlfn.MAXIFS(nrSK_Score,nrSK_PID,$B51,nrSK_Cat,"Firearms",nrSK_CoF,2),IF(_xlpm.v=0,"",_xlpm.v)))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IF($B52="","",IFERROR(ROUND(AVERAGEIFS(nrSK_Score,nrSK_PID,$B52,nrSK_Cat,"Firearms"),2),""))</f>
        <v/>
      </c>
      <c r="M52" s="17">
        <f>IF($B52="","",IFERROR(_xlfn.MAXIFS(nrSK_Score,nrSK_PID,$B52,nrSK_Cat,"Firearms"),""))</f>
        <v/>
      </c>
      <c r="N52" s="17">
        <f>IF($B52="","",_xlfn.LET(_xlpm.v,_xlfn.MAXIFS(nrSK_Score,nrSK_PID,$B52,nrSK_Cat,"Firearms",nrSK_CoF,1),IF(_xlpm.v=0,"",_xlpm.v)))</f>
        <v/>
      </c>
      <c r="O52" s="17">
        <f>IF($B52="","",_xlfn.LET(_xlpm.v,_xlfn.MAXIFS(nrSK_Score,nrSK_PID,$B52,nrSK_Cat,"Firearms",nrSK_CoF,2),IF(_xlpm.v=0,"",_xlpm.v)))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IF($B53="","",IFERROR(ROUND(AVERAGEIFS(nrSK_Score,nrSK_PID,$B53,nrSK_Cat,"Firearms"),2),""))</f>
        <v/>
      </c>
      <c r="M53" s="17">
        <f>IF($B53="","",IFERROR(_xlfn.MAXIFS(nrSK_Score,nrSK_PID,$B53,nrSK_Cat,"Firearms"),""))</f>
        <v/>
      </c>
      <c r="N53" s="17">
        <f>IF($B53="","",_xlfn.LET(_xlpm.v,_xlfn.MAXIFS(nrSK_Score,nrSK_PID,$B53,nrSK_Cat,"Firearms",nrSK_CoF,1),IF(_xlpm.v=0,"",_xlpm.v)))</f>
        <v/>
      </c>
      <c r="O53" s="17">
        <f>IF($B53="","",_xlfn.LET(_xlpm.v,_xlfn.MAXIFS(nrSK_Score,nrSK_PID,$B53,nrSK_Cat,"Firearms",nrSK_CoF,2),IF(_xlpm.v=0,"",_xlpm.v)))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IF($B54="","",IFERROR(ROUND(AVERAGEIFS(nrSK_Score,nrSK_PID,$B54,nrSK_Cat,"Firearms"),2),""))</f>
        <v/>
      </c>
      <c r="M54" s="17">
        <f>IF($B54="","",IFERROR(_xlfn.MAXIFS(nrSK_Score,nrSK_PID,$B54,nrSK_Cat,"Firearms"),""))</f>
        <v/>
      </c>
      <c r="N54" s="17">
        <f>IF($B54="","",_xlfn.LET(_xlpm.v,_xlfn.MAXIFS(nrSK_Score,nrSK_PID,$B54,nrSK_Cat,"Firearms",nrSK_CoF,1),IF(_xlpm.v=0,"",_xlpm.v)))</f>
        <v/>
      </c>
      <c r="O54" s="17">
        <f>IF($B54="","",_xlfn.LET(_xlpm.v,_xlfn.MAXIFS(nrSK_Score,nrSK_PID,$B54,nrSK_Cat,"Firearms",nrSK_CoF,2),IF(_xlpm.v=0,"",_xlpm.v)))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IF($B55="","",IFERROR(ROUND(AVERAGEIFS(nrSK_Score,nrSK_PID,$B55,nrSK_Cat,"Firearms"),2),""))</f>
        <v/>
      </c>
      <c r="M55" s="17">
        <f>IF($B55="","",IFERROR(_xlfn.MAXIFS(nrSK_Score,nrSK_PID,$B55,nrSK_Cat,"Firearms"),""))</f>
        <v/>
      </c>
      <c r="N55" s="17">
        <f>IF($B55="","",_xlfn.LET(_xlpm.v,_xlfn.MAXIFS(nrSK_Score,nrSK_PID,$B55,nrSK_Cat,"Firearms",nrSK_CoF,1),IF(_xlpm.v=0,"",_xlpm.v)))</f>
        <v/>
      </c>
      <c r="O55" s="17">
        <f>IF($B55="","",_xlfn.LET(_xlpm.v,_xlfn.MAXIFS(nrSK_Score,nrSK_PID,$B55,nrSK_Cat,"Firearms",nrSK_CoF,2),IF(_xlpm.v=0,"",_xlpm.v)))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("&amp;sysChecks!$U6&amp;")",""),IF($U6=1,_xlfn.LET(_xlpm.n,COUNTIFS(nrES_PID,$B6,nrES_Absence,"Unexcused"),IF(_xlpm.n&gt;=2,"REMOVAL TRIGGER: "&amp;_xlpm.n&amp;" unexcused missed exams","unexcused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("&amp;sysChecks!$U7&amp;")",""),IF($U7=1,_xlfn.LET(_xlpm.n,COUNTIFS(nrES_PID,$B7,nrES_Absence,"Unexcused"),IF(_xlpm.n&gt;=2,"REMOVAL TRIGGER: "&amp;_xlpm.n&amp;" unexcused missed exams","unexcused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("&amp;sysChecks!$U8&amp;")",""),IF($U8=1,_xlfn.LET(_xlpm.n,COUNTIFS(nrES_PID,$B8,nrES_Absence,"Unexcused"),IF(_xlpm.n&gt;=2,"REMOVAL TRIGGER: "&amp;_xlpm.n&amp;" unexcused missed exams","unexcused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("&amp;sysChecks!$U9&amp;")",""),IF($U9=1,_xlfn.LET(_xlpm.n,COUNTIFS(nrES_PID,$B9,nrES_Absence,"Unexcused"),IF(_xlpm.n&gt;=2,"REMOVAL TRIGGER: "&amp;_xlpm.n&amp;" unexcused missed exams","unexcused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("&amp;sysChecks!$U10&amp;")",""),IF($U10=1,_xlfn.LET(_xlpm.n,COUNTIFS(nrES_PID,$B10,nrES_Absence,"Unexcused"),IF(_xlpm.n&gt;=2,"REMOVAL TRIGGER: "&amp;_xlpm.n&amp;" unexcused missed exams","unexcused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("&amp;sysChecks!$U11&amp;")",""),IF($U11=1,_xlfn.LET(_xlpm.n,COUNTIFS(nrES_PID,$B11,nrES_Absence,"Unexcused"),IF(_xlpm.n&gt;=2,"REMOVAL TRIGGER: "&amp;_xlpm.n&amp;" unexcused missed exams","unexcused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("&amp;sysChecks!$U12&amp;")",""),IF($U12=1,_xlfn.LET(_xlpm.n,COUNTIFS(nrES_PID,$B12,nrES_Absence,"Unexcused"),IF(_xlpm.n&gt;=2,"REMOVAL TRIGGER: "&amp;_xlpm.n&amp;" unexcused missed exams","unexcused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("&amp;sysChecks!$U13&amp;")",""),IF($U13=1,_xlfn.LET(_xlpm.n,COUNTIFS(nrES_PID,$B13,nrES_Absence,"Unexcused"),IF(_xlpm.n&gt;=2,"REMOVAL TRIGGER: "&amp;_xlpm.n&amp;" unexcused missed exams","unexcused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("&amp;sysChecks!$U14&amp;")",""),IF($U14=1,_xlfn.LET(_xlpm.n,COUNTIFS(nrES_PID,$B14,nrES_Absence,"Unexcused"),IF(_xlpm.n&gt;=2,"REMOVAL TRIGGER: "&amp;_xlpm.n&amp;" unexcused missed exams","unexcused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("&amp;sysChecks!$U15&amp;")",""),IF($U15=1,_xlfn.LET(_xlpm.n,COUNTIFS(nrES_PID,$B15,nrES_Absence,"Unexcused"),IF(_xlpm.n&gt;=2,"REMOVAL TRIGGER: "&amp;_xlpm.n&amp;" unexcused missed exams","unexcused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("&amp;sysChecks!$U16&amp;")",""),IF($U16=1,_xlfn.LET(_xlpm.n,COUNTIFS(nrES_PID,$B16,nrES_Absence,"Unexcused"),IF(_xlpm.n&gt;=2,"REMOVAL TRIGGER: "&amp;_xlpm.n&amp;" unexcused missed exams","unexcused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("&amp;sysChecks!$U17&amp;")",""),IF($U17=1,_xlfn.LET(_xlpm.n,COUNTIFS(nrES_PID,$B17,nrES_Absence,"Unexcused"),IF(_xlpm.n&gt;=2,"REMOVAL TRIGGER: "&amp;_xlpm.n&amp;" unexcused missed exams","unexcused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("&amp;sysChecks!$U18&amp;")",""),IF($U18=1,_xlfn.LET(_xlpm.n,COUNTIFS(nrES_PID,$B18,nrES_Absence,"Unexcused"),IF(_xlpm.n&gt;=2,"REMOVAL TRIGGER: "&amp;_xlpm.n&amp;" unexcused missed exams","unexcused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("&amp;sysChecks!$U19&amp;")",""),IF($U19=1,_xlfn.LET(_xlpm.n,COUNTIFS(nrES_PID,$B19,nrES_Absence,"Unexcused"),IF(_xlpm.n&gt;=2,"REMOVAL TRIGGER: "&amp;_xlpm.n&amp;" unexcused missed exams","unexcused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("&amp;sysChecks!$U20&amp;")",""),IF($U20=1,_xlfn.LET(_xlpm.n,COUNTIFS(nrES_PID,$B20,nrES_Absence,"Unexcused"),IF(_xlpm.n&gt;=2,"REMOVAL TRIGGER: "&amp;_xlpm.n&amp;" unexcused missed exams","unexcused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("&amp;sysChecks!$U21&amp;")",""),IF($U21=1,_xlfn.LET(_xlpm.n,COUNTIFS(nrES_PID,$B21,nrES_Absence,"Unexcused"),IF(_xlpm.n&gt;=2,"REMOVAL TRIGGER: "&amp;_xlpm.n&amp;" unexcused missed exams","unexcused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("&amp;sysChecks!$U22&amp;")",""),IF($U22=1,_xlfn.LET(_xlpm.n,COUNTIFS(nrES_PID,$B22,nrES_Absence,"Unexcused"),IF(_xlpm.n&gt;=2,"REMOVAL TRIGGER: "&amp;_xlpm.n&amp;" unexcused missed exams","unexcused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("&amp;sysChecks!$U23&amp;")",""),IF($U23=1,_xlfn.LET(_xlpm.n,COUNTIFS(nrES_PID,$B23,nrES_Absence,"Unexcused"),IF(_xlpm.n&gt;=2,"REMOVAL TRIGGER: "&amp;_xlpm.n&amp;" unexcused missed exams","unexcused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("&amp;sysChecks!$U24&amp;")",""),IF($U24=1,_xlfn.LET(_xlpm.n,COUNTIFS(nrES_PID,$B24,nrES_Absence,"Unexcused"),IF(_xlpm.n&gt;=2,"REMOVAL TRIGGER: "&amp;_xlpm.n&amp;" unexcused missed exams","unexcused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("&amp;sysChecks!$U25&amp;")",""),IF($U25=1,_xlfn.LET(_xlpm.n,COUNTIFS(nrES_PID,$B25,nrES_Absence,"Unexcused"),IF(_xlpm.n&gt;=2,"REMOVAL TRIGGER: "&amp;_xlpm.n&amp;" unexcused missed exams","unexcused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("&amp;sysChecks!$U26&amp;")",""),IF($U26=1,_xlfn.LET(_xlpm.n,COUNTIFS(nrES_PID,$B26,nrES_Absence,"Unexcused"),IF(_xlpm.n&gt;=2,"REMOVAL TRIGGER: "&amp;_xlpm.n&amp;" unexcused missed exams","unexcused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("&amp;sysChecks!$U27&amp;")",""),IF($U27=1,_xlfn.LET(_xlpm.n,COUNTIFS(nrES_PID,$B27,nrES_Absence,"Unexcused"),IF(_xlpm.n&gt;=2,"REMOVAL TRIGGER: "&amp;_xlpm.n&amp;" unexcused missed exams","unexcused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("&amp;sysChecks!$U28&amp;")",""),IF($U28=1,_xlfn.LET(_xlpm.n,COUNTIFS(nrES_PID,$B28,nrES_Absence,"Unexcused"),IF(_xlpm.n&gt;=2,"REMOVAL TRIGGER: "&amp;_xlpm.n&amp;" unexcused missed exams","unexcused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("&amp;sysChecks!$U29&amp;")",""),IF($U29=1,_xlfn.LET(_xlpm.n,COUNTIFS(nrES_PID,$B29,nrES_Absence,"Unexcused"),IF(_xlpm.n&gt;=2,"REMOVAL TRIGGER: "&amp;_xlpm.n&amp;" unexcused missed exams","unexcused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("&amp;sysChecks!$U30&amp;")",""),IF($U30=1,_xlfn.LET(_xlpm.n,COUNTIFS(nrES_PID,$B30,nrES_Absence,"Unexcused"),IF(_xlpm.n&gt;=2,"REMOVAL TRIGGER: "&amp;_xlpm.n&amp;" unexcused missed exams","unexcused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("&amp;sysChecks!$U31&amp;")",""),IF($U31=1,_xlfn.LET(_xlpm.n,COUNTIFS(nrES_PID,$B31,nrES_Absence,"Unexcused"),IF(_xlpm.n&gt;=2,"REMOVAL TRIGGER: "&amp;_xlpm.n&amp;" unexcused missed exams","unexcused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("&amp;sysChecks!$U32&amp;")",""),IF($U32=1,_xlfn.LET(_xlpm.n,COUNTIFS(nrES_PID,$B32,nrES_Absence,"Unexcused"),IF(_xlpm.n&gt;=2,"REMOVAL TRIGGER: "&amp;_xlpm.n&amp;" unexcused missed exams","unexcused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("&amp;sysChecks!$U33&amp;")",""),IF($U33=1,_xlfn.LET(_xlpm.n,COUNTIFS(nrES_PID,$B33,nrES_Absence,"Unexcused"),IF(_xlpm.n&gt;=2,"REMOVAL TRIGGER: "&amp;_xlpm.n&amp;" unexcused missed exams","unexcused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("&amp;sysChecks!$U34&amp;")",""),IF($U34=1,_xlfn.LET(_xlpm.n,COUNTIFS(nrES_PID,$B34,nrES_Absence,"Unexcused"),IF(_xlpm.n&gt;=2,"REMOVAL TRIGGER: "&amp;_xlpm.n&amp;" unexcused missed exams","unexcused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("&amp;sysChecks!$U35&amp;")",""),IF($U35=1,_xlfn.LET(_xlpm.n,COUNTIFS(nrES_PID,$B35,nrES_Absence,"Unexcused"),IF(_xlpm.n&gt;=2,"REMOVAL TRIGGER: "&amp;_xlpm.n&amp;" unexcused missed exams","unexcused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("&amp;sysChecks!$U36&amp;")",""),IF($U36=1,_xlfn.LET(_xlpm.n,COUNTIFS(nrES_PID,$B36,nrES_Absence,"Unexcused"),IF(_xlpm.n&gt;=2,"REMOVAL TRIGGER: "&amp;_xlpm.n&amp;" unexcused missed exams","unexcused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("&amp;sysChecks!$U37&amp;")",""),IF($U37=1,_xlfn.LET(_xlpm.n,COUNTIFS(nrES_PID,$B37,nrES_Absence,"Unexcused"),IF(_xlpm.n&gt;=2,"REMOVAL TRIGGER: "&amp;_xlpm.n&amp;" unexcused missed exams","unexcused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("&amp;sysChecks!$U38&amp;")",""),IF($U38=1,_xlfn.LET(_xlpm.n,COUNTIFS(nrES_PID,$B38,nrES_Absence,"Unexcused"),IF(_xlpm.n&gt;=2,"REMOVAL TRIGGER: "&amp;_xlpm.n&amp;" unexcused missed exams","unexcused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("&amp;sysChecks!$U39&amp;")",""),IF($U39=1,_xlfn.LET(_xlpm.n,COUNTIFS(nrES_PID,$B39,nrES_Absence,"Unexcused"),IF(_xlpm.n&gt;=2,"REMOVAL TRIGGER: "&amp;_xlpm.n&amp;" unexcused missed exams","unexcused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("&amp;sysChecks!$U40&amp;")",""),IF($U40=1,_xlfn.LET(_xlpm.n,COUNTIFS(nrES_PID,$B40,nrES_Absence,"Unexcused"),IF(_xlpm.n&gt;=2,"REMOVAL TRIGGER: "&amp;_xlpm.n&amp;" unexcused missed exams","unexcused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("&amp;sysChecks!$U41&amp;")",""),IF($U41=1,_xlfn.LET(_xlpm.n,COUNTIFS(nrES_PID,$B41,nrES_Absence,"Unexcused"),IF(_xlpm.n&gt;=2,"REMOVAL TRIGGER: "&amp;_xlpm.n&amp;" unexcused missed exams","unexcused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("&amp;sysChecks!$U42&amp;")",""),IF($U42=1,_xlfn.LET(_xlpm.n,COUNTIFS(nrES_PID,$B42,nrES_Absence,"Unexcused"),IF(_xlpm.n&gt;=2,"REMOVAL TRIGGER: "&amp;_xlpm.n&amp;" unexcused missed exams","unexcused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("&amp;sysChecks!$U43&amp;")",""),IF($U43=1,_xlfn.LET(_xlpm.n,COUNTIFS(nrES_PID,$B43,nrES_Absence,"Unexcused"),IF(_xlpm.n&gt;=2,"REMOVAL TRIGGER: "&amp;_xlpm.n&amp;" unexcused missed exams","unexcused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("&amp;sysChecks!$U44&amp;")",""),IF($U44=1,_xlfn.LET(_xlpm.n,COUNTIFS(nrES_PID,$B44,nrES_Absence,"Unexcused"),IF(_xlpm.n&gt;=2,"REMOVAL TRIGGER: "&amp;_xlpm.n&amp;" unexcused missed exams","unexcused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("&amp;sysChecks!$U45&amp;")",""),IF($U45=1,_xlfn.LET(_xlpm.n,COUNTIFS(nrES_PID,$B45,nrES_Absence,"Unexcused"),IF(_xlpm.n&gt;=2,"REMOVAL TRIGGER: "&amp;_xlpm.n&amp;" unexcused missed exams","unexcused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("&amp;sysChecks!$U46&amp;")",""),IF($U46=1,_xlfn.LET(_xlpm.n,COUNTIFS(nrES_PID,$B46,nrES_Absence,"Unexcused"),IF(_xlpm.n&gt;=2,"REMOVAL TRIGGER: "&amp;_xlpm.n&amp;" unexcused missed exams","unexcused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("&amp;sysChecks!$U47&amp;")",""),IF($U47=1,_xlfn.LET(_xlpm.n,COUNTIFS(nrES_PID,$B47,nrES_Absence,"Unexcused"),IF(_xlpm.n&gt;=2,"REMOVAL TRIGGER: "&amp;_xlpm.n&amp;" unexcused missed exams","unexcused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("&amp;sysChecks!$U48&amp;")",""),IF($U48=1,_xlfn.LET(_xlpm.n,COUNTIFS(nrES_PID,$B48,nrES_Absence,"Unexcused"),IF(_xlpm.n&gt;=2,"REMOVAL TRIGGER: "&amp;_xlpm.n&amp;" unexcused missed exams","unexcused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("&amp;sysChecks!$U49&amp;")",""),IF($U49=1,_xlfn.LET(_xlpm.n,COUNTIFS(nrES_PID,$B49,nrES_Absence,"Unexcused"),IF(_xlpm.n&gt;=2,"REMOVAL TRIGGER: "&amp;_xlpm.n&amp;" unexcused missed exams","unexcused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("&amp;sysChecks!$U50&amp;")",""),IF($U50=1,_xlfn.LET(_xlpm.n,COUNTIFS(nrES_PID,$B50,nrES_Absence,"Unexcused"),IF(_xlpm.n&gt;=2,"REMOVAL TRIGGER: "&amp;_xlpm.n&amp;" unexcused missed exams","unexcused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("&amp;sysChecks!$U51&amp;")",""),IF($U51=1,_xlfn.LET(_xlpm.n,COUNTIFS(nrES_PID,$B51,nrES_Absence,"Unexcused"),IF(_xlpm.n&gt;=2,"REMOVAL TRIGGER: "&amp;_xlpm.n&amp;" unexcused missed exams","unexcused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("&amp;sysChecks!$U52&amp;")",""),IF($U52=1,_xlfn.LET(_xlpm.n,COUNTIFS(nrES_PID,$B52,nrES_Absence,"Unexcused"),IF(_xlpm.n&gt;=2,"REMOVAL TRIGGER: "&amp;_xlpm.n&amp;" unexcused missed exams","unexcused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("&amp;sysChecks!$U53&amp;")",""),IF($U53=1,_xlfn.LET(_xlpm.n,COUNTIFS(nrES_PID,$B53,nrES_Absence,"Unexcused"),IF(_xlpm.n&gt;=2,"REMOVAL TRIGGER: "&amp;_xlpm.n&amp;" unexcused missed exams","unexcused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("&amp;sysChecks!$U54&amp;")",""),IF($U54=1,_xlfn.LET(_xlpm.n,COUNTIFS(nrES_PID,$B54,nrES_Absence,"Unexcused"),IF(_xlpm.n&gt;=2,"REMOVAL TRIGGER: "&amp;_xlpm.n&amp;" unexcused missed exams","unexcused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("&amp;sysChecks!$U55&amp;")",""),IF($U55=1,_xlfn.LET(_xlpm.n,COUNTIFS(nrES_PID,$B55,nrES_Absence,"Unexcused"),IF(_xlpm.n&gt;=2,"REMOVAL TRIGGER: "&amp;_xlpm.n&amp;" unexcused missed exams","unexcused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V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Plan",nrDIS_Approval,"Yes"),TRIM(IF(_xlpm.oe&gt;_xlpm.ce,"failed retest; ","")&amp;IF(_xlpm.os&gt;_xlpm.cs,"skills failed out; ","")&amp;IF(_xlpm.oi&gt;_xlpm.ci,"chain-of-command incident review; ",""))))</f>
        <v/>
      </c>
      <c r="V6" s="17">
        <f>IF($B6="","",IF(COUNTIFS(nrES_PID,$B6,nrES_Absence,"Excused",nrES_Raw,"")=0,"Yes","No"))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Plan",nrDIS_Approval,"Yes"),TRIM(IF(_xlpm.oe&gt;_xlpm.ce,"failed retest; ","")&amp;IF(_xlpm.os&gt;_xlpm.cs,"skills failed out; ","")&amp;IF(_xlpm.oi&gt;_xlpm.ci,"chain-of-command incident review; ",""))))</f>
        <v/>
      </c>
      <c r="V7" s="17">
        <f>IF($B7="","",IF(COUNTIFS(nrES_PID,$B7,nrES_Absence,"Excused",nrES_Raw,"")=0,"Yes","No"))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Plan",nrDIS_Approval,"Yes"),TRIM(IF(_xlpm.oe&gt;_xlpm.ce,"failed retest; ","")&amp;IF(_xlpm.os&gt;_xlpm.cs,"skills failed out; ","")&amp;IF(_xlpm.oi&gt;_xlpm.ci,"chain-of-command incident review; ",""))))</f>
        <v/>
      </c>
      <c r="V8" s="17">
        <f>IF($B8="","",IF(COUNTIFS(nrES_PID,$B8,nrES_Absence,"Excused",nrES_Raw,"")=0,"Yes","No"))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Plan",nrDIS_Approval,"Yes"),TRIM(IF(_xlpm.oe&gt;_xlpm.ce,"failed retest; ","")&amp;IF(_xlpm.os&gt;_xlpm.cs,"skills failed out; ","")&amp;IF(_xlpm.oi&gt;_xlpm.ci,"chain-of-command incident review; ",""))))</f>
        <v/>
      </c>
      <c r="V9" s="17">
        <f>IF($B9="","",IF(COUNTIFS(nrES_PID,$B9,nrES_Absence,"Excused",nrES_Raw,"")=0,"Yes","No"))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Plan",nrDIS_Approval,"Yes"),TRIM(IF(_xlpm.oe&gt;_xlpm.ce,"failed retest; ","")&amp;IF(_xlpm.os&gt;_xlpm.cs,"skills failed out; ","")&amp;IF(_xlpm.oi&gt;_xlpm.ci,"chain-of-command incident review; ",""))))</f>
        <v/>
      </c>
      <c r="V10" s="17">
        <f>IF($B10="","",IF(COUNTIFS(nrES_PID,$B10,nrES_Absence,"Excused",nrES_Raw,"")=0,"Yes","No"))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Plan",nrDIS_Approval,"Yes"),TRIM(IF(_xlpm.oe&gt;_xlpm.ce,"failed retest; ","")&amp;IF(_xlpm.os&gt;_xlpm.cs,"skills failed out; ","")&amp;IF(_xlpm.oi&gt;_xlpm.ci,"chain-of-command incident review; ",""))))</f>
        <v/>
      </c>
      <c r="V11" s="17">
        <f>IF($B11="","",IF(COUNTIFS(nrES_PID,$B11,nrES_Absence,"Excused",nrES_Raw,"")=0,"Yes","No"))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Plan",nrDIS_Approval,"Yes"),TRIM(IF(_xlpm.oe&gt;_xlpm.ce,"failed retest; ","")&amp;IF(_xlpm.os&gt;_xlpm.cs,"skills failed out; ","")&amp;IF(_xlpm.oi&gt;_xlpm.ci,"chain-of-command incident review; ",""))))</f>
        <v/>
      </c>
      <c r="V12" s="17">
        <f>IF($B12="","",IF(COUNTIFS(nrES_PID,$B12,nrES_Absence,"Excused",nrES_Raw,"")=0,"Yes","No"))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Plan",nrDIS_Approval,"Yes"),TRIM(IF(_xlpm.oe&gt;_xlpm.ce,"failed retest; ","")&amp;IF(_xlpm.os&gt;_xlpm.cs,"skills failed out; ","")&amp;IF(_xlpm.oi&gt;_xlpm.ci,"chain-of-command incident review; ",""))))</f>
        <v/>
      </c>
      <c r="V13" s="17">
        <f>IF($B13="","",IF(COUNTIFS(nrES_PID,$B13,nrES_Absence,"Excused",nrES_Raw,"")=0,"Yes","No"))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Plan",nrDIS_Approval,"Yes"),TRIM(IF(_xlpm.oe&gt;_xlpm.ce,"failed retest; ","")&amp;IF(_xlpm.os&gt;_xlpm.cs,"skills failed out; ","")&amp;IF(_xlpm.oi&gt;_xlpm.ci,"chain-of-command incident review; ",""))))</f>
        <v/>
      </c>
      <c r="V14" s="17">
        <f>IF($B14="","",IF(COUNTIFS(nrES_PID,$B14,nrES_Absence,"Excused",nrES_Raw,"")=0,"Yes","No"))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Plan",nrDIS_Approval,"Yes"),TRIM(IF(_xlpm.oe&gt;_xlpm.ce,"failed retest; ","")&amp;IF(_xlpm.os&gt;_xlpm.cs,"skills failed out; ","")&amp;IF(_xlpm.oi&gt;_xlpm.ci,"chain-of-command incident review; ",""))))</f>
        <v/>
      </c>
      <c r="V15" s="17">
        <f>IF($B15="","",IF(COUNTIFS(nrES_PID,$B15,nrES_Absence,"Excused",nrES_Raw,"")=0,"Yes","No"))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Plan",nrDIS_Approval,"Yes"),TRIM(IF(_xlpm.oe&gt;_xlpm.ce,"failed retest; ","")&amp;IF(_xlpm.os&gt;_xlpm.cs,"skills failed out; ","")&amp;IF(_xlpm.oi&gt;_xlpm.ci,"chain-of-command incident review; ",""))))</f>
        <v/>
      </c>
      <c r="V16" s="17">
        <f>IF($B16="","",IF(COUNTIFS(nrES_PID,$B16,nrES_Absence,"Excused",nrES_Raw,"")=0,"Yes","No"))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Plan",nrDIS_Approval,"Yes"),TRIM(IF(_xlpm.oe&gt;_xlpm.ce,"failed retest; ","")&amp;IF(_xlpm.os&gt;_xlpm.cs,"skills failed out; ","")&amp;IF(_xlpm.oi&gt;_xlpm.ci,"chain-of-command incident review; ",""))))</f>
        <v/>
      </c>
      <c r="V17" s="17">
        <f>IF($B17="","",IF(COUNTIFS(nrES_PID,$B17,nrES_Absence,"Excused",nrES_Raw,"")=0,"Yes","No"))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Plan",nrDIS_Approval,"Yes"),TRIM(IF(_xlpm.oe&gt;_xlpm.ce,"failed retest; ","")&amp;IF(_xlpm.os&gt;_xlpm.cs,"skills failed out; ","")&amp;IF(_xlpm.oi&gt;_xlpm.ci,"chain-of-command incident review; ",""))))</f>
        <v/>
      </c>
      <c r="V18" s="17">
        <f>IF($B18="","",IF(COUNTIFS(nrES_PID,$B18,nrES_Absence,"Excused",nrES_Raw,"")=0,"Yes","No"))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Plan",nrDIS_Approval,"Yes"),TRIM(IF(_xlpm.oe&gt;_xlpm.ce,"failed retest; ","")&amp;IF(_xlpm.os&gt;_xlpm.cs,"skills failed out; ","")&amp;IF(_xlpm.oi&gt;_xlpm.ci,"chain-of-command incident review; ",""))))</f>
        <v/>
      </c>
      <c r="V19" s="17">
        <f>IF($B19="","",IF(COUNTIFS(nrES_PID,$B19,nrES_Absence,"Excused",nrES_Raw,"")=0,"Yes","No"))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Plan",nrDIS_Approval,"Yes"),TRIM(IF(_xlpm.oe&gt;_xlpm.ce,"failed retest; ","")&amp;IF(_xlpm.os&gt;_xlpm.cs,"skills failed out; ","")&amp;IF(_xlpm.oi&gt;_xlpm.ci,"chain-of-command incident review; ",""))))</f>
        <v/>
      </c>
      <c r="V20" s="17">
        <f>IF($B20="","",IF(COUNTIFS(nrES_PID,$B20,nrES_Absence,"Excused",nrES_Raw,"")=0,"Yes","No"))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Plan",nrDIS_Approval,"Yes"),TRIM(IF(_xlpm.oe&gt;_xlpm.ce,"failed retest; ","")&amp;IF(_xlpm.os&gt;_xlpm.cs,"skills failed out; ","")&amp;IF(_xlpm.oi&gt;_xlpm.ci,"chain-of-command incident review; ",""))))</f>
        <v/>
      </c>
      <c r="V21" s="17">
        <f>IF($B21="","",IF(COUNTIFS(nrES_PID,$B21,nrES_Absence,"Excused",nrES_Raw,"")=0,"Yes","No"))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Plan",nrDIS_Approval,"Yes"),TRIM(IF(_xlpm.oe&gt;_xlpm.ce,"failed retest; ","")&amp;IF(_xlpm.os&gt;_xlpm.cs,"skills failed out; ","")&amp;IF(_xlpm.oi&gt;_xlpm.ci,"chain-of-command incident review; ",""))))</f>
        <v/>
      </c>
      <c r="V22" s="17">
        <f>IF($B22="","",IF(COUNTIFS(nrES_PID,$B22,nrES_Absence,"Excused",nrES_Raw,"")=0,"Yes","No"))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Plan",nrDIS_Approval,"Yes"),TRIM(IF(_xlpm.oe&gt;_xlpm.ce,"failed retest; ","")&amp;IF(_xlpm.os&gt;_xlpm.cs,"skills failed out; ","")&amp;IF(_xlpm.oi&gt;_xlpm.ci,"chain-of-command incident review; ",""))))</f>
        <v/>
      </c>
      <c r="V23" s="17">
        <f>IF($B23="","",IF(COUNTIFS(nrES_PID,$B23,nrES_Absence,"Excused",nrES_Raw,"")=0,"Yes","No"))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Plan",nrDIS_Approval,"Yes"),TRIM(IF(_xlpm.oe&gt;_xlpm.ce,"failed retest; ","")&amp;IF(_xlpm.os&gt;_xlpm.cs,"skills failed out; ","")&amp;IF(_xlpm.oi&gt;_xlpm.ci,"chain-of-command incident review; ",""))))</f>
        <v/>
      </c>
      <c r="V24" s="17">
        <f>IF($B24="","",IF(COUNTIFS(nrES_PID,$B24,nrES_Absence,"Excused",nrES_Raw,"")=0,"Yes","No"))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Plan",nrDIS_Approval,"Yes"),TRIM(IF(_xlpm.oe&gt;_xlpm.ce,"failed retest; ","")&amp;IF(_xlpm.os&gt;_xlpm.cs,"skills failed out; ","")&amp;IF(_xlpm.oi&gt;_xlpm.ci,"chain-of-command incident review; ",""))))</f>
        <v/>
      </c>
      <c r="V25" s="17">
        <f>IF($B25="","",IF(COUNTIFS(nrES_PID,$B25,nrES_Absence,"Excused",nrES_Raw,"")=0,"Yes","No"))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Plan",nrDIS_Approval,"Yes"),TRIM(IF(_xlpm.oe&gt;_xlpm.ce,"failed retest; ","")&amp;IF(_xlpm.os&gt;_xlpm.cs,"skills failed out; ","")&amp;IF(_xlpm.oi&gt;_xlpm.ci,"chain-of-command incident review; ",""))))</f>
        <v/>
      </c>
      <c r="V26" s="17">
        <f>IF($B26="","",IF(COUNTIFS(nrES_PID,$B26,nrES_Absence,"Excused",nrES_Raw,"")=0,"Yes","No"))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Plan",nrDIS_Approval,"Yes"),TRIM(IF(_xlpm.oe&gt;_xlpm.ce,"failed retest; ","")&amp;IF(_xlpm.os&gt;_xlpm.cs,"skills failed out; ","")&amp;IF(_xlpm.oi&gt;_xlpm.ci,"chain-of-command incident review; ",""))))</f>
        <v/>
      </c>
      <c r="V27" s="17">
        <f>IF($B27="","",IF(COUNTIFS(nrES_PID,$B27,nrES_Absence,"Excused",nrES_Raw,"")=0,"Yes","No"))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Plan",nrDIS_Approval,"Yes"),TRIM(IF(_xlpm.oe&gt;_xlpm.ce,"failed retest; ","")&amp;IF(_xlpm.os&gt;_xlpm.cs,"skills failed out; ","")&amp;IF(_xlpm.oi&gt;_xlpm.ci,"chain-of-command incident review; ",""))))</f>
        <v/>
      </c>
      <c r="V28" s="17">
        <f>IF($B28="","",IF(COUNTIFS(nrES_PID,$B28,nrES_Absence,"Excused",nrES_Raw,"")=0,"Yes","No"))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Plan",nrDIS_Approval,"Yes"),TRIM(IF(_xlpm.oe&gt;_xlpm.ce,"failed retest; ","")&amp;IF(_xlpm.os&gt;_xlpm.cs,"skills failed out; ","")&amp;IF(_xlpm.oi&gt;_xlpm.ci,"chain-of-command incident review; ",""))))</f>
        <v/>
      </c>
      <c r="V29" s="17">
        <f>IF($B29="","",IF(COUNTIFS(nrES_PID,$B29,nrES_Absence,"Excused",nrES_Raw,"")=0,"Yes","No"))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Plan",nrDIS_Approval,"Yes"),TRIM(IF(_xlpm.oe&gt;_xlpm.ce,"failed retest; ","")&amp;IF(_xlpm.os&gt;_xlpm.cs,"skills failed out; ","")&amp;IF(_xlpm.oi&gt;_xlpm.ci,"chain-of-command incident review; ",""))))</f>
        <v/>
      </c>
      <c r="V30" s="17">
        <f>IF($B30="","",IF(COUNTIFS(nrES_PID,$B30,nrES_Absence,"Excused",nrES_Raw,"")=0,"Yes","No"))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Plan",nrDIS_Approval,"Yes"),TRIM(IF(_xlpm.oe&gt;_xlpm.ce,"failed retest; ","")&amp;IF(_xlpm.os&gt;_xlpm.cs,"skills failed out; ","")&amp;IF(_xlpm.oi&gt;_xlpm.ci,"chain-of-command incident review; ",""))))</f>
        <v/>
      </c>
      <c r="V31" s="17">
        <f>IF($B31="","",IF(COUNTIFS(nrES_PID,$B31,nrES_Absence,"Excused",nrES_Raw,"")=0,"Yes","No"))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Plan",nrDIS_Approval,"Yes"),TRIM(IF(_xlpm.oe&gt;_xlpm.ce,"failed retest; ","")&amp;IF(_xlpm.os&gt;_xlpm.cs,"skills failed out; ","")&amp;IF(_xlpm.oi&gt;_xlpm.ci,"chain-of-command incident review; ",""))))</f>
        <v/>
      </c>
      <c r="V32" s="17">
        <f>IF($B32="","",IF(COUNTIFS(nrES_PID,$B32,nrES_Absence,"Excused",nrES_Raw,"")=0,"Yes","No"))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Plan",nrDIS_Approval,"Yes"),TRIM(IF(_xlpm.oe&gt;_xlpm.ce,"failed retest; ","")&amp;IF(_xlpm.os&gt;_xlpm.cs,"skills failed out; ","")&amp;IF(_xlpm.oi&gt;_xlpm.ci,"chain-of-command incident review; ",""))))</f>
        <v/>
      </c>
      <c r="V33" s="17">
        <f>IF($B33="","",IF(COUNTIFS(nrES_PID,$B33,nrES_Absence,"Excused",nrES_Raw,"")=0,"Yes","No"))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Plan",nrDIS_Approval,"Yes"),TRIM(IF(_xlpm.oe&gt;_xlpm.ce,"failed retest; ","")&amp;IF(_xlpm.os&gt;_xlpm.cs,"skills failed out; ","")&amp;IF(_xlpm.oi&gt;_xlpm.ci,"chain-of-command incident review; ",""))))</f>
        <v/>
      </c>
      <c r="V34" s="17">
        <f>IF($B34="","",IF(COUNTIFS(nrES_PID,$B34,nrES_Absence,"Excused",nrES_Raw,"")=0,"Yes","No"))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Plan",nrDIS_Approval,"Yes"),TRIM(IF(_xlpm.oe&gt;_xlpm.ce,"failed retest; ","")&amp;IF(_xlpm.os&gt;_xlpm.cs,"skills failed out; ","")&amp;IF(_xlpm.oi&gt;_xlpm.ci,"chain-of-command incident review; ",""))))</f>
        <v/>
      </c>
      <c r="V35" s="17">
        <f>IF($B35="","",IF(COUNTIFS(nrES_PID,$B35,nrES_Absence,"Excused",nrES_Raw,"")=0,"Yes","No"))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Plan",nrDIS_Approval,"Yes"),TRIM(IF(_xlpm.oe&gt;_xlpm.ce,"failed retest; ","")&amp;IF(_xlpm.os&gt;_xlpm.cs,"skills failed out; ","")&amp;IF(_xlpm.oi&gt;_xlpm.ci,"chain-of-command incident review; ",""))))</f>
        <v/>
      </c>
      <c r="V36" s="17">
        <f>IF($B36="","",IF(COUNTIFS(nrES_PID,$B36,nrES_Absence,"Excused",nrES_Raw,"")=0,"Yes","No"))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Plan",nrDIS_Approval,"Yes"),TRIM(IF(_xlpm.oe&gt;_xlpm.ce,"failed retest; ","")&amp;IF(_xlpm.os&gt;_xlpm.cs,"skills failed out; ","")&amp;IF(_xlpm.oi&gt;_xlpm.ci,"chain-of-command incident review; ",""))))</f>
        <v/>
      </c>
      <c r="V37" s="17">
        <f>IF($B37="","",IF(COUNTIFS(nrES_PID,$B37,nrES_Absence,"Excused",nrES_Raw,"")=0,"Yes","No"))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Plan",nrDIS_Approval,"Yes"),TRIM(IF(_xlpm.oe&gt;_xlpm.ce,"failed retest; ","")&amp;IF(_xlpm.os&gt;_xlpm.cs,"skills failed out; ","")&amp;IF(_xlpm.oi&gt;_xlpm.ci,"chain-of-command incident review; ",""))))</f>
        <v/>
      </c>
      <c r="V38" s="17">
        <f>IF($B38="","",IF(COUNTIFS(nrES_PID,$B38,nrES_Absence,"Excused",nrES_Raw,"")=0,"Yes","No"))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Plan",nrDIS_Approval,"Yes"),TRIM(IF(_xlpm.oe&gt;_xlpm.ce,"failed retest; ","")&amp;IF(_xlpm.os&gt;_xlpm.cs,"skills failed out; ","")&amp;IF(_xlpm.oi&gt;_xlpm.ci,"chain-of-command incident review; ",""))))</f>
        <v/>
      </c>
      <c r="V39" s="17">
        <f>IF($B39="","",IF(COUNTIFS(nrES_PID,$B39,nrES_Absence,"Excused",nrES_Raw,"")=0,"Yes","No"))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Plan",nrDIS_Approval,"Yes"),TRIM(IF(_xlpm.oe&gt;_xlpm.ce,"failed retest; ","")&amp;IF(_xlpm.os&gt;_xlpm.cs,"skills failed out; ","")&amp;IF(_xlpm.oi&gt;_xlpm.ci,"chain-of-command incident review; ",""))))</f>
        <v/>
      </c>
      <c r="V40" s="17">
        <f>IF($B40="","",IF(COUNTIFS(nrES_PID,$B40,nrES_Absence,"Excused",nrES_Raw,"")=0,"Yes","No"))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Plan",nrDIS_Approval,"Yes"),TRIM(IF(_xlpm.oe&gt;_xlpm.ce,"failed retest; ","")&amp;IF(_xlpm.os&gt;_xlpm.cs,"skills failed out; ","")&amp;IF(_xlpm.oi&gt;_xlpm.ci,"chain-of-command incident review; ",""))))</f>
        <v/>
      </c>
      <c r="V41" s="17">
        <f>IF($B41="","",IF(COUNTIFS(nrES_PID,$B41,nrES_Absence,"Excused",nrES_Raw,"")=0,"Yes","No"))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Plan",nrDIS_Approval,"Yes"),TRIM(IF(_xlpm.oe&gt;_xlpm.ce,"failed retest; ","")&amp;IF(_xlpm.os&gt;_xlpm.cs,"skills failed out; ","")&amp;IF(_xlpm.oi&gt;_xlpm.ci,"chain-of-command incident review; ",""))))</f>
        <v/>
      </c>
      <c r="V42" s="17">
        <f>IF($B42="","",IF(COUNTIFS(nrES_PID,$B42,nrES_Absence,"Excused",nrES_Raw,"")=0,"Yes","No"))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Plan",nrDIS_Approval,"Yes"),TRIM(IF(_xlpm.oe&gt;_xlpm.ce,"failed retest; ","")&amp;IF(_xlpm.os&gt;_xlpm.cs,"skills failed out; ","")&amp;IF(_xlpm.oi&gt;_xlpm.ci,"chain-of-command incident review; ",""))))</f>
        <v/>
      </c>
      <c r="V43" s="17">
        <f>IF($B43="","",IF(COUNTIFS(nrES_PID,$B43,nrES_Absence,"Excused",nrES_Raw,"")=0,"Yes","No"))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Plan",nrDIS_Approval,"Yes"),TRIM(IF(_xlpm.oe&gt;_xlpm.ce,"failed retest; ","")&amp;IF(_xlpm.os&gt;_xlpm.cs,"skills failed out; ","")&amp;IF(_xlpm.oi&gt;_xlpm.ci,"chain-of-command incident review; ",""))))</f>
        <v/>
      </c>
      <c r="V44" s="17">
        <f>IF($B44="","",IF(COUNTIFS(nrES_PID,$B44,nrES_Absence,"Excused",nrES_Raw,"")=0,"Yes","No"))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Plan",nrDIS_Approval,"Yes"),TRIM(IF(_xlpm.oe&gt;_xlpm.ce,"failed retest; ","")&amp;IF(_xlpm.os&gt;_xlpm.cs,"skills failed out; ","")&amp;IF(_xlpm.oi&gt;_xlpm.ci,"chain-of-command incident review; ",""))))</f>
        <v/>
      </c>
      <c r="V45" s="17">
        <f>IF($B45="","",IF(COUNTIFS(nrES_PID,$B45,nrES_Absence,"Excused",nrES_Raw,"")=0,"Yes","No"))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Plan",nrDIS_Approval,"Yes"),TRIM(IF(_xlpm.oe&gt;_xlpm.ce,"failed retest; ","")&amp;IF(_xlpm.os&gt;_xlpm.cs,"skills failed out; ","")&amp;IF(_xlpm.oi&gt;_xlpm.ci,"chain-of-command incident review; ",""))))</f>
        <v/>
      </c>
      <c r="V46" s="17">
        <f>IF($B46="","",IF(COUNTIFS(nrES_PID,$B46,nrES_Absence,"Excused",nrES_Raw,"")=0,"Yes","No"))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Plan",nrDIS_Approval,"Yes"),TRIM(IF(_xlpm.oe&gt;_xlpm.ce,"failed retest; ","")&amp;IF(_xlpm.os&gt;_xlpm.cs,"skills failed out; ","")&amp;IF(_xlpm.oi&gt;_xlpm.ci,"chain-of-command incident review; ",""))))</f>
        <v/>
      </c>
      <c r="V47" s="17">
        <f>IF($B47="","",IF(COUNTIFS(nrES_PID,$B47,nrES_Absence,"Excused",nrES_Raw,"")=0,"Yes","No"))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Plan",nrDIS_Approval,"Yes"),TRIM(IF(_xlpm.oe&gt;_xlpm.ce,"failed retest; ","")&amp;IF(_xlpm.os&gt;_xlpm.cs,"skills failed out; ","")&amp;IF(_xlpm.oi&gt;_xlpm.ci,"chain-of-command incident review; ",""))))</f>
        <v/>
      </c>
      <c r="V48" s="17">
        <f>IF($B48="","",IF(COUNTIFS(nrES_PID,$B48,nrES_Absence,"Excused",nrES_Raw,"")=0,"Yes","No"))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Plan",nrDIS_Approval,"Yes"),TRIM(IF(_xlpm.oe&gt;_xlpm.ce,"failed retest; ","")&amp;IF(_xlpm.os&gt;_xlpm.cs,"skills failed out; ","")&amp;IF(_xlpm.oi&gt;_xlpm.ci,"chain-of-command incident review; ",""))))</f>
        <v/>
      </c>
      <c r="V49" s="17">
        <f>IF($B49="","",IF(COUNTIFS(nrES_PID,$B49,nrES_Absence,"Excused",nrES_Raw,"")=0,"Yes","No"))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Plan",nrDIS_Approval,"Yes"),TRIM(IF(_xlpm.oe&gt;_xlpm.ce,"failed retest; ","")&amp;IF(_xlpm.os&gt;_xlpm.cs,"skills failed out; ","")&amp;IF(_xlpm.oi&gt;_xlpm.ci,"chain-of-command incident review; ",""))))</f>
        <v/>
      </c>
      <c r="V50" s="17">
        <f>IF($B50="","",IF(COUNTIFS(nrES_PID,$B50,nrES_Absence,"Excused",nrES_Raw,"")=0,"Yes","No"))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Plan",nrDIS_Approval,"Yes"),TRIM(IF(_xlpm.oe&gt;_xlpm.ce,"failed retest; ","")&amp;IF(_xlpm.os&gt;_xlpm.cs,"skills failed out; ","")&amp;IF(_xlpm.oi&gt;_xlpm.ci,"chain-of-command incident review; ",""))))</f>
        <v/>
      </c>
      <c r="V51" s="17">
        <f>IF($B51="","",IF(COUNTIFS(nrES_PID,$B51,nrES_Absence,"Excused",nrES_Raw,"")=0,"Yes","No"))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Plan",nrDIS_Approval,"Yes"),TRIM(IF(_xlpm.oe&gt;_xlpm.ce,"failed retest; ","")&amp;IF(_xlpm.os&gt;_xlpm.cs,"skills failed out; ","")&amp;IF(_xlpm.oi&gt;_xlpm.ci,"chain-of-command incident review; ",""))))</f>
        <v/>
      </c>
      <c r="V52" s="17">
        <f>IF($B52="","",IF(COUNTIFS(nrES_PID,$B52,nrES_Absence,"Excused",nrES_Raw,"")=0,"Yes","No"))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Plan",nrDIS_Approval,"Yes"),TRIM(IF(_xlpm.oe&gt;_xlpm.ce,"failed retest; ","")&amp;IF(_xlpm.os&gt;_xlpm.cs,"skills failed out; ","")&amp;IF(_xlpm.oi&gt;_xlpm.ci,"chain-of-command incident review; ",""))))</f>
        <v/>
      </c>
      <c r="V53" s="17">
        <f>IF($B53="","",IF(COUNTIFS(nrES_PID,$B53,nrES_Absence,"Excused",nrES_Raw,"")=0,"Yes","No"))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Plan",nrDIS_Approval,"Yes"),TRIM(IF(_xlpm.oe&gt;_xlpm.ce,"failed retest; ","")&amp;IF(_xlpm.os&gt;_xlpm.cs,"skills failed out; ","")&amp;IF(_xlpm.oi&gt;_xlpm.ci,"chain-of-command incident review; ",""))))</f>
        <v/>
      </c>
      <c r="V54" s="17">
        <f>IF($B54="","",IF(COUNTIFS(nrES_PID,$B54,nrES_Absence,"Excused",nrES_Raw,"")=0,"Yes","No"))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Plan",nrDIS_Approval,"Yes"),TRIM(IF(_xlpm.oe&gt;_xlpm.ce,"failed retest; ","")&amp;IF(_xlpm.os&gt;_xlpm.cs,"skills failed out; ","")&amp;IF(_xlpm.oi&gt;_xlpm.ci,"chain-of-command incident review; ",""))))</f>
        <v/>
      </c>
      <c r="V55" s="17">
        <f>IF($B55="","",IF(COUNTIFS(nrES_PID,$B55,nrES_Absence,"Excused",nrES_Raw,"")=0,"Yes","No"))</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5" t="n"/>
      <c r="F6" s="29">
        <f>IF($E6&lt;&gt;"",$E6,$C6)</f>
        <v/>
      </c>
      <c r="G6" s="25" t="n"/>
    </row>
    <row r="7" ht="30" customHeight="1">
      <c r="B7" s="3" t="inlineStr">
        <is>
          <t>Physical Fitness</t>
        </is>
      </c>
      <c r="C7" s="17">
        <f>IFERROR(INDEX(rngCadetNames,MATCH(MAX(nrPT_FinalPts),nrPT_FinalPts,0)),"")</f>
        <v/>
      </c>
      <c r="D7" s="15">
        <f>"Top final PT points: "&amp;IFERROR(MAX(nrPT_FinalPts),"n/a")</f>
        <v/>
      </c>
      <c r="E7" s="25" t="n"/>
      <c r="F7" s="29">
        <f>IF($E7&lt;&gt;"",$E7,$C7)</f>
        <v/>
      </c>
      <c r="G7" s="25" t="n"/>
    </row>
    <row r="8" ht="30" customHeight="1">
      <c r="B8" s="3" t="inlineStr">
        <is>
          <t>Top Gun</t>
        </is>
      </c>
      <c r="C8" s="17">
        <f>IFERROR(INDEX(rngCadetNames,MATCH(MAX(nrSKfirearmsAvg),nrSKfirearmsAvg,0)),"")</f>
        <v/>
      </c>
      <c r="D8" s="15">
        <f>"Top firearms average: "&amp;IFERROR(ROUND(MAX(nrSKfirearmsAvg),2),"n/a")</f>
        <v/>
      </c>
      <c r="E8" s="25" t="n"/>
      <c r="F8" s="29">
        <f>IF($E8&lt;&gt;"",$E8,$C8)</f>
        <v/>
      </c>
      <c r="G8" s="25"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5" t="n"/>
      <c r="F9" s="29">
        <f>IF($E9&lt;&gt;"",$E9,$C9)</f>
        <v/>
      </c>
      <c r="G9" s="25"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H35"/>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8">
        <f>nrCHtotalDelivered</f>
        <v/>
      </c>
      <c r="D6" s="20">
        <f>cfgRequiredHours</f>
        <v/>
      </c>
      <c r="E6" s="29">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8">
        <f>SUMPRODUCT((nrCHdeliv&lt;&gt;"")*(nrCHdeliv&lt;&gt;0)*(nrCHdeliv&lt;nrCHmin))</f>
        <v/>
      </c>
      <c r="D7" s="20" t="n">
        <v>0</v>
      </c>
      <c r="E7" s="29">
        <f>IF(SUMPRODUCT((nrCHdeliv&lt;&gt;"")*(nrCHdeliv&lt;&gt;0)*(nrCHdeliv&lt;nrCHmin))=0,"OK","CHECK")</f>
        <v/>
      </c>
      <c r="F7" s="15">
        <f>"Rule 218.1(C)(4): failure to meet minimum course length = denial of training"</f>
        <v/>
      </c>
    </row>
    <row r="8">
      <c r="B8" s="3" t="inlineStr">
        <is>
          <t>Chapter training files incomplete</t>
        </is>
      </c>
      <c r="C8" s="28">
        <f>SUMPRODUCT((nrCHname&lt;&gt;"")*(nrCHfileOK="No"))</f>
        <v/>
      </c>
      <c r="D8" s="20" t="n">
        <v>0</v>
      </c>
      <c r="E8" s="29">
        <f>IF(SUMPRODUCT((nrCHname&lt;&gt;"")*(nrCHfileOK="No"))=0,"OK","CHECK")</f>
        <v/>
      </c>
      <c r="F8" s="15">
        <f>"SME lesson plan, instructor bio, sign-ins w/ PID, assessment, grade sheet, eval"</f>
        <v/>
      </c>
    </row>
    <row r="9">
      <c r="B9" s="3" t="inlineStr">
        <is>
          <t>Special TCOLE chapter requirements unmet</t>
        </is>
      </c>
      <c r="C9" s="28">
        <f>SUMPRODUCT((nrCHspecial&lt;&gt;"")*(nrCHspecialMet&lt;&gt;"Yes")*(nrCHspecialMet&lt;&gt;"N/A"))</f>
        <v/>
      </c>
      <c r="D9" s="20" t="n">
        <v>0</v>
      </c>
      <c r="E9" s="29">
        <f>IF(SUMPRODUCT((nrCHspecial&lt;&gt;"")*(nrCHspecialMet&lt;&gt;"Yes")*(nrCHspecialMet&lt;&gt;"N/A"))=0,"OK","CHECK")</f>
        <v/>
      </c>
      <c r="F9" s="15">
        <f>"TIM, SFST, ALERRT, CPR/AED, TCIC #4800, Crime Stoppers, Seven Step, canine scenarios, CIT lead, SIT 3232"</f>
        <v/>
      </c>
    </row>
    <row r="10">
      <c r="B10" s="3" t="inlineStr">
        <is>
          <t>Chapters without evals collected</t>
        </is>
      </c>
      <c r="C10" s="28">
        <f>SUMPRODUCT((nrCHname&lt;&gt;"")*(nrCHevals&lt;&gt;"On File")*(nrCHevals&lt;&gt;"N/A"))</f>
        <v/>
      </c>
      <c r="D10" s="20" t="n">
        <v>0</v>
      </c>
      <c r="E10" s="29">
        <f>IF(SUMPRODUCT((nrCHname&lt;&gt;"")*(nrCHevals&lt;&gt;"On File")*(nrCHevals&lt;&gt;"N/A"))=0,"OK","CHECK")</f>
        <v/>
      </c>
      <c r="F10" s="15">
        <f>"Course critiques per chapter (print from Print Center)"</f>
        <v/>
      </c>
    </row>
    <row r="11">
      <c r="B11" s="3" t="inlineStr">
        <is>
          <t>Program requirements unchecked (Audit sheet)</t>
        </is>
      </c>
      <c r="C11" s="28">
        <f>SUMPRODUCT((nrPRGitems&lt;&gt;"")*(nrPRGmet&lt;&gt;"Yes")*(nrPRGmet&lt;&gt;"N/A"))</f>
        <v/>
      </c>
      <c r="D11" s="20" t="n">
        <v>0</v>
      </c>
      <c r="E11" s="29">
        <f>IF(SUMPRODUCT((nrPRGitems&lt;&gt;"")*(nrPRGmet&lt;&gt;"Yes")*(nrPRGmet&lt;&gt;"N/A"))=0,"OK","CHECK")</f>
        <v/>
      </c>
      <c r="F11" s="15">
        <f>"Rule 215.9 distribution, TCLEDDS roster, 736 exact reporting, facility, assessments"</f>
        <v/>
      </c>
    </row>
    <row r="12">
      <c r="B12" s="3" t="inlineStr">
        <is>
          <t>Teaching instructors lacking documentation</t>
        </is>
      </c>
      <c r="C12" s="28">
        <f>SUMPRODUCT((nrInstrOnSched="Yes")*(nrInstrReady="No"))</f>
        <v/>
      </c>
      <c r="D12" s="20" t="n">
        <v>0</v>
      </c>
      <c r="E12" s="29">
        <f>IF(SUMPRODUCT((nrInstrOnSched="Yes")*(nrInstrReady="No"))=0,"OK","CHECK")</f>
        <v/>
      </c>
      <c r="F12" s="15">
        <f>"IRG: every instructor/co-teacher teaching an LO needs bio + TCOLE cert or SME letter"</f>
        <v/>
      </c>
    </row>
    <row r="13">
      <c r="B13" s="3" t="inlineStr">
        <is>
          <t>Schedule blocks with unrecognized instructor</t>
        </is>
      </c>
      <c r="C13" s="28">
        <f>COUNTIF(nrSCH_InstrOK,"UNRECOGNIZED")</f>
        <v/>
      </c>
      <c r="D13" s="20" t="n">
        <v>0</v>
      </c>
      <c r="E13" s="29">
        <f>IF(COUNTIF(nrSCH_InstrOK,"UNRECOGNIZED")=0,"OK","CHECK")</f>
        <v/>
      </c>
      <c r="F13" s="15">
        <f>"Instructor text matches nobody on the Instructors roster - fix spelling or add them"</f>
        <v/>
      </c>
    </row>
    <row r="14">
      <c r="B14" s="3" t="inlineStr">
        <is>
          <t>Schedule blocks with impossible times</t>
        </is>
      </c>
      <c r="C14" s="28">
        <f>SUMPRODUCT((nrSCH_TimeCheck&lt;&gt;"")*(nrSCH_TimeCheck&lt;&gt;"OK"))</f>
        <v/>
      </c>
      <c r="D14" s="20" t="n">
        <v>0</v>
      </c>
      <c r="E14" s="29">
        <f>IF(SUMPRODUCT((nrSCH_TimeCheck&lt;&gt;"")*(nrSCH_TimeCheck&lt;&gt;"OK"))=0,"OK","CHECK")</f>
        <v/>
      </c>
      <c r="F14" s="15">
        <f>"End time is at or before Start: the block's hours are wrong, which moves delivered chapter hours and the 5% attendance cap"</f>
        <v/>
      </c>
    </row>
    <row r="15">
      <c r="B15" s="3" t="inlineStr">
        <is>
          <t>Overdue / late retests (incl. unusable dates)</t>
        </is>
      </c>
      <c r="C15" s="28">
        <f>COUNTIF(nrES_RetStat,"OVERDUE")+COUNTIF(nrES_RetStat,"CHECK DATE")+COUNTIF(nrES_RetStat,"LATE RETEST*")+COUNTIF(nrES_RetStat,"RETEST UNDATED")+COUNTIF(nrES_RetStat,"RETEST DATE UNCHECKED")</f>
        <v/>
      </c>
      <c r="D15" s="20" t="n">
        <v>0</v>
      </c>
      <c r="E15" s="29">
        <f>IF(COUNTIF(nrES_RetStat,"OVERDUE")+COUNTIF(nrES_RetStat,"CHECK DATE")+COUNTIF(nrES_RetStat,"LATE RETEST*")+COUNTIF(nrES_RetStat,"RETEST UNDATED")+COUNTIF(nrES_RetStat,"RETEST DATE UNCHECKED")=0,"OK","ACT NOW")</f>
        <v/>
      </c>
      <c r="F15" s="15">
        <f>"Policy 300.5: retest within 5 class days. CHECK DATE = the exam date is missing or resolves past the last class day, so no deadline exists. LATE RETEST = the retest WAS taken, but after the 5-class-day deadline - it used to read a clean Retested and leave no trace"</f>
        <v/>
      </c>
    </row>
    <row r="16">
      <c r="B16" s="3" t="inlineStr">
        <is>
          <t>Cadets with makeup owed</t>
        </is>
      </c>
      <c r="C16" s="28">
        <f>SUMPRODUCT((nrCadetStatus="Active")*(nrATTmakeupOK="No"))</f>
        <v/>
      </c>
      <c r="D16" s="20" t="n">
        <v>0</v>
      </c>
      <c r="E16" s="29">
        <f>IF(SUMPRODUCT((nrCadetStatus="Active")*(nrATTmakeupOK="No"))=0,"OK","CHECK")</f>
        <v/>
      </c>
      <c r="F16" s="15">
        <f>"Missed classroom minutes / PT sessions not yet made up (active cadets)"</f>
        <v/>
      </c>
    </row>
    <row r="17">
      <c r="B17" s="3" t="inlineStr">
        <is>
          <t>Active cadets failing a category</t>
        </is>
      </c>
      <c r="C17" s="28">
        <f>SUMPRODUCT((nrCadetStatus="Active")*(nrGRacademic="No"))</f>
        <v/>
      </c>
      <c r="D17" s="20" t="n">
        <v>0</v>
      </c>
      <c r="E17" s="29">
        <f>IF(SUMPRODUCT((nrCadetStatus="Active")*(nrGRacademic="No"))=0,"OK","CHECK")</f>
        <v/>
      </c>
      <c r="F17" s="15">
        <f>"70 in each category (policy 300.2)"</f>
        <v/>
      </c>
    </row>
    <row r="18">
      <c r="B18" s="3" t="inlineStr">
        <is>
          <t>Spelling interventions open</t>
        </is>
      </c>
      <c r="C18" s="28">
        <f>COUNTIF(nrSpellFlag,"INTERVENTION")</f>
        <v/>
      </c>
      <c r="D18" s="20" t="n">
        <v>0</v>
      </c>
      <c r="E18" s="29">
        <f>IF(COUNTIF(nrSpellFlag,"INTERVENTION")=0,"OK","CHECK")</f>
        <v/>
      </c>
      <c r="F18" s="15">
        <f>"Document intervention on Counseling log (300.4.B)"</f>
        <v/>
      </c>
    </row>
    <row r="19">
      <c r="B19" s="3" t="inlineStr">
        <is>
          <t>Cadets missing certification copies</t>
        </is>
      </c>
      <c r="C19" s="28">
        <f>SUMPRODUCT((nrCadetStatus="Active")*(nrCERTmissing&lt;&gt;""))</f>
        <v/>
      </c>
      <c r="D19" s="20" t="n">
        <v>0</v>
      </c>
      <c r="E19" s="29">
        <f>IF(SUMPRODUCT((nrCadetStatus="Active")*(nrCERTmissing&lt;&gt;""))=0,"OK","CHECK")</f>
        <v/>
      </c>
      <c r="F19" s="15">
        <f>"TIM, SFST, TCIC, CPR/AED, ALERRT, ICS copies - see Certifications sheet"</f>
        <v/>
      </c>
    </row>
    <row r="20">
      <c r="B20" s="3" t="inlineStr">
        <is>
          <t>Firearms: both courses of fire not passed</t>
        </is>
      </c>
      <c r="C20" s="28">
        <f>SUMPRODUCT((nrCadetStatus="Active")*(nrSKbothCoF&lt;&gt;"")*(nrSKbothCoF&lt;&gt;"Yes"))</f>
        <v/>
      </c>
      <c r="D20" s="20" t="n">
        <v>0</v>
      </c>
      <c r="E20" s="29">
        <f>IF(SUMPRODUCT((nrCadetStatus="Active")*(nrSKbothCoF&lt;&gt;"")*(nrSKbothCoF&lt;&gt;"Yes"))=0,"OK","CHECK")</f>
        <v/>
      </c>
      <c r="F20" s="15">
        <f>"IRG requires 70%+ on BOTH firearms courses of fire (ch 41). '(one pending)' — only one course of fire on record — counts here"</f>
        <v/>
      </c>
    </row>
    <row r="21">
      <c r="B21" s="3" t="inlineStr">
        <is>
          <t>Cadets with a partially scored final PT</t>
        </is>
      </c>
      <c r="C21" s="28">
        <f>SUMPRODUCT((nrCadetStatus="Active")*(nrPT_FinalPass="Incomplete"))</f>
        <v/>
      </c>
      <c r="D21" s="20" t="n">
        <v>0</v>
      </c>
      <c r="E21" s="29">
        <f>IF(SUMPRODUCT((nrCadetStatus="Active")*(nrPT_FinalPass="Incomplete"))=0,"OK","CHECK")</f>
        <v/>
      </c>
      <c r="F21" s="15">
        <f>"Fewer than 7 of the 7 final PT events have rubric points on the PT sheet. The partial total is NOT a pass - it blocks graduation and the Final Exam (500.1.H) until every event is scored"</f>
        <v/>
      </c>
    </row>
    <row r="22">
      <c r="B22" s="3" t="inlineStr">
        <is>
          <t>Unexcused missed exams (2nd = removal review)</t>
        </is>
      </c>
      <c r="C22" s="28">
        <f>SUMPRODUCT((nrCadetStatus="Active")*(nrFLmissedExam=1))</f>
        <v/>
      </c>
      <c r="D22" s="20" t="n">
        <v>0</v>
      </c>
      <c r="E22" s="29">
        <f>IF(SUMPRODUCT((nrCadetStatus="Active")*(nrFLmissedExam=1))=0,"OK","CHECK")</f>
        <v/>
      </c>
      <c r="F22" s="15">
        <f>"Policy: unexcused absence from an exam records a 0 and starts the retest clock; a SECOND occurrence is a removal trigger"</f>
        <v/>
      </c>
    </row>
    <row r="23">
      <c r="B23" s="3" t="inlineStr">
        <is>
          <t>Exams still owed on an excused absence</t>
        </is>
      </c>
      <c r="C23" s="28">
        <f>SUMPRODUCT((nrCadetStatus="Active")*(nrCKexamsPending="No"))</f>
        <v/>
      </c>
      <c r="D23" s="20" t="n">
        <v>0</v>
      </c>
      <c r="E23" s="29">
        <f>IF(SUMPRODUCT((nrCadetStatus="Active")*(nrCKexamsPending="No"))=0,"OK","CHECK")</f>
        <v/>
      </c>
      <c r="F23" s="15">
        <f>"Excused absence delays the FIRST attempt - the exam is still owed and blocks graduation until it is taken"</f>
        <v/>
      </c>
    </row>
    <row r="24">
      <c r="B24" s="3" t="inlineStr">
        <is>
          <t>Advisory board met within last 12 months</t>
        </is>
      </c>
      <c r="C24" s="28">
        <f>IF(COUNT(nrAB_Date)=0,"none",TEXT(MAX(nrAB_Date),"mm/dd/yyyy"))</f>
        <v/>
      </c>
      <c r="D24" s="20" t="inlineStr">
        <is>
          <t>recent</t>
        </is>
      </c>
      <c r="E24" s="29">
        <f>IF(COUNT(nrAB_Date)=0,"CHECK",IF(MAX(nrAB_Date)&gt;=TODAY()-366,"OK","CHECK"))</f>
        <v/>
      </c>
      <c r="F24" s="15">
        <f>"Board meets 1-2x/year; running list + minutes folder on AdvisoryBoard sheet"</f>
        <v/>
      </c>
    </row>
    <row r="25">
      <c r="B25" s="3" t="inlineStr">
        <is>
          <t>Governance alignment done for this academy</t>
        </is>
      </c>
      <c r="C25" s="28">
        <f>cfgBoardReviewed&amp;" / "&amp;cfgRulesAligned</f>
        <v/>
      </c>
      <c r="D25" s="20" t="inlineStr">
        <is>
          <t>Yes / Yes</t>
        </is>
      </c>
      <c r="E25" s="29">
        <f>IF(AND(cfgBoardReviewed="Yes",cfgRulesAligned="Yes"),"OK","CHECK")</f>
        <v/>
      </c>
      <c r="F25" s="15">
        <f>"Board minutes reviewed + rule changes applied to this workbook (Startup Review)"</f>
        <v/>
      </c>
    </row>
    <row r="26">
      <c r="B26" s="3" t="inlineStr">
        <is>
          <t>Policy manual version recorded</t>
        </is>
      </c>
      <c r="C26" s="28">
        <f>IF(cfgPolicyVersion="","(blank)",cfgPolicyVersion)</f>
        <v/>
      </c>
      <c r="D26" s="20" t="inlineStr">
        <is>
          <t>set</t>
        </is>
      </c>
      <c r="E26" s="29">
        <f>IF(cfgPolicyVersion="","CHECK","OK")</f>
        <v/>
      </c>
      <c r="F26" s="15">
        <f>"Which policy manual this academy runs under (AdvisoryBoard sheet)"</f>
        <v/>
      </c>
    </row>
    <row r="27">
      <c r="B27" s="3" t="inlineStr">
        <is>
          <t>Log rows with unrecognized cadet name</t>
        </is>
      </c>
      <c r="C27" s="28">
        <f>COUNTIF(nrES_PID,"?")+COUNTIF(nrAT_PID,"?")+COUNTIF(nrMK_PID,"?")+COUNTIF(nrSK_PID,"?")+COUNTIF(nrIN_PID,"?")+COUNTIF(nrCO_PID,"?")+COUNTIF(nrME_PID,"?")+COUNTIF(nrMD_PID,"?")</f>
        <v/>
      </c>
      <c r="D27" s="20" t="n">
        <v>0</v>
      </c>
      <c r="E27" s="29">
        <f>IF(COUNTIF(nrES_PID,"?")+COUNTIF(nrAT_PID,"?")+COUNTIF(nrMK_PID,"?")+COUNTIF(nrSK_PID,"?")+COUNTIF(nrIN_PID,"?")+COUNTIF(nrCO_PID,"?")+COUNTIF(nrME_PID,"?")+COUNTIF(nrMD_PID,"?")=0,"OK","CHECK")</f>
        <v/>
      </c>
      <c r="F27" s="15">
        <f>"A log row's cadet name matches nobody on the Cadets roster - that cadet's scores/events are orphaned; fix the spelling"</f>
        <v/>
      </c>
    </row>
    <row r="28">
      <c r="B28" s="3" t="inlineStr">
        <is>
          <t>Duplicate cadet PID or name on the roster</t>
        </is>
      </c>
      <c r="C28" s="28">
        <f>SUMPRODUCT((rngCadetPIDs&lt;&gt;"")*(COUNTIF(rngCadetPIDs,rngCadetPIDs)&gt;1))+SUMPRODUCT((rngCadetNames&lt;&gt;"")*(COUNTIF(rngCadetNames,rngCadetNames)&gt;1))</f>
        <v/>
      </c>
      <c r="D28" s="20" t="n">
        <v>0</v>
      </c>
      <c r="E28" s="29">
        <f>IF(SUMPRODUCT((rngCadetPIDs&lt;&gt;"")*(COUNTIF(rngCadetPIDs,rngCadetPIDs)&gt;1))+SUMPRODUCT((rngCadetNames&lt;&gt;"")*(COUNTIF(rngCadetNames,rngCadetNames)&gt;1))=0,"OK","CHECK")</f>
        <v/>
      </c>
      <c r="F28" s="15">
        <f>"Two Cadets rows sharing a PID (or a name) merge both cadets' grades, attendance and gates - and swap them onto each other's transcript. The duplicate cells are highlighted red on Cadets"</f>
        <v/>
      </c>
    </row>
    <row r="29">
      <c r="B29" s="3" t="inlineStr">
        <is>
          <t>Exam rows failing Row Check</t>
        </is>
      </c>
      <c r="C29" s="28">
        <f>SUMPRODUCT((nrES_RowCheck&lt;&gt;"")*(nrES_RowCheck&lt;&gt;"OK"))</f>
        <v/>
      </c>
      <c r="D29" s="20" t="n">
        <v>0</v>
      </c>
      <c r="E29" s="29">
        <f>IF(SUMPRODUCT((nrES_RowCheck&lt;&gt;"")*(nrES_RowCheck&lt;&gt;"OK"))=0,"OK","CHECK")</f>
        <v/>
      </c>
      <c r="F29" s="15">
        <f>"ExamScores Row Check: a non-numeric or out-of-range Raw Score, a duplicate RecordID, an attempt 2 with no attempt 1 on file, or a retest row logged with no score - each silently distorts the category average or stops the 5-class-day retest clock"</f>
        <v/>
      </c>
    </row>
    <row r="30">
      <c r="B30" s="3" t="inlineStr">
        <is>
          <t>Makeup rows failing Row Check</t>
        </is>
      </c>
      <c r="C30" s="28">
        <f>SUMPRODUCT((nrMK_RowCheck&lt;&gt;"")*(nrMK_RowCheck&lt;&gt;"OK"))</f>
        <v/>
      </c>
      <c r="D30" s="20" t="n">
        <v>0</v>
      </c>
      <c r="E30" s="29">
        <f>IF(SUMPRODUCT((nrMK_RowCheck&lt;&gt;"")*(nrMK_RowCheck&lt;&gt;"OK"))=0,"OK","CHECK")</f>
        <v/>
      </c>
      <c r="F30"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1">
      <c r="B31" s="3" t="inlineStr">
        <is>
          <t>Attendance rows failing Row Check</t>
        </is>
      </c>
      <c r="C31" s="28">
        <f>SUMPRODUCT((nrAT_RowCheck&lt;&gt;"")*(nrAT_RowCheck&lt;&gt;"OK"))</f>
        <v/>
      </c>
      <c r="D31" s="20" t="n">
        <v>0</v>
      </c>
      <c r="E31" s="29">
        <f>IF(SUMPRODUCT((nrAT_RowCheck&lt;&gt;"")*(nrAT_RowCheck&lt;&gt;"OK"))=0,"OK","CHECK")</f>
        <v/>
      </c>
      <c r="F31"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2">
      <c r="B32" s="3" t="inlineStr">
        <is>
          <t>Open dismissal reviews (active cadets)</t>
        </is>
      </c>
      <c r="C32" s="28">
        <f>SUMPRODUCT((nrCadetStatus="Active")*(nrCKdismissRev="Yes"))</f>
        <v/>
      </c>
      <c r="D32" s="20" t="n">
        <v>0</v>
      </c>
      <c r="E32" s="29">
        <f>IF(SUMPRODUCT((nrCadetStatus="Active")*(nrCKdismissRev="Yes"))=0,"OK","CHECK")</f>
        <v/>
      </c>
      <c r="F32"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3">
      <c r="B33" s="3" t="inlineStr">
        <is>
          <t>Extra closure dates that are not dates</t>
        </is>
      </c>
      <c r="C33" s="28">
        <f>SUMPRODUCT((nrExtraClosureCheck&lt;&gt;"")*(LEFT(nrExtraClosureCheck,2)&lt;&gt;"OK"))</f>
        <v/>
      </c>
      <c r="D33" s="20" t="n">
        <v>0</v>
      </c>
      <c r="E33" s="29">
        <f>IF(SUMPRODUCT((nrExtraClosureCheck&lt;&gt;"")*(LEFT(nrExtraClosureCheck,2)&lt;&gt;"OK"))=0,"OK","CHECK")</f>
        <v/>
      </c>
      <c r="F33" s="15">
        <f>"Control &gt; Extra Closure Dates: a pasted text date or a label is ignored by the class-day calendar, so the academy silently runs a day long and every Day #, retest deadline, memo due date and writing date shifts"</f>
        <v/>
      </c>
    </row>
    <row r="34">
      <c r="B34" s="3" t="inlineStr">
        <is>
          <t>Spelling rows failing Row Check</t>
        </is>
      </c>
      <c r="C34" s="28">
        <f>SUMPRODUCT((nrSpellRowCheck&lt;&gt;"")*(nrSpellRowCheck&lt;&gt;"OK"))</f>
        <v/>
      </c>
      <c r="D34" s="20" t="n">
        <v>0</v>
      </c>
      <c r="E34" s="29">
        <f>IF(SUMPRODUCT((nrSpellRowCheck&lt;&gt;"")*(nrSpellRowCheck&lt;&gt;"OK"))=0,"OK","CHECK")</f>
        <v/>
      </c>
      <c r="F34" s="15">
        <f>"A spelling score that is text or outside 0-100 inflates the cadet average and can hide the policy 300.4.B intervention flag"</f>
        <v/>
      </c>
    </row>
    <row r="35">
      <c r="B35" s="3" t="inlineStr">
        <is>
          <t>Memos with an unusable due date</t>
        </is>
      </c>
      <c r="C35" s="28">
        <f>COUNTIF(nrME_Status,"CHECK DATE")</f>
        <v/>
      </c>
      <c r="D35" s="20" t="n">
        <v>0</v>
      </c>
      <c r="E35" s="29">
        <f>IF(COUNTIF(nrME_Status,"CHECK DATE")=0,"OK","CHECK")</f>
        <v/>
      </c>
      <c r="F35"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35">
    <cfRule type="expression" priority="1" dxfId="0">
      <formula>$E6&lt;&gt;"OK"</formula>
    </cfRule>
    <cfRule type="expression" priority="2" dxfId="3">
      <formula>$E6="OK"</formula>
    </cfRule>
  </conditionalFormatting>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E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0.xml><?xml version="1.0" encoding="utf-8"?>
<worksheet xmlns="http://schemas.openxmlformats.org/spreadsheetml/2006/main">
  <sheetPr>
    <tabColor rgb="001E7145"/>
    <outlinePr summaryBelow="1" summaryRight="1"/>
    <pageSetUpPr/>
  </sheetPr>
  <dimension ref="A1:C311"/>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'Settings'!$C$23</t>
        </is>
      </c>
    </row>
    <row r="9">
      <c r="B9" s="14" t="inlineStr">
        <is>
          <t>cfgAttendanceCriticalPct</t>
        </is>
      </c>
      <c r="C9" s="2" t="inlineStr">
        <is>
          <t>'Settings'!$C$24</t>
        </is>
      </c>
    </row>
    <row r="10">
      <c r="B10" s="14" t="inlineStr">
        <is>
          <t>cfgBoardReviewed</t>
        </is>
      </c>
      <c r="C10" s="2" t="inlineStr">
        <is>
          <t>'AdvisoryBoard'!$D$7</t>
        </is>
      </c>
    </row>
    <row r="11">
      <c r="B11" s="14" t="inlineStr">
        <is>
          <t>cfgClassroomCapMinutes</t>
        </is>
      </c>
      <c r="C11" s="2" t="inlineStr">
        <is>
          <t>'Settings'!$C$36</t>
        </is>
      </c>
    </row>
    <row r="12">
      <c r="B12" s="14" t="inlineStr">
        <is>
          <t>cfgClassroomCapPct</t>
        </is>
      </c>
      <c r="C12" s="2" t="inlineStr">
        <is>
          <t>'Settings'!$C$21</t>
        </is>
      </c>
    </row>
    <row r="13">
      <c r="B13" s="14" t="inlineStr">
        <is>
          <t>cfgCurrentExamNum</t>
        </is>
      </c>
      <c r="C13" s="2" t="inlineStr">
        <is>
          <t>'Settings'!$C$26</t>
        </is>
      </c>
    </row>
    <row r="14">
      <c r="B14" s="14" t="inlineStr">
        <is>
          <t>cfgCurrentSpellingNum</t>
        </is>
      </c>
      <c r="C14" s="2" t="inlineStr">
        <is>
          <t>'Settings'!$C$27</t>
        </is>
      </c>
    </row>
    <row r="15">
      <c r="B15" s="14" t="inlineStr">
        <is>
          <t>cfgEndDate</t>
        </is>
      </c>
      <c r="C15" s="2" t="inlineStr">
        <is>
          <t>'Settings'!$C$8</t>
        </is>
      </c>
    </row>
    <row r="16">
      <c r="B16" s="14" t="inlineStr">
        <is>
          <t>cfgEvalChapter</t>
        </is>
      </c>
      <c r="C16" s="2" t="inlineStr">
        <is>
          <t>'EvalSheet'!$C$5</t>
        </is>
      </c>
    </row>
    <row r="17">
      <c r="B17" s="14" t="inlineStr">
        <is>
          <t>cfgFlagAttendancePct</t>
        </is>
      </c>
      <c r="C17" s="2" t="inlineStr">
        <is>
          <t>'Settings'!$C$33</t>
        </is>
      </c>
    </row>
    <row r="18">
      <c r="B18" s="14" t="inlineStr">
        <is>
          <t>cfgFlagCategoryMargin</t>
        </is>
      </c>
      <c r="C18" s="2" t="inlineStr">
        <is>
          <t>'Settings'!$C$32</t>
        </is>
      </c>
    </row>
    <row r="19">
      <c r="B19" s="14" t="inlineStr">
        <is>
          <t>cfgFlagConsecFails</t>
        </is>
      </c>
      <c r="C19" s="2" t="inlineStr">
        <is>
          <t>'Settings'!$C$30</t>
        </is>
      </c>
    </row>
    <row r="20">
      <c r="B20" s="14" t="inlineStr">
        <is>
          <t>cfgFlagGradeDrop</t>
        </is>
      </c>
      <c r="C20" s="2" t="inlineStr">
        <is>
          <t>'Settings'!$C$31</t>
        </is>
      </c>
    </row>
    <row r="21">
      <c r="B21" s="14" t="inlineStr">
        <is>
          <t>cfgFlagOpenIncidents</t>
        </is>
      </c>
      <c r="C21" s="2" t="inlineStr">
        <is>
          <t>'Settings'!$C$34</t>
        </is>
      </c>
    </row>
    <row r="22">
      <c r="B22" s="14" t="inlineStr">
        <is>
          <t>cfgFlagOverdueWriting</t>
        </is>
      </c>
      <c r="C22" s="2" t="inlineStr">
        <is>
          <t>'Settings'!$C$35</t>
        </is>
      </c>
    </row>
    <row r="23">
      <c r="B23" s="14" t="inlineStr">
        <is>
          <t>cfgGradeSheetExam</t>
        </is>
      </c>
      <c r="C23" s="2" t="inlineStr">
        <is>
          <t>'ExamSheet'!$C$5</t>
        </is>
      </c>
    </row>
    <row r="24">
      <c r="B24" s="14" t="inlineStr">
        <is>
          <t>cfgHandoutWeek</t>
        </is>
      </c>
      <c r="C24" s="2" t="inlineStr">
        <is>
          <t>'WritingHandout'!$C$5</t>
        </is>
      </c>
    </row>
    <row r="25">
      <c r="B25" s="14" t="inlineStr">
        <is>
          <t>cfgHomeAgency</t>
        </is>
      </c>
      <c r="C25" s="2" t="inlineStr">
        <is>
          <t>'Settings'!$C$25</t>
        </is>
      </c>
    </row>
    <row r="26">
      <c r="B26" s="14" t="inlineStr">
        <is>
          <t>cfgMemoDueClassDays</t>
        </is>
      </c>
      <c r="C26" s="2" t="inlineStr">
        <is>
          <t>'Settings'!$C$15</t>
        </is>
      </c>
    </row>
    <row r="27">
      <c r="B27" s="14" t="inlineStr">
        <is>
          <t>cfgPTCapSessions</t>
        </is>
      </c>
      <c r="C27" s="2" t="inlineStr">
        <is>
          <t>'Settings'!$C$22</t>
        </is>
      </c>
    </row>
    <row r="28">
      <c r="B28" s="14" t="inlineStr">
        <is>
          <t>cfgPTFinalMinPoints</t>
        </is>
      </c>
      <c r="C28" s="2" t="inlineStr">
        <is>
          <t>'Settings'!$C$29</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'Settings'!$C$28</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'Lists'!$AC$6:$AC$9</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'sysAudit'!$B$6:$B$35</t>
        </is>
      </c>
    </row>
    <row r="107">
      <c r="B107" s="14" t="inlineStr">
        <is>
          <t>nrAUDstatus</t>
        </is>
      </c>
      <c r="C107" s="2" t="inlineStr">
        <is>
          <t>'sysAudit'!$E$6:$E$35</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'InstructorBanks'!$C$6:$L$80</t>
        </is>
      </c>
    </row>
    <row r="114">
      <c r="B114" s="14" t="inlineStr">
        <is>
          <t>nrBankSel</t>
        </is>
      </c>
      <c r="C114" s="2" t="inlineStr">
        <is>
          <t>'InstructorBanks'!$M$6:$V$80</t>
        </is>
      </c>
    </row>
    <row r="115">
      <c r="B115" s="14" t="inlineStr">
        <is>
          <t>nrBankTopics</t>
        </is>
      </c>
      <c r="C115" s="2" t="inlineStr">
        <is>
          <t>'InstructorBanks'!$B$6:$B$80</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nrCHassess</t>
        </is>
      </c>
      <c r="C122" s="2" t="inlineStr">
        <is>
          <t>'ChapterMaster'!$O$6:$O$49</t>
        </is>
      </c>
    </row>
    <row r="123">
      <c r="B123" s="14" t="inlineStr">
        <is>
          <t>nrCHbio</t>
        </is>
      </c>
      <c r="C123" s="2" t="inlineStr">
        <is>
          <t>'ChapterMaster'!$M$6:$M$49</t>
        </is>
      </c>
    </row>
    <row r="124">
      <c r="B124" s="14" t="inlineStr">
        <is>
          <t>nrCHdeliv</t>
        </is>
      </c>
      <c r="C124" s="2" t="inlineStr">
        <is>
          <t>'ChapterMaster'!$G$6:$G$49</t>
        </is>
      </c>
    </row>
    <row r="125">
      <c r="B125" s="14" t="inlineStr">
        <is>
          <t>nrCHevals</t>
        </is>
      </c>
      <c r="C125" s="2" t="inlineStr">
        <is>
          <t>'ChapterMaster'!$Q$6:$Q$49</t>
        </is>
      </c>
    </row>
    <row r="126">
      <c r="B126" s="14" t="inlineStr">
        <is>
          <t>nrCHfileOK</t>
        </is>
      </c>
      <c r="C126" s="2" t="inlineStr">
        <is>
          <t>'ChapterMaster'!$U$6:$U$49</t>
        </is>
      </c>
    </row>
    <row r="127">
      <c r="B127" s="14" t="inlineStr">
        <is>
          <t>nrCHfirst</t>
        </is>
      </c>
      <c r="C127" s="2" t="inlineStr">
        <is>
          <t>'ChapterMaster'!$I$6:$I$49</t>
        </is>
      </c>
    </row>
    <row r="128">
      <c r="B128" s="14" t="inlineStr">
        <is>
          <t>nrCHgrade</t>
        </is>
      </c>
      <c r="C128" s="2" t="inlineStr">
        <is>
          <t>'ChapterMaster'!$P$6:$P$49</t>
        </is>
      </c>
    </row>
    <row r="129">
      <c r="B129" s="14" t="inlineStr">
        <is>
          <t>nrCHhandoutOpt</t>
        </is>
      </c>
      <c r="C129" s="2" t="inlineStr">
        <is>
          <t>'ChapterMaster'!$R$6:$R$49</t>
        </is>
      </c>
    </row>
    <row r="130">
      <c r="B130" s="14" t="inlineStr">
        <is>
          <t>nrCHinstr</t>
        </is>
      </c>
      <c r="C130" s="2" t="inlineStr">
        <is>
          <t>'ChapterMaster'!$K$6:$K$49</t>
        </is>
      </c>
    </row>
    <row r="131">
      <c r="B131" s="14" t="inlineStr">
        <is>
          <t>nrCHlesson</t>
        </is>
      </c>
      <c r="C131" s="2" t="inlineStr">
        <is>
          <t>'ChapterMaster'!$L$6:$L$49</t>
        </is>
      </c>
    </row>
    <row r="132">
      <c r="B132" s="14" t="inlineStr">
        <is>
          <t>nrCHmin</t>
        </is>
      </c>
      <c r="C132" s="2" t="inlineStr">
        <is>
          <t>'ChapterMaster'!$E$6:$E$49</t>
        </is>
      </c>
    </row>
    <row r="133">
      <c r="B133" s="14" t="inlineStr">
        <is>
          <t>nrCHmod</t>
        </is>
      </c>
      <c r="C133" s="2" t="inlineStr">
        <is>
          <t>'ChapterMaster'!$B$6:$B$49</t>
        </is>
      </c>
    </row>
    <row r="134">
      <c r="B134" s="14" t="inlineStr">
        <is>
          <t>nrCHname</t>
        </is>
      </c>
      <c r="C134" s="2" t="inlineStr">
        <is>
          <t>'ChapterMaster'!$D$6:$D$49</t>
        </is>
      </c>
    </row>
    <row r="135">
      <c r="B135" s="14" t="inlineStr">
        <is>
          <t>nrCHnum</t>
        </is>
      </c>
      <c r="C135" s="2" t="inlineStr">
        <is>
          <t>'ChapterMaster'!$C$6:$C$49</t>
        </is>
      </c>
    </row>
    <row r="136">
      <c r="B136" s="14" t="inlineStr">
        <is>
          <t>nrCHplan</t>
        </is>
      </c>
      <c r="C136" s="2" t="inlineStr">
        <is>
          <t>'ChapterMaster'!$F$6:$F$49</t>
        </is>
      </c>
    </row>
    <row r="137">
      <c r="B137" s="14" t="inlineStr">
        <is>
          <t>nrCHsignin</t>
        </is>
      </c>
      <c r="C137" s="2" t="inlineStr">
        <is>
          <t>'ChapterMaster'!$N$6:$N$49</t>
        </is>
      </c>
    </row>
    <row r="138">
      <c r="B138" s="14" t="inlineStr">
        <is>
          <t>nrCHspecial</t>
        </is>
      </c>
      <c r="C138" s="2" t="inlineStr">
        <is>
          <t>'ChapterMaster'!$S$6:$S$49</t>
        </is>
      </c>
    </row>
    <row r="139">
      <c r="B139" s="14" t="inlineStr">
        <is>
          <t>nrCHspecialMet</t>
        </is>
      </c>
      <c r="C139" s="2" t="inlineStr">
        <is>
          <t>'ChapterMaster'!$T$6:$T$49</t>
        </is>
      </c>
    </row>
    <row r="140">
      <c r="B140" s="14" t="inlineStr">
        <is>
          <t>nrCHtotalDelivered</t>
        </is>
      </c>
      <c r="C140" s="2" t="inlineStr">
        <is>
          <t>'ChapterMaster'!$G$51</t>
        </is>
      </c>
    </row>
    <row r="141">
      <c r="B141" s="14" t="inlineStr">
        <is>
          <t>nrCKblocking</t>
        </is>
      </c>
      <c r="C141" s="2" t="inlineStr">
        <is>
          <t>'sysChecks'!$O$6:$O$55</t>
        </is>
      </c>
    </row>
    <row r="142">
      <c r="B142" s="14" t="inlineStr">
        <is>
          <t>nrCKdismissRev</t>
        </is>
      </c>
      <c r="C142" s="2" t="inlineStr">
        <is>
          <t>'sysChecks'!$M$6:$M$55</t>
        </is>
      </c>
    </row>
    <row r="143">
      <c r="B143" s="14" t="inlineStr">
        <is>
          <t>nrCKexamsPending</t>
        </is>
      </c>
      <c r="C143" s="2" t="inlineStr">
        <is>
          <t>'sysChecks'!$V$6:$V$55</t>
        </is>
      </c>
    </row>
    <row r="144">
      <c r="B144" s="14" t="inlineStr">
        <is>
          <t>nrCKexamsRecorded</t>
        </is>
      </c>
      <c r="C144" s="2" t="inlineStr">
        <is>
          <t>'sysChecks'!$R$6:$R$55</t>
        </is>
      </c>
    </row>
    <row r="145">
      <c r="B145" s="14" t="inlineStr">
        <is>
          <t>nrCKfinalExamElig</t>
        </is>
      </c>
      <c r="C145" s="2" t="inlineStr">
        <is>
          <t>'sysChecks'!$P$6:$P$55</t>
        </is>
      </c>
    </row>
    <row r="146">
      <c r="B146" s="14" t="inlineStr">
        <is>
          <t>nrCKfirearmsCoF</t>
        </is>
      </c>
      <c r="C146" s="2" t="inlineStr">
        <is>
          <t>'sysChecks'!$T$6:$T$55</t>
        </is>
      </c>
    </row>
    <row r="147">
      <c r="B147" s="14" t="inlineStr">
        <is>
          <t>nrCKgradElig</t>
        </is>
      </c>
      <c r="C147" s="2" t="inlineStr">
        <is>
          <t>'sysChecks'!$N$6:$N$55</t>
        </is>
      </c>
    </row>
    <row r="148">
      <c r="B148" s="14" t="inlineStr">
        <is>
          <t>nrCKopenReviews</t>
        </is>
      </c>
      <c r="C148" s="2" t="inlineStr">
        <is>
          <t>'sysChecks'!$U$6:$U$55</t>
        </is>
      </c>
    </row>
    <row r="149">
      <c r="B149" s="14" t="inlineStr">
        <is>
          <t>nrCKskillsAssessed</t>
        </is>
      </c>
      <c r="C149" s="2" t="inlineStr">
        <is>
          <t>'sysChecks'!$S$6:$S$55</t>
        </is>
      </c>
    </row>
    <row r="150">
      <c r="B150" s="14" t="inlineStr">
        <is>
          <t>nrCO_Date</t>
        </is>
      </c>
      <c r="C150" s="2" t="inlineStr">
        <is>
          <t>'Counseling'!$C$6:$C$405</t>
        </is>
      </c>
    </row>
    <row r="151">
      <c r="B151" s="14" t="inlineStr">
        <is>
          <t>nrCO_Desc</t>
        </is>
      </c>
      <c r="C151" s="2" t="inlineStr">
        <is>
          <t>'Counseling'!$H$6:$H$405</t>
        </is>
      </c>
    </row>
    <row r="152">
      <c r="B152" s="14" t="inlineStr">
        <is>
          <t>nrCO_PID</t>
        </is>
      </c>
      <c r="C152" s="2" t="inlineStr">
        <is>
          <t>'Counseling'!$E$6:$E$405</t>
        </is>
      </c>
    </row>
    <row r="153">
      <c r="B153" s="14" t="inlineStr">
        <is>
          <t>nrCO_Report</t>
        </is>
      </c>
      <c r="C153" s="2" t="inlineStr">
        <is>
          <t>'Counseling'!$J$6:$J$405</t>
        </is>
      </c>
    </row>
    <row r="154">
      <c r="B154" s="14" t="inlineStr">
        <is>
          <t>nrCO_Status</t>
        </is>
      </c>
      <c r="C154" s="2" t="inlineStr">
        <is>
          <t>'Counseling'!$M$6:$M$405</t>
        </is>
      </c>
    </row>
    <row r="155">
      <c r="B155" s="14" t="inlineStr">
        <is>
          <t>nrCO_Type</t>
        </is>
      </c>
      <c r="C155" s="2" t="inlineStr">
        <is>
          <t>'Counseling'!$F$6:$F$405</t>
        </is>
      </c>
    </row>
    <row r="156">
      <c r="B156" s="14" t="inlineStr">
        <is>
          <t>nrCadetAgency</t>
        </is>
      </c>
      <c r="C156" s="2" t="inlineStr">
        <is>
          <t>'Cadets'!$H$6:$H$55</t>
        </is>
      </c>
    </row>
    <row r="157">
      <c r="B157" s="14" t="inlineStr">
        <is>
          <t>nrCadetAgencyID</t>
        </is>
      </c>
      <c r="C157" s="2" t="inlineStr">
        <is>
          <t>'Cadets'!$G$6:$G$55</t>
        </is>
      </c>
    </row>
    <row r="158">
      <c r="B158" s="14" t="inlineStr">
        <is>
          <t>nrCadetStatus</t>
        </is>
      </c>
      <c r="C158" s="2" t="inlineStr">
        <is>
          <t>'Cadets'!$I$6:$I$55</t>
        </is>
      </c>
    </row>
    <row r="159">
      <c r="B159" s="14" t="inlineStr">
        <is>
          <t>nrDIS_Approval</t>
        </is>
      </c>
      <c r="C159" s="2" t="inlineStr">
        <is>
          <t>'DismissalLog'!$K$6:$K$105</t>
        </is>
      </c>
    </row>
    <row r="160">
      <c r="B160" s="14" t="inlineStr">
        <is>
          <t>nrDIS_Closes</t>
        </is>
      </c>
      <c r="C160" s="2" t="inlineStr">
        <is>
          <t>'DismissalLog'!$P$6:$P$105</t>
        </is>
      </c>
    </row>
    <row r="161">
      <c r="B161" s="14" t="inlineStr">
        <is>
          <t>nrDIS_Outcome</t>
        </is>
      </c>
      <c r="C161" s="2" t="inlineStr">
        <is>
          <t>'DismissalLog'!$J$6:$J$105</t>
        </is>
      </c>
    </row>
    <row r="162">
      <c r="B162" s="14" t="inlineStr">
        <is>
          <t>nrDIS_PID</t>
        </is>
      </c>
      <c r="C162" s="2" t="inlineStr">
        <is>
          <t>'DismissalLog'!$D$6:$D$105</t>
        </is>
      </c>
    </row>
    <row r="163">
      <c r="B163" s="14" t="inlineStr">
        <is>
          <t>nrDL_Date</t>
        </is>
      </c>
      <c r="C163" s="2" t="inlineStr">
        <is>
          <t>'DailyLog'!$B$6:$B$175</t>
        </is>
      </c>
    </row>
    <row r="164">
      <c r="B164" s="14" t="inlineStr">
        <is>
          <t>nrELagency</t>
        </is>
      </c>
      <c r="C164" s="2" t="inlineStr">
        <is>
          <t>'EmailLog'!$C$6:$C$505</t>
        </is>
      </c>
    </row>
    <row r="165">
      <c r="B165" s="14" t="inlineStr">
        <is>
          <t>nrELdate</t>
        </is>
      </c>
      <c r="C165" s="2" t="inlineStr">
        <is>
          <t>'EmailLog'!$B$6:$B$505</t>
        </is>
      </c>
    </row>
    <row r="166">
      <c r="B166" s="14" t="inlineStr">
        <is>
          <t>nrEPVgrid</t>
        </is>
      </c>
      <c r="C166" s="2" t="inlineStr">
        <is>
          <t>'EmailPreview'!$B$9:$J$58</t>
        </is>
      </c>
    </row>
    <row r="167">
      <c r="B167" s="14" t="inlineStr">
        <is>
          <t>nrEPVsinceRow</t>
        </is>
      </c>
      <c r="C167" s="2" t="inlineStr">
        <is>
          <t>'EmailPreview'!$B$62</t>
        </is>
      </c>
    </row>
    <row r="168">
      <c r="B168" s="14" t="inlineStr">
        <is>
          <t>nrES_Absence</t>
        </is>
      </c>
      <c r="C168" s="2" t="inlineStr">
        <is>
          <t>'ExamScores'!$Y$6:$Y$1505</t>
        </is>
      </c>
    </row>
    <row r="169">
      <c r="B169" s="14" t="inlineStr">
        <is>
          <t>nrES_Att</t>
        </is>
      </c>
      <c r="C169" s="2" t="inlineStr">
        <is>
          <t>'ExamScores'!$K$6:$K$1505</t>
        </is>
      </c>
    </row>
    <row r="170">
      <c r="B170" s="14" t="inlineStr">
        <is>
          <t>nrES_AttPass</t>
        </is>
      </c>
      <c r="C170" s="2" t="inlineStr">
        <is>
          <t>'ExamScores'!$N$6:$N$1505</t>
        </is>
      </c>
    </row>
    <row r="171">
      <c r="B171" s="14" t="inlineStr">
        <is>
          <t>nrES_Code</t>
        </is>
      </c>
      <c r="C171" s="2" t="inlineStr">
        <is>
          <t>'ExamScores'!$F$6:$F$1505</t>
        </is>
      </c>
    </row>
    <row r="172">
      <c r="B172" s="14" t="inlineStr">
        <is>
          <t>nrES_Date</t>
        </is>
      </c>
      <c r="C172" s="2" t="inlineStr">
        <is>
          <t>'ExamScores'!$S$6:$S$1505</t>
        </is>
      </c>
    </row>
    <row r="173">
      <c r="B173" s="14" t="inlineStr">
        <is>
          <t>nrES_Dis</t>
        </is>
      </c>
      <c r="C173" s="2" t="inlineStr">
        <is>
          <t>'ExamScores'!$R$6:$R$1505</t>
        </is>
      </c>
    </row>
    <row r="174">
      <c r="B174" s="14" t="inlineStr">
        <is>
          <t>nrES_Final</t>
        </is>
      </c>
      <c r="C174" s="2" t="inlineStr">
        <is>
          <t>'ExamScores'!$P$6:$P$1505</t>
        </is>
      </c>
    </row>
    <row r="175">
      <c r="B175" s="14" t="inlineStr">
        <is>
          <t>nrES_PID</t>
        </is>
      </c>
      <c r="C175" s="2" t="inlineStr">
        <is>
          <t>'ExamScores'!$D$6:$D$1505</t>
        </is>
      </c>
    </row>
    <row r="176">
      <c r="B176" s="14" t="inlineStr">
        <is>
          <t>nrES_Raw</t>
        </is>
      </c>
      <c r="C176" s="2" t="inlineStr">
        <is>
          <t>'ExamScores'!$L$6:$L$1505</t>
        </is>
      </c>
    </row>
    <row r="177">
      <c r="B177" s="14" t="inlineStr">
        <is>
          <t>nrES_Rec</t>
        </is>
      </c>
      <c r="C177" s="2" t="inlineStr">
        <is>
          <t>'ExamScores'!$M$6:$M$1505</t>
        </is>
      </c>
    </row>
    <row r="178">
      <c r="B178" s="14" t="inlineStr">
        <is>
          <t>nrES_RecID</t>
        </is>
      </c>
      <c r="C178" s="2" t="inlineStr">
        <is>
          <t>'ExamScores'!$B$6:$B$1505</t>
        </is>
      </c>
    </row>
    <row r="179">
      <c r="B179" s="14" t="inlineStr">
        <is>
          <t>nrES_RetDue</t>
        </is>
      </c>
      <c r="C179" s="2" t="inlineStr">
        <is>
          <t>'ExamScores'!$T$6:$T$1505</t>
        </is>
      </c>
    </row>
    <row r="180">
      <c r="B180" s="14" t="inlineStr">
        <is>
          <t>nrES_RetReq</t>
        </is>
      </c>
      <c r="C180" s="2" t="inlineStr">
        <is>
          <t>'ExamScores'!$Q$6:$Q$1505</t>
        </is>
      </c>
    </row>
    <row r="181">
      <c r="B181" s="14" t="inlineStr">
        <is>
          <t>nrES_RetStat</t>
        </is>
      </c>
      <c r="C181" s="2" t="inlineStr">
        <is>
          <t>'ExamScores'!$U$6:$U$1505</t>
        </is>
      </c>
    </row>
    <row r="182">
      <c r="B182" s="14" t="inlineStr">
        <is>
          <t>nrES_RowCheck</t>
        </is>
      </c>
      <c r="C182" s="2" t="inlineStr">
        <is>
          <t>'ExamScores'!$X$6:$X$1505</t>
        </is>
      </c>
    </row>
    <row r="183">
      <c r="B183" s="14" t="inlineStr">
        <is>
          <t>nrES_Seq</t>
        </is>
      </c>
      <c r="C183" s="2" t="inlineStr">
        <is>
          <t>'ExamScores'!$I$6:$I$1505</t>
        </is>
      </c>
    </row>
    <row r="184">
      <c r="B184" s="14" t="inlineStr">
        <is>
          <t>nrES_Type</t>
        </is>
      </c>
      <c r="C184" s="2" t="inlineStr">
        <is>
          <t>'ExamScores'!$H$6:$H$1505</t>
        </is>
      </c>
    </row>
    <row r="185">
      <c r="B185" s="14" t="inlineStr">
        <is>
          <t>nrExtraClosureCheck</t>
        </is>
      </c>
      <c r="C185" s="2" t="inlineStr">
        <is>
          <t>'Control'!$G$6:$G$20</t>
        </is>
      </c>
    </row>
    <row r="186">
      <c r="B186" s="14" t="inlineStr">
        <is>
          <t>nrExtraClosures</t>
        </is>
      </c>
      <c r="C186" s="2" t="inlineStr">
        <is>
          <t>'Control'!$F$6:$F$20</t>
        </is>
      </c>
    </row>
    <row r="187">
      <c r="B187" s="14" t="inlineStr">
        <is>
          <t>nrFLcount</t>
        </is>
      </c>
      <c r="C187" s="2" t="inlineStr">
        <is>
          <t>'sysFlags'!$S$6:$S$55</t>
        </is>
      </c>
    </row>
    <row r="188">
      <c r="B188" s="14" t="inlineStr">
        <is>
          <t>nrFLmissedExam</t>
        </is>
      </c>
      <c r="C188" s="2" t="inlineStr">
        <is>
          <t>'sysFlags'!$U$6:$U$55</t>
        </is>
      </c>
    </row>
    <row r="189">
      <c r="B189" s="14" t="inlineStr">
        <is>
          <t>nrFLreasons</t>
        </is>
      </c>
      <c r="C189" s="2" t="inlineStr">
        <is>
          <t>'sysFlags'!$T$6:$T$55</t>
        </is>
      </c>
    </row>
    <row r="190">
      <c r="B190" s="14" t="inlineStr">
        <is>
          <t>nrGRacademic</t>
        </is>
      </c>
      <c r="C190" s="2" t="inlineStr">
        <is>
          <t>'sysGrades'!$V$6:$V$55</t>
        </is>
      </c>
    </row>
    <row r="191">
      <c r="B191" s="14" t="inlineStr">
        <is>
          <t>nrGRconsec</t>
        </is>
      </c>
      <c r="C191" s="2" t="inlineStr">
        <is>
          <t>'sysGrades'!$AC$6:$AC$55</t>
        </is>
      </c>
    </row>
    <row r="192">
      <c r="B192" s="14" t="inlineStr">
        <is>
          <t>nrGRcurrent</t>
        </is>
      </c>
      <c r="C192" s="2" t="inlineStr">
        <is>
          <t>'sysGrades'!$M$6:$M$55</t>
        </is>
      </c>
    </row>
    <row r="193">
      <c r="B193" s="14" t="inlineStr">
        <is>
          <t>nrGRdisrev</t>
        </is>
      </c>
      <c r="C193" s="2" t="inlineStr">
        <is>
          <t>'sysGrades'!$P$6:$P$55</t>
        </is>
      </c>
    </row>
    <row r="194">
      <c r="B194" s="14" t="inlineStr">
        <is>
          <t>nrGRfinal</t>
        </is>
      </c>
      <c r="C194" s="2" t="inlineStr">
        <is>
          <t>'sysGrades'!$N$6:$N$55</t>
        </is>
      </c>
    </row>
    <row r="195">
      <c r="B195" s="14" t="inlineStr">
        <is>
          <t>nrGRfinalExam</t>
        </is>
      </c>
      <c r="C195" s="2" t="inlineStr">
        <is>
          <t>'sysGrades'!$L$6:$L$55</t>
        </is>
      </c>
    </row>
    <row r="196">
      <c r="B196" s="14" t="inlineStr">
        <is>
          <t>nrGRgradedrop</t>
        </is>
      </c>
      <c r="C196" s="2" t="inlineStr">
        <is>
          <t>'sysGrades'!$AB$6:$AB$55</t>
        </is>
      </c>
    </row>
    <row r="197">
      <c r="B197" s="14" t="inlineStr">
        <is>
          <t>nrGRmajavg</t>
        </is>
      </c>
      <c r="C197" s="2" t="inlineStr">
        <is>
          <t>'sysGrades'!$I$6:$I$55</t>
        </is>
      </c>
    </row>
    <row r="198">
      <c r="B198" s="14" t="inlineStr">
        <is>
          <t>nrGRminavg</t>
        </is>
      </c>
      <c r="C198" s="2" t="inlineStr">
        <is>
          <t>'sysGrades'!$J$6:$J$55</t>
        </is>
      </c>
    </row>
    <row r="199">
      <c r="B199" s="14" t="inlineStr">
        <is>
          <t>nrGRrank</t>
        </is>
      </c>
      <c r="C199" s="2" t="inlineStr">
        <is>
          <t>'sysGrades'!$U$6:$U$55</t>
        </is>
      </c>
    </row>
    <row r="200">
      <c r="B200" s="14" t="inlineStr">
        <is>
          <t>nrGRretakes</t>
        </is>
      </c>
      <c r="C200" s="2" t="inlineStr">
        <is>
          <t>'sysGrades'!$O$6:$O$55</t>
        </is>
      </c>
    </row>
    <row r="201">
      <c r="B201" s="14" t="inlineStr">
        <is>
          <t>nrHolidays1</t>
        </is>
      </c>
      <c r="C201" s="2" t="inlineStr">
        <is>
          <t>'Control'!$C$6:$C$16</t>
        </is>
      </c>
    </row>
    <row r="202">
      <c r="B202" s="14" t="inlineStr">
        <is>
          <t>nrHolidays2</t>
        </is>
      </c>
      <c r="C202" s="2" t="inlineStr">
        <is>
          <t>'Control'!$D$6:$D$16</t>
        </is>
      </c>
    </row>
    <row r="203">
      <c r="B203" s="14" t="inlineStr">
        <is>
          <t>nrINCelig</t>
        </is>
      </c>
      <c r="C203" s="2" t="inlineStr">
        <is>
          <t>'sysIncidents'!$K$6:$K$55</t>
        </is>
      </c>
    </row>
    <row r="204">
      <c r="B204" s="14" t="inlineStr">
        <is>
          <t>nrINCopenNeg</t>
        </is>
      </c>
      <c r="C204" s="2" t="inlineStr">
        <is>
          <t>'sysIncidents'!$H$6:$H$55</t>
        </is>
      </c>
    </row>
    <row r="205">
      <c r="B205" s="14" t="inlineStr">
        <is>
          <t>nrIN_Chain</t>
        </is>
      </c>
      <c r="C205" s="2" t="inlineStr">
        <is>
          <t>'Incidents'!$L$6:$L$405</t>
        </is>
      </c>
    </row>
    <row r="206">
      <c r="B206" s="14" t="inlineStr">
        <is>
          <t>nrIN_Date</t>
        </is>
      </c>
      <c r="C206" s="2" t="inlineStr">
        <is>
          <t>'Incidents'!$C$6:$C$405</t>
        </is>
      </c>
    </row>
    <row r="207">
      <c r="B207" s="14" t="inlineStr">
        <is>
          <t>nrIN_Desc</t>
        </is>
      </c>
      <c r="C207" s="2" t="inlineStr">
        <is>
          <t>'Incidents'!$I$6:$I$405</t>
        </is>
      </c>
    </row>
    <row r="208">
      <c r="B208" s="14" t="inlineStr">
        <is>
          <t>nrIN_Dir</t>
        </is>
      </c>
      <c r="C208" s="2" t="inlineStr">
        <is>
          <t>'Incidents'!$F$6:$F$405</t>
        </is>
      </c>
    </row>
    <row r="209">
      <c r="B209" s="14" t="inlineStr">
        <is>
          <t>nrIN_PID</t>
        </is>
      </c>
      <c r="C209" s="2" t="inlineStr">
        <is>
          <t>'Incidents'!$E$6:$E$405</t>
        </is>
      </c>
    </row>
    <row r="210">
      <c r="B210" s="14" t="inlineStr">
        <is>
          <t>nrIN_Report</t>
        </is>
      </c>
      <c r="C210" s="2" t="inlineStr">
        <is>
          <t>'Incidents'!$O$6:$O$405</t>
        </is>
      </c>
    </row>
    <row r="211">
      <c r="B211" s="14" t="inlineStr">
        <is>
          <t>nrIN_Res</t>
        </is>
      </c>
      <c r="C211" s="2" t="inlineStr">
        <is>
          <t>'Incidents'!$M$6:$M$405</t>
        </is>
      </c>
    </row>
    <row r="212">
      <c r="B212" s="14" t="inlineStr">
        <is>
          <t>nrIN_Sev</t>
        </is>
      </c>
      <c r="C212" s="2" t="inlineStr">
        <is>
          <t>'Incidents'!$G$6:$G$405</t>
        </is>
      </c>
    </row>
    <row r="213">
      <c r="B213" s="14" t="inlineStr">
        <is>
          <t>nrInstrChTaught</t>
        </is>
      </c>
      <c r="C213" s="2" t="inlineStr">
        <is>
          <t>'Instructors'!$M$6:$M$95</t>
        </is>
      </c>
    </row>
    <row r="214">
      <c r="B214" s="14" t="inlineStr">
        <is>
          <t>nrInstrNames</t>
        </is>
      </c>
      <c r="C214" s="2" t="inlineStr">
        <is>
          <t>'Instructors'!$B$6:$B$95</t>
        </is>
      </c>
    </row>
    <row r="215">
      <c r="B215" s="14" t="inlineStr">
        <is>
          <t>nrInstrOnSched</t>
        </is>
      </c>
      <c r="C215" s="2" t="inlineStr">
        <is>
          <t>'Instructors'!$L$6:$L$95</t>
        </is>
      </c>
    </row>
    <row r="216">
      <c r="B216" s="14" t="inlineStr">
        <is>
          <t>nrInstrReady</t>
        </is>
      </c>
      <c r="C216" s="2" t="inlineStr">
        <is>
          <t>'Instructors'!$K$6:$K$95</t>
        </is>
      </c>
    </row>
    <row r="217">
      <c r="B217" s="14" t="inlineStr">
        <is>
          <t>nrMD_PID</t>
        </is>
      </c>
      <c r="C217" s="2" t="inlineStr">
        <is>
          <t>'Medical'!$E$6:$E$205</t>
        </is>
      </c>
    </row>
    <row r="218">
      <c r="B218" s="14" t="inlineStr">
        <is>
          <t>nrMD_Restr</t>
        </is>
      </c>
      <c r="C218" s="2" t="inlineStr">
        <is>
          <t>'Medical'!$H$6:$H$205</t>
        </is>
      </c>
    </row>
    <row r="219">
      <c r="B219" s="14" t="inlineStr">
        <is>
          <t>nrMD_Status</t>
        </is>
      </c>
      <c r="C219" s="2" t="inlineStr">
        <is>
          <t>'Medical'!$M$6:$M$205</t>
        </is>
      </c>
    </row>
    <row r="220">
      <c r="B220" s="14" t="inlineStr">
        <is>
          <t>nrME_Assigned</t>
        </is>
      </c>
      <c r="C220" s="2" t="inlineStr">
        <is>
          <t>'Memos'!$C$6:$C$305</t>
        </is>
      </c>
    </row>
    <row r="221">
      <c r="B221" s="14" t="inlineStr">
        <is>
          <t>nrME_Cadet</t>
        </is>
      </c>
      <c r="C221" s="2" t="inlineStr">
        <is>
          <t>'Memos'!$D$6:$D$305</t>
        </is>
      </c>
    </row>
    <row r="222">
      <c r="B222" s="14" t="inlineStr">
        <is>
          <t>nrME_Due</t>
        </is>
      </c>
      <c r="C222" s="2" t="inlineStr">
        <is>
          <t>'Memos'!$J$6:$J$305</t>
        </is>
      </c>
    </row>
    <row r="223">
      <c r="B223" s="14" t="inlineStr">
        <is>
          <t>nrME_PID</t>
        </is>
      </c>
      <c r="C223" s="2" t="inlineStr">
        <is>
          <t>'Memos'!$E$6:$E$305</t>
        </is>
      </c>
    </row>
    <row r="224">
      <c r="B224" s="14" t="inlineStr">
        <is>
          <t>nrME_Received</t>
        </is>
      </c>
      <c r="C224" s="2" t="inlineStr">
        <is>
          <t>'Memos'!$K$6:$K$305</t>
        </is>
      </c>
    </row>
    <row r="225">
      <c r="B225" s="14" t="inlineStr">
        <is>
          <t>nrME_Ref</t>
        </is>
      </c>
      <c r="C225" s="2" t="inlineStr">
        <is>
          <t>'Memos'!$F$6:$F$305</t>
        </is>
      </c>
    </row>
    <row r="226">
      <c r="B226" s="14" t="inlineStr">
        <is>
          <t>nrME_Report</t>
        </is>
      </c>
      <c r="C226" s="2" t="inlineStr">
        <is>
          <t>'Memos'!$M$6:$M$305</t>
        </is>
      </c>
    </row>
    <row r="227">
      <c r="B227" s="14" t="inlineStr">
        <is>
          <t>nrME_Status</t>
        </is>
      </c>
      <c r="C227" s="2" t="inlineStr">
        <is>
          <t>'Memos'!$L$6:$L$305</t>
        </is>
      </c>
    </row>
    <row r="228">
      <c r="B228" s="14" t="inlineStr">
        <is>
          <t>nrME_Subject</t>
        </is>
      </c>
      <c r="C228" s="2" t="inlineStr">
        <is>
          <t>'Memos'!$G$6:$G$305</t>
        </is>
      </c>
    </row>
    <row r="229">
      <c r="B229" s="14" t="inlineStr">
        <is>
          <t>nrMK_Credit</t>
        </is>
      </c>
      <c r="C229" s="2" t="inlineStr">
        <is>
          <t>'Makeup'!$L$6:$L$505</t>
        </is>
      </c>
    </row>
    <row r="230">
      <c r="B230" s="14" t="inlineStr">
        <is>
          <t>nrMK_Date</t>
        </is>
      </c>
      <c r="C230" s="2" t="inlineStr">
        <is>
          <t>'Makeup'!$C$6:$C$505</t>
        </is>
      </c>
    </row>
    <row r="231">
      <c r="B231" s="14" t="inlineStr">
        <is>
          <t>nrMK_Link</t>
        </is>
      </c>
      <c r="C231" s="2" t="inlineStr">
        <is>
          <t>'Makeup'!$I$6:$I$505</t>
        </is>
      </c>
    </row>
    <row r="232">
      <c r="B232" s="14" t="inlineStr">
        <is>
          <t>nrMK_Min</t>
        </is>
      </c>
      <c r="C232" s="2" t="inlineStr">
        <is>
          <t>'Makeup'!$G$6:$G$505</t>
        </is>
      </c>
    </row>
    <row r="233">
      <c r="B233" s="14" t="inlineStr">
        <is>
          <t>nrMK_PID</t>
        </is>
      </c>
      <c r="C233" s="2" t="inlineStr">
        <is>
          <t>'Makeup'!$E$6:$E$505</t>
        </is>
      </c>
    </row>
    <row r="234">
      <c r="B234" s="14" t="inlineStr">
        <is>
          <t>nrMK_RowCheck</t>
        </is>
      </c>
      <c r="C234" s="2" t="inlineStr">
        <is>
          <t>'Makeup'!$N$6:$N$505</t>
        </is>
      </c>
    </row>
    <row r="235">
      <c r="B235" s="14" t="inlineStr">
        <is>
          <t>nrMK_Sess</t>
        </is>
      </c>
      <c r="C235" s="2" t="inlineStr">
        <is>
          <t>'Makeup'!$H$6:$H$505</t>
        </is>
      </c>
    </row>
    <row r="236">
      <c r="B236" s="14" t="inlineStr">
        <is>
          <t>nrMK_Type</t>
        </is>
      </c>
      <c r="C236" s="2" t="inlineStr">
        <is>
          <t>'Makeup'!$F$6:$F$505</t>
        </is>
      </c>
    </row>
    <row r="237">
      <c r="B237" s="14" t="inlineStr">
        <is>
          <t>nrPRGitems</t>
        </is>
      </c>
      <c r="C237" s="2" t="inlineStr">
        <is>
          <t>'Audit'!$B$46:$B$63</t>
        </is>
      </c>
    </row>
    <row r="238">
      <c r="B238" s="14" t="inlineStr">
        <is>
          <t>nrPRGmet</t>
        </is>
      </c>
      <c r="C238" s="2" t="inlineStr">
        <is>
          <t>'Audit'!$F$46:$F$63</t>
        </is>
      </c>
    </row>
    <row r="239">
      <c r="B239" s="14" t="inlineStr">
        <is>
          <t>nrPTRubricEvents</t>
        </is>
      </c>
      <c r="C239" s="2" t="inlineStr">
        <is>
          <t>'Settings'!$B$43:$B$49</t>
        </is>
      </c>
    </row>
    <row r="240">
      <c r="B240" s="14" t="inlineStr">
        <is>
          <t>nrPTRubricPoints</t>
        </is>
      </c>
      <c r="C240" s="2" t="inlineStr">
        <is>
          <t>'Settings'!$D$43:$H$49</t>
        </is>
      </c>
    </row>
    <row r="241">
      <c r="B241" s="14" t="inlineStr">
        <is>
          <t>nrPT_BasePass</t>
        </is>
      </c>
      <c r="C241" s="2" t="inlineStr">
        <is>
          <t>'PT'!$K$6:$K$55</t>
        </is>
      </c>
    </row>
    <row r="242">
      <c r="B242" s="14" t="inlineStr">
        <is>
          <t>nrPT_FinalPass</t>
        </is>
      </c>
      <c r="C242" s="2" t="inlineStr">
        <is>
          <t>'PT'!$AB$6:$AB$55</t>
        </is>
      </c>
    </row>
    <row r="243">
      <c r="B243" s="14" t="inlineStr">
        <is>
          <t>nrPT_FinalPts</t>
        </is>
      </c>
      <c r="C243" s="2" t="inlineStr">
        <is>
          <t>'PT'!$AA$6:$AA$55</t>
        </is>
      </c>
    </row>
    <row r="244">
      <c r="B244" s="14" t="inlineStr">
        <is>
          <t>nrPT_Improve</t>
        </is>
      </c>
      <c r="C244" s="2" t="inlineStr">
        <is>
          <t>'PT'!$AC$6:$AC$55</t>
        </is>
      </c>
    </row>
    <row r="245">
      <c r="B245" s="14" t="inlineStr">
        <is>
          <t>nrSCH_Act</t>
        </is>
      </c>
      <c r="C245" s="2" t="inlineStr">
        <is>
          <t>'Schedule'!$G$6:$G$905</t>
        </is>
      </c>
    </row>
    <row r="246">
      <c r="B246" s="14" t="inlineStr">
        <is>
          <t>nrSCH_ChNum</t>
        </is>
      </c>
      <c r="C246" s="2" t="inlineStr">
        <is>
          <t>'Schedule'!$H$6:$H$905</t>
        </is>
      </c>
    </row>
    <row r="247">
      <c r="B247" s="14" t="inlineStr">
        <is>
          <t>nrSCH_Date</t>
        </is>
      </c>
      <c r="C247" s="2" t="inlineStr">
        <is>
          <t>'Schedule'!$B$6:$B$905</t>
        </is>
      </c>
    </row>
    <row r="248">
      <c r="B248" s="14" t="inlineStr">
        <is>
          <t>nrSCH_End</t>
        </is>
      </c>
      <c r="C248" s="2" t="inlineStr">
        <is>
          <t>'Schedule'!$E$6:$E$905</t>
        </is>
      </c>
    </row>
    <row r="249">
      <c r="B249" s="14" t="inlineStr">
        <is>
          <t>nrSCH_Hrs</t>
        </is>
      </c>
      <c r="C249" s="2" t="inlineStr">
        <is>
          <t>'Schedule'!$F$6:$F$905</t>
        </is>
      </c>
    </row>
    <row r="250">
      <c r="B250" s="14" t="inlineStr">
        <is>
          <t>nrSCH_Instr</t>
        </is>
      </c>
      <c r="C250" s="2" t="inlineStr">
        <is>
          <t>'Schedule'!$I$6:$I$905</t>
        </is>
      </c>
    </row>
    <row r="251">
      <c r="B251" s="14" t="inlineStr">
        <is>
          <t>nrSCH_InstrOK</t>
        </is>
      </c>
      <c r="C251" s="2" t="inlineStr">
        <is>
          <t>'Schedule'!$N$6:$N$905</t>
        </is>
      </c>
    </row>
    <row r="252">
      <c r="B252" s="14" t="inlineStr">
        <is>
          <t>nrSCH_Loc</t>
        </is>
      </c>
      <c r="C252" s="2" t="inlineStr">
        <is>
          <t>'Schedule'!$J$6:$J$905</t>
        </is>
      </c>
    </row>
    <row r="253">
      <c r="B253" s="14" t="inlineStr">
        <is>
          <t>nrSCH_Start</t>
        </is>
      </c>
      <c r="C253" s="2" t="inlineStr">
        <is>
          <t>'Schedule'!$D$6:$D$905</t>
        </is>
      </c>
    </row>
    <row r="254">
      <c r="B254" s="14" t="inlineStr">
        <is>
          <t>nrSCH_TimeCheck</t>
        </is>
      </c>
      <c r="C254" s="2" t="inlineStr">
        <is>
          <t>'Schedule'!$O$6:$O$905</t>
        </is>
      </c>
    </row>
    <row r="255">
      <c r="B255" s="14" t="inlineStr">
        <is>
          <t>nrSEstatus</t>
        </is>
      </c>
      <c r="C255" s="2" t="inlineStr">
        <is>
          <t>'StateExam'!$K$6:$K$55</t>
        </is>
      </c>
    </row>
    <row r="256">
      <c r="B256" s="14" t="inlineStr">
        <is>
          <t>nrSGclassavg</t>
        </is>
      </c>
      <c r="C256" s="2" t="inlineStr">
        <is>
          <t>'ScoresGrid'!$D$57:$AB$57</t>
        </is>
      </c>
    </row>
    <row r="257">
      <c r="B257" s="14" t="inlineStr">
        <is>
          <t>nrSK_Att</t>
        </is>
      </c>
      <c r="C257" s="2" t="inlineStr">
        <is>
          <t>'Skills'!$I$6:$I$605</t>
        </is>
      </c>
    </row>
    <row r="258">
      <c r="B258" s="14" t="inlineStr">
        <is>
          <t>nrSK_Cat</t>
        </is>
      </c>
      <c r="C258" s="2" t="inlineStr">
        <is>
          <t>'Skills'!$E$6:$E$605</t>
        </is>
      </c>
    </row>
    <row r="259">
      <c r="B259" s="14" t="inlineStr">
        <is>
          <t>nrSK_CoF</t>
        </is>
      </c>
      <c r="C259" s="2" t="inlineStr">
        <is>
          <t>'Skills'!$R$6:$R$605</t>
        </is>
      </c>
    </row>
    <row r="260">
      <c r="B260" s="14" t="inlineStr">
        <is>
          <t>nrSK_Dis</t>
        </is>
      </c>
      <c r="C260" s="2" t="inlineStr">
        <is>
          <t>'Skills'!$P$6:$P$605</t>
        </is>
      </c>
    </row>
    <row r="261">
      <c r="B261" s="14" t="inlineStr">
        <is>
          <t>nrSK_PID</t>
        </is>
      </c>
      <c r="C261" s="2" t="inlineStr">
        <is>
          <t>'Skills'!$D$6:$D$605</t>
        </is>
      </c>
    </row>
    <row r="262">
      <c r="B262" s="14" t="inlineStr">
        <is>
          <t>nrSK_Res</t>
        </is>
      </c>
      <c r="C262" s="2" t="inlineStr">
        <is>
          <t>'Skills'!$J$6:$J$605</t>
        </is>
      </c>
    </row>
    <row r="263">
      <c r="B263" s="14" t="inlineStr">
        <is>
          <t>nrSK_Score</t>
        </is>
      </c>
      <c r="C263" s="2" t="inlineStr">
        <is>
          <t>'Skills'!$K$6:$K$605</t>
        </is>
      </c>
    </row>
    <row r="264">
      <c r="B264" s="14" t="inlineStr">
        <is>
          <t>nrSK_Status</t>
        </is>
      </c>
      <c r="C264" s="2" t="inlineStr">
        <is>
          <t>'Skills'!$O$6:$O$605</t>
        </is>
      </c>
    </row>
    <row r="265">
      <c r="B265" s="14" t="inlineStr">
        <is>
          <t>nrSKbothCoF</t>
        </is>
      </c>
      <c r="C265" s="2" t="inlineStr">
        <is>
          <t>'sysSkills'!$P$6:$P$55</t>
        </is>
      </c>
    </row>
    <row r="266">
      <c r="B266" s="14" t="inlineStr">
        <is>
          <t>nrSKelig</t>
        </is>
      </c>
      <c r="C266" s="2" t="inlineStr">
        <is>
          <t>'sysSkills'!$K$6:$K$55</t>
        </is>
      </c>
    </row>
    <row r="267">
      <c r="B267" s="14" t="inlineStr">
        <is>
          <t>nrSKfailedout</t>
        </is>
      </c>
      <c r="C267" s="2" t="inlineStr">
        <is>
          <t>'sysSkills'!$J$6:$J$55</t>
        </is>
      </c>
    </row>
    <row r="268">
      <c r="B268" s="14" t="inlineStr">
        <is>
          <t>nrSKfirearmsAvg</t>
        </is>
      </c>
      <c r="C268" s="2" t="inlineStr">
        <is>
          <t>'sysSkills'!$L$6:$L$55</t>
        </is>
      </c>
    </row>
    <row r="269">
      <c r="B269" s="14" t="inlineStr">
        <is>
          <t>nrSUBname</t>
        </is>
      </c>
      <c r="C269" s="2" t="inlineStr">
        <is>
          <t>'ChapterMaster'!$B$56:$B$70</t>
        </is>
      </c>
    </row>
    <row r="270">
      <c r="B270" s="14" t="inlineStr">
        <is>
          <t>nrSUBparent</t>
        </is>
      </c>
      <c r="C270" s="2" t="inlineStr">
        <is>
          <t>'ChapterMaster'!$E$56:$E$70</t>
        </is>
      </c>
    </row>
    <row r="271">
      <c r="B271" s="14" t="inlineStr">
        <is>
          <t>nrSUBtarget</t>
        </is>
      </c>
      <c r="C271" s="2" t="inlineStr">
        <is>
          <t>'ChapterMaster'!$F$56:$F$70</t>
        </is>
      </c>
    </row>
    <row r="272">
      <c r="B272" s="14" t="inlineStr">
        <is>
          <t>nrScheduleItems</t>
        </is>
      </c>
      <c r="C272" s="2" t="inlineStr">
        <is>
          <t>'sysListsHelper'!$B$6:$B$89</t>
        </is>
      </c>
    </row>
    <row r="273">
      <c r="B273" s="14" t="inlineStr">
        <is>
          <t>nrSpellAvg</t>
        </is>
      </c>
      <c r="C273" s="2" t="inlineStr">
        <is>
          <t>'Spelling'!$P$6:$P$55</t>
        </is>
      </c>
    </row>
    <row r="274">
      <c r="B274" s="14" t="inlineStr">
        <is>
          <t>nrSpellClassAvg</t>
        </is>
      </c>
      <c r="C274" s="2" t="inlineStr">
        <is>
          <t>'Spelling'!$D$58:$O$58</t>
        </is>
      </c>
    </row>
    <row r="275">
      <c r="B275" s="14" t="inlineStr">
        <is>
          <t>nrSpellCounts</t>
        </is>
      </c>
      <c r="C275" s="2" t="inlineStr">
        <is>
          <t>'Spelling'!$D$57:$O$57</t>
        </is>
      </c>
    </row>
    <row r="276">
      <c r="B276" s="14" t="inlineStr">
        <is>
          <t>nrSpellFlag</t>
        </is>
      </c>
      <c r="C276" s="2" t="inlineStr">
        <is>
          <t>'Spelling'!$R$6:$R$55</t>
        </is>
      </c>
    </row>
    <row r="277">
      <c r="B277" s="14" t="inlineStr">
        <is>
          <t>nrSpellRowCheck</t>
        </is>
      </c>
      <c r="C277" s="2" t="inlineStr">
        <is>
          <t>'Spelling'!$S$6:$S$55</t>
        </is>
      </c>
    </row>
    <row r="278">
      <c r="B278" s="14" t="inlineStr">
        <is>
          <t>nrSpellTaken</t>
        </is>
      </c>
      <c r="C278" s="2" t="inlineStr">
        <is>
          <t>'Spelling'!$Q$6:$Q$55</t>
        </is>
      </c>
    </row>
    <row r="279">
      <c r="B279" s="14" t="inlineStr">
        <is>
          <t>nrSpellTestNums</t>
        </is>
      </c>
      <c r="C279" s="2" t="inlineStr">
        <is>
          <t>'Spelling'!$D$59:$O$59</t>
        </is>
      </c>
    </row>
    <row r="280">
      <c r="B280" s="14" t="inlineStr">
        <is>
          <t>nrSpellWords</t>
        </is>
      </c>
      <c r="C280" s="2" t="inlineStr">
        <is>
          <t>'SpellingMaster'!$C$6:$N$30</t>
        </is>
      </c>
    </row>
    <row r="281">
      <c r="B281" s="14" t="inlineStr">
        <is>
          <t>nrWRcomplete</t>
        </is>
      </c>
      <c r="C281" s="2" t="inlineStr">
        <is>
          <t>'Writing'!$AR$6:$AR$55</t>
        </is>
      </c>
    </row>
    <row r="282">
      <c r="B282" s="14" t="inlineStr">
        <is>
          <t>nrWRcurrent</t>
        </is>
      </c>
      <c r="C282" s="2" t="inlineStr">
        <is>
          <t>'Writing'!$AT$6:$AT$55</t>
        </is>
      </c>
    </row>
    <row r="283">
      <c r="B283" s="14" t="inlineStr">
        <is>
          <t>nrWRoverdue</t>
        </is>
      </c>
      <c r="C283" s="2" t="inlineStr">
        <is>
          <t>'Writing'!$AS$6:$AS$55</t>
        </is>
      </c>
    </row>
    <row r="284">
      <c r="B284" s="14" t="inlineStr">
        <is>
          <t>rngAgencyActive</t>
        </is>
      </c>
      <c r="C284" s="2" t="inlineStr">
        <is>
          <t>'Agencies'!$H$6:$H$50</t>
        </is>
      </c>
    </row>
    <row r="285">
      <c r="B285" s="14" t="inlineStr">
        <is>
          <t>rngAgencyEmails</t>
        </is>
      </c>
      <c r="C285" s="2" t="inlineStr">
        <is>
          <t>'Agencies'!$E$6:$E$50</t>
        </is>
      </c>
    </row>
    <row r="286">
      <c r="B286" s="14" t="inlineStr">
        <is>
          <t>rngAgencyIDs</t>
        </is>
      </c>
      <c r="C286" s="2" t="inlineStr">
        <is>
          <t>'Agencies'!$B$6:$B$50</t>
        </is>
      </c>
    </row>
    <row r="287">
      <c r="B287" s="14" t="inlineStr">
        <is>
          <t>rngAgencyNames</t>
        </is>
      </c>
      <c r="C287" s="2" t="inlineStr">
        <is>
          <t>'Agencies'!$C$6:$C$50</t>
        </is>
      </c>
    </row>
    <row r="288">
      <c r="B288" s="14" t="inlineStr">
        <is>
          <t>rngCadetNames</t>
        </is>
      </c>
      <c r="C288" s="2" t="inlineStr">
        <is>
          <t>'Cadets'!$F$6:$F$55</t>
        </is>
      </c>
    </row>
    <row r="289">
      <c r="B289" s="14" t="inlineStr">
        <is>
          <t>rngCadetPIDs</t>
        </is>
      </c>
      <c r="C289" s="2" t="inlineStr">
        <is>
          <t>'Cadets'!$B$6:$B$55</t>
        </is>
      </c>
    </row>
    <row r="290">
      <c r="B290" s="14" t="inlineStr">
        <is>
          <t>rngEMcode</t>
        </is>
      </c>
      <c r="C290" s="2" t="inlineStr">
        <is>
          <t>'ExamMaster'!$B$6:$B$30</t>
        </is>
      </c>
    </row>
    <row r="291">
      <c r="B291" s="14" t="inlineStr">
        <is>
          <t>rngEMname</t>
        </is>
      </c>
      <c r="C291" s="2" t="inlineStr">
        <is>
          <t>'ExamMaster'!$C$6:$C$30</t>
        </is>
      </c>
    </row>
    <row r="292">
      <c r="B292" s="14" t="inlineStr">
        <is>
          <t>rngEMpass</t>
        </is>
      </c>
      <c r="C292" s="2" t="inlineStr">
        <is>
          <t>'ExamMaster'!$E$6:$E$30</t>
        </is>
      </c>
    </row>
    <row r="293">
      <c r="B293" s="14" t="inlineStr">
        <is>
          <t>rngEMseq</t>
        </is>
      </c>
      <c r="C293" s="2" t="inlineStr">
        <is>
          <t>'ExamMaster'!$F$6:$F$30</t>
        </is>
      </c>
    </row>
    <row r="294">
      <c r="B294" s="14" t="inlineStr">
        <is>
          <t>rngEMtype</t>
        </is>
      </c>
      <c r="C294" s="2" t="inlineStr">
        <is>
          <t>'ExamMaster'!$D$6:$D$30</t>
        </is>
      </c>
    </row>
    <row r="295">
      <c r="B295" s="14" t="inlineStr">
        <is>
          <t>rngEPch</t>
        </is>
      </c>
      <c r="C295" s="2" t="inlineStr">
        <is>
          <t>'ExamPlan'!$H$6:$H$30</t>
        </is>
      </c>
    </row>
    <row r="296">
      <c r="B296" s="14" t="inlineStr">
        <is>
          <t>rngEPcode</t>
        </is>
      </c>
      <c r="C296" s="2" t="inlineStr">
        <is>
          <t>'ExamPlan'!$C$6:$C$30</t>
        </is>
      </c>
    </row>
    <row r="297">
      <c r="B297" s="14" t="inlineStr">
        <is>
          <t>rngEPdate</t>
        </is>
      </c>
      <c r="C297" s="2" t="inlineStr">
        <is>
          <t>'ExamPlan'!$I$6:$I$30</t>
        </is>
      </c>
    </row>
    <row r="298">
      <c r="B298" s="14" t="inlineStr">
        <is>
          <t>rngEPname</t>
        </is>
      </c>
      <c r="C298" s="2" t="inlineStr">
        <is>
          <t>'ExamPlan'!$D$6:$D$30</t>
        </is>
      </c>
    </row>
    <row r="299">
      <c r="B299" s="14" t="inlineStr">
        <is>
          <t>rngEPpass</t>
        </is>
      </c>
      <c r="C299" s="2" t="inlineStr">
        <is>
          <t>'ExamPlan'!$F$6:$F$30</t>
        </is>
      </c>
    </row>
    <row r="300">
      <c r="B300" s="14" t="inlineStr">
        <is>
          <t>rngEPseq</t>
        </is>
      </c>
      <c r="C300" s="2" t="inlineStr">
        <is>
          <t>'ExamPlan'!$G$6:$G$30</t>
        </is>
      </c>
    </row>
    <row r="301">
      <c r="B301" s="14" t="inlineStr">
        <is>
          <t>rngEPtype</t>
        </is>
      </c>
      <c r="C301" s="2" t="inlineStr">
        <is>
          <t>'ExamPlan'!$E$6:$E$30</t>
        </is>
      </c>
    </row>
    <row r="302">
      <c r="B302" s="14" t="inlineStr">
        <is>
          <t>rngEPuse</t>
        </is>
      </c>
      <c r="C302" s="2" t="inlineStr">
        <is>
          <t>'ExamPlan'!$B$6:$B$30</t>
        </is>
      </c>
    </row>
    <row r="303">
      <c r="B303" s="14" t="inlineStr">
        <is>
          <t>rngSM_cat</t>
        </is>
      </c>
      <c r="C303" s="2" t="inlineStr">
        <is>
          <t>'SkillsMaster'!$B$6:$B$15</t>
        </is>
      </c>
    </row>
    <row r="304">
      <c r="B304" s="14" t="inlineStr">
        <is>
          <t>rngSM_max</t>
        </is>
      </c>
      <c r="C304" s="2" t="inlineStr">
        <is>
          <t>'SkillsMaster'!$C$6:$C$15</t>
        </is>
      </c>
    </row>
    <row r="305">
      <c r="B305" s="14" t="inlineStr">
        <is>
          <t>rngSM_mode</t>
        </is>
      </c>
      <c r="C305" s="2" t="inlineStr">
        <is>
          <t>'SkillsMaster'!$D$6:$D$15</t>
        </is>
      </c>
    </row>
    <row r="306">
      <c r="B306" s="14" t="inlineStr">
        <is>
          <t>rngSM_pass</t>
        </is>
      </c>
      <c r="C306" s="2" t="inlineStr">
        <is>
          <t>'SkillsMaster'!$E$6:$E$15</t>
        </is>
      </c>
    </row>
    <row r="307">
      <c r="B307" s="14" t="inlineStr">
        <is>
          <t>rngWMassigned</t>
        </is>
      </c>
      <c r="C307" s="2" t="inlineStr">
        <is>
          <t>'WritingMaster'!$K$6:$K$45</t>
        </is>
      </c>
    </row>
    <row r="308">
      <c r="B308" s="14" t="inlineStr">
        <is>
          <t>rngWMdue</t>
        </is>
      </c>
      <c r="C308" s="2" t="inlineStr">
        <is>
          <t>'WritingMaster'!$L$6:$L$45</t>
        </is>
      </c>
    </row>
    <row r="309">
      <c r="B309" s="14" t="inlineStr">
        <is>
          <t>rngWMnum</t>
        </is>
      </c>
      <c r="C309" s="2" t="inlineStr">
        <is>
          <t>'WritingMaster'!$B$6:$B$45</t>
        </is>
      </c>
    </row>
    <row r="310">
      <c r="B310" s="14" t="inlineStr">
        <is>
          <t>rngWMprompt</t>
        </is>
      </c>
      <c r="C310" s="2" t="inlineStr">
        <is>
          <t>'WritingMaster'!$M$6:$M$45</t>
        </is>
      </c>
    </row>
    <row r="311">
      <c r="B311" s="14" t="inlineStr">
        <is>
          <t>rngWMtitle</t>
        </is>
      </c>
      <c r="C311"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2026-08-23T16:47:58Z</dcterms:created>
  <dcterms:modified xsi:type="dcterms:W3CDTF">2026-08-23T16:48:04Z</dcterms:modified>
</cp:coreProperties>
</file>